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8f3b2df7dd2c83/UTFPR/ACV - Cassia/Projeto ACV/"/>
    </mc:Choice>
  </mc:AlternateContent>
  <xr:revisionPtr revIDLastSave="0" documentId="8_{6D98F9BB-AA88-4218-995D-43BDDE012865}" xr6:coauthVersionLast="47" xr6:coauthVersionMax="47" xr10:uidLastSave="{00000000-0000-0000-0000-000000000000}"/>
  <bookViews>
    <workbookView xWindow="-120" yWindow="-120" windowWidth="20730" windowHeight="11160" firstSheet="1" activeTab="1" xr2:uid="{1F52AA43-8BA8-49BE-89CD-A97F9AFC07CA}"/>
  </bookViews>
  <sheets>
    <sheet name="dados invent e impacto e sensib" sheetId="1" r:id="rId1"/>
    <sheet name="Sensibilidade" sheetId="3" r:id="rId2"/>
    <sheet name="perturbação" sheetId="5" r:id="rId3"/>
    <sheet name="Incerteza" sheetId="4" r:id="rId4"/>
    <sheet name="graficos IncertxSensib" sheetId="6" r:id="rId5"/>
    <sheet name="IO" sheetId="2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49" i="4" l="1"/>
  <c r="W51" i="4" s="1"/>
  <c r="AH55" i="4"/>
  <c r="AH54" i="4"/>
  <c r="AH53" i="4"/>
  <c r="AH52" i="4"/>
  <c r="AH51" i="4"/>
  <c r="AH50" i="4"/>
  <c r="AH49" i="4"/>
  <c r="Z63" i="4"/>
  <c r="Z61" i="4"/>
  <c r="W100" i="4" s="1"/>
  <c r="Z59" i="4"/>
  <c r="Z57" i="4"/>
  <c r="Z58" i="4" s="1"/>
  <c r="Z55" i="4"/>
  <c r="Z53" i="4"/>
  <c r="Z54" i="4" s="1"/>
  <c r="Z51" i="4"/>
  <c r="Z52" i="4" s="1"/>
  <c r="Z49" i="4"/>
  <c r="Z50" i="4" s="1"/>
  <c r="W62" i="4"/>
  <c r="W64" i="4" s="1"/>
  <c r="W61" i="4"/>
  <c r="W63" i="4" s="1"/>
  <c r="W58" i="4"/>
  <c r="W60" i="4" s="1"/>
  <c r="W57" i="4"/>
  <c r="W59" i="4" s="1"/>
  <c r="W54" i="4"/>
  <c r="W56" i="4" s="1"/>
  <c r="W53" i="4"/>
  <c r="W55" i="4" s="1"/>
  <c r="W50" i="4"/>
  <c r="W52" i="4" s="1"/>
  <c r="K212" i="5"/>
  <c r="K213" i="5"/>
  <c r="K214" i="5"/>
  <c r="K211" i="5"/>
  <c r="J133" i="5"/>
  <c r="J214" i="5"/>
  <c r="J212" i="5"/>
  <c r="J211" i="5"/>
  <c r="J213" i="5" s="1"/>
  <c r="G213" i="5"/>
  <c r="G211" i="5"/>
  <c r="G212" i="5" s="1"/>
  <c r="K192" i="5"/>
  <c r="K194" i="5" s="1"/>
  <c r="K196" i="5" s="1"/>
  <c r="K198" i="5" s="1"/>
  <c r="K200" i="5" s="1"/>
  <c r="K202" i="5" s="1"/>
  <c r="K204" i="5" s="1"/>
  <c r="K191" i="5"/>
  <c r="K193" i="5" s="1"/>
  <c r="K195" i="5" s="1"/>
  <c r="K197" i="5" s="1"/>
  <c r="K199" i="5" s="1"/>
  <c r="K201" i="5" s="1"/>
  <c r="K203" i="5" s="1"/>
  <c r="K205" i="5" s="1"/>
  <c r="K190" i="5"/>
  <c r="I205" i="5"/>
  <c r="I203" i="5"/>
  <c r="I202" i="5"/>
  <c r="I204" i="5" s="1"/>
  <c r="I199" i="5"/>
  <c r="I201" i="5" s="1"/>
  <c r="I198" i="5"/>
  <c r="I200" i="5" s="1"/>
  <c r="I195" i="5"/>
  <c r="I197" i="5" s="1"/>
  <c r="I194" i="5"/>
  <c r="I196" i="5" s="1"/>
  <c r="I191" i="5"/>
  <c r="I193" i="5" s="1"/>
  <c r="I190" i="5"/>
  <c r="I192" i="5" s="1"/>
  <c r="G204" i="5"/>
  <c r="G202" i="5"/>
  <c r="G200" i="5"/>
  <c r="G198" i="5"/>
  <c r="G196" i="5"/>
  <c r="G194" i="5"/>
  <c r="G192" i="5"/>
  <c r="G190" i="5"/>
  <c r="L171" i="5"/>
  <c r="L161" i="5"/>
  <c r="L177" i="5" s="1"/>
  <c r="L160" i="5"/>
  <c r="L176" i="5" s="1"/>
  <c r="L159" i="5"/>
  <c r="L158" i="5"/>
  <c r="L174" i="5" s="1"/>
  <c r="L157" i="5"/>
  <c r="L156" i="5"/>
  <c r="L172" i="5" s="1"/>
  <c r="L155" i="5"/>
  <c r="L154" i="5"/>
  <c r="L170" i="5" s="1"/>
  <c r="K158" i="5"/>
  <c r="K155" i="5"/>
  <c r="K156" i="5" s="1"/>
  <c r="K154" i="5"/>
  <c r="K162" i="5" s="1"/>
  <c r="K170" i="5" s="1"/>
  <c r="K178" i="5" s="1"/>
  <c r="H179" i="5"/>
  <c r="H180" i="5" s="1"/>
  <c r="H181" i="5" s="1"/>
  <c r="H182" i="5" s="1"/>
  <c r="H178" i="5"/>
  <c r="H170" i="5"/>
  <c r="H162" i="5"/>
  <c r="H163" i="5" s="1"/>
  <c r="H164" i="5" s="1"/>
  <c r="H165" i="5" s="1"/>
  <c r="H166" i="5" s="1"/>
  <c r="H154" i="5"/>
  <c r="H155" i="5" s="1"/>
  <c r="H156" i="5" s="1"/>
  <c r="H157" i="5" s="1"/>
  <c r="H158" i="5" s="1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37" i="5"/>
  <c r="G147" i="5"/>
  <c r="G145" i="5"/>
  <c r="G146" i="5" s="1"/>
  <c r="G143" i="5"/>
  <c r="G141" i="5"/>
  <c r="G139" i="5"/>
  <c r="G137" i="5"/>
  <c r="G138" i="5" s="1"/>
  <c r="G135" i="5"/>
  <c r="G133" i="5"/>
  <c r="I126" i="5"/>
  <c r="I125" i="5"/>
  <c r="I127" i="5" s="1"/>
  <c r="I124" i="5"/>
  <c r="I121" i="5"/>
  <c r="I123" i="5" s="1"/>
  <c r="I120" i="5"/>
  <c r="I122" i="5" s="1"/>
  <c r="I117" i="5"/>
  <c r="I119" i="5" s="1"/>
  <c r="I116" i="5"/>
  <c r="I118" i="5" s="1"/>
  <c r="I114" i="5"/>
  <c r="I113" i="5"/>
  <c r="I115" i="5" s="1"/>
  <c r="I112" i="5"/>
  <c r="G126" i="5"/>
  <c r="G127" i="5" s="1"/>
  <c r="G124" i="5"/>
  <c r="G125" i="5" s="1"/>
  <c r="G123" i="5"/>
  <c r="G122" i="5"/>
  <c r="G120" i="5"/>
  <c r="G118" i="5"/>
  <c r="G119" i="5" s="1"/>
  <c r="G116" i="5"/>
  <c r="G117" i="5" s="1"/>
  <c r="G114" i="5"/>
  <c r="G115" i="5" s="1"/>
  <c r="G112" i="5"/>
  <c r="K81" i="5"/>
  <c r="K89" i="5" s="1"/>
  <c r="K80" i="5"/>
  <c r="K88" i="5" s="1"/>
  <c r="K96" i="5" s="1"/>
  <c r="K79" i="5"/>
  <c r="K87" i="5" s="1"/>
  <c r="K78" i="5"/>
  <c r="K86" i="5" s="1"/>
  <c r="K94" i="5" s="1"/>
  <c r="K102" i="5" s="1"/>
  <c r="K77" i="5"/>
  <c r="K85" i="5" s="1"/>
  <c r="K76" i="5"/>
  <c r="K75" i="5"/>
  <c r="K83" i="5" s="1"/>
  <c r="K91" i="5" s="1"/>
  <c r="K99" i="5" s="1"/>
  <c r="K74" i="5"/>
  <c r="K82" i="5" s="1"/>
  <c r="K90" i="5" s="1"/>
  <c r="K98" i="5" s="1"/>
  <c r="H99" i="5"/>
  <c r="H100" i="5" s="1"/>
  <c r="H101" i="5" s="1"/>
  <c r="H102" i="5" s="1"/>
  <c r="H103" i="5" s="1"/>
  <c r="H104" i="5" s="1"/>
  <c r="H105" i="5" s="1"/>
  <c r="H98" i="5"/>
  <c r="H90" i="5"/>
  <c r="H82" i="5"/>
  <c r="H83" i="5" s="1"/>
  <c r="H84" i="5" s="1"/>
  <c r="H85" i="5" s="1"/>
  <c r="H86" i="5" s="1"/>
  <c r="H74" i="5"/>
  <c r="H75" i="5" s="1"/>
  <c r="H76" i="5" s="1"/>
  <c r="H77" i="5" s="1"/>
  <c r="H78" i="5" s="1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I9" i="3"/>
  <c r="G65" i="5"/>
  <c r="G61" i="5"/>
  <c r="G57" i="5"/>
  <c r="G58" i="5" s="1"/>
  <c r="G59" i="5" s="1"/>
  <c r="G60" i="5" s="1"/>
  <c r="G55" i="5"/>
  <c r="G54" i="5"/>
  <c r="G53" i="5"/>
  <c r="G49" i="5"/>
  <c r="G50" i="5" s="1"/>
  <c r="G46" i="5"/>
  <c r="G47" i="5" s="1"/>
  <c r="G45" i="5"/>
  <c r="G41" i="5"/>
  <c r="G37" i="5"/>
  <c r="G29" i="5"/>
  <c r="G30" i="5" s="1"/>
  <c r="G25" i="5"/>
  <c r="G26" i="5" s="1"/>
  <c r="G21" i="5"/>
  <c r="G22" i="5" s="1"/>
  <c r="G23" i="5" s="1"/>
  <c r="G24" i="5" s="1"/>
  <c r="G18" i="5"/>
  <c r="G19" i="5" s="1"/>
  <c r="G17" i="5"/>
  <c r="AA88" i="4"/>
  <c r="AA89" i="4" s="1"/>
  <c r="Z88" i="4"/>
  <c r="Z96" i="4" s="1"/>
  <c r="Z104" i="4" s="1"/>
  <c r="Z112" i="4" s="1"/>
  <c r="Z92" i="4"/>
  <c r="Z93" i="4" s="1"/>
  <c r="Z101" i="4" s="1"/>
  <c r="Z109" i="4" s="1"/>
  <c r="Z117" i="4" s="1"/>
  <c r="W108" i="4"/>
  <c r="N73" i="4"/>
  <c r="N74" i="4" s="1"/>
  <c r="N65" i="4"/>
  <c r="N104" i="4" s="1"/>
  <c r="N57" i="4"/>
  <c r="N58" i="4" s="1"/>
  <c r="N49" i="4"/>
  <c r="N50" i="4" s="1"/>
  <c r="K56" i="4"/>
  <c r="K64" i="4" s="1"/>
  <c r="K72" i="4" s="1"/>
  <c r="K80" i="4" s="1"/>
  <c r="K119" i="4" s="1"/>
  <c r="K55" i="4"/>
  <c r="K54" i="4"/>
  <c r="K93" i="4" s="1"/>
  <c r="K53" i="4"/>
  <c r="K61" i="4" s="1"/>
  <c r="K69" i="4" s="1"/>
  <c r="K77" i="4" s="1"/>
  <c r="K116" i="4" s="1"/>
  <c r="K52" i="4"/>
  <c r="K60" i="4" s="1"/>
  <c r="K68" i="4" s="1"/>
  <c r="K76" i="4" s="1"/>
  <c r="K115" i="4" s="1"/>
  <c r="K51" i="4"/>
  <c r="K59" i="4" s="1"/>
  <c r="K50" i="4"/>
  <c r="K89" i="4" s="1"/>
  <c r="K49" i="4"/>
  <c r="K57" i="4" s="1"/>
  <c r="K65" i="4" s="1"/>
  <c r="K73" i="4" s="1"/>
  <c r="K112" i="4" s="1"/>
  <c r="G11" i="5"/>
  <c r="G9" i="5"/>
  <c r="G10" i="5" s="1"/>
  <c r="G7" i="5"/>
  <c r="G5" i="5"/>
  <c r="G6" i="5" s="1"/>
  <c r="L38" i="4"/>
  <c r="L39" i="4" s="1"/>
  <c r="L40" i="4" s="1"/>
  <c r="L41" i="4" s="1"/>
  <c r="L34" i="4"/>
  <c r="L35" i="4" s="1"/>
  <c r="L36" i="4" s="1"/>
  <c r="L37" i="4" s="1"/>
  <c r="L30" i="4"/>
  <c r="L31" i="4" s="1"/>
  <c r="L32" i="4" s="1"/>
  <c r="L33" i="4" s="1"/>
  <c r="L26" i="4"/>
  <c r="L27" i="4" s="1"/>
  <c r="L28" i="4" s="1"/>
  <c r="L29" i="4" s="1"/>
  <c r="J30" i="4"/>
  <c r="J31" i="4"/>
  <c r="J32" i="4"/>
  <c r="J33" i="4"/>
  <c r="M19" i="4"/>
  <c r="M20" i="4" s="1"/>
  <c r="M17" i="4"/>
  <c r="M18" i="4" s="1"/>
  <c r="M15" i="4"/>
  <c r="M16" i="4" s="1"/>
  <c r="M13" i="4"/>
  <c r="M14" i="4" s="1"/>
  <c r="J93" i="3"/>
  <c r="J92" i="3"/>
  <c r="I93" i="3"/>
  <c r="I92" i="3"/>
  <c r="I83" i="3"/>
  <c r="J83" i="3" s="1"/>
  <c r="I82" i="3"/>
  <c r="J82" i="3" s="1"/>
  <c r="I81" i="3"/>
  <c r="J81" i="3" s="1"/>
  <c r="R23" i="3"/>
  <c r="U23" i="3" s="1"/>
  <c r="R22" i="3"/>
  <c r="R21" i="3"/>
  <c r="U21" i="3" s="1"/>
  <c r="R20" i="3"/>
  <c r="R19" i="3"/>
  <c r="U19" i="3" s="1"/>
  <c r="R18" i="3"/>
  <c r="R17" i="3"/>
  <c r="R16" i="3"/>
  <c r="U16" i="3" s="1"/>
  <c r="R15" i="3"/>
  <c r="R14" i="3"/>
  <c r="U14" i="3" s="1"/>
  <c r="R11" i="3"/>
  <c r="U11" i="3" s="1"/>
  <c r="R10" i="3"/>
  <c r="R12" i="3" s="1"/>
  <c r="U12" i="3" s="1"/>
  <c r="K52" i="3"/>
  <c r="K60" i="3" s="1"/>
  <c r="K68" i="3" s="1"/>
  <c r="K76" i="3" s="1"/>
  <c r="K51" i="3"/>
  <c r="K59" i="3" s="1"/>
  <c r="K67" i="3" s="1"/>
  <c r="K75" i="3" s="1"/>
  <c r="K50" i="3"/>
  <c r="K58" i="3" s="1"/>
  <c r="K66" i="3" s="1"/>
  <c r="K74" i="3" s="1"/>
  <c r="K49" i="3"/>
  <c r="K57" i="3" s="1"/>
  <c r="K65" i="3" s="1"/>
  <c r="K73" i="3" s="1"/>
  <c r="K48" i="3"/>
  <c r="K56" i="3" s="1"/>
  <c r="K64" i="3" s="1"/>
  <c r="K72" i="3" s="1"/>
  <c r="K47" i="3"/>
  <c r="K55" i="3" s="1"/>
  <c r="K63" i="3" s="1"/>
  <c r="K71" i="3" s="1"/>
  <c r="K46" i="3"/>
  <c r="K54" i="3" s="1"/>
  <c r="K62" i="3" s="1"/>
  <c r="K45" i="3"/>
  <c r="K53" i="3" s="1"/>
  <c r="K61" i="3" s="1"/>
  <c r="K69" i="3" s="1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E4" i="2"/>
  <c r="C7" i="2" s="1"/>
  <c r="C15" i="2" s="1"/>
  <c r="E3" i="2"/>
  <c r="B8" i="2" s="1"/>
  <c r="B16" i="2" s="1"/>
  <c r="AW42" i="1" a="1"/>
  <c r="AW42" i="1" s="1"/>
  <c r="AW45" i="1" s="1"/>
  <c r="AW48" i="1" s="1"/>
  <c r="AQ42" i="1" a="1"/>
  <c r="AQ42" i="1" s="1"/>
  <c r="AQ45" i="1" s="1"/>
  <c r="AQ48" i="1" s="1"/>
  <c r="AI46" i="1"/>
  <c r="AI49" i="1" s="1"/>
  <c r="AI45" i="1"/>
  <c r="AI48" i="1" s="1"/>
  <c r="AG42" i="1" a="1"/>
  <c r="AG42" i="1" s="1"/>
  <c r="B16" i="1" a="1"/>
  <c r="B16" i="1" s="1"/>
  <c r="B19" i="1" s="1" a="1"/>
  <c r="B19" i="1" s="1"/>
  <c r="B22" i="1" s="1" a="1"/>
  <c r="B22" i="1" s="1"/>
  <c r="B42" i="1" s="1" a="1"/>
  <c r="H134" i="5" s="1"/>
  <c r="H136" i="5" s="1"/>
  <c r="H138" i="5" s="1"/>
  <c r="H140" i="5" s="1"/>
  <c r="H142" i="5" s="1"/>
  <c r="H144" i="5" s="1"/>
  <c r="H146" i="5" s="1"/>
  <c r="H148" i="5" s="1"/>
  <c r="C8" i="2" l="1"/>
  <c r="C16" i="2" s="1"/>
  <c r="J4" i="1"/>
  <c r="H13" i="3"/>
  <c r="H14" i="3" s="1"/>
  <c r="J45" i="3"/>
  <c r="I84" i="3"/>
  <c r="J84" i="3" s="1"/>
  <c r="K14" i="4"/>
  <c r="L14" i="4" s="1"/>
  <c r="H6" i="5"/>
  <c r="J7" i="5" s="1"/>
  <c r="I9" i="5"/>
  <c r="I11" i="5" s="1"/>
  <c r="AA92" i="4"/>
  <c r="AA100" i="4" s="1"/>
  <c r="AA108" i="4" s="1"/>
  <c r="AA116" i="4" s="1"/>
  <c r="H17" i="5"/>
  <c r="H21" i="5" s="1"/>
  <c r="H37" i="5"/>
  <c r="H41" i="5" s="1"/>
  <c r="H45" i="5" s="1"/>
  <c r="H49" i="5" s="1"/>
  <c r="H53" i="5" s="1"/>
  <c r="H57" i="5" s="1"/>
  <c r="H61" i="5" s="1"/>
  <c r="H65" i="5" s="1"/>
  <c r="I37" i="5"/>
  <c r="J82" i="5"/>
  <c r="J114" i="5"/>
  <c r="I139" i="5"/>
  <c r="J162" i="5"/>
  <c r="L169" i="5"/>
  <c r="X51" i="4"/>
  <c r="X55" i="4" s="1"/>
  <c r="X59" i="4" s="1"/>
  <c r="X63" i="4" s="1"/>
  <c r="AG55" i="4"/>
  <c r="AI55" i="4" s="1"/>
  <c r="B7" i="2"/>
  <c r="B15" i="2" s="1"/>
  <c r="J53" i="3"/>
  <c r="J69" i="3" s="1"/>
  <c r="I13" i="4"/>
  <c r="I26" i="4" s="1"/>
  <c r="K17" i="4"/>
  <c r="K19" i="4" s="1"/>
  <c r="L19" i="4" s="1"/>
  <c r="I10" i="5"/>
  <c r="I12" i="5" s="1"/>
  <c r="H20" i="5"/>
  <c r="H24" i="5" s="1"/>
  <c r="H28" i="5" s="1"/>
  <c r="H32" i="5" s="1"/>
  <c r="J17" i="5"/>
  <c r="H40" i="5"/>
  <c r="H44" i="5" s="1"/>
  <c r="H48" i="5" s="1"/>
  <c r="H52" i="5" s="1"/>
  <c r="H56" i="5" s="1"/>
  <c r="H60" i="5" s="1"/>
  <c r="H64" i="5" s="1"/>
  <c r="H68" i="5" s="1"/>
  <c r="I78" i="5"/>
  <c r="I133" i="5"/>
  <c r="I134" i="5" s="1"/>
  <c r="I142" i="5" s="1"/>
  <c r="L163" i="5"/>
  <c r="J192" i="5"/>
  <c r="G214" i="5"/>
  <c r="I212" i="5"/>
  <c r="I214" i="5" s="1"/>
  <c r="AG49" i="4"/>
  <c r="AG50" i="4" s="1"/>
  <c r="AI50" i="4" s="1"/>
  <c r="I6" i="1"/>
  <c r="H82" i="3"/>
  <c r="H93" i="3"/>
  <c r="K93" i="3" s="1"/>
  <c r="I15" i="4"/>
  <c r="I16" i="4" s="1"/>
  <c r="K18" i="4"/>
  <c r="L18" i="4" s="1"/>
  <c r="I5" i="5"/>
  <c r="I7" i="5" s="1"/>
  <c r="J49" i="4"/>
  <c r="H19" i="5"/>
  <c r="H23" i="5" s="1"/>
  <c r="H27" i="5" s="1"/>
  <c r="H31" i="5" s="1"/>
  <c r="K37" i="5"/>
  <c r="H39" i="5"/>
  <c r="H43" i="5" s="1"/>
  <c r="H47" i="5" s="1"/>
  <c r="H51" i="5" s="1"/>
  <c r="H55" i="5" s="1"/>
  <c r="H59" i="5" s="1"/>
  <c r="H63" i="5" s="1"/>
  <c r="H67" i="5" s="1"/>
  <c r="I41" i="5"/>
  <c r="I135" i="5"/>
  <c r="J154" i="5"/>
  <c r="AG51" i="4"/>
  <c r="AI51" i="4" s="1"/>
  <c r="J23" i="1"/>
  <c r="J31" i="1"/>
  <c r="J32" i="1" s="1"/>
  <c r="J33" i="1" s="1"/>
  <c r="J34" i="1" s="1"/>
  <c r="I4" i="1"/>
  <c r="J6" i="1"/>
  <c r="H9" i="3"/>
  <c r="H10" i="3" s="1"/>
  <c r="K13" i="4"/>
  <c r="K15" i="4" s="1"/>
  <c r="L15" i="4" s="1"/>
  <c r="H5" i="5"/>
  <c r="I6" i="5"/>
  <c r="I8" i="5" s="1"/>
  <c r="J57" i="4"/>
  <c r="J73" i="4" s="1"/>
  <c r="P112" i="4" s="1"/>
  <c r="H18" i="5"/>
  <c r="H22" i="5" s="1"/>
  <c r="H26" i="5" s="1"/>
  <c r="H30" i="5" s="1"/>
  <c r="J21" i="5"/>
  <c r="H38" i="5"/>
  <c r="H42" i="5" s="1"/>
  <c r="H46" i="5" s="1"/>
  <c r="H50" i="5" s="1"/>
  <c r="H54" i="5" s="1"/>
  <c r="J74" i="5"/>
  <c r="J90" i="5" s="1"/>
  <c r="H113" i="5"/>
  <c r="H115" i="5" s="1"/>
  <c r="H117" i="5" s="1"/>
  <c r="H119" i="5" s="1"/>
  <c r="H121" i="5" s="1"/>
  <c r="H123" i="5" s="1"/>
  <c r="H125" i="5" s="1"/>
  <c r="H127" i="5" s="1"/>
  <c r="J112" i="5"/>
  <c r="I137" i="5"/>
  <c r="K163" i="5"/>
  <c r="K171" i="5" s="1"/>
  <c r="K179" i="5" s="1"/>
  <c r="J190" i="5"/>
  <c r="X49" i="4"/>
  <c r="X50" i="4" s="1"/>
  <c r="X54" i="4" s="1"/>
  <c r="X58" i="4" s="1"/>
  <c r="X62" i="4" s="1"/>
  <c r="AG53" i="4"/>
  <c r="AI53" i="4" s="1"/>
  <c r="AI49" i="4"/>
  <c r="AJ49" i="4" s="1"/>
  <c r="AH56" i="4"/>
  <c r="X52" i="4"/>
  <c r="X56" i="4" s="1"/>
  <c r="X60" i="4" s="1"/>
  <c r="X64" i="4" s="1"/>
  <c r="Z62" i="4"/>
  <c r="W101" i="4" s="1"/>
  <c r="AA96" i="4"/>
  <c r="AA104" i="4" s="1"/>
  <c r="AA112" i="4" s="1"/>
  <c r="G31" i="5"/>
  <c r="K95" i="5"/>
  <c r="H25" i="5"/>
  <c r="H29" i="5" s="1"/>
  <c r="G48" i="5"/>
  <c r="H79" i="5"/>
  <c r="H80" i="5" s="1"/>
  <c r="H81" i="5" s="1"/>
  <c r="H58" i="5"/>
  <c r="H62" i="5" s="1"/>
  <c r="H66" i="5" s="1"/>
  <c r="G20" i="5"/>
  <c r="G27" i="5"/>
  <c r="H87" i="5"/>
  <c r="H88" i="5" s="1"/>
  <c r="H89" i="5" s="1"/>
  <c r="H159" i="5"/>
  <c r="H160" i="5" s="1"/>
  <c r="H161" i="5" s="1"/>
  <c r="K41" i="5"/>
  <c r="K93" i="5"/>
  <c r="K97" i="5"/>
  <c r="G113" i="5"/>
  <c r="H171" i="5"/>
  <c r="H172" i="5" s="1"/>
  <c r="H173" i="5" s="1"/>
  <c r="H174" i="5" s="1"/>
  <c r="G42" i="5"/>
  <c r="G51" i="5"/>
  <c r="G56" i="5"/>
  <c r="G66" i="5"/>
  <c r="G38" i="5"/>
  <c r="G62" i="5"/>
  <c r="H91" i="5"/>
  <c r="H92" i="5" s="1"/>
  <c r="H93" i="5" s="1"/>
  <c r="H94" i="5" s="1"/>
  <c r="J75" i="5"/>
  <c r="K104" i="5"/>
  <c r="G121" i="5"/>
  <c r="L185" i="5"/>
  <c r="G191" i="5"/>
  <c r="G199" i="5"/>
  <c r="K84" i="5"/>
  <c r="G140" i="5"/>
  <c r="I140" i="5"/>
  <c r="I148" i="5" s="1"/>
  <c r="I147" i="5"/>
  <c r="L173" i="5"/>
  <c r="L165" i="5"/>
  <c r="L179" i="5"/>
  <c r="G193" i="5"/>
  <c r="G201" i="5"/>
  <c r="G134" i="5"/>
  <c r="K134" i="5" s="1"/>
  <c r="I141" i="5"/>
  <c r="K157" i="5"/>
  <c r="K165" i="5" s="1"/>
  <c r="K173" i="5" s="1"/>
  <c r="K181" i="5" s="1"/>
  <c r="K164" i="5"/>
  <c r="K172" i="5" s="1"/>
  <c r="K180" i="5" s="1"/>
  <c r="L167" i="5"/>
  <c r="L175" i="5"/>
  <c r="G195" i="5"/>
  <c r="G203" i="5"/>
  <c r="G136" i="5"/>
  <c r="G142" i="5"/>
  <c r="K142" i="5" s="1"/>
  <c r="H167" i="5"/>
  <c r="H168" i="5" s="1"/>
  <c r="H169" i="5" s="1"/>
  <c r="H183" i="5"/>
  <c r="H184" i="5" s="1"/>
  <c r="H185" i="5" s="1"/>
  <c r="J178" i="5"/>
  <c r="J163" i="5"/>
  <c r="K159" i="5"/>
  <c r="K166" i="5"/>
  <c r="K174" i="5" s="1"/>
  <c r="K182" i="5" s="1"/>
  <c r="G197" i="5"/>
  <c r="G205" i="5"/>
  <c r="G144" i="5"/>
  <c r="L162" i="5"/>
  <c r="L166" i="5"/>
  <c r="G148" i="5"/>
  <c r="K148" i="5" s="1"/>
  <c r="L168" i="5"/>
  <c r="L164" i="5"/>
  <c r="H8" i="5"/>
  <c r="H10" i="5" s="1"/>
  <c r="H12" i="5" s="1"/>
  <c r="J11" i="5"/>
  <c r="J8" i="5"/>
  <c r="J12" i="5" s="1"/>
  <c r="G8" i="5"/>
  <c r="G12" i="5"/>
  <c r="AA90" i="4"/>
  <c r="AA97" i="4"/>
  <c r="AA105" i="4" s="1"/>
  <c r="AA113" i="4" s="1"/>
  <c r="AA93" i="4"/>
  <c r="Z89" i="4"/>
  <c r="Z90" i="4" s="1"/>
  <c r="Z91" i="4" s="1"/>
  <c r="Z99" i="4" s="1"/>
  <c r="Z107" i="4" s="1"/>
  <c r="Z115" i="4" s="1"/>
  <c r="N112" i="4"/>
  <c r="W109" i="4"/>
  <c r="Z100" i="4"/>
  <c r="Z108" i="4" s="1"/>
  <c r="Z116" i="4" s="1"/>
  <c r="W93" i="4"/>
  <c r="W113" i="4"/>
  <c r="W97" i="4"/>
  <c r="N75" i="4"/>
  <c r="N113" i="4"/>
  <c r="K91" i="4"/>
  <c r="N96" i="4"/>
  <c r="Y57" i="4"/>
  <c r="K67" i="4"/>
  <c r="K98" i="4"/>
  <c r="J96" i="4"/>
  <c r="K88" i="4"/>
  <c r="K104" i="4"/>
  <c r="K96" i="4"/>
  <c r="W112" i="4"/>
  <c r="Y112" i="4" s="1"/>
  <c r="W96" i="4"/>
  <c r="J112" i="4"/>
  <c r="K107" i="4"/>
  <c r="J58" i="4"/>
  <c r="J59" i="4" s="1"/>
  <c r="K58" i="4"/>
  <c r="N66" i="4"/>
  <c r="J88" i="4"/>
  <c r="K111" i="4"/>
  <c r="K103" i="4"/>
  <c r="K95" i="4"/>
  <c r="N88" i="4"/>
  <c r="W92" i="4"/>
  <c r="Z94" i="4"/>
  <c r="N59" i="4"/>
  <c r="N97" i="4"/>
  <c r="K99" i="4"/>
  <c r="N26" i="4"/>
  <c r="K90" i="4"/>
  <c r="K63" i="4"/>
  <c r="K94" i="4"/>
  <c r="K62" i="4"/>
  <c r="N51" i="4"/>
  <c r="N89" i="4"/>
  <c r="K108" i="4"/>
  <c r="K100" i="4"/>
  <c r="K92" i="4"/>
  <c r="W88" i="4"/>
  <c r="W104" i="4"/>
  <c r="P104" i="4"/>
  <c r="J50" i="4"/>
  <c r="I27" i="4"/>
  <c r="I34" i="4"/>
  <c r="I30" i="4"/>
  <c r="J16" i="4"/>
  <c r="I20" i="4"/>
  <c r="J20" i="4" s="1"/>
  <c r="I17" i="4"/>
  <c r="J17" i="4" s="1"/>
  <c r="J13" i="4"/>
  <c r="L13" i="4"/>
  <c r="L17" i="4"/>
  <c r="I14" i="4"/>
  <c r="I19" i="4"/>
  <c r="J19" i="4" s="1"/>
  <c r="N19" i="4" s="1"/>
  <c r="J15" i="4"/>
  <c r="N15" i="4" s="1"/>
  <c r="K16" i="4"/>
  <c r="L16" i="4" s="1"/>
  <c r="K20" i="4"/>
  <c r="L20" i="4" s="1"/>
  <c r="U17" i="3"/>
  <c r="U13" i="3"/>
  <c r="U15" i="3" s="1"/>
  <c r="U18" i="3"/>
  <c r="U20" i="3"/>
  <c r="U22" i="3" s="1"/>
  <c r="U24" i="3" s="1"/>
  <c r="U10" i="3"/>
  <c r="Q10" i="3"/>
  <c r="S10" i="3"/>
  <c r="Q12" i="3"/>
  <c r="R24" i="3"/>
  <c r="R13" i="3"/>
  <c r="R25" i="3"/>
  <c r="U25" i="3" s="1"/>
  <c r="J54" i="3"/>
  <c r="J70" i="3" s="1"/>
  <c r="K70" i="3"/>
  <c r="J55" i="3"/>
  <c r="J61" i="3"/>
  <c r="J9" i="3"/>
  <c r="X9" i="3" s="1"/>
  <c r="J10" i="3"/>
  <c r="X15" i="3" s="1"/>
  <c r="H11" i="3"/>
  <c r="H18" i="3"/>
  <c r="J14" i="3"/>
  <c r="Y15" i="3" s="1"/>
  <c r="H15" i="3"/>
  <c r="H22" i="3"/>
  <c r="H21" i="3"/>
  <c r="J13" i="3"/>
  <c r="Y9" i="3" s="1"/>
  <c r="G13" i="1" a="1"/>
  <c r="AW46" i="1"/>
  <c r="AW49" i="1" s="1"/>
  <c r="J19" i="1"/>
  <c r="I9" i="1"/>
  <c r="J8" i="1"/>
  <c r="J9" i="1" s="1"/>
  <c r="J10" i="1"/>
  <c r="J11" i="1"/>
  <c r="I8" i="1"/>
  <c r="I11" i="1"/>
  <c r="I5" i="1"/>
  <c r="J5" i="1"/>
  <c r="J7" i="1"/>
  <c r="AQ46" i="1"/>
  <c r="AQ49" i="1" s="1"/>
  <c r="B42" i="1"/>
  <c r="O53" i="3" s="1"/>
  <c r="B46" i="1"/>
  <c r="I7" i="1" l="1"/>
  <c r="K5" i="1"/>
  <c r="O45" i="3"/>
  <c r="N173" i="5"/>
  <c r="Y49" i="4"/>
  <c r="J25" i="5"/>
  <c r="J18" i="5"/>
  <c r="M173" i="5"/>
  <c r="M177" i="5" s="1"/>
  <c r="M156" i="5"/>
  <c r="L91" i="5"/>
  <c r="L75" i="5"/>
  <c r="I26" i="5"/>
  <c r="I30" i="5" s="1"/>
  <c r="I18" i="5"/>
  <c r="L66" i="4"/>
  <c r="L51" i="4"/>
  <c r="L62" i="3"/>
  <c r="L46" i="3"/>
  <c r="I27" i="1"/>
  <c r="M170" i="5"/>
  <c r="M157" i="5"/>
  <c r="L92" i="5"/>
  <c r="L96" i="5" s="1"/>
  <c r="I27" i="5"/>
  <c r="I31" i="5" s="1"/>
  <c r="I19" i="5"/>
  <c r="L67" i="4"/>
  <c r="L52" i="4"/>
  <c r="L61" i="3"/>
  <c r="I30" i="1"/>
  <c r="M171" i="5"/>
  <c r="M155" i="5"/>
  <c r="L93" i="5"/>
  <c r="L97" i="5" s="1"/>
  <c r="L101" i="5" s="1"/>
  <c r="L105" i="5" s="1"/>
  <c r="L76" i="5"/>
  <c r="I28" i="5"/>
  <c r="I32" i="5" s="1"/>
  <c r="I20" i="5"/>
  <c r="I24" i="5" s="1"/>
  <c r="L68" i="4"/>
  <c r="L50" i="4"/>
  <c r="L64" i="3"/>
  <c r="L48" i="3"/>
  <c r="I29" i="1"/>
  <c r="M172" i="5"/>
  <c r="L90" i="5"/>
  <c r="L77" i="5"/>
  <c r="I25" i="5"/>
  <c r="L65" i="4"/>
  <c r="L63" i="3"/>
  <c r="L47" i="3"/>
  <c r="I28" i="1"/>
  <c r="B49" i="1"/>
  <c r="Q49" i="3" s="1"/>
  <c r="Q57" i="3" s="1"/>
  <c r="Q65" i="3" s="1"/>
  <c r="Q73" i="3" s="1"/>
  <c r="H212" i="5"/>
  <c r="H214" i="5" s="1"/>
  <c r="H191" i="5"/>
  <c r="H193" i="5" s="1"/>
  <c r="H195" i="5" s="1"/>
  <c r="H197" i="5" s="1"/>
  <c r="H199" i="5" s="1"/>
  <c r="H201" i="5" s="1"/>
  <c r="H203" i="5" s="1"/>
  <c r="H205" i="5" s="1"/>
  <c r="I158" i="5"/>
  <c r="J20" i="1"/>
  <c r="J21" i="1" s="1"/>
  <c r="J22" i="1" s="1"/>
  <c r="J27" i="1"/>
  <c r="J28" i="1" s="1"/>
  <c r="J29" i="1" s="1"/>
  <c r="J30" i="1" s="1"/>
  <c r="S12" i="3"/>
  <c r="V12" i="3"/>
  <c r="V28" i="3" s="1"/>
  <c r="Q14" i="3"/>
  <c r="V10" i="3"/>
  <c r="U28" i="3" s="1"/>
  <c r="M67" i="4"/>
  <c r="M106" i="4" s="1"/>
  <c r="K12" i="5"/>
  <c r="K140" i="5"/>
  <c r="X53" i="4"/>
  <c r="X57" i="4" s="1"/>
  <c r="X61" i="4" s="1"/>
  <c r="J29" i="5"/>
  <c r="J22" i="5"/>
  <c r="J5" i="5"/>
  <c r="H7" i="5"/>
  <c r="I49" i="5"/>
  <c r="I42" i="5"/>
  <c r="J65" i="4"/>
  <c r="J104" i="4" s="1"/>
  <c r="O69" i="3"/>
  <c r="J98" i="5"/>
  <c r="J83" i="5"/>
  <c r="I138" i="5"/>
  <c r="I145" i="5"/>
  <c r="J170" i="5"/>
  <c r="J155" i="5"/>
  <c r="L82" i="3"/>
  <c r="H84" i="3"/>
  <c r="L84" i="3" s="1"/>
  <c r="L214" i="5"/>
  <c r="I79" i="5"/>
  <c r="I86" i="5"/>
  <c r="I94" i="5" s="1"/>
  <c r="I102" i="5" s="1"/>
  <c r="I45" i="5"/>
  <c r="I38" i="5"/>
  <c r="J46" i="3"/>
  <c r="L212" i="5"/>
  <c r="B45" i="1"/>
  <c r="H133" i="5"/>
  <c r="H112" i="5"/>
  <c r="I74" i="5"/>
  <c r="H92" i="3"/>
  <c r="K92" i="3" s="1"/>
  <c r="H81" i="3"/>
  <c r="I211" i="5"/>
  <c r="K136" i="5"/>
  <c r="L195" i="5"/>
  <c r="J194" i="5"/>
  <c r="J198" i="5" s="1"/>
  <c r="J202" i="5" s="1"/>
  <c r="J191" i="5"/>
  <c r="J195" i="5" s="1"/>
  <c r="J199" i="5" s="1"/>
  <c r="J203" i="5" s="1"/>
  <c r="L203" i="5" s="1"/>
  <c r="J113" i="5"/>
  <c r="J117" i="5" s="1"/>
  <c r="J121" i="5" s="1"/>
  <c r="J125" i="5" s="1"/>
  <c r="K125" i="5" s="1"/>
  <c r="J116" i="5"/>
  <c r="J120" i="5" s="1"/>
  <c r="J124" i="5" s="1"/>
  <c r="K23" i="1"/>
  <c r="N19" i="1" s="1"/>
  <c r="J24" i="1"/>
  <c r="I136" i="5"/>
  <c r="I144" i="5" s="1"/>
  <c r="K144" i="5" s="1"/>
  <c r="I143" i="5"/>
  <c r="J193" i="5"/>
  <c r="J197" i="5" s="1"/>
  <c r="J201" i="5" s="1"/>
  <c r="J205" i="5" s="1"/>
  <c r="L205" i="5" s="1"/>
  <c r="J196" i="5"/>
  <c r="J200" i="5" s="1"/>
  <c r="J204" i="5" s="1"/>
  <c r="J115" i="5"/>
  <c r="J119" i="5" s="1"/>
  <c r="J123" i="5" s="1"/>
  <c r="J127" i="5" s="1"/>
  <c r="K127" i="5" s="1"/>
  <c r="J118" i="5"/>
  <c r="J122" i="5" s="1"/>
  <c r="J126" i="5" s="1"/>
  <c r="Z98" i="4"/>
  <c r="Z106" i="4" s="1"/>
  <c r="Z114" i="4" s="1"/>
  <c r="P96" i="4"/>
  <c r="AA57" i="4"/>
  <c r="J74" i="4"/>
  <c r="J113" i="4" s="1"/>
  <c r="Y104" i="4"/>
  <c r="L182" i="5"/>
  <c r="K167" i="5"/>
  <c r="K175" i="5" s="1"/>
  <c r="K183" i="5" s="1"/>
  <c r="K160" i="5"/>
  <c r="L183" i="5"/>
  <c r="G28" i="5"/>
  <c r="J179" i="5"/>
  <c r="J164" i="5"/>
  <c r="K92" i="5"/>
  <c r="M93" i="5"/>
  <c r="K101" i="5"/>
  <c r="M101" i="5" s="1"/>
  <c r="L184" i="5"/>
  <c r="L181" i="5"/>
  <c r="H95" i="5"/>
  <c r="H96" i="5" s="1"/>
  <c r="H97" i="5" s="1"/>
  <c r="H175" i="5"/>
  <c r="H176" i="5" s="1"/>
  <c r="H177" i="5" s="1"/>
  <c r="G63" i="5"/>
  <c r="G52" i="5"/>
  <c r="K8" i="5"/>
  <c r="L180" i="5"/>
  <c r="L178" i="5"/>
  <c r="J91" i="5"/>
  <c r="J76" i="5"/>
  <c r="G67" i="5"/>
  <c r="K42" i="5"/>
  <c r="G43" i="5"/>
  <c r="K103" i="5"/>
  <c r="G39" i="5"/>
  <c r="K38" i="5"/>
  <c r="M97" i="5"/>
  <c r="K105" i="5"/>
  <c r="M105" i="5" s="1"/>
  <c r="G32" i="5"/>
  <c r="AA94" i="4"/>
  <c r="AA101" i="4"/>
  <c r="AA109" i="4" s="1"/>
  <c r="AA117" i="4" s="1"/>
  <c r="Z97" i="4"/>
  <c r="Z105" i="4" s="1"/>
  <c r="Z113" i="4" s="1"/>
  <c r="AA91" i="4"/>
  <c r="AA99" i="4" s="1"/>
  <c r="AA107" i="4" s="1"/>
  <c r="AA115" i="4" s="1"/>
  <c r="AA98" i="4"/>
  <c r="AA106" i="4" s="1"/>
  <c r="AA114" i="4" s="1"/>
  <c r="W111" i="4"/>
  <c r="W116" i="4"/>
  <c r="J98" i="4"/>
  <c r="W105" i="4"/>
  <c r="K66" i="4"/>
  <c r="K97" i="4"/>
  <c r="K75" i="4"/>
  <c r="K114" i="4" s="1"/>
  <c r="K106" i="4"/>
  <c r="W94" i="4"/>
  <c r="Z56" i="4"/>
  <c r="W95" i="4" s="1"/>
  <c r="J89" i="4"/>
  <c r="K71" i="4"/>
  <c r="K102" i="4"/>
  <c r="Y58" i="4"/>
  <c r="J97" i="4"/>
  <c r="Z64" i="4"/>
  <c r="W103" i="4" s="1"/>
  <c r="W102" i="4"/>
  <c r="Y96" i="4"/>
  <c r="N76" i="4"/>
  <c r="N114" i="4"/>
  <c r="K70" i="4"/>
  <c r="K101" i="4"/>
  <c r="N60" i="4"/>
  <c r="N98" i="4"/>
  <c r="N52" i="4"/>
  <c r="N90" i="4"/>
  <c r="Z95" i="4"/>
  <c r="Z103" i="4" s="1"/>
  <c r="Z111" i="4" s="1"/>
  <c r="Z119" i="4" s="1"/>
  <c r="Z102" i="4"/>
  <c r="Z110" i="4" s="1"/>
  <c r="Z118" i="4" s="1"/>
  <c r="N67" i="4"/>
  <c r="N105" i="4"/>
  <c r="W89" i="4"/>
  <c r="Z60" i="4"/>
  <c r="W99" i="4" s="1"/>
  <c r="W98" i="4"/>
  <c r="W115" i="4"/>
  <c r="W114" i="4"/>
  <c r="W13" i="4"/>
  <c r="Y13" i="4" s="1"/>
  <c r="N30" i="4"/>
  <c r="K30" i="4"/>
  <c r="M30" i="4" s="1"/>
  <c r="N27" i="4"/>
  <c r="J51" i="4"/>
  <c r="J66" i="4"/>
  <c r="Y50" i="4"/>
  <c r="N16" i="4"/>
  <c r="J60" i="4"/>
  <c r="Y59" i="4"/>
  <c r="J75" i="4"/>
  <c r="N17" i="4"/>
  <c r="N13" i="4"/>
  <c r="N20" i="4"/>
  <c r="I31" i="4"/>
  <c r="I38" i="4"/>
  <c r="J14" i="4"/>
  <c r="I18" i="4"/>
  <c r="J18" i="4" s="1"/>
  <c r="N18" i="4" s="1"/>
  <c r="I35" i="4"/>
  <c r="I28" i="4"/>
  <c r="Q11" i="3"/>
  <c r="Q15" i="3" s="1"/>
  <c r="Q19" i="3" s="1"/>
  <c r="P28" i="3"/>
  <c r="T12" i="3"/>
  <c r="S28" i="3" s="1"/>
  <c r="S11" i="3"/>
  <c r="O28" i="3"/>
  <c r="T10" i="3"/>
  <c r="R28" i="3" s="1"/>
  <c r="Q13" i="3"/>
  <c r="Q17" i="3" s="1"/>
  <c r="Q16" i="3"/>
  <c r="V16" i="3" s="1"/>
  <c r="V29" i="3" s="1"/>
  <c r="S15" i="3"/>
  <c r="O61" i="3"/>
  <c r="J71" i="3"/>
  <c r="J56" i="3"/>
  <c r="H12" i="3"/>
  <c r="J11" i="3"/>
  <c r="X21" i="3" s="1"/>
  <c r="H19" i="3"/>
  <c r="J22" i="3"/>
  <c r="Y16" i="3" s="1"/>
  <c r="H30" i="3"/>
  <c r="J15" i="3"/>
  <c r="H23" i="3"/>
  <c r="H16" i="3"/>
  <c r="J21" i="3"/>
  <c r="Y10" i="3" s="1"/>
  <c r="H29" i="3"/>
  <c r="J18" i="3"/>
  <c r="X16" i="3" s="1"/>
  <c r="H26" i="3"/>
  <c r="G13" i="1"/>
  <c r="I22" i="1"/>
  <c r="I20" i="1"/>
  <c r="I21" i="1"/>
  <c r="K11" i="1"/>
  <c r="O9" i="1" s="1"/>
  <c r="K7" i="1"/>
  <c r="K8" i="1"/>
  <c r="I10" i="1"/>
  <c r="K10" i="1" s="1"/>
  <c r="K9" i="1"/>
  <c r="O8" i="1" s="1"/>
  <c r="K6" i="1"/>
  <c r="R4" i="1" s="1"/>
  <c r="K4" i="1"/>
  <c r="K20" i="1" l="1"/>
  <c r="M23" i="1" s="1"/>
  <c r="J27" i="4"/>
  <c r="K27" i="4" s="1"/>
  <c r="M27" i="4" s="1"/>
  <c r="K22" i="1"/>
  <c r="M31" i="1" s="1"/>
  <c r="J29" i="4"/>
  <c r="I19" i="1"/>
  <c r="L74" i="5"/>
  <c r="L45" i="3"/>
  <c r="M154" i="5"/>
  <c r="I17" i="5"/>
  <c r="L49" i="4"/>
  <c r="L199" i="5"/>
  <c r="I75" i="5"/>
  <c r="I82" i="5"/>
  <c r="I53" i="5"/>
  <c r="K45" i="5"/>
  <c r="K121" i="5"/>
  <c r="K119" i="5"/>
  <c r="H9" i="5"/>
  <c r="H11" i="5" s="1"/>
  <c r="K11" i="5" s="1"/>
  <c r="K7" i="5"/>
  <c r="L191" i="5"/>
  <c r="L51" i="3"/>
  <c r="M47" i="3"/>
  <c r="L81" i="5"/>
  <c r="M77" i="5"/>
  <c r="L52" i="3"/>
  <c r="M48" i="3"/>
  <c r="M159" i="5"/>
  <c r="N155" i="5"/>
  <c r="L91" i="4"/>
  <c r="M52" i="4"/>
  <c r="M91" i="4" s="1"/>
  <c r="L56" i="4"/>
  <c r="L100" i="5"/>
  <c r="L104" i="5" s="1"/>
  <c r="M104" i="5" s="1"/>
  <c r="M96" i="5"/>
  <c r="L50" i="3"/>
  <c r="M46" i="3"/>
  <c r="I22" i="5"/>
  <c r="K22" i="5" s="1"/>
  <c r="K18" i="5"/>
  <c r="M160" i="5"/>
  <c r="N156" i="5"/>
  <c r="K117" i="5"/>
  <c r="N8" i="1"/>
  <c r="N5" i="1"/>
  <c r="Q5" i="1"/>
  <c r="O5" i="1"/>
  <c r="O4" i="1"/>
  <c r="N9" i="1"/>
  <c r="R5" i="1"/>
  <c r="K21" i="1"/>
  <c r="M27" i="1" s="1"/>
  <c r="J28" i="4"/>
  <c r="K24" i="1"/>
  <c r="N23" i="1" s="1"/>
  <c r="J25" i="1"/>
  <c r="L193" i="5"/>
  <c r="I213" i="5"/>
  <c r="H114" i="5"/>
  <c r="K112" i="5"/>
  <c r="J84" i="5"/>
  <c r="J99" i="5"/>
  <c r="J6" i="5"/>
  <c r="K5" i="5"/>
  <c r="J9" i="5"/>
  <c r="K9" i="5" s="1"/>
  <c r="M63" i="3"/>
  <c r="L67" i="3"/>
  <c r="L94" i="5"/>
  <c r="M90" i="5"/>
  <c r="M64" i="3"/>
  <c r="L68" i="3"/>
  <c r="M175" i="5"/>
  <c r="N171" i="5"/>
  <c r="L106" i="4"/>
  <c r="L71" i="4"/>
  <c r="M161" i="5"/>
  <c r="N157" i="5"/>
  <c r="L66" i="3"/>
  <c r="M62" i="3"/>
  <c r="M181" i="5"/>
  <c r="M185" i="5" s="1"/>
  <c r="N185" i="5" s="1"/>
  <c r="N177" i="5"/>
  <c r="K123" i="5"/>
  <c r="H83" i="3"/>
  <c r="L83" i="3" s="1"/>
  <c r="L81" i="3"/>
  <c r="H135" i="5"/>
  <c r="K133" i="5"/>
  <c r="J47" i="3"/>
  <c r="J62" i="3"/>
  <c r="I146" i="5"/>
  <c r="K146" i="5" s="1"/>
  <c r="K138" i="5"/>
  <c r="I50" i="5"/>
  <c r="I43" i="5"/>
  <c r="J30" i="5"/>
  <c r="K30" i="5" s="1"/>
  <c r="J23" i="5"/>
  <c r="K113" i="5"/>
  <c r="L197" i="5"/>
  <c r="Q18" i="3"/>
  <c r="V14" i="3"/>
  <c r="U29" i="3" s="1"/>
  <c r="S14" i="3"/>
  <c r="L104" i="4"/>
  <c r="L69" i="4"/>
  <c r="M65" i="4"/>
  <c r="M104" i="4" s="1"/>
  <c r="M176" i="5"/>
  <c r="N172" i="5"/>
  <c r="L89" i="4"/>
  <c r="L54" i="4"/>
  <c r="M50" i="4"/>
  <c r="M89" i="4" s="1"/>
  <c r="L80" i="5"/>
  <c r="M76" i="5"/>
  <c r="K30" i="1"/>
  <c r="M32" i="1" s="1"/>
  <c r="I34" i="1"/>
  <c r="J37" i="4"/>
  <c r="I23" i="5"/>
  <c r="K23" i="5" s="1"/>
  <c r="M174" i="5"/>
  <c r="N170" i="5"/>
  <c r="L90" i="4"/>
  <c r="L55" i="4"/>
  <c r="M51" i="4"/>
  <c r="M90" i="4" s="1"/>
  <c r="L79" i="5"/>
  <c r="M75" i="5"/>
  <c r="J19" i="5"/>
  <c r="J26" i="5"/>
  <c r="K26" i="5" s="1"/>
  <c r="AA49" i="4"/>
  <c r="P88" i="4"/>
  <c r="Y88" i="4" s="1"/>
  <c r="N4" i="1"/>
  <c r="Q4" i="1"/>
  <c r="B48" i="1"/>
  <c r="Q45" i="3" s="1"/>
  <c r="H190" i="5"/>
  <c r="I154" i="5"/>
  <c r="H211" i="5"/>
  <c r="H213" i="5" s="1"/>
  <c r="I39" i="5"/>
  <c r="I46" i="5"/>
  <c r="I87" i="5"/>
  <c r="I95" i="5" s="1"/>
  <c r="I103" i="5" s="1"/>
  <c r="I80" i="5"/>
  <c r="J156" i="5"/>
  <c r="J171" i="5"/>
  <c r="K115" i="5"/>
  <c r="I57" i="5"/>
  <c r="K49" i="5"/>
  <c r="L201" i="5"/>
  <c r="I166" i="5"/>
  <c r="I174" i="5" s="1"/>
  <c r="I182" i="5" s="1"/>
  <c r="I159" i="5"/>
  <c r="J35" i="4"/>
  <c r="I32" i="1"/>
  <c r="K28" i="1"/>
  <c r="M24" i="1" s="1"/>
  <c r="I29" i="5"/>
  <c r="K29" i="5" s="1"/>
  <c r="K25" i="5"/>
  <c r="J36" i="4"/>
  <c r="I33" i="1"/>
  <c r="K29" i="1"/>
  <c r="M28" i="1" s="1"/>
  <c r="L107" i="4"/>
  <c r="M68" i="4"/>
  <c r="M107" i="4" s="1"/>
  <c r="L72" i="4"/>
  <c r="M61" i="3"/>
  <c r="N61" i="3" s="1"/>
  <c r="X46" i="3" s="1"/>
  <c r="L65" i="3"/>
  <c r="K27" i="1"/>
  <c r="M20" i="1" s="1"/>
  <c r="J34" i="4"/>
  <c r="K34" i="4" s="1"/>
  <c r="M34" i="4" s="1"/>
  <c r="I31" i="1"/>
  <c r="L105" i="4"/>
  <c r="L70" i="4"/>
  <c r="M70" i="4" s="1"/>
  <c r="M109" i="4" s="1"/>
  <c r="L95" i="5"/>
  <c r="M91" i="5"/>
  <c r="P98" i="4"/>
  <c r="Y98" i="4" s="1"/>
  <c r="AA59" i="4"/>
  <c r="P97" i="4"/>
  <c r="Y97" i="4" s="1"/>
  <c r="AA58" i="4"/>
  <c r="P89" i="4"/>
  <c r="AA50" i="4"/>
  <c r="P113" i="4"/>
  <c r="Y113" i="4" s="1"/>
  <c r="G44" i="5"/>
  <c r="K43" i="5"/>
  <c r="J77" i="5"/>
  <c r="J92" i="5"/>
  <c r="G68" i="5"/>
  <c r="G64" i="5"/>
  <c r="G40" i="5"/>
  <c r="K39" i="5"/>
  <c r="M92" i="5"/>
  <c r="K100" i="5"/>
  <c r="M100" i="5" s="1"/>
  <c r="J165" i="5"/>
  <c r="J180" i="5"/>
  <c r="K168" i="5"/>
  <c r="K176" i="5" s="1"/>
  <c r="K184" i="5" s="1"/>
  <c r="K161" i="5"/>
  <c r="K169" i="5" s="1"/>
  <c r="K177" i="5" s="1"/>
  <c r="K185" i="5" s="1"/>
  <c r="W110" i="4"/>
  <c r="AA95" i="4"/>
  <c r="AA103" i="4" s="1"/>
  <c r="AA111" i="4" s="1"/>
  <c r="AA119" i="4" s="1"/>
  <c r="AA102" i="4"/>
  <c r="AA110" i="4" s="1"/>
  <c r="AA118" i="4" s="1"/>
  <c r="Y89" i="4"/>
  <c r="K79" i="4"/>
  <c r="K118" i="4" s="1"/>
  <c r="K110" i="4"/>
  <c r="N68" i="4"/>
  <c r="N106" i="4"/>
  <c r="N53" i="4"/>
  <c r="N91" i="4"/>
  <c r="N61" i="4"/>
  <c r="N99" i="4"/>
  <c r="W117" i="4"/>
  <c r="J90" i="4"/>
  <c r="W91" i="4"/>
  <c r="W90" i="4"/>
  <c r="N77" i="4"/>
  <c r="N115" i="4"/>
  <c r="J114" i="4"/>
  <c r="P114" i="4"/>
  <c r="Y114" i="4" s="1"/>
  <c r="M71" i="4"/>
  <c r="M110" i="4" s="1"/>
  <c r="K74" i="4"/>
  <c r="K113" i="4" s="1"/>
  <c r="K105" i="4"/>
  <c r="M66" i="4"/>
  <c r="AG52" i="4"/>
  <c r="AI52" i="4" s="1"/>
  <c r="J99" i="4"/>
  <c r="P105" i="4"/>
  <c r="Y105" i="4" s="1"/>
  <c r="J105" i="4"/>
  <c r="O27" i="4"/>
  <c r="O30" i="4"/>
  <c r="K78" i="4"/>
  <c r="K117" i="4" s="1"/>
  <c r="K109" i="4"/>
  <c r="W107" i="4"/>
  <c r="W106" i="4"/>
  <c r="K28" i="4"/>
  <c r="M28" i="4" s="1"/>
  <c r="N28" i="4"/>
  <c r="K35" i="4"/>
  <c r="M35" i="4" s="1"/>
  <c r="N31" i="4"/>
  <c r="K31" i="4"/>
  <c r="M31" i="4" s="1"/>
  <c r="J61" i="4"/>
  <c r="J76" i="4"/>
  <c r="Y60" i="4"/>
  <c r="O34" i="4"/>
  <c r="J52" i="4"/>
  <c r="Y51" i="4"/>
  <c r="J67" i="4"/>
  <c r="O14" i="4"/>
  <c r="P14" i="4" s="1"/>
  <c r="W14" i="4"/>
  <c r="Y14" i="4" s="1"/>
  <c r="N14" i="4"/>
  <c r="O13" i="4" s="1"/>
  <c r="P13" i="4" s="1"/>
  <c r="I29" i="4"/>
  <c r="I36" i="4"/>
  <c r="I39" i="4"/>
  <c r="I32" i="4"/>
  <c r="Q23" i="3"/>
  <c r="S23" i="3" s="1"/>
  <c r="S19" i="3"/>
  <c r="O34" i="3"/>
  <c r="T11" i="3"/>
  <c r="R34" i="3" s="1"/>
  <c r="O35" i="3"/>
  <c r="T15" i="3"/>
  <c r="R35" i="3" s="1"/>
  <c r="S17" i="3"/>
  <c r="Q21" i="3"/>
  <c r="S13" i="3"/>
  <c r="Q20" i="3"/>
  <c r="V20" i="3" s="1"/>
  <c r="V30" i="3" s="1"/>
  <c r="S16" i="3"/>
  <c r="J72" i="3"/>
  <c r="J57" i="3"/>
  <c r="H20" i="3"/>
  <c r="J12" i="3"/>
  <c r="X27" i="3" s="1"/>
  <c r="H17" i="3"/>
  <c r="J26" i="3"/>
  <c r="X17" i="3" s="1"/>
  <c r="H34" i="3"/>
  <c r="J34" i="3" s="1"/>
  <c r="X18" i="3" s="1"/>
  <c r="H24" i="3"/>
  <c r="J16" i="3"/>
  <c r="Y27" i="3" s="1"/>
  <c r="H37" i="3"/>
  <c r="J37" i="3" s="1"/>
  <c r="Y12" i="3" s="1"/>
  <c r="J29" i="3"/>
  <c r="Y11" i="3" s="1"/>
  <c r="J30" i="3"/>
  <c r="Y17" i="3" s="1"/>
  <c r="H38" i="3"/>
  <c r="J38" i="3" s="1"/>
  <c r="Y18" i="3" s="1"/>
  <c r="J23" i="3"/>
  <c r="Y22" i="3" s="1"/>
  <c r="H31" i="3"/>
  <c r="J19" i="3"/>
  <c r="H27" i="3"/>
  <c r="K31" i="1" l="1"/>
  <c r="N20" i="1" s="1"/>
  <c r="J38" i="4"/>
  <c r="K38" i="4" s="1"/>
  <c r="M38" i="4" s="1"/>
  <c r="I160" i="5"/>
  <c r="I167" i="5"/>
  <c r="I175" i="5" s="1"/>
  <c r="I183" i="5" s="1"/>
  <c r="I65" i="5"/>
  <c r="K65" i="5" s="1"/>
  <c r="K57" i="5"/>
  <c r="I81" i="5"/>
  <c r="I89" i="5" s="1"/>
  <c r="I97" i="5" s="1"/>
  <c r="I105" i="5" s="1"/>
  <c r="I88" i="5"/>
  <c r="I96" i="5" s="1"/>
  <c r="I104" i="5" s="1"/>
  <c r="J27" i="5"/>
  <c r="K27" i="5" s="1"/>
  <c r="J20" i="5"/>
  <c r="L94" i="4"/>
  <c r="L59" i="4"/>
  <c r="M55" i="4"/>
  <c r="M94" i="4" s="1"/>
  <c r="K19" i="5"/>
  <c r="M54" i="4"/>
  <c r="M93" i="4" s="1"/>
  <c r="L58" i="4"/>
  <c r="L93" i="4"/>
  <c r="J24" i="5"/>
  <c r="J31" i="5"/>
  <c r="K31" i="5" s="1"/>
  <c r="M66" i="3"/>
  <c r="L70" i="3"/>
  <c r="L211" i="5"/>
  <c r="N160" i="5"/>
  <c r="M164" i="5"/>
  <c r="M50" i="3"/>
  <c r="L54" i="3"/>
  <c r="I61" i="5"/>
  <c r="K61" i="5" s="1"/>
  <c r="K53" i="5"/>
  <c r="M45" i="3"/>
  <c r="L49" i="3"/>
  <c r="L99" i="5"/>
  <c r="M95" i="5"/>
  <c r="L111" i="4"/>
  <c r="M72" i="4"/>
  <c r="M111" i="4" s="1"/>
  <c r="L76" i="4"/>
  <c r="K33" i="1"/>
  <c r="N28" i="1" s="1"/>
  <c r="J40" i="4"/>
  <c r="I155" i="5"/>
  <c r="I162" i="5"/>
  <c r="L108" i="4"/>
  <c r="L73" i="4"/>
  <c r="M69" i="4"/>
  <c r="M108" i="4" s="1"/>
  <c r="Q22" i="3"/>
  <c r="V18" i="3"/>
  <c r="U30" i="3" s="1"/>
  <c r="S18" i="3"/>
  <c r="H137" i="5"/>
  <c r="K135" i="5"/>
  <c r="J85" i="5"/>
  <c r="J100" i="5"/>
  <c r="L213" i="5"/>
  <c r="N181" i="5"/>
  <c r="M52" i="3"/>
  <c r="L56" i="3"/>
  <c r="L55" i="3"/>
  <c r="M51" i="3"/>
  <c r="L88" i="4"/>
  <c r="L53" i="4"/>
  <c r="M49" i="4"/>
  <c r="L78" i="5"/>
  <c r="M74" i="5"/>
  <c r="N74" i="5" s="1"/>
  <c r="L109" i="4"/>
  <c r="L74" i="4"/>
  <c r="J39" i="4"/>
  <c r="K32" i="1"/>
  <c r="N24" i="1" s="1"/>
  <c r="I54" i="5"/>
  <c r="K46" i="5"/>
  <c r="H192" i="5"/>
  <c r="L190" i="5"/>
  <c r="L83" i="5"/>
  <c r="M79" i="5"/>
  <c r="L84" i="5"/>
  <c r="M80" i="5"/>
  <c r="I44" i="5"/>
  <c r="I52" i="5" s="1"/>
  <c r="I51" i="5"/>
  <c r="M165" i="5"/>
  <c r="N161" i="5"/>
  <c r="M179" i="5"/>
  <c r="N175" i="5"/>
  <c r="L98" i="5"/>
  <c r="M94" i="5"/>
  <c r="I90" i="5"/>
  <c r="I98" i="5" s="1"/>
  <c r="I21" i="5"/>
  <c r="K21" i="5" s="1"/>
  <c r="K17" i="5"/>
  <c r="K19" i="1"/>
  <c r="M19" i="1" s="1"/>
  <c r="J26" i="4"/>
  <c r="K26" i="4" s="1"/>
  <c r="M26" i="4" s="1"/>
  <c r="O26" i="4" s="1"/>
  <c r="M65" i="3"/>
  <c r="L69" i="3"/>
  <c r="J157" i="5"/>
  <c r="J172" i="5"/>
  <c r="I40" i="5"/>
  <c r="I48" i="5" s="1"/>
  <c r="I47" i="5"/>
  <c r="Q53" i="3"/>
  <c r="Q61" i="3" s="1"/>
  <c r="R45" i="3"/>
  <c r="M178" i="5"/>
  <c r="N174" i="5"/>
  <c r="K34" i="1"/>
  <c r="N32" i="1" s="1"/>
  <c r="J41" i="4"/>
  <c r="M180" i="5"/>
  <c r="N176" i="5"/>
  <c r="O29" i="3"/>
  <c r="T14" i="3"/>
  <c r="R29" i="3" s="1"/>
  <c r="I58" i="5"/>
  <c r="K50" i="5"/>
  <c r="J48" i="3"/>
  <c r="J63" i="3"/>
  <c r="L110" i="4"/>
  <c r="L75" i="4"/>
  <c r="M68" i="3"/>
  <c r="L72" i="3"/>
  <c r="L71" i="3"/>
  <c r="M67" i="3"/>
  <c r="J10" i="5"/>
  <c r="K10" i="5" s="1"/>
  <c r="K6" i="5"/>
  <c r="K114" i="5"/>
  <c r="H116" i="5"/>
  <c r="K25" i="1"/>
  <c r="N27" i="1" s="1"/>
  <c r="J26" i="1"/>
  <c r="K26" i="1" s="1"/>
  <c r="N31" i="1" s="1"/>
  <c r="L95" i="4"/>
  <c r="M56" i="4"/>
  <c r="M95" i="4" s="1"/>
  <c r="L60" i="4"/>
  <c r="M163" i="5"/>
  <c r="N159" i="5"/>
  <c r="L85" i="5"/>
  <c r="M81" i="5"/>
  <c r="I83" i="5"/>
  <c r="I91" i="5" s="1"/>
  <c r="I99" i="5" s="1"/>
  <c r="I76" i="5"/>
  <c r="M158" i="5"/>
  <c r="N154" i="5"/>
  <c r="O154" i="5" s="1"/>
  <c r="P61" i="3"/>
  <c r="X55" i="3" s="1"/>
  <c r="P99" i="4"/>
  <c r="Y99" i="4" s="1"/>
  <c r="AA60" i="4"/>
  <c r="P90" i="4"/>
  <c r="Y90" i="4" s="1"/>
  <c r="AA51" i="4"/>
  <c r="M74" i="4"/>
  <c r="M113" i="4" s="1"/>
  <c r="J166" i="5"/>
  <c r="J181" i="5"/>
  <c r="J78" i="5"/>
  <c r="J93" i="5"/>
  <c r="O28" i="4"/>
  <c r="P106" i="4"/>
  <c r="Y106" i="4" s="1"/>
  <c r="J106" i="4"/>
  <c r="W119" i="4"/>
  <c r="W118" i="4"/>
  <c r="N62" i="4"/>
  <c r="N100" i="4"/>
  <c r="N69" i="4"/>
  <c r="N107" i="4"/>
  <c r="P115" i="4"/>
  <c r="Y115" i="4" s="1"/>
  <c r="J115" i="4"/>
  <c r="O31" i="4"/>
  <c r="J91" i="4"/>
  <c r="J100" i="4"/>
  <c r="N54" i="4"/>
  <c r="N92" i="4"/>
  <c r="O38" i="4"/>
  <c r="M105" i="4"/>
  <c r="O104" i="4" s="1"/>
  <c r="O65" i="4"/>
  <c r="N78" i="4"/>
  <c r="N116" i="4"/>
  <c r="K29" i="4"/>
  <c r="M29" i="4" s="1"/>
  <c r="N29" i="4"/>
  <c r="J53" i="4"/>
  <c r="J68" i="4"/>
  <c r="Y52" i="4"/>
  <c r="J62" i="4"/>
  <c r="J77" i="4"/>
  <c r="Y61" i="4"/>
  <c r="O35" i="4"/>
  <c r="K32" i="4"/>
  <c r="M32" i="4" s="1"/>
  <c r="N32" i="4"/>
  <c r="K39" i="4"/>
  <c r="M39" i="4" s="1"/>
  <c r="K36" i="4"/>
  <c r="M36" i="4" s="1"/>
  <c r="I37" i="4"/>
  <c r="I33" i="4"/>
  <c r="I40" i="4"/>
  <c r="T19" i="3"/>
  <c r="R36" i="3" s="1"/>
  <c r="O36" i="3"/>
  <c r="T23" i="3"/>
  <c r="R37" i="3" s="1"/>
  <c r="O37" i="3"/>
  <c r="P29" i="3"/>
  <c r="T16" i="3"/>
  <c r="S29" i="3" s="1"/>
  <c r="P34" i="3"/>
  <c r="T13" i="3"/>
  <c r="S34" i="3" s="1"/>
  <c r="P35" i="3"/>
  <c r="T17" i="3"/>
  <c r="S35" i="3" s="1"/>
  <c r="Q24" i="3"/>
  <c r="S20" i="3"/>
  <c r="Q25" i="3"/>
  <c r="S25" i="3" s="1"/>
  <c r="S21" i="3"/>
  <c r="Y21" i="3"/>
  <c r="X22" i="3"/>
  <c r="O57" i="3"/>
  <c r="J73" i="3"/>
  <c r="J58" i="3"/>
  <c r="J24" i="3"/>
  <c r="Y28" i="3" s="1"/>
  <c r="H32" i="3"/>
  <c r="H28" i="3"/>
  <c r="J20" i="3"/>
  <c r="X28" i="3" s="1"/>
  <c r="J31" i="3"/>
  <c r="Y23" i="3" s="1"/>
  <c r="H39" i="3"/>
  <c r="J39" i="3" s="1"/>
  <c r="Y24" i="3" s="1"/>
  <c r="J27" i="3"/>
  <c r="X23" i="3" s="1"/>
  <c r="H35" i="3"/>
  <c r="J35" i="3" s="1"/>
  <c r="X24" i="3" s="1"/>
  <c r="J17" i="3"/>
  <c r="X10" i="3" s="1"/>
  <c r="H25" i="3"/>
  <c r="I77" i="5" l="1"/>
  <c r="I85" i="5" s="1"/>
  <c r="I93" i="5" s="1"/>
  <c r="I101" i="5" s="1"/>
  <c r="I84" i="5"/>
  <c r="I92" i="5" s="1"/>
  <c r="I100" i="5" s="1"/>
  <c r="H118" i="5"/>
  <c r="K116" i="5"/>
  <c r="L114" i="4"/>
  <c r="M75" i="4"/>
  <c r="M114" i="4" s="1"/>
  <c r="L79" i="4"/>
  <c r="I55" i="5"/>
  <c r="K47" i="5"/>
  <c r="L73" i="3"/>
  <c r="M73" i="3" s="1"/>
  <c r="M69" i="3"/>
  <c r="M183" i="5"/>
  <c r="N183" i="5" s="1"/>
  <c r="N179" i="5"/>
  <c r="I60" i="5"/>
  <c r="K52" i="5"/>
  <c r="L87" i="5"/>
  <c r="M87" i="5" s="1"/>
  <c r="M83" i="5"/>
  <c r="I62" i="5"/>
  <c r="K62" i="5" s="1"/>
  <c r="K54" i="5"/>
  <c r="J101" i="5"/>
  <c r="J86" i="5"/>
  <c r="N45" i="3"/>
  <c r="X45" i="3" s="1"/>
  <c r="P45" i="3"/>
  <c r="X54" i="3" s="1"/>
  <c r="L58" i="3"/>
  <c r="M58" i="3" s="1"/>
  <c r="M54" i="3"/>
  <c r="J32" i="5"/>
  <c r="K32" i="5" s="1"/>
  <c r="K24" i="5"/>
  <c r="J28" i="5"/>
  <c r="K28" i="5" s="1"/>
  <c r="K20" i="5"/>
  <c r="S24" i="3"/>
  <c r="V24" i="3"/>
  <c r="V31" i="3" s="1"/>
  <c r="M167" i="5"/>
  <c r="N167" i="5" s="1"/>
  <c r="N163" i="5"/>
  <c r="M71" i="3"/>
  <c r="L75" i="3"/>
  <c r="M75" i="3" s="1"/>
  <c r="I66" i="5"/>
  <c r="K66" i="5" s="1"/>
  <c r="K58" i="5"/>
  <c r="M184" i="5"/>
  <c r="N184" i="5" s="1"/>
  <c r="N180" i="5"/>
  <c r="M182" i="5"/>
  <c r="N182" i="5" s="1"/>
  <c r="N178" i="5"/>
  <c r="I56" i="5"/>
  <c r="K48" i="5"/>
  <c r="R65" i="3"/>
  <c r="M78" i="5"/>
  <c r="L82" i="5"/>
  <c r="S22" i="3"/>
  <c r="V22" i="3"/>
  <c r="U31" i="3" s="1"/>
  <c r="I170" i="5"/>
  <c r="L115" i="4"/>
  <c r="M76" i="4"/>
  <c r="M115" i="4" s="1"/>
  <c r="L80" i="4"/>
  <c r="L103" i="5"/>
  <c r="M103" i="5" s="1"/>
  <c r="M99" i="5"/>
  <c r="L74" i="3"/>
  <c r="M74" i="3" s="1"/>
  <c r="M70" i="3"/>
  <c r="L99" i="4"/>
  <c r="L64" i="4"/>
  <c r="M60" i="4"/>
  <c r="M99" i="4" s="1"/>
  <c r="M72" i="3"/>
  <c r="L76" i="3"/>
  <c r="M76" i="3" s="1"/>
  <c r="N90" i="5"/>
  <c r="L102" i="5"/>
  <c r="M102" i="5" s="1"/>
  <c r="M98" i="5"/>
  <c r="N98" i="5" s="1"/>
  <c r="M169" i="5"/>
  <c r="N169" i="5" s="1"/>
  <c r="N165" i="5"/>
  <c r="L88" i="5"/>
  <c r="M88" i="5" s="1"/>
  <c r="M84" i="5"/>
  <c r="H194" i="5"/>
  <c r="L192" i="5"/>
  <c r="M88" i="4"/>
  <c r="O49" i="4"/>
  <c r="P49" i="4" s="1"/>
  <c r="M55" i="3"/>
  <c r="L59" i="3"/>
  <c r="M59" i="3" s="1"/>
  <c r="H139" i="5"/>
  <c r="K137" i="5"/>
  <c r="I163" i="5"/>
  <c r="I171" i="5" s="1"/>
  <c r="I179" i="5" s="1"/>
  <c r="I156" i="5"/>
  <c r="K40" i="5"/>
  <c r="M168" i="5"/>
  <c r="N168" i="5" s="1"/>
  <c r="N164" i="5"/>
  <c r="L62" i="4"/>
  <c r="M58" i="4"/>
  <c r="M97" i="4" s="1"/>
  <c r="L97" i="4"/>
  <c r="L98" i="4"/>
  <c r="L63" i="4"/>
  <c r="M59" i="4"/>
  <c r="M98" i="4" s="1"/>
  <c r="K44" i="5"/>
  <c r="N158" i="5"/>
  <c r="M162" i="5"/>
  <c r="L89" i="5"/>
  <c r="M89" i="5" s="1"/>
  <c r="M85" i="5"/>
  <c r="J64" i="3"/>
  <c r="J49" i="3"/>
  <c r="Q69" i="3"/>
  <c r="R69" i="3" s="1"/>
  <c r="R61" i="3"/>
  <c r="J173" i="5"/>
  <c r="J158" i="5"/>
  <c r="P26" i="4"/>
  <c r="I59" i="5"/>
  <c r="K51" i="5"/>
  <c r="L113" i="4"/>
  <c r="L78" i="4"/>
  <c r="L92" i="4"/>
  <c r="L57" i="4"/>
  <c r="M53" i="4"/>
  <c r="M92" i="4" s="1"/>
  <c r="M56" i="3"/>
  <c r="L60" i="3"/>
  <c r="M60" i="3" s="1"/>
  <c r="O30" i="3"/>
  <c r="T18" i="3"/>
  <c r="R30" i="3" s="1"/>
  <c r="L112" i="4"/>
  <c r="L77" i="4"/>
  <c r="M73" i="4"/>
  <c r="M112" i="4" s="1"/>
  <c r="L53" i="3"/>
  <c r="M49" i="3"/>
  <c r="R49" i="3" s="1"/>
  <c r="S45" i="3" s="1"/>
  <c r="X62" i="3" s="1"/>
  <c r="I168" i="5"/>
  <c r="I176" i="5" s="1"/>
  <c r="I184" i="5" s="1"/>
  <c r="I161" i="5"/>
  <c r="I169" i="5" s="1"/>
  <c r="I177" i="5" s="1"/>
  <c r="I185" i="5" s="1"/>
  <c r="O115" i="4"/>
  <c r="O73" i="4"/>
  <c r="P73" i="4" s="1"/>
  <c r="P100" i="4"/>
  <c r="Y100" i="4" s="1"/>
  <c r="AA61" i="4"/>
  <c r="P91" i="4"/>
  <c r="Y91" i="4" s="1"/>
  <c r="AA52" i="4"/>
  <c r="J167" i="5"/>
  <c r="J182" i="5"/>
  <c r="O182" i="5" s="1"/>
  <c r="J79" i="5"/>
  <c r="J94" i="5"/>
  <c r="N94" i="5" s="1"/>
  <c r="N78" i="5"/>
  <c r="O29" i="4"/>
  <c r="O36" i="4"/>
  <c r="N55" i="4"/>
  <c r="N93" i="4"/>
  <c r="J116" i="4"/>
  <c r="P107" i="4"/>
  <c r="Y107" i="4" s="1"/>
  <c r="J107" i="4"/>
  <c r="O107" i="4" s="1"/>
  <c r="AG54" i="4"/>
  <c r="AI54" i="4" s="1"/>
  <c r="P65" i="4"/>
  <c r="N63" i="4"/>
  <c r="N101" i="4"/>
  <c r="O32" i="4"/>
  <c r="J92" i="4"/>
  <c r="O92" i="4" s="1"/>
  <c r="N79" i="4"/>
  <c r="N117" i="4"/>
  <c r="N70" i="4"/>
  <c r="N108" i="4"/>
  <c r="J101" i="4"/>
  <c r="O105" i="4"/>
  <c r="O106" i="4"/>
  <c r="K40" i="4"/>
  <c r="M40" i="4" s="1"/>
  <c r="O40" i="4" s="1"/>
  <c r="K33" i="4"/>
  <c r="M33" i="4" s="1"/>
  <c r="N33" i="4"/>
  <c r="P116" i="4"/>
  <c r="Y116" i="4" s="1"/>
  <c r="J54" i="4"/>
  <c r="Y53" i="4"/>
  <c r="J69" i="4"/>
  <c r="O53" i="4"/>
  <c r="K37" i="4"/>
  <c r="M37" i="4" s="1"/>
  <c r="O39" i="4"/>
  <c r="P27" i="4" s="1"/>
  <c r="J63" i="4"/>
  <c r="Y62" i="4"/>
  <c r="J78" i="4"/>
  <c r="I41" i="4"/>
  <c r="P37" i="3"/>
  <c r="T25" i="3"/>
  <c r="S37" i="3" s="1"/>
  <c r="P30" i="3"/>
  <c r="T20" i="3"/>
  <c r="S30" i="3" s="1"/>
  <c r="P31" i="3"/>
  <c r="T24" i="3"/>
  <c r="S31" i="3" s="1"/>
  <c r="P36" i="3"/>
  <c r="T21" i="3"/>
  <c r="S36" i="3" s="1"/>
  <c r="O73" i="3"/>
  <c r="P73" i="3" s="1"/>
  <c r="Y59" i="3" s="1"/>
  <c r="N73" i="3"/>
  <c r="Y50" i="3" s="1"/>
  <c r="J59" i="3"/>
  <c r="J74" i="3"/>
  <c r="H36" i="3"/>
  <c r="J36" i="3" s="1"/>
  <c r="X30" i="3" s="1"/>
  <c r="J28" i="3"/>
  <c r="X29" i="3" s="1"/>
  <c r="J25" i="3"/>
  <c r="X11" i="3" s="1"/>
  <c r="H33" i="3"/>
  <c r="J33" i="3" s="1"/>
  <c r="X12" i="3" s="1"/>
  <c r="J32" i="3"/>
  <c r="Y29" i="3" s="1"/>
  <c r="H40" i="3"/>
  <c r="J40" i="3" s="1"/>
  <c r="Y30" i="3" s="1"/>
  <c r="M78" i="4" l="1"/>
  <c r="M117" i="4" s="1"/>
  <c r="L117" i="4"/>
  <c r="M80" i="4"/>
  <c r="M119" i="4" s="1"/>
  <c r="L119" i="4"/>
  <c r="I68" i="5"/>
  <c r="K68" i="5" s="1"/>
  <c r="K60" i="5"/>
  <c r="R73" i="3"/>
  <c r="S69" i="3" s="1"/>
  <c r="Y63" i="3" s="1"/>
  <c r="L57" i="3"/>
  <c r="M57" i="3" s="1"/>
  <c r="M53" i="3"/>
  <c r="J174" i="5"/>
  <c r="O174" i="5" s="1"/>
  <c r="O158" i="5"/>
  <c r="J159" i="5"/>
  <c r="J65" i="3"/>
  <c r="J50" i="3"/>
  <c r="O49" i="3"/>
  <c r="P49" i="3" s="1"/>
  <c r="X58" i="3" s="1"/>
  <c r="N49" i="3"/>
  <c r="X49" i="3" s="1"/>
  <c r="M166" i="5"/>
  <c r="N166" i="5" s="1"/>
  <c r="O166" i="5" s="1"/>
  <c r="N162" i="5"/>
  <c r="O162" i="5" s="1"/>
  <c r="H141" i="5"/>
  <c r="K139" i="5"/>
  <c r="O89" i="4"/>
  <c r="O88" i="4"/>
  <c r="O90" i="4"/>
  <c r="S61" i="3"/>
  <c r="X63" i="3" s="1"/>
  <c r="J87" i="5"/>
  <c r="J102" i="5"/>
  <c r="N102" i="5" s="1"/>
  <c r="O114" i="4"/>
  <c r="O113" i="4"/>
  <c r="L96" i="4"/>
  <c r="M57" i="4"/>
  <c r="L61" i="4"/>
  <c r="M63" i="4"/>
  <c r="M102" i="4" s="1"/>
  <c r="L102" i="4"/>
  <c r="M62" i="4"/>
  <c r="M101" i="4" s="1"/>
  <c r="L101" i="4"/>
  <c r="I157" i="5"/>
  <c r="I165" i="5" s="1"/>
  <c r="I173" i="5" s="1"/>
  <c r="I181" i="5" s="1"/>
  <c r="I164" i="5"/>
  <c r="I172" i="5" s="1"/>
  <c r="I180" i="5" s="1"/>
  <c r="M64" i="4"/>
  <c r="M103" i="4" s="1"/>
  <c r="L103" i="4"/>
  <c r="O31" i="3"/>
  <c r="T22" i="3"/>
  <c r="R31" i="3" s="1"/>
  <c r="O91" i="4"/>
  <c r="I63" i="5"/>
  <c r="K63" i="5" s="1"/>
  <c r="K55" i="5"/>
  <c r="O112" i="4"/>
  <c r="M77" i="4"/>
  <c r="L116" i="4"/>
  <c r="I67" i="5"/>
  <c r="K67" i="5" s="1"/>
  <c r="K59" i="5"/>
  <c r="H196" i="5"/>
  <c r="L194" i="5"/>
  <c r="I178" i="5"/>
  <c r="O178" i="5" s="1"/>
  <c r="O170" i="5"/>
  <c r="L86" i="5"/>
  <c r="M86" i="5" s="1"/>
  <c r="N86" i="5" s="1"/>
  <c r="M82" i="5"/>
  <c r="N82" i="5" s="1"/>
  <c r="I64" i="5"/>
  <c r="K64" i="5" s="1"/>
  <c r="K56" i="5"/>
  <c r="P69" i="3"/>
  <c r="Y55" i="3" s="1"/>
  <c r="N69" i="3"/>
  <c r="Y46" i="3" s="1"/>
  <c r="L118" i="4"/>
  <c r="M79" i="4"/>
  <c r="M118" i="4" s="1"/>
  <c r="H120" i="5"/>
  <c r="K118" i="5"/>
  <c r="P92" i="4"/>
  <c r="Y92" i="4" s="1"/>
  <c r="AA53" i="4"/>
  <c r="P101" i="4"/>
  <c r="Y101" i="4" s="1"/>
  <c r="AA62" i="4"/>
  <c r="J168" i="5"/>
  <c r="J183" i="5"/>
  <c r="J80" i="5"/>
  <c r="J95" i="5"/>
  <c r="P28" i="4"/>
  <c r="O33" i="4"/>
  <c r="J93" i="4"/>
  <c r="O93" i="4" s="1"/>
  <c r="N80" i="4"/>
  <c r="N119" i="4" s="1"/>
  <c r="N118" i="4"/>
  <c r="N64" i="4"/>
  <c r="N103" i="4" s="1"/>
  <c r="N102" i="4"/>
  <c r="J108" i="4"/>
  <c r="O108" i="4" s="1"/>
  <c r="J102" i="4"/>
  <c r="P53" i="4"/>
  <c r="J117" i="4"/>
  <c r="P117" i="4"/>
  <c r="Y117" i="4" s="1"/>
  <c r="N71" i="4"/>
  <c r="N109" i="4"/>
  <c r="N56" i="4"/>
  <c r="N95" i="4" s="1"/>
  <c r="N94" i="4"/>
  <c r="O37" i="4"/>
  <c r="J55" i="4"/>
  <c r="Y54" i="4"/>
  <c r="J70" i="4"/>
  <c r="K41" i="4"/>
  <c r="M41" i="4" s="1"/>
  <c r="P108" i="4"/>
  <c r="Y108" i="4" s="1"/>
  <c r="O69" i="4"/>
  <c r="J64" i="4"/>
  <c r="J79" i="4"/>
  <c r="Y63" i="4"/>
  <c r="J60" i="3"/>
  <c r="J76" i="3" s="1"/>
  <c r="J75" i="3"/>
  <c r="J88" i="5" l="1"/>
  <c r="J103" i="5"/>
  <c r="J66" i="3"/>
  <c r="J51" i="3"/>
  <c r="O65" i="3"/>
  <c r="P65" i="3" s="1"/>
  <c r="X59" i="3" s="1"/>
  <c r="N65" i="3"/>
  <c r="X50" i="3" s="1"/>
  <c r="N53" i="3"/>
  <c r="Y45" i="3" s="1"/>
  <c r="P53" i="3"/>
  <c r="Y54" i="3" s="1"/>
  <c r="R53" i="3"/>
  <c r="S53" i="3" s="1"/>
  <c r="Y62" i="3" s="1"/>
  <c r="L100" i="4"/>
  <c r="M61" i="4"/>
  <c r="J160" i="5"/>
  <c r="J175" i="5"/>
  <c r="N57" i="3"/>
  <c r="Y49" i="3" s="1"/>
  <c r="R57" i="3"/>
  <c r="P57" i="3"/>
  <c r="Y58" i="3" s="1"/>
  <c r="H122" i="5"/>
  <c r="K120" i="5"/>
  <c r="H198" i="5"/>
  <c r="L196" i="5"/>
  <c r="M116" i="4"/>
  <c r="O116" i="4" s="1"/>
  <c r="O77" i="4"/>
  <c r="P77" i="4" s="1"/>
  <c r="O57" i="4"/>
  <c r="P57" i="4" s="1"/>
  <c r="Q49" i="4" s="1"/>
  <c r="M96" i="4"/>
  <c r="H143" i="5"/>
  <c r="K141" i="5"/>
  <c r="P93" i="4"/>
  <c r="Y93" i="4" s="1"/>
  <c r="AA54" i="4"/>
  <c r="P102" i="4"/>
  <c r="Y102" i="4" s="1"/>
  <c r="AA63" i="4"/>
  <c r="J81" i="5"/>
  <c r="J97" i="5" s="1"/>
  <c r="J96" i="5"/>
  <c r="J169" i="5"/>
  <c r="J185" i="5" s="1"/>
  <c r="J184" i="5"/>
  <c r="P109" i="4"/>
  <c r="Y109" i="4" s="1"/>
  <c r="J109" i="4"/>
  <c r="O109" i="4" s="1"/>
  <c r="P69" i="4"/>
  <c r="N72" i="4"/>
  <c r="N111" i="4" s="1"/>
  <c r="N110" i="4"/>
  <c r="P118" i="4"/>
  <c r="Y118" i="4" s="1"/>
  <c r="J118" i="4"/>
  <c r="O118" i="4" s="1"/>
  <c r="J94" i="4"/>
  <c r="O94" i="4" s="1"/>
  <c r="J103" i="4"/>
  <c r="AG56" i="4"/>
  <c r="AI56" i="4" s="1"/>
  <c r="AK49" i="4" s="1"/>
  <c r="Y64" i="4"/>
  <c r="J80" i="4"/>
  <c r="O41" i="4"/>
  <c r="P29" i="4" s="1"/>
  <c r="J56" i="4"/>
  <c r="Y55" i="4"/>
  <c r="J71" i="4"/>
  <c r="H145" i="5" l="1"/>
  <c r="K143" i="5"/>
  <c r="K122" i="5"/>
  <c r="H124" i="5"/>
  <c r="O96" i="4"/>
  <c r="AG88" i="4" s="1"/>
  <c r="O99" i="4"/>
  <c r="O97" i="4"/>
  <c r="O98" i="4"/>
  <c r="J161" i="5"/>
  <c r="J177" i="5" s="1"/>
  <c r="J176" i="5"/>
  <c r="J89" i="5"/>
  <c r="J105" i="5" s="1"/>
  <c r="J104" i="5"/>
  <c r="H200" i="5"/>
  <c r="L198" i="5"/>
  <c r="M100" i="4"/>
  <c r="O61" i="4"/>
  <c r="P61" i="4" s="1"/>
  <c r="R49" i="4" s="1"/>
  <c r="J67" i="3"/>
  <c r="J52" i="3"/>
  <c r="J68" i="3" s="1"/>
  <c r="O117" i="4"/>
  <c r="P103" i="4"/>
  <c r="Y103" i="4" s="1"/>
  <c r="AA64" i="4"/>
  <c r="P94" i="4"/>
  <c r="Y94" i="4" s="1"/>
  <c r="AA55" i="4"/>
  <c r="AB49" i="4" s="1"/>
  <c r="J44" i="4" s="1"/>
  <c r="J119" i="4"/>
  <c r="O119" i="4" s="1"/>
  <c r="P119" i="4"/>
  <c r="Y119" i="4" s="1"/>
  <c r="J95" i="4"/>
  <c r="O95" i="4" s="1"/>
  <c r="P110" i="4"/>
  <c r="Y110" i="4" s="1"/>
  <c r="J110" i="4"/>
  <c r="O110" i="4" s="1"/>
  <c r="J72" i="4"/>
  <c r="Y56" i="4"/>
  <c r="O100" i="4" l="1"/>
  <c r="AH88" i="4" s="1"/>
  <c r="O101" i="4"/>
  <c r="O102" i="4"/>
  <c r="H202" i="5"/>
  <c r="L200" i="5"/>
  <c r="H147" i="5"/>
  <c r="K147" i="5" s="1"/>
  <c r="K145" i="5"/>
  <c r="J45" i="4"/>
  <c r="H126" i="5"/>
  <c r="K126" i="5" s="1"/>
  <c r="K124" i="5"/>
  <c r="O103" i="4"/>
  <c r="P95" i="4"/>
  <c r="Y95" i="4" s="1"/>
  <c r="AA56" i="4"/>
  <c r="AC49" i="4" s="1"/>
  <c r="P111" i="4"/>
  <c r="Y111" i="4" s="1"/>
  <c r="J111" i="4"/>
  <c r="O111" i="4" s="1"/>
  <c r="H204" i="5" l="1"/>
  <c r="L204" i="5" s="1"/>
  <c r="L20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<sst xmlns="http://schemas.openxmlformats.org/spreadsheetml/2006/main" count="379" uniqueCount="160">
  <si>
    <t>Gabarito</t>
  </si>
  <si>
    <t>Produção de soja</t>
  </si>
  <si>
    <t>g de SO2</t>
  </si>
  <si>
    <t>g de NO2</t>
  </si>
  <si>
    <t>g de CH4</t>
  </si>
  <si>
    <t>kg de CO2</t>
  </si>
  <si>
    <t>kg de biodiesel de soja</t>
  </si>
  <si>
    <t>Produção de biodiesel</t>
  </si>
  <si>
    <t>kg de soja</t>
  </si>
  <si>
    <t>1)</t>
  </si>
  <si>
    <t>2)</t>
  </si>
  <si>
    <t>f</t>
  </si>
  <si>
    <t>s</t>
  </si>
  <si>
    <t>g</t>
  </si>
  <si>
    <t>3)</t>
  </si>
  <si>
    <t>Q</t>
  </si>
  <si>
    <t>kg eq. SO2 de acidificação</t>
  </si>
  <si>
    <t>kg eq. CO2 de mudanças climáticas</t>
  </si>
  <si>
    <t>hponto</t>
  </si>
  <si>
    <t>w</t>
  </si>
  <si>
    <t>h</t>
  </si>
  <si>
    <t>htil</t>
  </si>
  <si>
    <t>Andréa</t>
  </si>
  <si>
    <t>Pablo</t>
  </si>
  <si>
    <t>kg de NO2</t>
  </si>
  <si>
    <t>kg de CH4</t>
  </si>
  <si>
    <t>y</t>
  </si>
  <si>
    <t>x</t>
  </si>
  <si>
    <t>Z</t>
  </si>
  <si>
    <t>Ztil</t>
  </si>
  <si>
    <t>I</t>
  </si>
  <si>
    <t>I - Ztil</t>
  </si>
  <si>
    <t>kg de SO2/kg de fe</t>
  </si>
  <si>
    <t>4)</t>
  </si>
  <si>
    <t>pt</t>
  </si>
  <si>
    <t>i</t>
  </si>
  <si>
    <t>j</t>
  </si>
  <si>
    <t>k</t>
  </si>
  <si>
    <r>
      <t>A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</si>
  <si>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-(A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>)</t>
    </r>
    <r>
      <rPr>
        <b/>
        <vertAlign val="subscript"/>
        <sz val="11"/>
        <color theme="1"/>
        <rFont val="Calibri"/>
        <family val="2"/>
        <scheme val="minor"/>
      </rPr>
      <t>ki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</si>
  <si>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j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</si>
  <si>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ij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</si>
  <si>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/a</t>
    </r>
    <r>
      <rPr>
        <b/>
        <vertAlign val="subscript"/>
        <sz val="11"/>
        <color theme="1"/>
        <rFont val="Calibri"/>
        <family val="2"/>
        <scheme val="minor"/>
      </rPr>
      <t>jk</t>
    </r>
  </si>
  <si>
    <r>
      <t>kg de SO</t>
    </r>
    <r>
      <rPr>
        <vertAlign val="subscript"/>
        <sz val="11"/>
        <color theme="1"/>
        <rFont val="Calibri"/>
        <family val="2"/>
        <scheme val="minor"/>
      </rPr>
      <t>2</t>
    </r>
  </si>
  <si>
    <r>
      <t>kg de NO</t>
    </r>
    <r>
      <rPr>
        <vertAlign val="subscript"/>
        <sz val="11"/>
        <color theme="1"/>
        <rFont val="Calibri"/>
        <family val="2"/>
        <scheme val="minor"/>
      </rPr>
      <t>2</t>
    </r>
  </si>
  <si>
    <r>
      <t>kg de CH</t>
    </r>
    <r>
      <rPr>
        <vertAlign val="subscript"/>
        <sz val="11"/>
        <color theme="1"/>
        <rFont val="Calibri"/>
        <family val="2"/>
        <scheme val="minor"/>
      </rPr>
      <t>4</t>
    </r>
  </si>
  <si>
    <r>
      <t>kg de CO</t>
    </r>
    <r>
      <rPr>
        <vertAlign val="subscript"/>
        <sz val="11"/>
        <color theme="1"/>
        <rFont val="Calibri"/>
        <family val="2"/>
        <scheme val="minor"/>
      </rPr>
      <t>2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</si>
  <si>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k</t>
    </r>
    <r>
      <rPr>
        <b/>
        <sz val="11"/>
        <color theme="1"/>
        <rFont val="Calibri"/>
        <family val="2"/>
        <scheme val="minor"/>
      </rPr>
      <t>/a</t>
    </r>
  </si>
  <si>
    <r>
      <t>B.A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</si>
  <si>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-lambda</t>
    </r>
    <r>
      <rPr>
        <b/>
        <vertAlign val="subscript"/>
        <sz val="11"/>
        <color theme="1"/>
        <rFont val="Calibri"/>
        <family val="2"/>
        <scheme val="minor"/>
      </rPr>
      <t>ki</t>
    </r>
  </si>
  <si>
    <r>
      <t>g</t>
    </r>
    <r>
      <rPr>
        <b/>
        <vertAlign val="subscript"/>
        <sz val="11"/>
        <color theme="1"/>
        <rFont val="Calibri"/>
        <family val="2"/>
        <scheme val="minor"/>
      </rPr>
      <t>k</t>
    </r>
    <r>
      <rPr>
        <b/>
        <sz val="11"/>
        <color theme="1"/>
        <rFont val="Calibri"/>
        <family val="2"/>
        <scheme val="minor"/>
      </rPr>
      <t>/a</t>
    </r>
  </si>
  <si>
    <r>
      <t>g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>/a</t>
    </r>
    <r>
      <rPr>
        <b/>
        <vertAlign val="subscript"/>
        <sz val="11"/>
        <color theme="1"/>
        <rFont val="Calibri"/>
        <family val="2"/>
        <scheme val="minor"/>
      </rPr>
      <t>ij</t>
    </r>
  </si>
  <si>
    <r>
      <t>g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/a</t>
    </r>
    <r>
      <rPr>
        <b/>
        <vertAlign val="subscript"/>
        <sz val="11"/>
        <color theme="1"/>
        <rFont val="Calibri"/>
        <family val="2"/>
        <scheme val="minor"/>
      </rPr>
      <t>ij</t>
    </r>
  </si>
  <si>
    <r>
      <t>g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/a</t>
    </r>
    <r>
      <rPr>
        <b/>
        <vertAlign val="subscript"/>
        <sz val="11"/>
        <color theme="1"/>
        <rFont val="Calibri"/>
        <family val="2"/>
        <scheme val="minor"/>
      </rPr>
      <t>ij</t>
    </r>
  </si>
  <si>
    <r>
      <t>g</t>
    </r>
    <r>
      <rPr>
        <b/>
        <vertAlign val="subscript"/>
        <sz val="11"/>
        <color theme="1"/>
        <rFont val="Calibri"/>
        <family val="2"/>
        <scheme val="minor"/>
      </rPr>
      <t>4</t>
    </r>
    <r>
      <rPr>
        <b/>
        <sz val="11"/>
        <color theme="1"/>
        <rFont val="Calibri"/>
        <family val="2"/>
        <scheme val="minor"/>
      </rPr>
      <t>/a</t>
    </r>
    <r>
      <rPr>
        <b/>
        <vertAlign val="subscript"/>
        <sz val="11"/>
        <color theme="1"/>
        <rFont val="Calibri"/>
        <family val="2"/>
        <scheme val="minor"/>
      </rPr>
      <t>ij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</si>
  <si>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>/aij</t>
    </r>
  </si>
  <si>
    <t>sj</t>
  </si>
  <si>
    <t>=</t>
  </si>
  <si>
    <t>l</t>
  </si>
  <si>
    <t>qkl</t>
  </si>
  <si>
    <t>lambda li</t>
  </si>
  <si>
    <t>qkl x lambda li</t>
  </si>
  <si>
    <t>hk/aij</t>
  </si>
  <si>
    <t>h1/aij</t>
  </si>
  <si>
    <t>h2/aij</t>
  </si>
  <si>
    <t>-sj/hk</t>
  </si>
  <si>
    <t>h~1/aij</t>
  </si>
  <si>
    <t>h~2/aij</t>
  </si>
  <si>
    <t>h~k/aij</t>
  </si>
  <si>
    <t>wk/hpontok</t>
  </si>
  <si>
    <t>W/aij</t>
  </si>
  <si>
    <t>dg1/b</t>
  </si>
  <si>
    <t>dg2/b</t>
  </si>
  <si>
    <t>dg3/b</t>
  </si>
  <si>
    <t>dg4/b</t>
  </si>
  <si>
    <t>qki</t>
  </si>
  <si>
    <t>q11</t>
  </si>
  <si>
    <t>q12</t>
  </si>
  <si>
    <t>q13</t>
  </si>
  <si>
    <t>q14</t>
  </si>
  <si>
    <t>dhk/dbij</t>
  </si>
  <si>
    <t>dh1/dbij</t>
  </si>
  <si>
    <t>dh2/dbij</t>
  </si>
  <si>
    <t>dh~k/dbij</t>
  </si>
  <si>
    <t>dh~1/dbij</t>
  </si>
  <si>
    <t>dh~2/dbij</t>
  </si>
  <si>
    <t>dW/dbij</t>
  </si>
  <si>
    <t>hk</t>
  </si>
  <si>
    <t>h.k</t>
  </si>
  <si>
    <t>h.k^2</t>
  </si>
  <si>
    <t>delta ik</t>
  </si>
  <si>
    <t>hi</t>
  </si>
  <si>
    <t>wi</t>
  </si>
  <si>
    <t>h.i^2</t>
  </si>
  <si>
    <t>var</t>
  </si>
  <si>
    <r>
      <t>kg de SO</t>
    </r>
    <r>
      <rPr>
        <sz val="11"/>
        <color rgb="FF000000"/>
        <rFont val="Calibri"/>
        <family val="2"/>
        <scheme val="minor"/>
      </rPr>
      <t>2</t>
    </r>
  </si>
  <si>
    <r>
      <t>kg de NO</t>
    </r>
    <r>
      <rPr>
        <sz val="11"/>
        <color rgb="FF000000"/>
        <rFont val="Calibri"/>
        <family val="2"/>
        <scheme val="minor"/>
      </rPr>
      <t>2</t>
    </r>
  </si>
  <si>
    <r>
      <t>kg de CH</t>
    </r>
    <r>
      <rPr>
        <sz val="11"/>
        <color rgb="FF000000"/>
        <rFont val="Calibri"/>
        <family val="2"/>
        <scheme val="minor"/>
      </rPr>
      <t>4</t>
    </r>
  </si>
  <si>
    <r>
      <t>kg de CO</t>
    </r>
    <r>
      <rPr>
        <sz val="11"/>
        <color rgb="FF000000"/>
        <rFont val="Calibri"/>
        <family val="2"/>
        <scheme val="minor"/>
      </rPr>
      <t>2</t>
    </r>
  </si>
  <si>
    <t>k=2</t>
  </si>
  <si>
    <t>i=2</t>
  </si>
  <si>
    <t>j=2</t>
  </si>
  <si>
    <t>sj^2</t>
  </si>
  <si>
    <t>(A^-1)ki</t>
  </si>
  <si>
    <t>((A^-1)ki)^2</t>
  </si>
  <si>
    <t>var(aij)</t>
  </si>
  <si>
    <t>var sk</t>
  </si>
  <si>
    <t>lambdaki</t>
  </si>
  <si>
    <t>(sj lambdaki)^2</t>
  </si>
  <si>
    <t>desvio padrão</t>
  </si>
  <si>
    <t>aij</t>
  </si>
  <si>
    <t>sk</t>
  </si>
  <si>
    <t>sigmak(aij)</t>
  </si>
  <si>
    <t>somatorio 1</t>
  </si>
  <si>
    <t>somatório 2</t>
  </si>
  <si>
    <t>var (gk)</t>
  </si>
  <si>
    <t>k=4</t>
  </si>
  <si>
    <t>l=4</t>
  </si>
  <si>
    <r>
      <t>lambda</t>
    </r>
    <r>
      <rPr>
        <sz val="11"/>
        <color theme="1"/>
        <rFont val="Calibri"/>
        <family val="2"/>
        <scheme val="minor"/>
      </rPr>
      <t>li</t>
    </r>
  </si>
  <si>
    <t>q.lambda</t>
  </si>
  <si>
    <t>var aij</t>
  </si>
  <si>
    <t>(sj.qki)^2</t>
  </si>
  <si>
    <t>var bij</t>
  </si>
  <si>
    <t>gj</t>
  </si>
  <si>
    <t>var qkj</t>
  </si>
  <si>
    <t>1/(h.k)^2</t>
  </si>
  <si>
    <t>var(h~k=1)</t>
  </si>
  <si>
    <t>var(h~k=2)</t>
  </si>
  <si>
    <t>((hk/h.k)^2)*varhk</t>
  </si>
  <si>
    <t>(gj)^2*varkj</t>
  </si>
  <si>
    <t>gk</t>
  </si>
  <si>
    <t>lambda ki</t>
  </si>
  <si>
    <t>gama k</t>
  </si>
  <si>
    <t>bij</t>
  </si>
  <si>
    <t>eta k</t>
  </si>
  <si>
    <t>qij</t>
  </si>
  <si>
    <t>deltaik</t>
  </si>
  <si>
    <t>h~k</t>
  </si>
  <si>
    <t>lambdali</t>
  </si>
  <si>
    <t>h . i</t>
  </si>
  <si>
    <t>eta~k</t>
  </si>
  <si>
    <t>varQ</t>
  </si>
  <si>
    <t>somatório k=1</t>
  </si>
  <si>
    <t>somatório k=2</t>
  </si>
  <si>
    <t>página 62 - 2011-Global Guidance principles</t>
  </si>
  <si>
    <t>gráfico incerteza x sensibilidade para h em relação a aij, bij e qkj</t>
  </si>
  <si>
    <t>qkj</t>
  </si>
  <si>
    <t>sensibilidade de h</t>
  </si>
  <si>
    <t>a11</t>
  </si>
  <si>
    <t>a12</t>
  </si>
  <si>
    <t>a21</t>
  </si>
  <si>
    <t>a22</t>
  </si>
  <si>
    <t>b11</t>
  </si>
  <si>
    <t>b12</t>
  </si>
  <si>
    <t>b21</t>
  </si>
  <si>
    <t>b22</t>
  </si>
  <si>
    <t>b31</t>
  </si>
  <si>
    <t>b32</t>
  </si>
  <si>
    <t>b41</t>
  </si>
  <si>
    <t>b42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</si>
</sst>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Aptos"/>
      <family val="2"/>
    </font>
    <font>
      <sz val="11"/>
      <color theme="1"/>
      <name val="Aptos"/>
      <family val="2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quotePrefix="1" applyFont="1"/>
    <xf numFmtId="0" fontId="6" fillId="0" borderId="0" xfId="0" applyFont="1"/>
    <xf numFmtId="0" fontId="0" fillId="2" borderId="0" xfId="0" applyFill="1"/>
    <xf numFmtId="0" fontId="0" fillId="3" borderId="0" xfId="0" applyFill="1"/>
    <xf numFmtId="0" fontId="8" fillId="0" borderId="0" xfId="0" applyFont="1"/>
    <xf numFmtId="49" fontId="0" fillId="0" borderId="0" xfId="0" applyNumberFormat="1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applyFill="1" applyAlignment="1">
      <alignment horizontal="center"/>
    </xf>
    <xf numFmtId="0" fontId="0" fillId="8" borderId="0" xfId="0" applyFill="1" applyAlignment="1">
      <alignment horizontal="left"/>
    </xf>
    <xf numFmtId="0" fontId="9" fillId="0" borderId="0" xfId="0" applyFont="1" applyAlignment="1">
      <alignment horizontal="center"/>
    </xf>
    <xf numFmtId="49" fontId="9" fillId="0" borderId="0" xfId="0" applyNumberFormat="1" applyFont="1" applyAlignment="1">
      <alignment horizontal="center"/>
    </xf>
    <xf numFmtId="0" fontId="9" fillId="0" borderId="0" xfId="0" applyFont="1"/>
    <xf numFmtId="0" fontId="9" fillId="5" borderId="0" xfId="0" applyFont="1" applyFill="1" applyAlignment="1">
      <alignment horizontal="center"/>
    </xf>
    <xf numFmtId="0" fontId="9" fillId="5" borderId="0" xfId="0" applyFont="1" applyFill="1"/>
    <xf numFmtId="0" fontId="9" fillId="3" borderId="0" xfId="0" applyFont="1" applyFill="1"/>
    <xf numFmtId="0" fontId="9" fillId="7" borderId="0" xfId="0" applyFont="1" applyFill="1"/>
    <xf numFmtId="0" fontId="9" fillId="9" borderId="0" xfId="0" applyFont="1" applyFill="1"/>
    <xf numFmtId="0" fontId="9" fillId="4" borderId="0" xfId="0" applyFont="1" applyFill="1" applyAlignment="1">
      <alignment horizontal="center"/>
    </xf>
    <xf numFmtId="0" fontId="9" fillId="4" borderId="0" xfId="0" applyFont="1" applyFill="1"/>
    <xf numFmtId="0" fontId="9" fillId="6" borderId="0" xfId="0" applyFont="1" applyFill="1"/>
    <xf numFmtId="0" fontId="9" fillId="8" borderId="0" xfId="0" applyFont="1" applyFill="1"/>
    <xf numFmtId="0" fontId="9" fillId="10" borderId="0" xfId="0" applyFont="1" applyFill="1"/>
    <xf numFmtId="0" fontId="9" fillId="0" borderId="1" xfId="0" applyFont="1" applyBorder="1" applyAlignment="1">
      <alignment horizontal="center"/>
    </xf>
    <xf numFmtId="0" fontId="9" fillId="5" borderId="2" xfId="0" applyFont="1" applyFill="1" applyBorder="1"/>
    <xf numFmtId="0" fontId="9" fillId="4" borderId="2" xfId="0" applyFont="1" applyFill="1" applyBorder="1"/>
    <xf numFmtId="0" fontId="9" fillId="4" borderId="3" xfId="0" applyFont="1" applyFill="1" applyBorder="1"/>
    <xf numFmtId="0" fontId="10" fillId="0" borderId="0" xfId="0" applyFont="1" applyAlignment="1">
      <alignment horizontal="center"/>
    </xf>
    <xf numFmtId="0" fontId="10" fillId="0" borderId="0" xfId="0" applyFont="1"/>
    <xf numFmtId="49" fontId="0" fillId="0" borderId="0" xfId="0" applyNumberFormat="1" applyAlignment="1">
      <alignment horizontal="right"/>
    </xf>
    <xf numFmtId="0" fontId="10" fillId="0" borderId="1" xfId="0" applyFont="1" applyBorder="1" applyAlignment="1">
      <alignment horizontal="center"/>
    </xf>
    <xf numFmtId="0" fontId="10" fillId="0" borderId="2" xfId="0" applyFont="1" applyBorder="1"/>
    <xf numFmtId="0" fontId="10" fillId="0" borderId="3" xfId="0" applyFont="1" applyBorder="1"/>
    <xf numFmtId="11" fontId="10" fillId="0" borderId="0" xfId="0" applyNumberFormat="1" applyFont="1"/>
    <xf numFmtId="11" fontId="10" fillId="0" borderId="2" xfId="0" applyNumberFormat="1" applyFont="1" applyBorder="1"/>
    <xf numFmtId="11" fontId="10" fillId="0" borderId="3" xfId="0" applyNumberFormat="1" applyFont="1" applyBorder="1"/>
    <xf numFmtId="0" fontId="0" fillId="0" borderId="4" xfId="0" applyBorder="1" applyAlignment="1">
      <alignment wrapText="1"/>
    </xf>
    <xf numFmtId="0" fontId="0" fillId="0" borderId="4" xfId="0" applyBorder="1" applyAlignment="1">
      <alignment horizontal="right" wrapText="1"/>
    </xf>
    <xf numFmtId="0" fontId="6" fillId="0" borderId="4" xfId="0" applyFont="1" applyBorder="1" applyAlignment="1">
      <alignment horizontal="right" wrapText="1"/>
    </xf>
    <xf numFmtId="0" fontId="0" fillId="0" borderId="0" xfId="0" applyAlignment="1">
      <alignment horizontal="right"/>
    </xf>
    <xf numFmtId="0" fontId="1" fillId="0" borderId="0" xfId="0" quotePrefix="1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1" fontId="0" fillId="0" borderId="0" xfId="0" applyNumberFormat="1"/>
    <xf numFmtId="0" fontId="7" fillId="0" borderId="0" xfId="0" applyFon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left"/>
    </xf>
    <xf numFmtId="165" fontId="0" fillId="0" borderId="0" xfId="0" applyNumberFormat="1"/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1.png"/><Relationship Id="rId3" Type="http://schemas.openxmlformats.org/officeDocument/2006/relationships/image" Target="../media/image26.png"/><Relationship Id="rId7" Type="http://schemas.openxmlformats.org/officeDocument/2006/relationships/image" Target="../media/image30.png"/><Relationship Id="rId12" Type="http://schemas.openxmlformats.org/officeDocument/2006/relationships/image" Target="../media/image35.png"/><Relationship Id="rId2" Type="http://schemas.openxmlformats.org/officeDocument/2006/relationships/image" Target="../media/image25.png"/><Relationship Id="rId1" Type="http://schemas.openxmlformats.org/officeDocument/2006/relationships/image" Target="../media/image24.png"/><Relationship Id="rId6" Type="http://schemas.openxmlformats.org/officeDocument/2006/relationships/image" Target="../media/image29.png"/><Relationship Id="rId11" Type="http://schemas.openxmlformats.org/officeDocument/2006/relationships/image" Target="../media/image34.png"/><Relationship Id="rId5" Type="http://schemas.openxmlformats.org/officeDocument/2006/relationships/image" Target="../media/image28.png"/><Relationship Id="rId10" Type="http://schemas.openxmlformats.org/officeDocument/2006/relationships/image" Target="../media/image33.png"/><Relationship Id="rId4" Type="http://schemas.openxmlformats.org/officeDocument/2006/relationships/image" Target="../media/image27.png"/><Relationship Id="rId9" Type="http://schemas.openxmlformats.org/officeDocument/2006/relationships/image" Target="../media/image32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43.png"/><Relationship Id="rId3" Type="http://schemas.openxmlformats.org/officeDocument/2006/relationships/image" Target="../media/image38.png"/><Relationship Id="rId7" Type="http://schemas.openxmlformats.org/officeDocument/2006/relationships/image" Target="../media/image42.png"/><Relationship Id="rId2" Type="http://schemas.openxmlformats.org/officeDocument/2006/relationships/image" Target="../media/image37.png"/><Relationship Id="rId1" Type="http://schemas.openxmlformats.org/officeDocument/2006/relationships/image" Target="../media/image36.png"/><Relationship Id="rId6" Type="http://schemas.openxmlformats.org/officeDocument/2006/relationships/image" Target="../media/image41.png"/><Relationship Id="rId5" Type="http://schemas.openxmlformats.org/officeDocument/2006/relationships/image" Target="../media/image40.png"/><Relationship Id="rId4" Type="http://schemas.openxmlformats.org/officeDocument/2006/relationships/image" Target="../media/image3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7</xdr:row>
      <xdr:rowOff>76200</xdr:rowOff>
    </xdr:from>
    <xdr:to>
      <xdr:col>2</xdr:col>
      <xdr:colOff>438150</xdr:colOff>
      <xdr:row>11</xdr:row>
      <xdr:rowOff>104775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171FA5A-D383-4005-BB0C-8EF0CCDE6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1409700"/>
          <a:ext cx="1609725" cy="80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85725</xdr:colOff>
      <xdr:row>6</xdr:row>
      <xdr:rowOff>9525</xdr:rowOff>
    </xdr:from>
    <xdr:to>
      <xdr:col>8</xdr:col>
      <xdr:colOff>419100</xdr:colOff>
      <xdr:row>8</xdr:row>
      <xdr:rowOff>28575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E5C34855-2473-B8FD-742C-EA888B680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62525" y="1152525"/>
          <a:ext cx="33337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180975</xdr:colOff>
      <xdr:row>43</xdr:row>
      <xdr:rowOff>38100</xdr:rowOff>
    </xdr:from>
    <xdr:to>
      <xdr:col>1</xdr:col>
      <xdr:colOff>28575</xdr:colOff>
      <xdr:row>44</xdr:row>
      <xdr:rowOff>85725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76A3E309-6525-3262-D7C7-845D521ED9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8229600"/>
          <a:ext cx="457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43</xdr:row>
      <xdr:rowOff>28575</xdr:rowOff>
    </xdr:from>
    <xdr:to>
      <xdr:col>1</xdr:col>
      <xdr:colOff>447675</xdr:colOff>
      <xdr:row>44</xdr:row>
      <xdr:rowOff>171450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EE6333EF-0BCA-E876-0D1A-9A2A668EA3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225" y="8220075"/>
          <a:ext cx="40005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209550</xdr:colOff>
      <xdr:row>42</xdr:row>
      <xdr:rowOff>133350</xdr:rowOff>
    </xdr:from>
    <xdr:to>
      <xdr:col>4</xdr:col>
      <xdr:colOff>152400</xdr:colOff>
      <xdr:row>45</xdr:row>
      <xdr:rowOff>28575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08099E5D-279A-2C16-9A7C-DFE14CB04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8134350"/>
          <a:ext cx="116205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171450</xdr:colOff>
      <xdr:row>51</xdr:row>
      <xdr:rowOff>85725</xdr:rowOff>
    </xdr:from>
    <xdr:to>
      <xdr:col>4</xdr:col>
      <xdr:colOff>190500</xdr:colOff>
      <xdr:row>53</xdr:row>
      <xdr:rowOff>180975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0A35B089-5CF6-411F-23C0-41E7940E44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9801225"/>
          <a:ext cx="123825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47625</xdr:colOff>
      <xdr:row>51</xdr:row>
      <xdr:rowOff>133350</xdr:rowOff>
    </xdr:from>
    <xdr:to>
      <xdr:col>1</xdr:col>
      <xdr:colOff>485775</xdr:colOff>
      <xdr:row>53</xdr:row>
      <xdr:rowOff>133350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283DBDD3-545C-9798-5F5D-52002ED06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9848850"/>
          <a:ext cx="10477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66675</xdr:colOff>
      <xdr:row>51</xdr:row>
      <xdr:rowOff>180975</xdr:rowOff>
    </xdr:from>
    <xdr:to>
      <xdr:col>1</xdr:col>
      <xdr:colOff>428625</xdr:colOff>
      <xdr:row>53</xdr:row>
      <xdr:rowOff>152400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21A521C2-01AD-E9D8-8A53-1A73F28AFE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9896475"/>
          <a:ext cx="361950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438150</xdr:colOff>
      <xdr:row>55</xdr:row>
      <xdr:rowOff>152400</xdr:rowOff>
    </xdr:from>
    <xdr:to>
      <xdr:col>4</xdr:col>
      <xdr:colOff>133350</xdr:colOff>
      <xdr:row>58</xdr:row>
      <xdr:rowOff>66675</xdr:rowOff>
    </xdr:to>
    <xdr:pic>
      <xdr:nvPicPr>
        <xdr:cNvPr id="14" name="Imagem 13">
          <a:extLst>
            <a:ext uri="{FF2B5EF4-FFF2-40B4-BE49-F238E27FC236}">
              <a16:creationId xmlns:a16="http://schemas.microsoft.com/office/drawing/2014/main" id="{E026C699-8FF3-271F-DB50-E5EF89C4F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0" y="10629900"/>
          <a:ext cx="1524000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57150</xdr:rowOff>
    </xdr:from>
    <xdr:to>
      <xdr:col>0</xdr:col>
      <xdr:colOff>476250</xdr:colOff>
      <xdr:row>57</xdr:row>
      <xdr:rowOff>180975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2A61D547-2B15-A3B6-033C-2F8946AD14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25150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400050</xdr:colOff>
      <xdr:row>56</xdr:row>
      <xdr:rowOff>9525</xdr:rowOff>
    </xdr:from>
    <xdr:to>
      <xdr:col>1</xdr:col>
      <xdr:colOff>285750</xdr:colOff>
      <xdr:row>57</xdr:row>
      <xdr:rowOff>190500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E10017C5-309B-BA56-423F-F13BB0074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10677525"/>
          <a:ext cx="4953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47625</xdr:colOff>
      <xdr:row>13</xdr:row>
      <xdr:rowOff>66675</xdr:rowOff>
    </xdr:from>
    <xdr:to>
      <xdr:col>12</xdr:col>
      <xdr:colOff>657225</xdr:colOff>
      <xdr:row>15</xdr:row>
      <xdr:rowOff>66675</xdr:rowOff>
    </xdr:to>
    <xdr:pic>
      <xdr:nvPicPr>
        <xdr:cNvPr id="18" name="Imagem 17">
          <a:extLst>
            <a:ext uri="{FF2B5EF4-FFF2-40B4-BE49-F238E27FC236}">
              <a16:creationId xmlns:a16="http://schemas.microsoft.com/office/drawing/2014/main" id="{F0878063-0F63-8AE0-BD7D-3F0703AF8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53325" y="2543175"/>
          <a:ext cx="6096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352425</xdr:colOff>
      <xdr:row>13</xdr:row>
      <xdr:rowOff>76200</xdr:rowOff>
    </xdr:from>
    <xdr:to>
      <xdr:col>11</xdr:col>
      <xdr:colOff>361950</xdr:colOff>
      <xdr:row>14</xdr:row>
      <xdr:rowOff>180975</xdr:rowOff>
    </xdr:to>
    <xdr:pic>
      <xdr:nvPicPr>
        <xdr:cNvPr id="19" name="Imagem 18">
          <a:extLst>
            <a:ext uri="{FF2B5EF4-FFF2-40B4-BE49-F238E27FC236}">
              <a16:creationId xmlns:a16="http://schemas.microsoft.com/office/drawing/2014/main" id="{B3601AF4-6ABF-BDED-5FED-8AD963ED2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8425" y="2552700"/>
          <a:ext cx="85725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123825</xdr:colOff>
      <xdr:row>13</xdr:row>
      <xdr:rowOff>47625</xdr:rowOff>
    </xdr:from>
    <xdr:to>
      <xdr:col>11</xdr:col>
      <xdr:colOff>647700</xdr:colOff>
      <xdr:row>15</xdr:row>
      <xdr:rowOff>85725</xdr:rowOff>
    </xdr:to>
    <xdr:pic>
      <xdr:nvPicPr>
        <xdr:cNvPr id="20" name="Imagem 19">
          <a:extLst>
            <a:ext uri="{FF2B5EF4-FFF2-40B4-BE49-F238E27FC236}">
              <a16:creationId xmlns:a16="http://schemas.microsoft.com/office/drawing/2014/main" id="{A70F9514-28F4-498B-72C4-6D738B8341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2524125"/>
          <a:ext cx="52387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114300</xdr:colOff>
      <xdr:row>5</xdr:row>
      <xdr:rowOff>133350</xdr:rowOff>
    </xdr:from>
    <xdr:to>
      <xdr:col>19</xdr:col>
      <xdr:colOff>514350</xdr:colOff>
      <xdr:row>7</xdr:row>
      <xdr:rowOff>171450</xdr:rowOff>
    </xdr:to>
    <xdr:pic>
      <xdr:nvPicPr>
        <xdr:cNvPr id="24" name="Imagem 23">
          <a:extLst>
            <a:ext uri="{FF2B5EF4-FFF2-40B4-BE49-F238E27FC236}">
              <a16:creationId xmlns:a16="http://schemas.microsoft.com/office/drawing/2014/main" id="{528D5168-7B56-4FDB-921B-46878B91DC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20700" y="1085850"/>
          <a:ext cx="40005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9525</xdr:colOff>
      <xdr:row>20</xdr:row>
      <xdr:rowOff>66675</xdr:rowOff>
    </xdr:from>
    <xdr:to>
      <xdr:col>13</xdr:col>
      <xdr:colOff>171450</xdr:colOff>
      <xdr:row>22</xdr:row>
      <xdr:rowOff>142875</xdr:rowOff>
    </xdr:to>
    <xdr:pic>
      <xdr:nvPicPr>
        <xdr:cNvPr id="25" name="Imagem 24">
          <a:extLst>
            <a:ext uri="{FF2B5EF4-FFF2-40B4-BE49-F238E27FC236}">
              <a16:creationId xmlns:a16="http://schemas.microsoft.com/office/drawing/2014/main" id="{05F250CC-074A-2176-7C35-610A7682C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5225" y="3886200"/>
          <a:ext cx="1095375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180975</xdr:colOff>
      <xdr:row>20</xdr:row>
      <xdr:rowOff>123825</xdr:rowOff>
    </xdr:from>
    <xdr:to>
      <xdr:col>10</xdr:col>
      <xdr:colOff>666750</xdr:colOff>
      <xdr:row>22</xdr:row>
      <xdr:rowOff>66675</xdr:rowOff>
    </xdr:to>
    <xdr:pic>
      <xdr:nvPicPr>
        <xdr:cNvPr id="26" name="Imagem 25">
          <a:extLst>
            <a:ext uri="{FF2B5EF4-FFF2-40B4-BE49-F238E27FC236}">
              <a16:creationId xmlns:a16="http://schemas.microsoft.com/office/drawing/2014/main" id="{BFC6D7E5-E8BF-30CC-6B06-4400AA72E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76975" y="3943350"/>
          <a:ext cx="48577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581025</xdr:colOff>
      <xdr:row>20</xdr:row>
      <xdr:rowOff>95250</xdr:rowOff>
    </xdr:from>
    <xdr:to>
      <xdr:col>11</xdr:col>
      <xdr:colOff>228600</xdr:colOff>
      <xdr:row>22</xdr:row>
      <xdr:rowOff>57150</xdr:rowOff>
    </xdr:to>
    <xdr:pic>
      <xdr:nvPicPr>
        <xdr:cNvPr id="27" name="Imagem 26">
          <a:extLst>
            <a:ext uri="{FF2B5EF4-FFF2-40B4-BE49-F238E27FC236}">
              <a16:creationId xmlns:a16="http://schemas.microsoft.com/office/drawing/2014/main" id="{8EE77134-EAE8-44F1-55A8-87AC9A960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77025" y="3914775"/>
          <a:ext cx="4953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200025</xdr:colOff>
      <xdr:row>6</xdr:row>
      <xdr:rowOff>57150</xdr:rowOff>
    </xdr:from>
    <xdr:to>
      <xdr:col>20</xdr:col>
      <xdr:colOff>866775</xdr:colOff>
      <xdr:row>8</xdr:row>
      <xdr:rowOff>95250</xdr:rowOff>
    </xdr:to>
    <xdr:pic>
      <xdr:nvPicPr>
        <xdr:cNvPr id="28" name="Imagem 27">
          <a:extLst>
            <a:ext uri="{FF2B5EF4-FFF2-40B4-BE49-F238E27FC236}">
              <a16:creationId xmlns:a16="http://schemas.microsoft.com/office/drawing/2014/main" id="{A79877AC-27F3-5E04-A87A-9E422D158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49375" y="1200150"/>
          <a:ext cx="66675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161925</xdr:rowOff>
    </xdr:from>
    <xdr:to>
      <xdr:col>1</xdr:col>
      <xdr:colOff>228600</xdr:colOff>
      <xdr:row>83</xdr:row>
      <xdr:rowOff>0</xdr:rowOff>
    </xdr:to>
    <xdr:pic>
      <xdr:nvPicPr>
        <xdr:cNvPr id="29" name="Imagem 28">
          <a:extLst>
            <a:ext uri="{FF2B5EF4-FFF2-40B4-BE49-F238E27FC236}">
              <a16:creationId xmlns:a16="http://schemas.microsoft.com/office/drawing/2014/main" id="{EC7DC009-0943-640C-3BDF-3D6A7233C1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54350"/>
          <a:ext cx="8382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352425</xdr:colOff>
      <xdr:row>80</xdr:row>
      <xdr:rowOff>171450</xdr:rowOff>
    </xdr:from>
    <xdr:to>
      <xdr:col>1</xdr:col>
      <xdr:colOff>200025</xdr:colOff>
      <xdr:row>82</xdr:row>
      <xdr:rowOff>133350</xdr:rowOff>
    </xdr:to>
    <xdr:pic>
      <xdr:nvPicPr>
        <xdr:cNvPr id="30" name="Imagem 29">
          <a:extLst>
            <a:ext uri="{FF2B5EF4-FFF2-40B4-BE49-F238E27FC236}">
              <a16:creationId xmlns:a16="http://schemas.microsoft.com/office/drawing/2014/main" id="{B342A02E-855C-0E1A-9B94-C6929DA06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15763875"/>
          <a:ext cx="4572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66675</xdr:colOff>
      <xdr:row>80</xdr:row>
      <xdr:rowOff>114300</xdr:rowOff>
    </xdr:from>
    <xdr:to>
      <xdr:col>3</xdr:col>
      <xdr:colOff>333375</xdr:colOff>
      <xdr:row>83</xdr:row>
      <xdr:rowOff>28575</xdr:rowOff>
    </xdr:to>
    <xdr:pic>
      <xdr:nvPicPr>
        <xdr:cNvPr id="31" name="Imagem 30">
          <a:extLst>
            <a:ext uri="{FF2B5EF4-FFF2-40B4-BE49-F238E27FC236}">
              <a16:creationId xmlns:a16="http://schemas.microsoft.com/office/drawing/2014/main" id="{2BE3D687-877E-62B0-C1A7-03FD11C64D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15706725"/>
          <a:ext cx="87630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590550</xdr:colOff>
      <xdr:row>77</xdr:row>
      <xdr:rowOff>85725</xdr:rowOff>
    </xdr:from>
    <xdr:to>
      <xdr:col>11</xdr:col>
      <xdr:colOff>619125</xdr:colOff>
      <xdr:row>80</xdr:row>
      <xdr:rowOff>0</xdr:rowOff>
    </xdr:to>
    <xdr:pic>
      <xdr:nvPicPr>
        <xdr:cNvPr id="32" name="Imagem 31">
          <a:extLst>
            <a:ext uri="{FF2B5EF4-FFF2-40B4-BE49-F238E27FC236}">
              <a16:creationId xmlns:a16="http://schemas.microsoft.com/office/drawing/2014/main" id="{6713A714-1431-4FC2-81AC-2BB28A3E9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15106650"/>
          <a:ext cx="87630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600075</xdr:colOff>
      <xdr:row>87</xdr:row>
      <xdr:rowOff>114300</xdr:rowOff>
    </xdr:from>
    <xdr:to>
      <xdr:col>10</xdr:col>
      <xdr:colOff>704850</xdr:colOff>
      <xdr:row>90</xdr:row>
      <xdr:rowOff>123825</xdr:rowOff>
    </xdr:to>
    <xdr:pic>
      <xdr:nvPicPr>
        <xdr:cNvPr id="33" name="Imagem 32">
          <a:extLst>
            <a:ext uri="{FF2B5EF4-FFF2-40B4-BE49-F238E27FC236}">
              <a16:creationId xmlns:a16="http://schemas.microsoft.com/office/drawing/2014/main" id="{9645C508-364F-E94C-73CA-72A1F7F3D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17040225"/>
          <a:ext cx="714375" cy="58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8</xdr:col>
      <xdr:colOff>723900</xdr:colOff>
      <xdr:row>2</xdr:row>
      <xdr:rowOff>152400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7B3D1BB-3C78-67DA-23A4-CFA97B31F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3825"/>
          <a:ext cx="497205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47625</xdr:colOff>
      <xdr:row>12</xdr:row>
      <xdr:rowOff>66675</xdr:rowOff>
    </xdr:from>
    <xdr:to>
      <xdr:col>8</xdr:col>
      <xdr:colOff>685800</xdr:colOff>
      <xdr:row>14</xdr:row>
      <xdr:rowOff>85725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35AC93D-67E3-F5FA-C670-946EE1170A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2352675"/>
          <a:ext cx="4962525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85725</xdr:rowOff>
    </xdr:from>
    <xdr:to>
      <xdr:col>8</xdr:col>
      <xdr:colOff>361950</xdr:colOff>
      <xdr:row>34</xdr:row>
      <xdr:rowOff>133350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6F88070E-207C-72A0-CED0-4E150CEBD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81725"/>
          <a:ext cx="46863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19050</xdr:rowOff>
    </xdr:from>
    <xdr:to>
      <xdr:col>9</xdr:col>
      <xdr:colOff>85725</xdr:colOff>
      <xdr:row>71</xdr:row>
      <xdr:rowOff>114300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F4654104-E831-7AE7-9EB5-0029DD9CA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3550"/>
          <a:ext cx="5143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285750</xdr:colOff>
      <xdr:row>106</xdr:row>
      <xdr:rowOff>1</xdr:rowOff>
    </xdr:from>
    <xdr:to>
      <xdr:col>8</xdr:col>
      <xdr:colOff>505238</xdr:colOff>
      <xdr:row>109</xdr:row>
      <xdr:rowOff>85759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220ECE0D-F70E-B948-C595-3AB046E8A6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20193001"/>
          <a:ext cx="4559575" cy="6572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132492</xdr:rowOff>
    </xdr:from>
    <xdr:to>
      <xdr:col>8</xdr:col>
      <xdr:colOff>304800</xdr:colOff>
      <xdr:row>129</xdr:row>
      <xdr:rowOff>189642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33A5FC1A-113D-94DA-18C4-CB3443CB1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25992"/>
          <a:ext cx="4644887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115957</xdr:colOff>
      <xdr:row>129</xdr:row>
      <xdr:rowOff>132497</xdr:rowOff>
    </xdr:from>
    <xdr:to>
      <xdr:col>10</xdr:col>
      <xdr:colOff>728870</xdr:colOff>
      <xdr:row>131</xdr:row>
      <xdr:rowOff>122972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B6B603D4-55AA-1F4A-8907-E0BEBDDC4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7218" y="24706997"/>
          <a:ext cx="612913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41414</xdr:colOff>
      <xdr:row>148</xdr:row>
      <xdr:rowOff>149060</xdr:rowOff>
    </xdr:from>
    <xdr:to>
      <xdr:col>9</xdr:col>
      <xdr:colOff>89039</xdr:colOff>
      <xdr:row>151</xdr:row>
      <xdr:rowOff>168110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1444A5EA-62D5-9E18-F596-ABA01C4AE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14" y="28343060"/>
          <a:ext cx="5124864" cy="5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33130</xdr:colOff>
      <xdr:row>150</xdr:row>
      <xdr:rowOff>190469</xdr:rowOff>
    </xdr:from>
    <xdr:to>
      <xdr:col>15</xdr:col>
      <xdr:colOff>99805</xdr:colOff>
      <xdr:row>152</xdr:row>
      <xdr:rowOff>180944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7009474A-5464-F251-66EF-A38DDD6DAB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00" y="28765469"/>
          <a:ext cx="679588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74544</xdr:colOff>
      <xdr:row>185</xdr:row>
      <xdr:rowOff>16528</xdr:rowOff>
    </xdr:from>
    <xdr:to>
      <xdr:col>8</xdr:col>
      <xdr:colOff>226944</xdr:colOff>
      <xdr:row>187</xdr:row>
      <xdr:rowOff>178453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0304611C-CE65-7701-0978-2D10692A4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544" y="35259028"/>
          <a:ext cx="4492487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115956</xdr:colOff>
      <xdr:row>186</xdr:row>
      <xdr:rowOff>173899</xdr:rowOff>
    </xdr:from>
    <xdr:to>
      <xdr:col>11</xdr:col>
      <xdr:colOff>757444</xdr:colOff>
      <xdr:row>188</xdr:row>
      <xdr:rowOff>164374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983B6435-1DFD-903D-57ED-778F9065FF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42043" y="35606899"/>
          <a:ext cx="641488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</xdr:row>
      <xdr:rowOff>66215</xdr:rowOff>
    </xdr:from>
    <xdr:to>
      <xdr:col>8</xdr:col>
      <xdr:colOff>723900</xdr:colOff>
      <xdr:row>207</xdr:row>
      <xdr:rowOff>170990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264E08E5-FAD5-BD11-2859-5555DE78B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18715"/>
          <a:ext cx="5063987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11</xdr:row>
      <xdr:rowOff>0</xdr:rowOff>
    </xdr:from>
    <xdr:to>
      <xdr:col>3</xdr:col>
      <xdr:colOff>866775</xdr:colOff>
      <xdr:row>13</xdr:row>
      <xdr:rowOff>104775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A1BF24C-6E1C-F84F-A1CC-C44E530B6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2533650"/>
          <a:ext cx="40957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76200</xdr:rowOff>
    </xdr:from>
    <xdr:to>
      <xdr:col>4</xdr:col>
      <xdr:colOff>752475</xdr:colOff>
      <xdr:row>26</xdr:row>
      <xdr:rowOff>76200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7642B8BD-B5EC-1AE6-4634-502DC395A6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4900"/>
          <a:ext cx="4991100" cy="58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19050</xdr:rowOff>
    </xdr:from>
    <xdr:to>
      <xdr:col>7</xdr:col>
      <xdr:colOff>600075</xdr:colOff>
      <xdr:row>46</xdr:row>
      <xdr:rowOff>28575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C129E8C4-B965-9621-3F61-B430CE784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05825"/>
          <a:ext cx="7124700" cy="771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38100</xdr:colOff>
      <xdr:row>46</xdr:row>
      <xdr:rowOff>133350</xdr:rowOff>
    </xdr:from>
    <xdr:to>
      <xdr:col>15</xdr:col>
      <xdr:colOff>717547</xdr:colOff>
      <xdr:row>47</xdr:row>
      <xdr:rowOff>161924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0E1A1137-8E39-DFDC-82F6-D59782C593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0" y="9382125"/>
          <a:ext cx="679447" cy="219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133351</xdr:colOff>
      <xdr:row>45</xdr:row>
      <xdr:rowOff>85725</xdr:rowOff>
    </xdr:from>
    <xdr:to>
      <xdr:col>14</xdr:col>
      <xdr:colOff>845345</xdr:colOff>
      <xdr:row>47</xdr:row>
      <xdr:rowOff>142875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DA1C0B24-AF9A-5867-E67A-2A9C3CEAE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6" y="9144000"/>
          <a:ext cx="711994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171450</xdr:colOff>
      <xdr:row>42</xdr:row>
      <xdr:rowOff>180975</xdr:rowOff>
    </xdr:from>
    <xdr:to>
      <xdr:col>33</xdr:col>
      <xdr:colOff>23813</xdr:colOff>
      <xdr:row>44</xdr:row>
      <xdr:rowOff>142875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5C7CCF4C-1A42-46DB-FC0E-D6D15E3FC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8667750"/>
          <a:ext cx="728663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142875</xdr:colOff>
      <xdr:row>46</xdr:row>
      <xdr:rowOff>104774</xdr:rowOff>
    </xdr:from>
    <xdr:to>
      <xdr:col>26</xdr:col>
      <xdr:colOff>709136</xdr:colOff>
      <xdr:row>47</xdr:row>
      <xdr:rowOff>190499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D9B0465D-026B-A92F-F2B9-A5BFE35E9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87700" y="9353549"/>
          <a:ext cx="566261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219075</xdr:colOff>
      <xdr:row>80</xdr:row>
      <xdr:rowOff>66675</xdr:rowOff>
    </xdr:from>
    <xdr:to>
      <xdr:col>6</xdr:col>
      <xdr:colOff>104775</xdr:colOff>
      <xdr:row>85</xdr:row>
      <xdr:rowOff>57150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02D3CFE6-AC76-5CA8-EED1-192F5DEA7E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15792450"/>
          <a:ext cx="5800725" cy="942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619125</xdr:colOff>
      <xdr:row>85</xdr:row>
      <xdr:rowOff>57150</xdr:rowOff>
    </xdr:from>
    <xdr:to>
      <xdr:col>14</xdr:col>
      <xdr:colOff>882510</xdr:colOff>
      <xdr:row>87</xdr:row>
      <xdr:rowOff>19049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FCD3BD35-BF77-4187-8E81-84B3DB67C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16735425"/>
          <a:ext cx="1063484" cy="342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85725</xdr:colOff>
      <xdr:row>85</xdr:row>
      <xdr:rowOff>9060</xdr:rowOff>
    </xdr:from>
    <xdr:to>
      <xdr:col>24</xdr:col>
      <xdr:colOff>828675</xdr:colOff>
      <xdr:row>86</xdr:row>
      <xdr:rowOff>180975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E6ACD63D-5863-4F7E-8043-59F4DBA5A0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16075" y="16687335"/>
          <a:ext cx="742950" cy="3624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sta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ilha1"/>
    </sheetNames>
    <sheetDataSet>
      <sheetData sheetId="0">
        <row r="10">
          <cell r="B10">
            <v>-2102.102102102102</v>
          </cell>
          <cell r="L10">
            <v>30.2</v>
          </cell>
        </row>
        <row r="11">
          <cell r="B11">
            <v>30230.230230230234</v>
          </cell>
          <cell r="L11">
            <v>100.325</v>
          </cell>
        </row>
        <row r="12">
          <cell r="B12">
            <v>100425.42542542543</v>
          </cell>
          <cell r="L12">
            <v>20.074999999999999</v>
          </cell>
        </row>
        <row r="13">
          <cell r="B13">
            <v>20095.095095095097</v>
          </cell>
          <cell r="L13">
            <v>2100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BB794-D712-49C9-BC91-16F6746D32CB}">
  <dimension ref="A1:AZ49"/>
  <sheetViews>
    <sheetView topLeftCell="A28" zoomScaleNormal="100" workbookViewId="0">
      <selection activeCell="C41" sqref="C41"/>
    </sheetView>
  </sheetViews>
  <sheetFormatPr defaultRowHeight="15" x14ac:dyDescent="0.25"/>
  <cols>
    <col min="1" max="1" width="20.28515625" customWidth="1"/>
    <col min="5" max="5" width="1.7109375" customWidth="1"/>
    <col min="6" max="6" width="5.140625" customWidth="1"/>
    <col min="7" max="7" width="8.42578125" customWidth="1"/>
    <col min="8" max="8" width="6.7109375" customWidth="1"/>
    <col min="9" max="9" width="9.5703125" customWidth="1"/>
    <col min="11" max="11" width="14.28515625" customWidth="1"/>
    <col min="12" max="12" width="17.85546875" customWidth="1"/>
    <col min="13" max="13" width="11.42578125" customWidth="1"/>
    <col min="14" max="14" width="11" customWidth="1"/>
    <col min="15" max="15" width="10.7109375" customWidth="1"/>
  </cols>
  <sheetData>
    <row r="1" spans="1:18" x14ac:dyDescent="0.25">
      <c r="A1" t="s">
        <v>0</v>
      </c>
    </row>
    <row r="3" spans="1:18" ht="18.75" x14ac:dyDescent="0.35">
      <c r="A3" t="s">
        <v>9</v>
      </c>
      <c r="B3" t="s">
        <v>1</v>
      </c>
      <c r="C3" t="s">
        <v>7</v>
      </c>
      <c r="F3" s="2" t="s">
        <v>35</v>
      </c>
      <c r="G3" s="2" t="s">
        <v>36</v>
      </c>
      <c r="H3" s="2" t="s">
        <v>37</v>
      </c>
      <c r="I3" s="3" t="s">
        <v>39</v>
      </c>
      <c r="J3" s="2" t="s">
        <v>40</v>
      </c>
      <c r="K3" s="2" t="s">
        <v>47</v>
      </c>
      <c r="L3" s="2" t="s">
        <v>41</v>
      </c>
      <c r="N3" s="2" t="s">
        <v>55</v>
      </c>
    </row>
    <row r="4" spans="1:18" x14ac:dyDescent="0.25">
      <c r="A4" t="s">
        <v>8</v>
      </c>
      <c r="B4">
        <v>1000</v>
      </c>
      <c r="C4" s="4">
        <v>-5</v>
      </c>
      <c r="F4">
        <v>1</v>
      </c>
      <c r="G4">
        <v>1</v>
      </c>
      <c r="H4">
        <v>1</v>
      </c>
      <c r="I4">
        <f>-B16</f>
        <v>-1.001001001001001E-3</v>
      </c>
      <c r="J4">
        <f>B19</f>
        <v>5.005005005005005</v>
      </c>
      <c r="K4" s="4">
        <f>I4*J4</f>
        <v>-5.0100150200250299E-3</v>
      </c>
      <c r="L4">
        <v>1000</v>
      </c>
      <c r="N4">
        <f>K4</f>
        <v>-5.0100150200250299E-3</v>
      </c>
      <c r="O4">
        <f>K7</f>
        <v>-0.20040060080100122</v>
      </c>
      <c r="Q4">
        <f>K4</f>
        <v>-5.0100150200250299E-3</v>
      </c>
      <c r="R4">
        <f>K6</f>
        <v>-1.0020030040050061</v>
      </c>
    </row>
    <row r="5" spans="1:18" x14ac:dyDescent="0.25">
      <c r="A5" t="s">
        <v>6</v>
      </c>
      <c r="B5">
        <v>-0.2</v>
      </c>
      <c r="C5">
        <v>1</v>
      </c>
      <c r="F5">
        <v>1</v>
      </c>
      <c r="G5">
        <v>1</v>
      </c>
      <c r="H5">
        <v>2</v>
      </c>
      <c r="I5">
        <f>-B17</f>
        <v>-2.0020020020020021E-4</v>
      </c>
      <c r="J5">
        <f>J4</f>
        <v>5.005005005005005</v>
      </c>
      <c r="K5">
        <f>I5*J5</f>
        <v>-1.002003004005006E-3</v>
      </c>
      <c r="L5">
        <v>1000</v>
      </c>
      <c r="N5">
        <f>K8</f>
        <v>-2.5050075100125149E-2</v>
      </c>
      <c r="O5">
        <f>K7</f>
        <v>-0.20040060080100122</v>
      </c>
      <c r="Q5">
        <f>K8</f>
        <v>-2.5050075100125149E-2</v>
      </c>
      <c r="R5">
        <f>K10</f>
        <v>-5.0100150200250306</v>
      </c>
    </row>
    <row r="6" spans="1:18" x14ac:dyDescent="0.25">
      <c r="F6">
        <v>1</v>
      </c>
      <c r="G6">
        <v>2</v>
      </c>
      <c r="H6">
        <v>1</v>
      </c>
      <c r="I6" s="7">
        <f>-B16</f>
        <v>-1.001001001001001E-3</v>
      </c>
      <c r="J6">
        <f>B20</f>
        <v>1001.0010010010011</v>
      </c>
      <c r="K6" s="4">
        <f>I6*J6</f>
        <v>-1.0020030040050061</v>
      </c>
      <c r="L6">
        <v>-5</v>
      </c>
    </row>
    <row r="7" spans="1:18" ht="18" x14ac:dyDescent="0.35">
      <c r="A7" t="s">
        <v>43</v>
      </c>
      <c r="B7">
        <v>0.04</v>
      </c>
      <c r="C7">
        <v>0.03</v>
      </c>
      <c r="F7">
        <v>1</v>
      </c>
      <c r="G7">
        <v>2</v>
      </c>
      <c r="H7">
        <v>2</v>
      </c>
      <c r="I7">
        <f>I5</f>
        <v>-2.0020020020020021E-4</v>
      </c>
      <c r="J7">
        <f>J6</f>
        <v>1001.0010010010011</v>
      </c>
      <c r="K7" s="4">
        <f>I7*J7</f>
        <v>-0.20040060080100122</v>
      </c>
      <c r="N7" s="2" t="s">
        <v>42</v>
      </c>
    </row>
    <row r="8" spans="1:18" ht="18" x14ac:dyDescent="0.35">
      <c r="A8" t="s">
        <v>44</v>
      </c>
      <c r="B8">
        <v>6.5000000000000002E-2</v>
      </c>
      <c r="C8">
        <v>0.1</v>
      </c>
      <c r="F8">
        <v>2</v>
      </c>
      <c r="G8">
        <v>1</v>
      </c>
      <c r="H8">
        <v>1</v>
      </c>
      <c r="I8">
        <f>-C16</f>
        <v>-5.005005005005005E-3</v>
      </c>
      <c r="J8">
        <f>B19</f>
        <v>5.005005005005005</v>
      </c>
      <c r="K8" s="4">
        <f>I8*J8</f>
        <v>-2.5050075100125149E-2</v>
      </c>
      <c r="L8">
        <v>-0.2</v>
      </c>
      <c r="N8" s="5">
        <f>K8</f>
        <v>-2.5050075100125149E-2</v>
      </c>
      <c r="O8" s="5">
        <f>K9</f>
        <v>-5.0100150200250306</v>
      </c>
    </row>
    <row r="9" spans="1:18" ht="18" x14ac:dyDescent="0.35">
      <c r="A9" t="s">
        <v>45</v>
      </c>
      <c r="B9">
        <v>1.4999999999999999E-2</v>
      </c>
      <c r="C9">
        <v>0.02</v>
      </c>
      <c r="F9">
        <v>2</v>
      </c>
      <c r="G9">
        <v>1</v>
      </c>
      <c r="H9">
        <v>2</v>
      </c>
      <c r="I9">
        <f>-C17</f>
        <v>-1.0010010010010011</v>
      </c>
      <c r="J9">
        <f>J8</f>
        <v>5.005005005005005</v>
      </c>
      <c r="K9" s="4">
        <f t="shared" ref="K9:K11" si="0">I9*J9</f>
        <v>-5.0100150200250306</v>
      </c>
      <c r="L9">
        <v>1</v>
      </c>
      <c r="N9" s="5">
        <f>K10</f>
        <v>-5.0100150200250306</v>
      </c>
      <c r="O9" s="5">
        <f>K11</f>
        <v>-1002.0030040050062</v>
      </c>
    </row>
    <row r="10" spans="1:18" ht="18" x14ac:dyDescent="0.35">
      <c r="A10" t="s">
        <v>46</v>
      </c>
      <c r="B10">
        <v>-500</v>
      </c>
      <c r="C10">
        <v>0.4</v>
      </c>
      <c r="F10">
        <v>2</v>
      </c>
      <c r="G10">
        <v>2</v>
      </c>
      <c r="H10">
        <v>1</v>
      </c>
      <c r="I10">
        <f>I8</f>
        <v>-5.005005005005005E-3</v>
      </c>
      <c r="J10">
        <f>B20</f>
        <v>1001.0010010010011</v>
      </c>
      <c r="K10" s="4">
        <f t="shared" si="0"/>
        <v>-5.0100150200250306</v>
      </c>
    </row>
    <row r="11" spans="1:18" x14ac:dyDescent="0.25">
      <c r="F11">
        <v>2</v>
      </c>
      <c r="G11">
        <v>2</v>
      </c>
      <c r="H11">
        <v>2</v>
      </c>
      <c r="I11">
        <f>-C17</f>
        <v>-1.0010010010010011</v>
      </c>
      <c r="J11">
        <f>B20</f>
        <v>1001.0010010010011</v>
      </c>
      <c r="K11" s="4">
        <f t="shared" si="0"/>
        <v>-1002.0030040050062</v>
      </c>
    </row>
    <row r="12" spans="1:18" x14ac:dyDescent="0.25">
      <c r="A12" t="s">
        <v>10</v>
      </c>
    </row>
    <row r="13" spans="1:18" ht="17.25" x14ac:dyDescent="0.25">
      <c r="A13" t="s">
        <v>11</v>
      </c>
      <c r="B13">
        <v>0</v>
      </c>
      <c r="F13" t="s">
        <v>48</v>
      </c>
      <c r="G13" cm="1">
        <f t="array" ref="G13:H16">MMULT(B7:C10,_xlfn.ANCHORARRAY(B16))</f>
        <v>4.6046046046046044E-5</v>
      </c>
      <c r="H13">
        <v>3.0230230230230234E-2</v>
      </c>
    </row>
    <row r="14" spans="1:18" x14ac:dyDescent="0.25">
      <c r="B14">
        <v>1000</v>
      </c>
      <c r="G14">
        <v>8.5085085085085098E-5</v>
      </c>
      <c r="H14">
        <v>0.10042542542542544</v>
      </c>
    </row>
    <row r="15" spans="1:18" x14ac:dyDescent="0.25">
      <c r="G15">
        <v>1.9019019019019021E-5</v>
      </c>
      <c r="H15">
        <v>2.0095095095095099E-2</v>
      </c>
    </row>
    <row r="16" spans="1:18" ht="17.25" x14ac:dyDescent="0.25">
      <c r="A16" t="s">
        <v>38</v>
      </c>
      <c r="B16" cm="1">
        <f t="array" ref="B16:C17">MINVERSE(B4:C5)</f>
        <v>1.001001001001001E-3</v>
      </c>
      <c r="C16">
        <v>5.005005005005005E-3</v>
      </c>
      <c r="G16">
        <v>-0.50042042042042045</v>
      </c>
      <c r="H16">
        <v>-2.1021021021021022</v>
      </c>
    </row>
    <row r="17" spans="1:49" x14ac:dyDescent="0.25">
      <c r="B17">
        <v>2.0020020020020021E-4</v>
      </c>
      <c r="C17">
        <v>1.0010010010010011</v>
      </c>
    </row>
    <row r="18" spans="1:49" ht="18" x14ac:dyDescent="0.35">
      <c r="F18" s="2" t="s">
        <v>35</v>
      </c>
      <c r="G18" s="2" t="s">
        <v>36</v>
      </c>
      <c r="H18" s="2" t="s">
        <v>37</v>
      </c>
      <c r="I18" s="3" t="s">
        <v>49</v>
      </c>
      <c r="J18" s="2" t="s">
        <v>40</v>
      </c>
      <c r="K18" s="2" t="s">
        <v>50</v>
      </c>
      <c r="M18" s="2" t="s">
        <v>51</v>
      </c>
      <c r="N18" s="2"/>
    </row>
    <row r="19" spans="1:49" x14ac:dyDescent="0.25">
      <c r="A19" t="s">
        <v>12</v>
      </c>
      <c r="B19" cm="1">
        <f t="array" ref="B19:B20">MMULT(_xlfn.ANCHORARRAY(B16),B13:B14)</f>
        <v>5.005005005005005</v>
      </c>
      <c r="F19">
        <v>1</v>
      </c>
      <c r="G19">
        <v>1</v>
      </c>
      <c r="H19" s="5">
        <v>1</v>
      </c>
      <c r="I19">
        <f>-G13</f>
        <v>-4.6046046046046044E-5</v>
      </c>
      <c r="J19">
        <f>B19</f>
        <v>5.005005005005005</v>
      </c>
      <c r="K19">
        <f>I19*J19</f>
        <v>-2.3046069092115139E-4</v>
      </c>
      <c r="M19">
        <f>K19</f>
        <v>-2.3046069092115139E-4</v>
      </c>
      <c r="N19">
        <f>K23</f>
        <v>-4.6092138184230282E-2</v>
      </c>
    </row>
    <row r="20" spans="1:49" x14ac:dyDescent="0.25">
      <c r="B20">
        <v>1001.0010010010011</v>
      </c>
      <c r="F20">
        <v>1</v>
      </c>
      <c r="G20">
        <v>1</v>
      </c>
      <c r="H20">
        <v>2</v>
      </c>
      <c r="I20">
        <f>-G14</f>
        <v>-8.5085085085085098E-5</v>
      </c>
      <c r="J20">
        <f>J19</f>
        <v>5.005005005005005</v>
      </c>
      <c r="K20">
        <f t="shared" ref="K20:K34" si="1">I20*J20</f>
        <v>-4.2585127670212761E-4</v>
      </c>
      <c r="M20">
        <f>K27</f>
        <v>-0.15130245360475592</v>
      </c>
      <c r="N20" s="6">
        <f>K31</f>
        <v>-30.260490720951189</v>
      </c>
    </row>
    <row r="21" spans="1:49" x14ac:dyDescent="0.25">
      <c r="F21">
        <v>1</v>
      </c>
      <c r="G21">
        <v>1</v>
      </c>
      <c r="H21">
        <v>3</v>
      </c>
      <c r="I21">
        <f>-G15</f>
        <v>-1.9019019019019021E-5</v>
      </c>
      <c r="J21">
        <f>J20</f>
        <v>5.005005005005005</v>
      </c>
      <c r="K21">
        <f t="shared" si="1"/>
        <v>-9.5190285380475587E-5</v>
      </c>
      <c r="AV21" t="s">
        <v>23</v>
      </c>
    </row>
    <row r="22" spans="1:49" ht="18" x14ac:dyDescent="0.35">
      <c r="A22" t="s">
        <v>13</v>
      </c>
      <c r="B22" cm="1">
        <f t="array" ref="B22:B25">MMULT(B7:C10,_xlfn.ANCHORARRAY(B19))</f>
        <v>30.230230230230234</v>
      </c>
      <c r="C22" t="s">
        <v>43</v>
      </c>
      <c r="F22">
        <v>1</v>
      </c>
      <c r="G22">
        <v>1</v>
      </c>
      <c r="H22">
        <v>4</v>
      </c>
      <c r="I22">
        <f>-G16</f>
        <v>0.50042042042042045</v>
      </c>
      <c r="J22">
        <f>J21</f>
        <v>5.005005005005005</v>
      </c>
      <c r="K22">
        <f t="shared" si="1"/>
        <v>2.504606708810913</v>
      </c>
      <c r="M22" s="2" t="s">
        <v>52</v>
      </c>
      <c r="AV22">
        <v>30.276</v>
      </c>
      <c r="AW22" t="s">
        <v>2</v>
      </c>
    </row>
    <row r="23" spans="1:49" ht="18" x14ac:dyDescent="0.35">
      <c r="B23">
        <v>100.42542542542544</v>
      </c>
      <c r="C23" t="s">
        <v>44</v>
      </c>
      <c r="F23">
        <v>1</v>
      </c>
      <c r="G23">
        <v>2</v>
      </c>
      <c r="H23" s="5">
        <v>1</v>
      </c>
      <c r="I23">
        <v>-4.6046046046046044E-5</v>
      </c>
      <c r="J23">
        <f>B20</f>
        <v>1001.0010010010011</v>
      </c>
      <c r="K23">
        <f t="shared" si="1"/>
        <v>-4.6092138184230282E-2</v>
      </c>
      <c r="M23">
        <f>K20</f>
        <v>-4.2585127670212761E-4</v>
      </c>
      <c r="N23">
        <f>K24</f>
        <v>-8.5170255340425535E-2</v>
      </c>
      <c r="AV23">
        <v>100.51</v>
      </c>
      <c r="AW23" t="s">
        <v>3</v>
      </c>
    </row>
    <row r="24" spans="1:49" ht="18" x14ac:dyDescent="0.35">
      <c r="B24">
        <v>20.0950950950951</v>
      </c>
      <c r="C24" t="s">
        <v>45</v>
      </c>
      <c r="F24">
        <v>1</v>
      </c>
      <c r="G24">
        <v>2</v>
      </c>
      <c r="H24">
        <v>2</v>
      </c>
      <c r="I24">
        <v>-8.5085085085085098E-5</v>
      </c>
      <c r="J24">
        <f>J23</f>
        <v>1001.0010010010011</v>
      </c>
      <c r="K24">
        <f t="shared" si="1"/>
        <v>-8.5170255340425535E-2</v>
      </c>
      <c r="M24">
        <f>K28</f>
        <v>-0.50262975688401124</v>
      </c>
      <c r="N24" s="6">
        <f>K32</f>
        <v>-100.52595137680225</v>
      </c>
      <c r="AV24">
        <v>20.114000000000001</v>
      </c>
      <c r="AW24" t="s">
        <v>4</v>
      </c>
    </row>
    <row r="25" spans="1:49" ht="18" x14ac:dyDescent="0.35">
      <c r="B25">
        <v>-2102.102102102102</v>
      </c>
      <c r="C25" t="s">
        <v>46</v>
      </c>
      <c r="F25">
        <v>1</v>
      </c>
      <c r="G25">
        <v>2</v>
      </c>
      <c r="H25">
        <v>3</v>
      </c>
      <c r="I25">
        <v>-1.9019019019019021E-5</v>
      </c>
      <c r="J25">
        <f>J24</f>
        <v>1001.0010010010011</v>
      </c>
      <c r="K25">
        <f t="shared" si="1"/>
        <v>-1.9038057076095117E-2</v>
      </c>
      <c r="AV25">
        <v>-2599.52</v>
      </c>
      <c r="AW25" t="s">
        <v>5</v>
      </c>
    </row>
    <row r="26" spans="1:49" ht="18" x14ac:dyDescent="0.35">
      <c r="F26">
        <v>1</v>
      </c>
      <c r="G26">
        <v>2</v>
      </c>
      <c r="H26">
        <v>4</v>
      </c>
      <c r="I26">
        <v>0.50042042042042045</v>
      </c>
      <c r="J26">
        <f>J25</f>
        <v>1001.0010010010011</v>
      </c>
      <c r="K26">
        <f t="shared" si="1"/>
        <v>500.92134176218269</v>
      </c>
      <c r="M26" s="2" t="s">
        <v>53</v>
      </c>
    </row>
    <row r="27" spans="1:49" x14ac:dyDescent="0.25">
      <c r="F27">
        <v>2</v>
      </c>
      <c r="G27">
        <v>1</v>
      </c>
      <c r="H27" s="5">
        <v>1</v>
      </c>
      <c r="I27">
        <f>-H13</f>
        <v>-3.0230230230230234E-2</v>
      </c>
      <c r="J27">
        <f>J19</f>
        <v>5.005005005005005</v>
      </c>
      <c r="K27">
        <f t="shared" si="1"/>
        <v>-0.15130245360475592</v>
      </c>
      <c r="M27">
        <f>K21</f>
        <v>-9.5190285380475587E-5</v>
      </c>
      <c r="N27">
        <f>K25</f>
        <v>-1.9038057076095117E-2</v>
      </c>
    </row>
    <row r="28" spans="1:49" x14ac:dyDescent="0.25">
      <c r="F28">
        <v>2</v>
      </c>
      <c r="G28">
        <v>1</v>
      </c>
      <c r="H28">
        <v>2</v>
      </c>
      <c r="I28">
        <f>-H14</f>
        <v>-0.10042542542542544</v>
      </c>
      <c r="J28">
        <f>J27</f>
        <v>5.005005005005005</v>
      </c>
      <c r="K28">
        <f t="shared" si="1"/>
        <v>-0.50262975688401124</v>
      </c>
      <c r="M28">
        <f>K29</f>
        <v>-0.1005760515270025</v>
      </c>
      <c r="N28" s="6">
        <f>K33</f>
        <v>-20.115210305400502</v>
      </c>
    </row>
    <row r="29" spans="1:49" x14ac:dyDescent="0.25">
      <c r="F29">
        <v>2</v>
      </c>
      <c r="G29">
        <v>1</v>
      </c>
      <c r="H29">
        <v>3</v>
      </c>
      <c r="I29">
        <f>-H15</f>
        <v>-2.0095095095095099E-2</v>
      </c>
      <c r="J29">
        <f>J28</f>
        <v>5.005005005005005</v>
      </c>
      <c r="K29">
        <f t="shared" si="1"/>
        <v>-0.1005760515270025</v>
      </c>
    </row>
    <row r="30" spans="1:49" ht="18" x14ac:dyDescent="0.35">
      <c r="F30">
        <v>2</v>
      </c>
      <c r="G30">
        <v>1</v>
      </c>
      <c r="H30">
        <v>4</v>
      </c>
      <c r="I30">
        <f>-H16</f>
        <v>2.1021021021021022</v>
      </c>
      <c r="J30">
        <f>J29</f>
        <v>5.005005005005005</v>
      </c>
      <c r="K30">
        <f t="shared" si="1"/>
        <v>10.521031542052564</v>
      </c>
      <c r="M30" s="2" t="s">
        <v>54</v>
      </c>
    </row>
    <row r="31" spans="1:49" x14ac:dyDescent="0.25">
      <c r="F31">
        <v>2</v>
      </c>
      <c r="G31">
        <v>2</v>
      </c>
      <c r="H31" s="5">
        <v>1</v>
      </c>
      <c r="I31">
        <f>I27</f>
        <v>-3.0230230230230234E-2</v>
      </c>
      <c r="J31">
        <f>B20</f>
        <v>1001.0010010010011</v>
      </c>
      <c r="K31">
        <f t="shared" si="1"/>
        <v>-30.260490720951189</v>
      </c>
      <c r="M31">
        <f>K22</f>
        <v>2.504606708810913</v>
      </c>
      <c r="N31">
        <f>K26</f>
        <v>500.92134176218269</v>
      </c>
    </row>
    <row r="32" spans="1:49" x14ac:dyDescent="0.25">
      <c r="F32">
        <v>2</v>
      </c>
      <c r="G32">
        <v>2</v>
      </c>
      <c r="H32">
        <v>2</v>
      </c>
      <c r="I32">
        <f>I28</f>
        <v>-0.10042542542542544</v>
      </c>
      <c r="J32">
        <f>J31</f>
        <v>1001.0010010010011</v>
      </c>
      <c r="K32">
        <f t="shared" si="1"/>
        <v>-100.52595137680225</v>
      </c>
      <c r="M32">
        <f>K30</f>
        <v>10.521031542052564</v>
      </c>
      <c r="N32" s="6">
        <f>K34</f>
        <v>2104.206308410513</v>
      </c>
    </row>
    <row r="33" spans="1:52" x14ac:dyDescent="0.25">
      <c r="F33">
        <v>2</v>
      </c>
      <c r="G33">
        <v>2</v>
      </c>
      <c r="H33">
        <v>3</v>
      </c>
      <c r="I33">
        <f>I29</f>
        <v>-2.0095095095095099E-2</v>
      </c>
      <c r="J33">
        <f>J32</f>
        <v>1001.0010010010011</v>
      </c>
      <c r="K33">
        <f t="shared" si="1"/>
        <v>-20.115210305400502</v>
      </c>
    </row>
    <row r="34" spans="1:52" x14ac:dyDescent="0.25">
      <c r="F34">
        <v>2</v>
      </c>
      <c r="G34">
        <v>2</v>
      </c>
      <c r="H34">
        <v>4</v>
      </c>
      <c r="I34">
        <f>I30</f>
        <v>2.1021021021021022</v>
      </c>
      <c r="J34">
        <f>J33</f>
        <v>1001.0010010010011</v>
      </c>
      <c r="K34">
        <f t="shared" si="1"/>
        <v>2104.206308410513</v>
      </c>
    </row>
    <row r="37" spans="1:52" ht="15.75" thickBot="1" x14ac:dyDescent="0.3">
      <c r="A37" t="s">
        <v>14</v>
      </c>
      <c r="AP37" t="s">
        <v>22</v>
      </c>
    </row>
    <row r="38" spans="1:52" ht="23.25" customHeight="1" thickBot="1" x14ac:dyDescent="0.3">
      <c r="A38" t="s">
        <v>15</v>
      </c>
      <c r="B38" t="s">
        <v>32</v>
      </c>
      <c r="C38" t="s">
        <v>24</v>
      </c>
      <c r="D38" t="s">
        <v>25</v>
      </c>
      <c r="E38" t="s">
        <v>5</v>
      </c>
      <c r="G38" t="s">
        <v>18</v>
      </c>
      <c r="I38" t="s">
        <v>19</v>
      </c>
      <c r="K38" s="40" t="s">
        <v>141</v>
      </c>
      <c r="L38" s="40" t="s">
        <v>32</v>
      </c>
      <c r="M38" s="40" t="s">
        <v>24</v>
      </c>
      <c r="N38" s="40" t="s">
        <v>25</v>
      </c>
      <c r="O38" s="40" t="s">
        <v>5</v>
      </c>
      <c r="AV38" t="s">
        <v>15</v>
      </c>
      <c r="AW38" t="s">
        <v>2</v>
      </c>
      <c r="AX38" t="s">
        <v>3</v>
      </c>
      <c r="AY38" t="s">
        <v>4</v>
      </c>
      <c r="AZ38" t="s">
        <v>5</v>
      </c>
    </row>
    <row r="39" spans="1:52" ht="30" customHeight="1" thickBot="1" x14ac:dyDescent="0.3">
      <c r="A39" t="s">
        <v>16</v>
      </c>
      <c r="B39">
        <v>1</v>
      </c>
      <c r="C39">
        <v>0.7</v>
      </c>
      <c r="D39">
        <v>0</v>
      </c>
      <c r="E39">
        <v>0</v>
      </c>
      <c r="G39">
        <v>1000</v>
      </c>
      <c r="I39">
        <v>0.3</v>
      </c>
      <c r="K39" s="40" t="s">
        <v>16</v>
      </c>
      <c r="L39" s="41">
        <v>0</v>
      </c>
      <c r="M39" s="41">
        <v>1.8</v>
      </c>
      <c r="N39" s="41">
        <v>0</v>
      </c>
      <c r="O39" s="41">
        <v>0</v>
      </c>
      <c r="AF39" t="s">
        <v>15</v>
      </c>
      <c r="AG39">
        <v>0</v>
      </c>
      <c r="AH39">
        <v>1</v>
      </c>
      <c r="AI39">
        <v>0.7</v>
      </c>
      <c r="AJ39">
        <v>0</v>
      </c>
      <c r="AP39" t="s">
        <v>15</v>
      </c>
      <c r="AQ39">
        <v>0</v>
      </c>
      <c r="AR39">
        <v>1</v>
      </c>
      <c r="AS39">
        <v>0.7</v>
      </c>
      <c r="AT39">
        <v>0</v>
      </c>
      <c r="AV39" t="s">
        <v>16</v>
      </c>
      <c r="AW39">
        <v>1</v>
      </c>
      <c r="AX39">
        <v>0.7</v>
      </c>
      <c r="AY39">
        <v>0</v>
      </c>
      <c r="AZ39">
        <v>0</v>
      </c>
    </row>
    <row r="40" spans="1:52" ht="46.5" customHeight="1" thickBot="1" x14ac:dyDescent="0.3">
      <c r="A40" t="s">
        <v>17</v>
      </c>
      <c r="B40">
        <v>0</v>
      </c>
      <c r="C40">
        <v>0</v>
      </c>
      <c r="D40">
        <v>25</v>
      </c>
      <c r="E40">
        <v>1</v>
      </c>
      <c r="G40">
        <v>10000</v>
      </c>
      <c r="I40">
        <v>0.7</v>
      </c>
      <c r="K40" s="40" t="s">
        <v>17</v>
      </c>
      <c r="L40" s="41">
        <v>0</v>
      </c>
      <c r="M40" s="41">
        <v>0</v>
      </c>
      <c r="N40" s="41">
        <v>2.5</v>
      </c>
      <c r="O40" s="41">
        <v>0</v>
      </c>
      <c r="AG40">
        <v>1</v>
      </c>
      <c r="AH40">
        <v>0</v>
      </c>
      <c r="AI40">
        <v>0</v>
      </c>
      <c r="AJ40">
        <v>25</v>
      </c>
      <c r="AQ40">
        <v>1</v>
      </c>
      <c r="AR40">
        <v>0</v>
      </c>
      <c r="AS40">
        <v>0</v>
      </c>
      <c r="AT40">
        <v>25</v>
      </c>
      <c r="AV40" t="s">
        <v>17</v>
      </c>
      <c r="AW40">
        <v>0</v>
      </c>
      <c r="AX40">
        <v>0</v>
      </c>
      <c r="AY40">
        <v>25</v>
      </c>
      <c r="AZ40">
        <v>1</v>
      </c>
    </row>
    <row r="42" spans="1:52" x14ac:dyDescent="0.25">
      <c r="A42" t="s">
        <v>20</v>
      </c>
      <c r="B42" s="2" cm="1">
        <f t="array" ref="B42:B43">MMULT(B39:E40,_xlfn.ANCHORARRAY(B22))</f>
        <v>100.52802802802805</v>
      </c>
      <c r="C42" t="s">
        <v>16</v>
      </c>
      <c r="AF42" t="s">
        <v>20</v>
      </c>
      <c r="AG42" cm="1">
        <f t="array" ref="AG42:AG43">MMULT(AG39:AJ40,[1]Planilha1!B10:B13)</f>
        <v>100528.02802802803</v>
      </c>
      <c r="AI42">
        <v>100.5279</v>
      </c>
      <c r="AP42" t="s">
        <v>20</v>
      </c>
      <c r="AQ42" cm="1">
        <f t="array" ref="AQ42:AQ43">MMULT(AQ39:AT40,[1]Planilha1!L10:L13)</f>
        <v>114.3775</v>
      </c>
      <c r="AV42" t="s">
        <v>20</v>
      </c>
      <c r="AW42" cm="1">
        <f t="array" ref="AW42:AW43">MMULT(AW39:AZ40,AV22:AV25)</f>
        <v>100.633</v>
      </c>
    </row>
    <row r="43" spans="1:52" x14ac:dyDescent="0.25">
      <c r="B43">
        <v>-1599.7247247247244</v>
      </c>
      <c r="C43" t="s">
        <v>17</v>
      </c>
      <c r="AG43">
        <v>500275.27527527529</v>
      </c>
      <c r="AI43">
        <v>-1599.7225000000001</v>
      </c>
      <c r="AQ43">
        <v>52530.2</v>
      </c>
      <c r="AW43">
        <v>-2096.67</v>
      </c>
    </row>
    <row r="45" spans="1:52" x14ac:dyDescent="0.25">
      <c r="A45" t="s">
        <v>21</v>
      </c>
      <c r="B45">
        <f>B42/G39</f>
        <v>0.10052802802802804</v>
      </c>
      <c r="AH45" t="s">
        <v>21</v>
      </c>
      <c r="AI45">
        <f>AI42/G39</f>
        <v>0.1005279</v>
      </c>
      <c r="AP45" t="s">
        <v>21</v>
      </c>
      <c r="AQ45">
        <f>AQ42/G39</f>
        <v>0.11437749999999999</v>
      </c>
      <c r="AV45" t="s">
        <v>21</v>
      </c>
      <c r="AW45">
        <f>AW42/G39</f>
        <v>0.100633</v>
      </c>
    </row>
    <row r="46" spans="1:52" x14ac:dyDescent="0.25">
      <c r="B46">
        <f>B43/G40</f>
        <v>-0.15997247247247245</v>
      </c>
      <c r="AI46">
        <f>AI43/G40</f>
        <v>-0.15997225000000001</v>
      </c>
      <c r="AQ46">
        <f>AQ43/G40</f>
        <v>5.2530199999999994</v>
      </c>
      <c r="AW46">
        <f>AW43/G40</f>
        <v>-0.20966700000000002</v>
      </c>
    </row>
    <row r="48" spans="1:52" x14ac:dyDescent="0.25">
      <c r="A48" t="s">
        <v>19</v>
      </c>
      <c r="B48">
        <f>B45*I39</f>
        <v>3.0158408408408412E-2</v>
      </c>
      <c r="C48" t="s">
        <v>34</v>
      </c>
      <c r="AH48" t="s">
        <v>19</v>
      </c>
      <c r="AI48">
        <f>AI45*I39</f>
        <v>3.015837E-2</v>
      </c>
      <c r="AP48" t="s">
        <v>19</v>
      </c>
      <c r="AQ48">
        <f>AQ45*I39</f>
        <v>3.4313249999999997E-2</v>
      </c>
      <c r="AV48" t="s">
        <v>19</v>
      </c>
      <c r="AW48">
        <f>AW45*I39</f>
        <v>3.0189899999999999E-2</v>
      </c>
    </row>
    <row r="49" spans="2:49" x14ac:dyDescent="0.25">
      <c r="B49">
        <f>B46*I40</f>
        <v>-0.11198073073073071</v>
      </c>
      <c r="C49" t="s">
        <v>34</v>
      </c>
      <c r="AI49">
        <f>AI46*I40</f>
        <v>-0.111980575</v>
      </c>
      <c r="AQ49">
        <f>AQ46*I40</f>
        <v>3.6771139999999991</v>
      </c>
      <c r="AW49">
        <f>AW46*I40</f>
        <v>-0.14676690000000001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49F53-D04E-4A58-AD9A-AF654BD529C6}">
  <dimension ref="A6:Y113"/>
  <sheetViews>
    <sheetView tabSelected="1" topLeftCell="A8" workbookViewId="0">
      <selection activeCell="A8" sqref="A8"/>
    </sheetView>
  </sheetViews>
  <sheetFormatPr defaultRowHeight="15" x14ac:dyDescent="0.25"/>
  <cols>
    <col min="5" max="7" width="9.140625" style="1"/>
    <col min="11" max="11" width="12.7109375" bestFit="1" customWidth="1"/>
    <col min="12" max="12" width="12" customWidth="1"/>
    <col min="13" max="13" width="14" customWidth="1"/>
    <col min="14" max="14" width="9.140625" customWidth="1"/>
    <col min="15" max="16" width="11.140625" customWidth="1"/>
    <col min="17" max="17" width="16.28515625" customWidth="1"/>
    <col min="18" max="20" width="11.140625" customWidth="1"/>
    <col min="21" max="21" width="15.42578125" bestFit="1" customWidth="1"/>
    <col min="22" max="22" width="15.42578125" customWidth="1"/>
    <col min="24" max="24" width="12.7109375" bestFit="1" customWidth="1"/>
  </cols>
  <sheetData>
    <row r="6" spans="1:25" s="11" customFormat="1" x14ac:dyDescent="0.25">
      <c r="E6" s="12"/>
      <c r="F6" s="12"/>
      <c r="G6" s="12"/>
    </row>
    <row r="8" spans="1:25" ht="15.75" thickBot="1" x14ac:dyDescent="0.3">
      <c r="E8" s="31" t="s">
        <v>35</v>
      </c>
      <c r="F8" s="31" t="s">
        <v>36</v>
      </c>
      <c r="G8" s="31" t="s">
        <v>37</v>
      </c>
      <c r="H8" s="31" t="s">
        <v>56</v>
      </c>
      <c r="I8" s="32"/>
      <c r="J8" s="32"/>
      <c r="X8" t="s">
        <v>71</v>
      </c>
    </row>
    <row r="9" spans="1:25" x14ac:dyDescent="0.25">
      <c r="E9" s="31">
        <v>1</v>
      </c>
      <c r="F9" s="31">
        <v>1</v>
      </c>
      <c r="G9" s="31">
        <v>1</v>
      </c>
      <c r="H9" s="32">
        <f>'dados invent e impacto e sensib'!B19</f>
        <v>5.005005005005005</v>
      </c>
      <c r="I9" s="32">
        <f>IF(E9=G9,1,0)</f>
        <v>1</v>
      </c>
      <c r="J9" s="32">
        <f>H9*I9</f>
        <v>5.005005005005005</v>
      </c>
      <c r="N9" s="31" t="s">
        <v>35</v>
      </c>
      <c r="O9" s="31" t="s">
        <v>36</v>
      </c>
      <c r="P9" s="31" t="s">
        <v>37</v>
      </c>
      <c r="Q9" s="31" t="s">
        <v>56</v>
      </c>
      <c r="R9" s="31" t="s">
        <v>75</v>
      </c>
      <c r="S9" s="34" t="s">
        <v>80</v>
      </c>
      <c r="T9" s="34" t="s">
        <v>83</v>
      </c>
      <c r="U9" s="31"/>
      <c r="V9" s="34" t="s">
        <v>86</v>
      </c>
      <c r="X9">
        <f>J9</f>
        <v>5.005005005005005</v>
      </c>
      <c r="Y9">
        <f>J13</f>
        <v>1001.0010010010011</v>
      </c>
    </row>
    <row r="10" spans="1:25" x14ac:dyDescent="0.25">
      <c r="E10" s="31">
        <v>1</v>
      </c>
      <c r="F10" s="31">
        <v>1</v>
      </c>
      <c r="G10" s="31">
        <v>2</v>
      </c>
      <c r="H10" s="32">
        <f>H9</f>
        <v>5.005005005005005</v>
      </c>
      <c r="I10" s="32">
        <f t="shared" ref="I10:I40" si="0">IF(E10=G10,1,0)</f>
        <v>0</v>
      </c>
      <c r="J10" s="32">
        <f t="shared" ref="J10:J40" si="1">H10*I10</f>
        <v>0</v>
      </c>
      <c r="N10" s="32">
        <v>1</v>
      </c>
      <c r="O10" s="32">
        <v>1</v>
      </c>
      <c r="P10" s="32">
        <v>1</v>
      </c>
      <c r="Q10" s="32">
        <f>H9</f>
        <v>5.005005005005005</v>
      </c>
      <c r="R10" s="32">
        <f>'dados invent e impacto e sensib'!B39</f>
        <v>1</v>
      </c>
      <c r="S10" s="35">
        <f>R10*Q10</f>
        <v>5.005005005005005</v>
      </c>
      <c r="T10" s="35">
        <f>S10/'dados invent e impacto e sensib'!G39</f>
        <v>5.005005005005005E-3</v>
      </c>
      <c r="U10" s="37">
        <f>('dados invent e impacto e sensib'!I39/('dados invent e impacto e sensib'!G39^2))*Sensibilidade!R10</f>
        <v>2.9999999999999999E-7</v>
      </c>
      <c r="V10" s="38">
        <f>Q10*SUM(U10:U11)</f>
        <v>1.5015015015015015E-6</v>
      </c>
      <c r="X10">
        <f>J17</f>
        <v>0</v>
      </c>
      <c r="Y10">
        <f>J21</f>
        <v>0</v>
      </c>
    </row>
    <row r="11" spans="1:25" x14ac:dyDescent="0.25">
      <c r="E11" s="31">
        <v>1</v>
      </c>
      <c r="F11" s="31">
        <v>1</v>
      </c>
      <c r="G11" s="31">
        <v>3</v>
      </c>
      <c r="H11" s="32">
        <f t="shared" ref="H11:H12" si="2">H10</f>
        <v>5.005005005005005</v>
      </c>
      <c r="I11" s="32">
        <f t="shared" si="0"/>
        <v>0</v>
      </c>
      <c r="J11" s="32">
        <f t="shared" si="1"/>
        <v>0</v>
      </c>
      <c r="N11" s="32">
        <v>1</v>
      </c>
      <c r="O11" s="32">
        <v>1</v>
      </c>
      <c r="P11" s="32">
        <v>2</v>
      </c>
      <c r="Q11" s="32">
        <f>Q10</f>
        <v>5.005005005005005</v>
      </c>
      <c r="R11" s="32">
        <f>'dados invent e impacto e sensib'!B40</f>
        <v>0</v>
      </c>
      <c r="S11" s="35">
        <f t="shared" ref="S11:S25" si="3">R11*Q11</f>
        <v>0</v>
      </c>
      <c r="T11" s="35">
        <f>S11/'dados invent e impacto e sensib'!G40</f>
        <v>0</v>
      </c>
      <c r="U11" s="37">
        <f>('dados invent e impacto e sensib'!I40/('dados invent e impacto e sensib'!G40^2))*Sensibilidade!R11</f>
        <v>0</v>
      </c>
      <c r="V11" s="38"/>
      <c r="X11">
        <f>J25</f>
        <v>0</v>
      </c>
      <c r="Y11">
        <f>J29</f>
        <v>0</v>
      </c>
    </row>
    <row r="12" spans="1:25" x14ac:dyDescent="0.25">
      <c r="E12" s="31">
        <v>1</v>
      </c>
      <c r="F12" s="31">
        <v>1</v>
      </c>
      <c r="G12" s="31">
        <v>4</v>
      </c>
      <c r="H12" s="32">
        <f t="shared" si="2"/>
        <v>5.005005005005005</v>
      </c>
      <c r="I12" s="32">
        <f t="shared" si="0"/>
        <v>0</v>
      </c>
      <c r="J12" s="32">
        <f t="shared" si="1"/>
        <v>0</v>
      </c>
      <c r="N12" s="32">
        <v>1</v>
      </c>
      <c r="O12" s="32">
        <v>2</v>
      </c>
      <c r="P12" s="32">
        <v>1</v>
      </c>
      <c r="Q12" s="32">
        <f>H13</f>
        <v>1001.0010010010011</v>
      </c>
      <c r="R12" s="32">
        <f>R10</f>
        <v>1</v>
      </c>
      <c r="S12" s="35">
        <f t="shared" si="3"/>
        <v>1001.0010010010011</v>
      </c>
      <c r="T12" s="35">
        <f>S12/'dados invent e impacto e sensib'!G39</f>
        <v>1.0010010010010011</v>
      </c>
      <c r="U12" s="37">
        <f>('dados invent e impacto e sensib'!I39/('dados invent e impacto e sensib'!G39^2))*Sensibilidade!R12</f>
        <v>2.9999999999999999E-7</v>
      </c>
      <c r="V12" s="38">
        <f>Q12*SUM(U12:U13)</f>
        <v>3.0030030030030034E-4</v>
      </c>
      <c r="X12">
        <f>J33</f>
        <v>0</v>
      </c>
      <c r="Y12">
        <f>J37</f>
        <v>0</v>
      </c>
    </row>
    <row r="13" spans="1:25" x14ac:dyDescent="0.25">
      <c r="E13" s="31">
        <v>1</v>
      </c>
      <c r="F13" s="31">
        <v>2</v>
      </c>
      <c r="G13" s="31">
        <v>1</v>
      </c>
      <c r="H13" s="32">
        <f>'dados invent e impacto e sensib'!B20</f>
        <v>1001.0010010010011</v>
      </c>
      <c r="I13" s="32">
        <f t="shared" si="0"/>
        <v>1</v>
      </c>
      <c r="J13" s="32">
        <f t="shared" si="1"/>
        <v>1001.0010010010011</v>
      </c>
      <c r="N13" s="32">
        <v>1</v>
      </c>
      <c r="O13" s="32">
        <v>2</v>
      </c>
      <c r="P13" s="32">
        <v>2</v>
      </c>
      <c r="Q13" s="32">
        <f>Q12</f>
        <v>1001.0010010010011</v>
      </c>
      <c r="R13" s="32">
        <f>R11</f>
        <v>0</v>
      </c>
      <c r="S13" s="35">
        <f t="shared" si="3"/>
        <v>0</v>
      </c>
      <c r="T13" s="35">
        <f>S13/'dados invent e impacto e sensib'!G40</f>
        <v>0</v>
      </c>
      <c r="U13" s="37">
        <f>U11</f>
        <v>0</v>
      </c>
      <c r="V13" s="38"/>
    </row>
    <row r="14" spans="1:25" x14ac:dyDescent="0.25">
      <c r="A14" t="s">
        <v>35</v>
      </c>
      <c r="B14">
        <v>4</v>
      </c>
      <c r="E14" s="31">
        <v>1</v>
      </c>
      <c r="F14" s="31">
        <v>2</v>
      </c>
      <c r="G14" s="31">
        <v>2</v>
      </c>
      <c r="H14" s="32">
        <f>H13</f>
        <v>1001.0010010010011</v>
      </c>
      <c r="I14" s="32">
        <f t="shared" si="0"/>
        <v>0</v>
      </c>
      <c r="J14" s="32">
        <f t="shared" si="1"/>
        <v>0</v>
      </c>
      <c r="N14" s="32">
        <v>2</v>
      </c>
      <c r="O14" s="32">
        <v>1</v>
      </c>
      <c r="P14" s="32">
        <v>1</v>
      </c>
      <c r="Q14" s="32">
        <f>Q10</f>
        <v>5.005005005005005</v>
      </c>
      <c r="R14" s="32">
        <f>'dados invent e impacto e sensib'!C39</f>
        <v>0.7</v>
      </c>
      <c r="S14" s="35">
        <f t="shared" si="3"/>
        <v>3.5035035035035031</v>
      </c>
      <c r="T14" s="35">
        <f>S14/'dados invent e impacto e sensib'!G39</f>
        <v>3.503503503503503E-3</v>
      </c>
      <c r="U14" s="37">
        <f>('dados invent e impacto e sensib'!I39/('dados invent e impacto e sensib'!G39^2))*Sensibilidade!R14</f>
        <v>2.0999999999999997E-7</v>
      </c>
      <c r="V14" s="38">
        <f>Q14*SUM(U14:U15)</f>
        <v>1.0510510510510509E-6</v>
      </c>
      <c r="X14" t="s">
        <v>72</v>
      </c>
    </row>
    <row r="15" spans="1:25" x14ac:dyDescent="0.25">
      <c r="A15" t="s">
        <v>36</v>
      </c>
      <c r="B15">
        <v>2</v>
      </c>
      <c r="E15" s="31">
        <v>1</v>
      </c>
      <c r="F15" s="31">
        <v>2</v>
      </c>
      <c r="G15" s="31">
        <v>3</v>
      </c>
      <c r="H15" s="32">
        <f t="shared" ref="H15:H16" si="4">H14</f>
        <v>1001.0010010010011</v>
      </c>
      <c r="I15" s="32">
        <f t="shared" si="0"/>
        <v>0</v>
      </c>
      <c r="J15" s="32">
        <f t="shared" si="1"/>
        <v>0</v>
      </c>
      <c r="L15" s="33" t="s">
        <v>57</v>
      </c>
      <c r="N15" s="32">
        <v>2</v>
      </c>
      <c r="O15" s="32">
        <v>1</v>
      </c>
      <c r="P15" s="32">
        <v>2</v>
      </c>
      <c r="Q15" s="32">
        <f t="shared" ref="Q15:Q25" si="5">Q11</f>
        <v>5.005005005005005</v>
      </c>
      <c r="R15" s="32">
        <f>'dados invent e impacto e sensib'!C40</f>
        <v>0</v>
      </c>
      <c r="S15" s="35">
        <f t="shared" si="3"/>
        <v>0</v>
      </c>
      <c r="T15" s="35">
        <f>S15/'dados invent e impacto e sensib'!G40</f>
        <v>0</v>
      </c>
      <c r="U15" s="37">
        <f>U13</f>
        <v>0</v>
      </c>
      <c r="V15" s="38"/>
      <c r="X15">
        <f>J10</f>
        <v>0</v>
      </c>
      <c r="Y15">
        <f>J14</f>
        <v>0</v>
      </c>
    </row>
    <row r="16" spans="1:25" x14ac:dyDescent="0.25">
      <c r="A16" t="s">
        <v>37</v>
      </c>
      <c r="B16">
        <v>4</v>
      </c>
      <c r="E16" s="31">
        <v>1</v>
      </c>
      <c r="F16" s="31">
        <v>2</v>
      </c>
      <c r="G16" s="31">
        <v>4</v>
      </c>
      <c r="H16" s="32">
        <f t="shared" si="4"/>
        <v>1001.0010010010011</v>
      </c>
      <c r="I16" s="32">
        <f t="shared" si="0"/>
        <v>0</v>
      </c>
      <c r="J16" s="32">
        <f t="shared" si="1"/>
        <v>0</v>
      </c>
      <c r="N16" s="32">
        <v>2</v>
      </c>
      <c r="O16" s="32">
        <v>2</v>
      </c>
      <c r="P16" s="32">
        <v>1</v>
      </c>
      <c r="Q16" s="32">
        <f t="shared" si="5"/>
        <v>1001.0010010010011</v>
      </c>
      <c r="R16" s="32">
        <f>'dados invent e impacto e sensib'!C39</f>
        <v>0.7</v>
      </c>
      <c r="S16" s="35">
        <f t="shared" si="3"/>
        <v>700.70070070070074</v>
      </c>
      <c r="T16" s="35">
        <f>S16/'dados invent e impacto e sensib'!G39</f>
        <v>0.70070070070070078</v>
      </c>
      <c r="U16" s="37">
        <f>('dados invent e impacto e sensib'!I39/('dados invent e impacto e sensib'!G39^2))*Sensibilidade!R16</f>
        <v>2.0999999999999997E-7</v>
      </c>
      <c r="V16" s="38">
        <f>Q16*SUM(U16:U17)</f>
        <v>2.102102102102102E-4</v>
      </c>
      <c r="X16">
        <f>J18</f>
        <v>5.005005005005005</v>
      </c>
      <c r="Y16">
        <f>J22</f>
        <v>1001.0010010010011</v>
      </c>
    </row>
    <row r="17" spans="2:25" x14ac:dyDescent="0.25">
      <c r="E17" s="31">
        <v>2</v>
      </c>
      <c r="F17" s="31">
        <v>1</v>
      </c>
      <c r="G17" s="31">
        <v>1</v>
      </c>
      <c r="H17" s="32">
        <f>H12</f>
        <v>5.005005005005005</v>
      </c>
      <c r="I17" s="32">
        <f t="shared" si="0"/>
        <v>0</v>
      </c>
      <c r="J17" s="32">
        <f t="shared" si="1"/>
        <v>0</v>
      </c>
      <c r="L17" t="s">
        <v>35</v>
      </c>
      <c r="M17">
        <v>4</v>
      </c>
      <c r="N17" s="32">
        <v>2</v>
      </c>
      <c r="O17" s="32">
        <v>2</v>
      </c>
      <c r="P17" s="32">
        <v>2</v>
      </c>
      <c r="Q17" s="32">
        <f t="shared" si="5"/>
        <v>1001.0010010010011</v>
      </c>
      <c r="R17" s="32">
        <f>'dados invent e impacto e sensib'!C40</f>
        <v>0</v>
      </c>
      <c r="S17" s="35">
        <f t="shared" si="3"/>
        <v>0</v>
      </c>
      <c r="T17" s="35">
        <f>S17/'dados invent e impacto e sensib'!G40</f>
        <v>0</v>
      </c>
      <c r="U17" s="37">
        <f>U11</f>
        <v>0</v>
      </c>
      <c r="V17" s="38"/>
      <c r="X17">
        <f>J26</f>
        <v>0</v>
      </c>
      <c r="Y17">
        <f>J30</f>
        <v>0</v>
      </c>
    </row>
    <row r="18" spans="2:25" x14ac:dyDescent="0.25">
      <c r="E18" s="31">
        <v>2</v>
      </c>
      <c r="F18" s="31">
        <v>1</v>
      </c>
      <c r="G18" s="31">
        <v>2</v>
      </c>
      <c r="H18" s="32">
        <f t="shared" ref="H18:H25" si="6">H10</f>
        <v>5.005005005005005</v>
      </c>
      <c r="I18" s="32">
        <f t="shared" si="0"/>
        <v>1</v>
      </c>
      <c r="J18" s="32">
        <f t="shared" si="1"/>
        <v>5.005005005005005</v>
      </c>
      <c r="L18" t="s">
        <v>36</v>
      </c>
      <c r="M18">
        <v>2</v>
      </c>
      <c r="N18" s="32">
        <v>3</v>
      </c>
      <c r="O18" s="32">
        <v>1</v>
      </c>
      <c r="P18" s="32">
        <v>1</v>
      </c>
      <c r="Q18" s="32">
        <f t="shared" si="5"/>
        <v>5.005005005005005</v>
      </c>
      <c r="R18" s="32">
        <f>'dados invent e impacto e sensib'!D39</f>
        <v>0</v>
      </c>
      <c r="S18" s="35">
        <f t="shared" si="3"/>
        <v>0</v>
      </c>
      <c r="T18" s="35">
        <f>S18/'dados invent e impacto e sensib'!G39</f>
        <v>0</v>
      </c>
      <c r="U18" s="37">
        <f>U11</f>
        <v>0</v>
      </c>
      <c r="V18" s="38">
        <f>Q18*SUM(U18:U19)</f>
        <v>8.7587587587587579E-7</v>
      </c>
      <c r="X18">
        <f>J34</f>
        <v>0</v>
      </c>
      <c r="Y18">
        <f>J38</f>
        <v>0</v>
      </c>
    </row>
    <row r="19" spans="2:25" x14ac:dyDescent="0.25">
      <c r="E19" s="31">
        <v>2</v>
      </c>
      <c r="F19" s="31">
        <v>1</v>
      </c>
      <c r="G19" s="31">
        <v>3</v>
      </c>
      <c r="H19" s="32">
        <f t="shared" si="6"/>
        <v>5.005005005005005</v>
      </c>
      <c r="I19" s="32">
        <f t="shared" si="0"/>
        <v>0</v>
      </c>
      <c r="J19" s="32">
        <f t="shared" si="1"/>
        <v>0</v>
      </c>
      <c r="L19" t="s">
        <v>37</v>
      </c>
      <c r="M19">
        <v>2</v>
      </c>
      <c r="N19" s="32">
        <v>3</v>
      </c>
      <c r="O19" s="32">
        <v>1</v>
      </c>
      <c r="P19" s="32">
        <v>2</v>
      </c>
      <c r="Q19" s="32">
        <f t="shared" si="5"/>
        <v>5.005005005005005</v>
      </c>
      <c r="R19" s="32">
        <f>'dados invent e impacto e sensib'!D40</f>
        <v>25</v>
      </c>
      <c r="S19" s="35">
        <f t="shared" si="3"/>
        <v>125.12512512512512</v>
      </c>
      <c r="T19" s="35">
        <f>S19/'dados invent e impacto e sensib'!G40</f>
        <v>1.2512512512512512E-2</v>
      </c>
      <c r="U19" s="37">
        <f>('dados invent e impacto e sensib'!I40/('dados invent e impacto e sensib'!G40^2))*Sensibilidade!R19</f>
        <v>1.7499999999999999E-7</v>
      </c>
      <c r="V19" s="38"/>
    </row>
    <row r="20" spans="2:25" x14ac:dyDescent="0.25">
      <c r="B20" s="8" t="s">
        <v>57</v>
      </c>
      <c r="E20" s="31">
        <v>2</v>
      </c>
      <c r="F20" s="31">
        <v>1</v>
      </c>
      <c r="G20" s="31">
        <v>4</v>
      </c>
      <c r="H20" s="32">
        <f t="shared" si="6"/>
        <v>5.005005005005005</v>
      </c>
      <c r="I20" s="32">
        <f t="shared" si="0"/>
        <v>0</v>
      </c>
      <c r="J20" s="32">
        <f t="shared" si="1"/>
        <v>0</v>
      </c>
      <c r="N20" s="32">
        <v>3</v>
      </c>
      <c r="O20" s="32">
        <v>2</v>
      </c>
      <c r="P20" s="32">
        <v>1</v>
      </c>
      <c r="Q20" s="32">
        <f t="shared" si="5"/>
        <v>1001.0010010010011</v>
      </c>
      <c r="R20" s="32">
        <f>'dados invent e impacto e sensib'!D39</f>
        <v>0</v>
      </c>
      <c r="S20" s="35">
        <f t="shared" si="3"/>
        <v>0</v>
      </c>
      <c r="T20" s="35">
        <f>S20/'dados invent e impacto e sensib'!G39</f>
        <v>0</v>
      </c>
      <c r="U20" s="37">
        <f>U11</f>
        <v>0</v>
      </c>
      <c r="V20" s="38">
        <f>Q20*SUM(U20:U21)</f>
        <v>1.7517517517517519E-4</v>
      </c>
      <c r="X20" t="s">
        <v>73</v>
      </c>
    </row>
    <row r="21" spans="2:25" x14ac:dyDescent="0.25">
      <c r="E21" s="31">
        <v>2</v>
      </c>
      <c r="F21" s="31">
        <v>2</v>
      </c>
      <c r="G21" s="31">
        <v>1</v>
      </c>
      <c r="H21" s="32">
        <f t="shared" si="6"/>
        <v>1001.0010010010011</v>
      </c>
      <c r="I21" s="32">
        <f t="shared" si="0"/>
        <v>0</v>
      </c>
      <c r="J21" s="32">
        <f t="shared" si="1"/>
        <v>0</v>
      </c>
      <c r="N21" s="32">
        <v>3</v>
      </c>
      <c r="O21" s="32">
        <v>2</v>
      </c>
      <c r="P21" s="32">
        <v>2</v>
      </c>
      <c r="Q21" s="32">
        <f t="shared" si="5"/>
        <v>1001.0010010010011</v>
      </c>
      <c r="R21" s="32">
        <f>'dados invent e impacto e sensib'!D40</f>
        <v>25</v>
      </c>
      <c r="S21" s="35">
        <f t="shared" si="3"/>
        <v>25025.025025025028</v>
      </c>
      <c r="T21" s="35">
        <f>S21/'dados invent e impacto e sensib'!G40</f>
        <v>2.5025025025025029</v>
      </c>
      <c r="U21" s="37">
        <f>('dados invent e impacto e sensib'!I40/('dados invent e impacto e sensib'!G40^2))*Sensibilidade!R21</f>
        <v>1.7499999999999999E-7</v>
      </c>
      <c r="V21" s="38"/>
      <c r="X21">
        <f>J11</f>
        <v>0</v>
      </c>
      <c r="Y21">
        <f>J19</f>
        <v>0</v>
      </c>
    </row>
    <row r="22" spans="2:25" x14ac:dyDescent="0.25">
      <c r="E22" s="31">
        <v>2</v>
      </c>
      <c r="F22" s="31">
        <v>2</v>
      </c>
      <c r="G22" s="31">
        <v>2</v>
      </c>
      <c r="H22" s="32">
        <f t="shared" si="6"/>
        <v>1001.0010010010011</v>
      </c>
      <c r="I22" s="32">
        <f t="shared" si="0"/>
        <v>1</v>
      </c>
      <c r="J22" s="32">
        <f t="shared" si="1"/>
        <v>1001.0010010010011</v>
      </c>
      <c r="L22" s="33" t="s">
        <v>57</v>
      </c>
      <c r="N22" s="32">
        <v>4</v>
      </c>
      <c r="O22" s="32">
        <v>1</v>
      </c>
      <c r="P22" s="32">
        <v>1</v>
      </c>
      <c r="Q22" s="32">
        <f t="shared" si="5"/>
        <v>5.005005005005005</v>
      </c>
      <c r="R22" s="32">
        <f>'dados invent e impacto e sensib'!E39</f>
        <v>0</v>
      </c>
      <c r="S22" s="35">
        <f t="shared" si="3"/>
        <v>0</v>
      </c>
      <c r="T22" s="35">
        <f>S22/'dados invent e impacto e sensib'!G39</f>
        <v>0</v>
      </c>
      <c r="U22" s="37">
        <f>U20</f>
        <v>0</v>
      </c>
      <c r="V22" s="38">
        <f>Q22*SUM(U22:U23)</f>
        <v>3.5035035035035033E-8</v>
      </c>
      <c r="X22">
        <f>J19</f>
        <v>0</v>
      </c>
      <c r="Y22">
        <f>J23</f>
        <v>0</v>
      </c>
    </row>
    <row r="23" spans="2:25" x14ac:dyDescent="0.25">
      <c r="E23" s="31">
        <v>2</v>
      </c>
      <c r="F23" s="31">
        <v>2</v>
      </c>
      <c r="G23" s="31">
        <v>3</v>
      </c>
      <c r="H23" s="32">
        <f t="shared" si="6"/>
        <v>1001.0010010010011</v>
      </c>
      <c r="I23" s="32">
        <f t="shared" si="0"/>
        <v>0</v>
      </c>
      <c r="J23" s="32">
        <f t="shared" si="1"/>
        <v>0</v>
      </c>
      <c r="N23" s="32">
        <v>4</v>
      </c>
      <c r="O23" s="32">
        <v>1</v>
      </c>
      <c r="P23" s="32">
        <v>2</v>
      </c>
      <c r="Q23" s="32">
        <f t="shared" si="5"/>
        <v>5.005005005005005</v>
      </c>
      <c r="R23" s="32">
        <f>'dados invent e impacto e sensib'!E40</f>
        <v>1</v>
      </c>
      <c r="S23" s="35">
        <f t="shared" si="3"/>
        <v>5.005005005005005</v>
      </c>
      <c r="T23" s="35">
        <f>S23/'dados invent e impacto e sensib'!G40</f>
        <v>5.005005005005005E-4</v>
      </c>
      <c r="U23" s="37">
        <f>('dados invent e impacto e sensib'!I40/('dados invent e impacto e sensib'!G40^2))*Sensibilidade!R23</f>
        <v>6.9999999999999998E-9</v>
      </c>
      <c r="V23" s="38"/>
      <c r="X23">
        <f>J27</f>
        <v>5.005005005005005</v>
      </c>
      <c r="Y23">
        <f>J31</f>
        <v>1001.0010010010011</v>
      </c>
    </row>
    <row r="24" spans="2:25" x14ac:dyDescent="0.25">
      <c r="E24" s="31">
        <v>2</v>
      </c>
      <c r="F24" s="31">
        <v>2</v>
      </c>
      <c r="G24" s="31">
        <v>4</v>
      </c>
      <c r="H24" s="32">
        <f t="shared" si="6"/>
        <v>1001.0010010010011</v>
      </c>
      <c r="I24" s="32">
        <f t="shared" si="0"/>
        <v>0</v>
      </c>
      <c r="J24" s="32">
        <f t="shared" si="1"/>
        <v>0</v>
      </c>
      <c r="N24" s="32">
        <v>4</v>
      </c>
      <c r="O24" s="32">
        <v>2</v>
      </c>
      <c r="P24" s="32">
        <v>1</v>
      </c>
      <c r="Q24" s="32">
        <f t="shared" si="5"/>
        <v>1001.0010010010011</v>
      </c>
      <c r="R24" s="32">
        <f>R22</f>
        <v>0</v>
      </c>
      <c r="S24" s="35">
        <f t="shared" si="3"/>
        <v>0</v>
      </c>
      <c r="T24" s="35">
        <f>S24/'dados invent e impacto e sensib'!G39</f>
        <v>0</v>
      </c>
      <c r="U24" s="37">
        <f>U22</f>
        <v>0</v>
      </c>
      <c r="V24" s="38">
        <f>Q24*SUM(U24:U25)</f>
        <v>7.0070070070070072E-6</v>
      </c>
      <c r="X24">
        <f>J35</f>
        <v>0</v>
      </c>
      <c r="Y24">
        <f>J39</f>
        <v>0</v>
      </c>
    </row>
    <row r="25" spans="2:25" ht="15.75" thickBot="1" x14ac:dyDescent="0.3">
      <c r="E25" s="31">
        <v>3</v>
      </c>
      <c r="F25" s="31">
        <v>1</v>
      </c>
      <c r="G25" s="31">
        <v>1</v>
      </c>
      <c r="H25" s="32">
        <f t="shared" si="6"/>
        <v>5.005005005005005</v>
      </c>
      <c r="I25" s="32">
        <f t="shared" si="0"/>
        <v>0</v>
      </c>
      <c r="J25" s="32">
        <f t="shared" si="1"/>
        <v>0</v>
      </c>
      <c r="N25" s="32">
        <v>4</v>
      </c>
      <c r="O25" s="32">
        <v>2</v>
      </c>
      <c r="P25" s="32">
        <v>2</v>
      </c>
      <c r="Q25" s="32">
        <f t="shared" si="5"/>
        <v>1001.0010010010011</v>
      </c>
      <c r="R25" s="32">
        <f>R23</f>
        <v>1</v>
      </c>
      <c r="S25" s="36">
        <f t="shared" si="3"/>
        <v>1001.0010010010011</v>
      </c>
      <c r="T25" s="36">
        <f>S25/'dados invent e impacto e sensib'!G40</f>
        <v>0.10010010010010011</v>
      </c>
      <c r="U25" s="37">
        <f>('dados invent e impacto e sensib'!I40/('dados invent e impacto e sensib'!G40^2))*Sensibilidade!R25</f>
        <v>6.9999999999999998E-9</v>
      </c>
      <c r="V25" s="39"/>
    </row>
    <row r="26" spans="2:25" x14ac:dyDescent="0.25">
      <c r="E26" s="31">
        <v>3</v>
      </c>
      <c r="F26" s="31">
        <v>1</v>
      </c>
      <c r="G26" s="31">
        <v>2</v>
      </c>
      <c r="H26" s="32">
        <f t="shared" ref="H26:H40" si="7">H18</f>
        <v>5.005005005005005</v>
      </c>
      <c r="I26" s="32">
        <f t="shared" si="0"/>
        <v>0</v>
      </c>
      <c r="J26" s="32">
        <f t="shared" si="1"/>
        <v>0</v>
      </c>
      <c r="N26" s="32"/>
      <c r="O26" s="32"/>
      <c r="P26" s="32"/>
      <c r="Q26" s="32"/>
      <c r="R26" s="32"/>
      <c r="S26" s="32"/>
      <c r="T26" s="32"/>
      <c r="U26" s="32"/>
      <c r="V26" s="32"/>
      <c r="X26" t="s">
        <v>74</v>
      </c>
    </row>
    <row r="27" spans="2:25" x14ac:dyDescent="0.25">
      <c r="E27" s="31">
        <v>3</v>
      </c>
      <c r="F27" s="31">
        <v>1</v>
      </c>
      <c r="G27" s="31">
        <v>3</v>
      </c>
      <c r="H27" s="32">
        <f t="shared" si="7"/>
        <v>5.005005005005005</v>
      </c>
      <c r="I27" s="32">
        <f t="shared" si="0"/>
        <v>1</v>
      </c>
      <c r="J27" s="32">
        <f t="shared" si="1"/>
        <v>5.005005005005005</v>
      </c>
      <c r="N27" s="32"/>
      <c r="O27" s="31" t="s">
        <v>81</v>
      </c>
      <c r="P27" s="32"/>
      <c r="Q27" s="32"/>
      <c r="R27" s="31" t="s">
        <v>84</v>
      </c>
      <c r="S27" s="32"/>
      <c r="T27" s="32"/>
      <c r="U27" s="31" t="s">
        <v>86</v>
      </c>
      <c r="V27" s="32"/>
      <c r="X27">
        <f>J12</f>
        <v>0</v>
      </c>
      <c r="Y27">
        <f>J16</f>
        <v>0</v>
      </c>
    </row>
    <row r="28" spans="2:25" x14ac:dyDescent="0.25">
      <c r="E28" s="31">
        <v>3</v>
      </c>
      <c r="F28" s="31">
        <v>1</v>
      </c>
      <c r="G28" s="31">
        <v>4</v>
      </c>
      <c r="H28" s="32">
        <f t="shared" si="7"/>
        <v>5.005005005005005</v>
      </c>
      <c r="I28" s="32">
        <f t="shared" si="0"/>
        <v>0</v>
      </c>
      <c r="J28" s="32">
        <f t="shared" si="1"/>
        <v>0</v>
      </c>
      <c r="N28" s="32"/>
      <c r="O28" s="32">
        <f>S10</f>
        <v>5.005005005005005</v>
      </c>
      <c r="P28" s="32">
        <f>S12</f>
        <v>1001.0010010010011</v>
      </c>
      <c r="Q28" s="32"/>
      <c r="R28" s="32">
        <f>T10</f>
        <v>5.005005005005005E-3</v>
      </c>
      <c r="S28" s="32">
        <f>T12</f>
        <v>1.0010010010010011</v>
      </c>
      <c r="T28" s="32"/>
      <c r="U28" s="37">
        <f>V10</f>
        <v>1.5015015015015015E-6</v>
      </c>
      <c r="V28" s="37">
        <f>V12</f>
        <v>3.0030030030030034E-4</v>
      </c>
      <c r="X28">
        <f>J20</f>
        <v>0</v>
      </c>
      <c r="Y28">
        <f>J24</f>
        <v>0</v>
      </c>
    </row>
    <row r="29" spans="2:25" x14ac:dyDescent="0.25">
      <c r="E29" s="31">
        <v>3</v>
      </c>
      <c r="F29" s="31">
        <v>2</v>
      </c>
      <c r="G29" s="31">
        <v>1</v>
      </c>
      <c r="H29" s="32">
        <f t="shared" si="7"/>
        <v>1001.0010010010011</v>
      </c>
      <c r="I29" s="32">
        <f t="shared" si="0"/>
        <v>0</v>
      </c>
      <c r="J29" s="32">
        <f t="shared" si="1"/>
        <v>0</v>
      </c>
      <c r="N29" s="32"/>
      <c r="O29" s="32">
        <f>S14</f>
        <v>3.5035035035035031</v>
      </c>
      <c r="P29" s="32">
        <f>S16</f>
        <v>700.70070070070074</v>
      </c>
      <c r="Q29" s="32"/>
      <c r="R29" s="32">
        <f>T14</f>
        <v>3.503503503503503E-3</v>
      </c>
      <c r="S29" s="32">
        <f>T16</f>
        <v>0.70070070070070078</v>
      </c>
      <c r="T29" s="32"/>
      <c r="U29" s="37">
        <f>V14</f>
        <v>1.0510510510510509E-6</v>
      </c>
      <c r="V29" s="37">
        <f>V16</f>
        <v>2.102102102102102E-4</v>
      </c>
      <c r="X29">
        <f>J28</f>
        <v>0</v>
      </c>
      <c r="Y29">
        <f>J32</f>
        <v>0</v>
      </c>
    </row>
    <row r="30" spans="2:25" x14ac:dyDescent="0.25">
      <c r="E30" s="31">
        <v>3</v>
      </c>
      <c r="F30" s="31">
        <v>2</v>
      </c>
      <c r="G30" s="31">
        <v>2</v>
      </c>
      <c r="H30" s="32">
        <f t="shared" si="7"/>
        <v>1001.0010010010011</v>
      </c>
      <c r="I30" s="32">
        <f t="shared" si="0"/>
        <v>0</v>
      </c>
      <c r="J30" s="32">
        <f t="shared" si="1"/>
        <v>0</v>
      </c>
      <c r="N30" s="32"/>
      <c r="O30" s="32">
        <f>S18</f>
        <v>0</v>
      </c>
      <c r="P30" s="32">
        <f>S20</f>
        <v>0</v>
      </c>
      <c r="Q30" s="32"/>
      <c r="R30" s="32">
        <f>T18</f>
        <v>0</v>
      </c>
      <c r="S30" s="32">
        <f>T20</f>
        <v>0</v>
      </c>
      <c r="T30" s="32"/>
      <c r="U30" s="37">
        <f>V18</f>
        <v>8.7587587587587579E-7</v>
      </c>
      <c r="V30" s="37">
        <f>V20</f>
        <v>1.7517517517517519E-4</v>
      </c>
      <c r="X30">
        <f>J36</f>
        <v>5.005005005005005</v>
      </c>
      <c r="Y30">
        <f>J40</f>
        <v>1001.0010010010011</v>
      </c>
    </row>
    <row r="31" spans="2:25" x14ac:dyDescent="0.25">
      <c r="E31" s="31">
        <v>3</v>
      </c>
      <c r="F31" s="31">
        <v>2</v>
      </c>
      <c r="G31" s="31">
        <v>3</v>
      </c>
      <c r="H31" s="32">
        <f t="shared" si="7"/>
        <v>1001.0010010010011</v>
      </c>
      <c r="I31" s="32">
        <f t="shared" si="0"/>
        <v>1</v>
      </c>
      <c r="J31" s="32">
        <f t="shared" si="1"/>
        <v>1001.0010010010011</v>
      </c>
      <c r="N31" s="32"/>
      <c r="O31" s="32">
        <f>S22</f>
        <v>0</v>
      </c>
      <c r="P31" s="32">
        <f>S24</f>
        <v>0</v>
      </c>
      <c r="Q31" s="32"/>
      <c r="R31" s="32">
        <f>T22</f>
        <v>0</v>
      </c>
      <c r="S31" s="32">
        <f>T24</f>
        <v>0</v>
      </c>
      <c r="T31" s="32"/>
      <c r="U31" s="37">
        <f>V22</f>
        <v>3.5035035035035033E-8</v>
      </c>
      <c r="V31" s="37">
        <f>V24</f>
        <v>7.0070070070070072E-6</v>
      </c>
    </row>
    <row r="32" spans="2:25" x14ac:dyDescent="0.25">
      <c r="E32" s="31">
        <v>3</v>
      </c>
      <c r="F32" s="31">
        <v>2</v>
      </c>
      <c r="G32" s="31">
        <v>4</v>
      </c>
      <c r="H32" s="32">
        <f t="shared" si="7"/>
        <v>1001.0010010010011</v>
      </c>
      <c r="I32" s="32">
        <f t="shared" si="0"/>
        <v>0</v>
      </c>
      <c r="J32" s="32">
        <f t="shared" si="1"/>
        <v>0</v>
      </c>
      <c r="N32" s="32"/>
      <c r="O32" s="32"/>
      <c r="P32" s="32"/>
      <c r="Q32" s="32"/>
      <c r="R32" s="32"/>
      <c r="S32" s="32"/>
      <c r="T32" s="32"/>
      <c r="U32" s="32"/>
      <c r="V32" s="32"/>
    </row>
    <row r="33" spans="1:25" x14ac:dyDescent="0.25">
      <c r="E33" s="31">
        <v>4</v>
      </c>
      <c r="F33" s="31">
        <v>1</v>
      </c>
      <c r="G33" s="31">
        <v>1</v>
      </c>
      <c r="H33" s="32">
        <f t="shared" si="7"/>
        <v>5.005005005005005</v>
      </c>
      <c r="I33" s="32">
        <f t="shared" si="0"/>
        <v>0</v>
      </c>
      <c r="J33" s="32">
        <f t="shared" si="1"/>
        <v>0</v>
      </c>
      <c r="N33" s="32"/>
      <c r="O33" s="31" t="s">
        <v>82</v>
      </c>
      <c r="P33" s="32"/>
      <c r="Q33" s="32"/>
      <c r="R33" s="31" t="s">
        <v>85</v>
      </c>
      <c r="S33" s="32"/>
      <c r="T33" s="32"/>
      <c r="U33" s="32"/>
      <c r="V33" s="32"/>
    </row>
    <row r="34" spans="1:25" x14ac:dyDescent="0.25">
      <c r="E34" s="31">
        <v>4</v>
      </c>
      <c r="F34" s="31">
        <v>1</v>
      </c>
      <c r="G34" s="31">
        <v>2</v>
      </c>
      <c r="H34" s="32">
        <f t="shared" si="7"/>
        <v>5.005005005005005</v>
      </c>
      <c r="I34" s="32">
        <f t="shared" si="0"/>
        <v>0</v>
      </c>
      <c r="J34" s="32">
        <f t="shared" si="1"/>
        <v>0</v>
      </c>
      <c r="N34" s="32"/>
      <c r="O34" s="32">
        <f>S11</f>
        <v>0</v>
      </c>
      <c r="P34" s="32">
        <f>S13</f>
        <v>0</v>
      </c>
      <c r="Q34" s="32"/>
      <c r="R34" s="32">
        <f>T11</f>
        <v>0</v>
      </c>
      <c r="S34" s="32">
        <f>T13</f>
        <v>0</v>
      </c>
      <c r="T34" s="32"/>
      <c r="U34" s="32"/>
      <c r="V34" s="32"/>
    </row>
    <row r="35" spans="1:25" x14ac:dyDescent="0.25">
      <c r="E35" s="31">
        <v>4</v>
      </c>
      <c r="F35" s="31">
        <v>1</v>
      </c>
      <c r="G35" s="31">
        <v>3</v>
      </c>
      <c r="H35" s="32">
        <f t="shared" si="7"/>
        <v>5.005005005005005</v>
      </c>
      <c r="I35" s="32">
        <f t="shared" si="0"/>
        <v>0</v>
      </c>
      <c r="J35" s="32">
        <f t="shared" si="1"/>
        <v>0</v>
      </c>
      <c r="N35" s="32"/>
      <c r="O35" s="32">
        <f>S15</f>
        <v>0</v>
      </c>
      <c r="P35" s="32">
        <f>S17</f>
        <v>0</v>
      </c>
      <c r="Q35" s="32"/>
      <c r="R35" s="32">
        <f>T15</f>
        <v>0</v>
      </c>
      <c r="S35" s="32">
        <f>T17</f>
        <v>0</v>
      </c>
      <c r="T35" s="32"/>
      <c r="U35" s="32"/>
      <c r="V35" s="32"/>
    </row>
    <row r="36" spans="1:25" x14ac:dyDescent="0.25">
      <c r="E36" s="31">
        <v>4</v>
      </c>
      <c r="F36" s="31">
        <v>1</v>
      </c>
      <c r="G36" s="31">
        <v>4</v>
      </c>
      <c r="H36" s="32">
        <f t="shared" si="7"/>
        <v>5.005005005005005</v>
      </c>
      <c r="I36" s="32">
        <f t="shared" si="0"/>
        <v>1</v>
      </c>
      <c r="J36" s="32">
        <f t="shared" si="1"/>
        <v>5.005005005005005</v>
      </c>
      <c r="N36" s="32"/>
      <c r="O36" s="32">
        <f>S19</f>
        <v>125.12512512512512</v>
      </c>
      <c r="P36" s="32">
        <f>S21</f>
        <v>25025.025025025028</v>
      </c>
      <c r="Q36" s="32"/>
      <c r="R36" s="32">
        <f>T19</f>
        <v>1.2512512512512512E-2</v>
      </c>
      <c r="S36" s="32">
        <f>T21</f>
        <v>2.5025025025025029</v>
      </c>
      <c r="T36" s="32"/>
      <c r="U36" s="32"/>
      <c r="V36" s="32"/>
    </row>
    <row r="37" spans="1:25" x14ac:dyDescent="0.25">
      <c r="E37" s="31">
        <v>4</v>
      </c>
      <c r="F37" s="31">
        <v>2</v>
      </c>
      <c r="G37" s="31">
        <v>1</v>
      </c>
      <c r="H37" s="32">
        <f t="shared" si="7"/>
        <v>1001.0010010010011</v>
      </c>
      <c r="I37" s="32">
        <f t="shared" si="0"/>
        <v>0</v>
      </c>
      <c r="J37" s="32">
        <f t="shared" si="1"/>
        <v>0</v>
      </c>
      <c r="N37" s="32"/>
      <c r="O37" s="32">
        <f>S23</f>
        <v>5.005005005005005</v>
      </c>
      <c r="P37" s="32">
        <f>S25</f>
        <v>1001.0010010010011</v>
      </c>
      <c r="Q37" s="32"/>
      <c r="R37" s="32">
        <f>T23</f>
        <v>5.005005005005005E-4</v>
      </c>
      <c r="S37" s="32">
        <f>T25</f>
        <v>0.10010010010010011</v>
      </c>
      <c r="T37" s="32"/>
      <c r="U37" s="32"/>
      <c r="V37" s="32"/>
    </row>
    <row r="38" spans="1:25" x14ac:dyDescent="0.25">
      <c r="E38" s="31">
        <v>4</v>
      </c>
      <c r="F38" s="31">
        <v>2</v>
      </c>
      <c r="G38" s="31">
        <v>2</v>
      </c>
      <c r="H38" s="32">
        <f t="shared" si="7"/>
        <v>1001.0010010010011</v>
      </c>
      <c r="I38" s="32">
        <f t="shared" si="0"/>
        <v>0</v>
      </c>
      <c r="J38" s="32">
        <f t="shared" si="1"/>
        <v>0</v>
      </c>
      <c r="N38" s="32"/>
      <c r="O38" s="32"/>
      <c r="P38" s="32"/>
      <c r="Q38" s="32"/>
      <c r="R38" s="32"/>
      <c r="S38" s="32"/>
      <c r="T38" s="32"/>
      <c r="U38" s="32"/>
      <c r="V38" s="32"/>
    </row>
    <row r="39" spans="1:25" x14ac:dyDescent="0.25">
      <c r="E39" s="31">
        <v>4</v>
      </c>
      <c r="F39" s="31">
        <v>2</v>
      </c>
      <c r="G39" s="31">
        <v>3</v>
      </c>
      <c r="H39" s="32">
        <f t="shared" si="7"/>
        <v>1001.0010010010011</v>
      </c>
      <c r="I39" s="32">
        <f t="shared" si="0"/>
        <v>0</v>
      </c>
      <c r="J39" s="32">
        <f t="shared" si="1"/>
        <v>0</v>
      </c>
      <c r="N39" s="32"/>
      <c r="O39" s="32"/>
      <c r="P39" s="32"/>
      <c r="Q39" s="32"/>
      <c r="R39" s="32"/>
      <c r="S39" s="32"/>
      <c r="T39" s="32"/>
      <c r="U39" s="32"/>
      <c r="V39" s="32"/>
    </row>
    <row r="40" spans="1:25" x14ac:dyDescent="0.25">
      <c r="E40" s="31">
        <v>4</v>
      </c>
      <c r="F40" s="31">
        <v>2</v>
      </c>
      <c r="G40" s="31">
        <v>4</v>
      </c>
      <c r="H40" s="32">
        <f t="shared" si="7"/>
        <v>1001.0010010010011</v>
      </c>
      <c r="I40" s="32">
        <f t="shared" si="0"/>
        <v>1</v>
      </c>
      <c r="J40" s="32">
        <f t="shared" si="1"/>
        <v>1001.0010010010011</v>
      </c>
    </row>
    <row r="41" spans="1:25" s="11" customFormat="1" x14ac:dyDescent="0.25">
      <c r="E41" s="12"/>
      <c r="F41" s="12"/>
      <c r="G41" s="12"/>
    </row>
    <row r="43" spans="1:25" ht="15.75" thickBot="1" x14ac:dyDescent="0.3"/>
    <row r="44" spans="1:25" ht="15.75" x14ac:dyDescent="0.25">
      <c r="C44" t="s">
        <v>57</v>
      </c>
      <c r="F44" s="14" t="s">
        <v>35</v>
      </c>
      <c r="G44" s="14" t="s">
        <v>36</v>
      </c>
      <c r="H44" s="14" t="s">
        <v>37</v>
      </c>
      <c r="I44" s="14" t="s">
        <v>58</v>
      </c>
      <c r="J44" s="15" t="s">
        <v>56</v>
      </c>
      <c r="K44" s="14" t="s">
        <v>59</v>
      </c>
      <c r="L44" s="14" t="s">
        <v>60</v>
      </c>
      <c r="M44" s="14" t="s">
        <v>61</v>
      </c>
      <c r="N44" s="27" t="s">
        <v>62</v>
      </c>
      <c r="O44" s="15" t="s">
        <v>65</v>
      </c>
      <c r="P44" s="16" t="s">
        <v>68</v>
      </c>
      <c r="Q44" s="14" t="s">
        <v>69</v>
      </c>
      <c r="R44" s="16"/>
      <c r="S44" s="14" t="s">
        <v>70</v>
      </c>
      <c r="T44" s="14"/>
      <c r="U44" s="14"/>
      <c r="V44" s="14"/>
      <c r="X44" s="10" t="s">
        <v>63</v>
      </c>
    </row>
    <row r="45" spans="1:25" ht="15.75" x14ac:dyDescent="0.25">
      <c r="F45" s="17">
        <v>1</v>
      </c>
      <c r="G45" s="17">
        <v>1</v>
      </c>
      <c r="H45" s="17">
        <v>1</v>
      </c>
      <c r="I45" s="17">
        <v>1</v>
      </c>
      <c r="J45" s="18">
        <f>'dados invent e impacto e sensib'!B19</f>
        <v>5.005005005005005</v>
      </c>
      <c r="K45" s="18">
        <f>'dados invent e impacto e sensib'!B39</f>
        <v>1</v>
      </c>
      <c r="L45" s="18">
        <f>'dados invent e impacto e sensib'!G13</f>
        <v>4.6046046046046044E-5</v>
      </c>
      <c r="M45" s="18">
        <f>L45*K45</f>
        <v>4.6046046046046044E-5</v>
      </c>
      <c r="N45" s="28">
        <f>SUM(M45:M48)*(-J45)</f>
        <v>-5.2855658461264065E-4</v>
      </c>
      <c r="O45" s="19">
        <f>(-J45)/('dados invent e impacto e sensib'!B42)</f>
        <v>-4.9787159891463983E-2</v>
      </c>
      <c r="P45" s="19">
        <f>SUM(M45:M48)*O45</f>
        <v>-5.2578031717211719E-6</v>
      </c>
      <c r="Q45" s="20">
        <f>'dados invent e impacto e sensib'!B48/'dados invent e impacto e sensib'!G39</f>
        <v>3.0158408408408412E-5</v>
      </c>
      <c r="R45" s="20">
        <f>Q45*SUM(M45:M48)</f>
        <v>3.1848969840711586E-9</v>
      </c>
      <c r="S45" s="21">
        <f>(-J45)*(R45+R49)</f>
        <v>-2.8036060675630926E-5</v>
      </c>
      <c r="T45" s="16"/>
      <c r="U45" s="16"/>
      <c r="V45" s="16"/>
      <c r="X45">
        <f>N45</f>
        <v>-5.2855658461264065E-4</v>
      </c>
      <c r="Y45">
        <f>N53</f>
        <v>-0.10571131692252815</v>
      </c>
    </row>
    <row r="46" spans="1:25" ht="15.75" x14ac:dyDescent="0.25">
      <c r="F46" s="17">
        <v>1</v>
      </c>
      <c r="G46" s="17">
        <v>1</v>
      </c>
      <c r="H46" s="17">
        <v>1</v>
      </c>
      <c r="I46" s="17">
        <v>2</v>
      </c>
      <c r="J46" s="18">
        <f>J45</f>
        <v>5.005005005005005</v>
      </c>
      <c r="K46" s="18">
        <f>'dados invent e impacto e sensib'!C39</f>
        <v>0.7</v>
      </c>
      <c r="L46" s="18">
        <f>'dados invent e impacto e sensib'!G14</f>
        <v>8.5085085085085098E-5</v>
      </c>
      <c r="M46" s="18">
        <f t="shared" ref="M46:M76" si="8">L46*K46</f>
        <v>5.9559559559559566E-5</v>
      </c>
      <c r="N46" s="28"/>
      <c r="O46" s="19"/>
      <c r="P46" s="19"/>
      <c r="Q46" s="20"/>
      <c r="R46" s="20"/>
      <c r="S46" s="21"/>
      <c r="T46" s="16"/>
      <c r="U46" s="16"/>
      <c r="V46" s="16"/>
      <c r="X46">
        <f>N61</f>
        <v>-0.50314328342356374</v>
      </c>
      <c r="Y46">
        <f>N69</f>
        <v>-100.62865668471277</v>
      </c>
    </row>
    <row r="47" spans="1:25" ht="15.75" x14ac:dyDescent="0.25">
      <c r="A47" t="s">
        <v>35</v>
      </c>
      <c r="B47">
        <v>2</v>
      </c>
      <c r="F47" s="17">
        <v>1</v>
      </c>
      <c r="G47" s="17">
        <v>1</v>
      </c>
      <c r="H47" s="17">
        <v>1</v>
      </c>
      <c r="I47" s="17">
        <v>3</v>
      </c>
      <c r="J47" s="18">
        <f t="shared" ref="J47" si="9">J46</f>
        <v>5.005005005005005</v>
      </c>
      <c r="K47" s="18">
        <f>'dados invent e impacto e sensib'!D39</f>
        <v>0</v>
      </c>
      <c r="L47" s="18">
        <f>'dados invent e impacto e sensib'!G15</f>
        <v>1.9019019019019021E-5</v>
      </c>
      <c r="M47" s="18">
        <f t="shared" si="8"/>
        <v>0</v>
      </c>
      <c r="N47" s="28"/>
      <c r="O47" s="19"/>
      <c r="P47" s="19"/>
      <c r="Q47" s="20"/>
      <c r="R47" s="20"/>
      <c r="S47" s="21"/>
      <c r="T47" s="16"/>
      <c r="U47" s="16"/>
      <c r="V47" s="16"/>
    </row>
    <row r="48" spans="1:25" ht="15.75" x14ac:dyDescent="0.25">
      <c r="A48" t="s">
        <v>36</v>
      </c>
      <c r="B48">
        <v>2</v>
      </c>
      <c r="F48" s="17">
        <v>1</v>
      </c>
      <c r="G48" s="17">
        <v>1</v>
      </c>
      <c r="H48" s="17">
        <v>1</v>
      </c>
      <c r="I48" s="17">
        <v>4</v>
      </c>
      <c r="J48" s="18">
        <f>J47</f>
        <v>5.005005005005005</v>
      </c>
      <c r="K48" s="18">
        <f>'dados invent e impacto e sensib'!E39</f>
        <v>0</v>
      </c>
      <c r="L48" s="18">
        <f>'dados invent e impacto e sensib'!G16</f>
        <v>-0.50042042042042045</v>
      </c>
      <c r="M48" s="18">
        <f t="shared" si="8"/>
        <v>0</v>
      </c>
      <c r="N48" s="28"/>
      <c r="O48" s="19"/>
      <c r="P48" s="19"/>
      <c r="Q48" s="20"/>
      <c r="R48" s="20"/>
      <c r="S48" s="21"/>
      <c r="T48" s="16"/>
      <c r="U48" s="16"/>
      <c r="V48" s="16"/>
      <c r="X48" s="9" t="s">
        <v>64</v>
      </c>
    </row>
    <row r="49" spans="1:25" ht="15.75" x14ac:dyDescent="0.25">
      <c r="A49" t="s">
        <v>37</v>
      </c>
      <c r="B49">
        <v>2</v>
      </c>
      <c r="F49" s="22">
        <v>1</v>
      </c>
      <c r="G49" s="22">
        <v>1</v>
      </c>
      <c r="H49" s="22">
        <v>2</v>
      </c>
      <c r="I49" s="22">
        <v>1</v>
      </c>
      <c r="J49" s="23">
        <f t="shared" ref="J49:J52" si="10">J48</f>
        <v>5.005005005005005</v>
      </c>
      <c r="K49" s="23">
        <f>'dados invent e impacto e sensib'!B40</f>
        <v>0</v>
      </c>
      <c r="L49" s="23">
        <f>L45</f>
        <v>4.6046046046046044E-5</v>
      </c>
      <c r="M49" s="23">
        <f t="shared" si="8"/>
        <v>0</v>
      </c>
      <c r="N49" s="29">
        <f>SUM(M49:M52)*(-J49)</f>
        <v>2.5022269516764011</v>
      </c>
      <c r="O49" s="24">
        <f>(-J49)/('dados invent e impacto e sensib'!B43)</f>
        <v>3.1286664059444668E-3</v>
      </c>
      <c r="P49" s="24">
        <f>SUM(M49:M52)*O49</f>
        <v>-1.5641609540710053E-3</v>
      </c>
      <c r="Q49" s="25">
        <f>'dados invent e impacto e sensib'!B49/'dados invent e impacto e sensib'!G40</f>
        <v>-1.1198073073073071E-5</v>
      </c>
      <c r="R49" s="25">
        <f>Q49*SUM(M49:M52)</f>
        <v>5.5984200260069872E-6</v>
      </c>
      <c r="S49" s="21"/>
      <c r="T49" s="16"/>
      <c r="U49" s="16"/>
      <c r="V49" s="16"/>
      <c r="X49">
        <f>N49</f>
        <v>2.5022269516764011</v>
      </c>
      <c r="Y49">
        <f>N57</f>
        <v>500.44539033528031</v>
      </c>
    </row>
    <row r="50" spans="1:25" ht="15.75" x14ac:dyDescent="0.25">
      <c r="A50" t="s">
        <v>58</v>
      </c>
      <c r="B50">
        <v>4</v>
      </c>
      <c r="F50" s="22">
        <v>1</v>
      </c>
      <c r="G50" s="22">
        <v>1</v>
      </c>
      <c r="H50" s="22">
        <v>2</v>
      </c>
      <c r="I50" s="22">
        <v>2</v>
      </c>
      <c r="J50" s="23">
        <f t="shared" si="10"/>
        <v>5.005005005005005</v>
      </c>
      <c r="K50" s="23">
        <f>'dados invent e impacto e sensib'!C40</f>
        <v>0</v>
      </c>
      <c r="L50" s="23">
        <f t="shared" ref="L50:L52" si="11">L46</f>
        <v>8.5085085085085098E-5</v>
      </c>
      <c r="M50" s="23">
        <f t="shared" si="8"/>
        <v>0</v>
      </c>
      <c r="N50" s="29"/>
      <c r="O50" s="24"/>
      <c r="P50" s="24"/>
      <c r="Q50" s="25"/>
      <c r="R50" s="25"/>
      <c r="S50" s="21"/>
      <c r="T50" s="16"/>
      <c r="U50" s="16"/>
      <c r="V50" s="16"/>
      <c r="X50">
        <f>N65</f>
        <v>8.0066302538775016</v>
      </c>
      <c r="Y50">
        <f>N73</f>
        <v>1601.3260507755006</v>
      </c>
    </row>
    <row r="51" spans="1:25" ht="15.75" x14ac:dyDescent="0.25">
      <c r="F51" s="22">
        <v>1</v>
      </c>
      <c r="G51" s="22">
        <v>1</v>
      </c>
      <c r="H51" s="22">
        <v>2</v>
      </c>
      <c r="I51" s="22">
        <v>3</v>
      </c>
      <c r="J51" s="23">
        <f t="shared" si="10"/>
        <v>5.005005005005005</v>
      </c>
      <c r="K51" s="23">
        <f>'dados invent e impacto e sensib'!D40</f>
        <v>25</v>
      </c>
      <c r="L51" s="23">
        <f t="shared" si="11"/>
        <v>1.9019019019019021E-5</v>
      </c>
      <c r="M51" s="23">
        <f t="shared" si="8"/>
        <v>4.754754754754755E-4</v>
      </c>
      <c r="N51" s="29"/>
      <c r="O51" s="24"/>
      <c r="P51" s="24"/>
      <c r="Q51" s="25"/>
      <c r="R51" s="25"/>
      <c r="S51" s="21"/>
      <c r="T51" s="16"/>
      <c r="U51" s="16"/>
      <c r="V51" s="16"/>
    </row>
    <row r="52" spans="1:25" ht="15.75" x14ac:dyDescent="0.25">
      <c r="F52" s="22">
        <v>1</v>
      </c>
      <c r="G52" s="22">
        <v>1</v>
      </c>
      <c r="H52" s="22">
        <v>2</v>
      </c>
      <c r="I52" s="22">
        <v>4</v>
      </c>
      <c r="J52" s="23">
        <f t="shared" si="10"/>
        <v>5.005005005005005</v>
      </c>
      <c r="K52" s="23">
        <f>'dados invent e impacto e sensib'!E40</f>
        <v>1</v>
      </c>
      <c r="L52" s="23">
        <f t="shared" si="11"/>
        <v>-0.50042042042042045</v>
      </c>
      <c r="M52" s="23">
        <f t="shared" si="8"/>
        <v>-0.50042042042042045</v>
      </c>
      <c r="N52" s="29"/>
      <c r="O52" s="24"/>
      <c r="P52" s="24"/>
      <c r="Q52" s="25"/>
      <c r="R52" s="25"/>
      <c r="S52" s="21"/>
      <c r="T52" s="16"/>
      <c r="U52" s="16"/>
      <c r="V52" s="16"/>
    </row>
    <row r="53" spans="1:25" ht="15.75" x14ac:dyDescent="0.25">
      <c r="C53" t="s">
        <v>57</v>
      </c>
      <c r="F53" s="17">
        <v>1</v>
      </c>
      <c r="G53" s="17">
        <v>2</v>
      </c>
      <c r="H53" s="17">
        <v>1</v>
      </c>
      <c r="I53" s="17">
        <v>1</v>
      </c>
      <c r="J53" s="18">
        <f>'dados invent e impacto e sensib'!B20</f>
        <v>1001.0010010010011</v>
      </c>
      <c r="K53" s="18">
        <f>K45</f>
        <v>1</v>
      </c>
      <c r="L53" s="18">
        <f>L49</f>
        <v>4.6046046046046044E-5</v>
      </c>
      <c r="M53" s="18">
        <f t="shared" si="8"/>
        <v>4.6046046046046044E-5</v>
      </c>
      <c r="N53" s="28">
        <f>SUM(M53:M56)*(-J53)</f>
        <v>-0.10571131692252815</v>
      </c>
      <c r="O53" s="19">
        <f>(-J53)/('dados invent e impacto e sensib'!B42)</f>
        <v>-9.9574319782927976</v>
      </c>
      <c r="P53" s="19">
        <f>SUM(M53:M56)*O53</f>
        <v>-1.0515606343442345E-3</v>
      </c>
      <c r="Q53" s="20">
        <f>Q45</f>
        <v>3.0158408408408412E-5</v>
      </c>
      <c r="R53" s="20">
        <f>Q53*SUM(M53:M56)</f>
        <v>3.1848969840711586E-9</v>
      </c>
      <c r="S53" s="26">
        <f>(-J53)*(R53+R57)</f>
        <v>-5.6072121351261857E-3</v>
      </c>
      <c r="T53" s="16"/>
      <c r="U53" s="16"/>
      <c r="V53" s="16"/>
      <c r="X53" s="6" t="s">
        <v>66</v>
      </c>
    </row>
    <row r="54" spans="1:25" ht="15.75" x14ac:dyDescent="0.25">
      <c r="F54" s="17">
        <v>1</v>
      </c>
      <c r="G54" s="17">
        <v>2</v>
      </c>
      <c r="H54" s="17">
        <v>1</v>
      </c>
      <c r="I54" s="17">
        <v>2</v>
      </c>
      <c r="J54" s="18">
        <f>J53</f>
        <v>1001.0010010010011</v>
      </c>
      <c r="K54" s="18">
        <f t="shared" ref="K54:K76" si="12">K46</f>
        <v>0.7</v>
      </c>
      <c r="L54" s="18">
        <f t="shared" ref="L54:L56" si="13">L50</f>
        <v>8.5085085085085098E-5</v>
      </c>
      <c r="M54" s="18">
        <f t="shared" si="8"/>
        <v>5.9559559559559566E-5</v>
      </c>
      <c r="N54" s="28"/>
      <c r="O54" s="19"/>
      <c r="P54" s="19"/>
      <c r="Q54" s="20"/>
      <c r="R54" s="20"/>
      <c r="S54" s="26"/>
      <c r="T54" s="16"/>
      <c r="U54" s="16"/>
      <c r="V54" s="16"/>
      <c r="X54">
        <f>P45</f>
        <v>-5.2578031717211719E-6</v>
      </c>
      <c r="Y54">
        <f>P53</f>
        <v>-1.0515606343442345E-3</v>
      </c>
    </row>
    <row r="55" spans="1:25" ht="15.75" x14ac:dyDescent="0.25">
      <c r="F55" s="17">
        <v>1</v>
      </c>
      <c r="G55" s="17">
        <v>2</v>
      </c>
      <c r="H55" s="17">
        <v>1</v>
      </c>
      <c r="I55" s="17">
        <v>3</v>
      </c>
      <c r="J55" s="18">
        <f t="shared" ref="J55:J60" si="14">J54</f>
        <v>1001.0010010010011</v>
      </c>
      <c r="K55" s="18">
        <f t="shared" si="12"/>
        <v>0</v>
      </c>
      <c r="L55" s="18">
        <f t="shared" si="13"/>
        <v>1.9019019019019021E-5</v>
      </c>
      <c r="M55" s="18">
        <f t="shared" si="8"/>
        <v>0</v>
      </c>
      <c r="N55" s="28"/>
      <c r="O55" s="19"/>
      <c r="P55" s="19"/>
      <c r="Q55" s="20"/>
      <c r="R55" s="20"/>
      <c r="S55" s="26"/>
      <c r="T55" s="16"/>
      <c r="U55" s="16"/>
      <c r="V55" s="16"/>
      <c r="X55">
        <f>P61</f>
        <v>-5.005005005005005E-3</v>
      </c>
      <c r="Y55">
        <f>P69</f>
        <v>-1.0010010010010011</v>
      </c>
    </row>
    <row r="56" spans="1:25" ht="15.75" x14ac:dyDescent="0.25">
      <c r="F56" s="17">
        <v>1</v>
      </c>
      <c r="G56" s="17">
        <v>2</v>
      </c>
      <c r="H56" s="17">
        <v>1</v>
      </c>
      <c r="I56" s="17">
        <v>4</v>
      </c>
      <c r="J56" s="18">
        <f t="shared" si="14"/>
        <v>1001.0010010010011</v>
      </c>
      <c r="K56" s="18">
        <f t="shared" si="12"/>
        <v>0</v>
      </c>
      <c r="L56" s="18">
        <f t="shared" si="13"/>
        <v>-0.50042042042042045</v>
      </c>
      <c r="M56" s="18">
        <f t="shared" si="8"/>
        <v>0</v>
      </c>
      <c r="N56" s="28"/>
      <c r="O56" s="19"/>
      <c r="P56" s="19"/>
      <c r="Q56" s="20"/>
      <c r="R56" s="20"/>
      <c r="S56" s="26"/>
      <c r="T56" s="16"/>
      <c r="U56" s="16"/>
      <c r="V56" s="16"/>
    </row>
    <row r="57" spans="1:25" ht="15.75" x14ac:dyDescent="0.25">
      <c r="F57" s="22">
        <v>1</v>
      </c>
      <c r="G57" s="22">
        <v>2</v>
      </c>
      <c r="H57" s="22">
        <v>2</v>
      </c>
      <c r="I57" s="22">
        <v>1</v>
      </c>
      <c r="J57" s="23">
        <f t="shared" si="14"/>
        <v>1001.0010010010011</v>
      </c>
      <c r="K57" s="23">
        <f t="shared" si="12"/>
        <v>0</v>
      </c>
      <c r="L57" s="23">
        <f>L53</f>
        <v>4.6046046046046044E-5</v>
      </c>
      <c r="M57" s="23">
        <f t="shared" si="8"/>
        <v>0</v>
      </c>
      <c r="N57" s="29">
        <f>SUM(M57:M60)*(-J57)</f>
        <v>500.44539033528031</v>
      </c>
      <c r="O57" s="24">
        <f>(-J57)/('dados invent e impacto e sensib'!B43)</f>
        <v>0.62573328118889338</v>
      </c>
      <c r="P57" s="24">
        <f>SUM(M57:M60)*O57</f>
        <v>-0.31283219081420105</v>
      </c>
      <c r="Q57" s="25">
        <f>Q49</f>
        <v>-1.1198073073073071E-5</v>
      </c>
      <c r="R57" s="25">
        <f>Q57*SUM(M57:M60)</f>
        <v>5.5984200260069872E-6</v>
      </c>
      <c r="S57" s="26"/>
      <c r="T57" s="16"/>
      <c r="U57" s="16"/>
      <c r="V57" s="16"/>
      <c r="X57" s="11" t="s">
        <v>67</v>
      </c>
    </row>
    <row r="58" spans="1:25" ht="15.75" x14ac:dyDescent="0.25">
      <c r="F58" s="22">
        <v>1</v>
      </c>
      <c r="G58" s="22">
        <v>2</v>
      </c>
      <c r="H58" s="22">
        <v>2</v>
      </c>
      <c r="I58" s="22">
        <v>2</v>
      </c>
      <c r="J58" s="23">
        <f t="shared" si="14"/>
        <v>1001.0010010010011</v>
      </c>
      <c r="K58" s="23">
        <f t="shared" si="12"/>
        <v>0</v>
      </c>
      <c r="L58" s="23">
        <f>L54</f>
        <v>8.5085085085085098E-5</v>
      </c>
      <c r="M58" s="23">
        <f t="shared" si="8"/>
        <v>0</v>
      </c>
      <c r="N58" s="29"/>
      <c r="O58" s="24"/>
      <c r="P58" s="24"/>
      <c r="Q58" s="25"/>
      <c r="R58" s="25"/>
      <c r="S58" s="26"/>
      <c r="T58" s="16"/>
      <c r="U58" s="16"/>
      <c r="V58" s="16"/>
      <c r="X58">
        <f>P49</f>
        <v>-1.5641609540710053E-3</v>
      </c>
      <c r="Y58">
        <f>P57</f>
        <v>-0.31283219081420105</v>
      </c>
    </row>
    <row r="59" spans="1:25" ht="15.75" x14ac:dyDescent="0.25">
      <c r="F59" s="22">
        <v>1</v>
      </c>
      <c r="G59" s="22">
        <v>2</v>
      </c>
      <c r="H59" s="22">
        <v>2</v>
      </c>
      <c r="I59" s="22">
        <v>3</v>
      </c>
      <c r="J59" s="23">
        <f t="shared" si="14"/>
        <v>1001.0010010010011</v>
      </c>
      <c r="K59" s="23">
        <f t="shared" si="12"/>
        <v>25</v>
      </c>
      <c r="L59" s="23">
        <f>L55</f>
        <v>1.9019019019019021E-5</v>
      </c>
      <c r="M59" s="23">
        <f t="shared" si="8"/>
        <v>4.754754754754755E-4</v>
      </c>
      <c r="N59" s="29"/>
      <c r="O59" s="24"/>
      <c r="P59" s="24"/>
      <c r="Q59" s="25"/>
      <c r="R59" s="25"/>
      <c r="S59" s="26"/>
      <c r="T59" s="16"/>
      <c r="U59" s="16"/>
      <c r="V59" s="16"/>
      <c r="X59">
        <f>P65</f>
        <v>-5.0050050050050067E-3</v>
      </c>
      <c r="Y59">
        <f>P73</f>
        <v>-1.0010010010010013</v>
      </c>
    </row>
    <row r="60" spans="1:25" ht="15.75" x14ac:dyDescent="0.25">
      <c r="F60" s="22">
        <v>1</v>
      </c>
      <c r="G60" s="22">
        <v>2</v>
      </c>
      <c r="H60" s="22">
        <v>2</v>
      </c>
      <c r="I60" s="22">
        <v>4</v>
      </c>
      <c r="J60" s="23">
        <f t="shared" si="14"/>
        <v>1001.0010010010011</v>
      </c>
      <c r="K60" s="23">
        <f t="shared" si="12"/>
        <v>1</v>
      </c>
      <c r="L60" s="23">
        <f>L56</f>
        <v>-0.50042042042042045</v>
      </c>
      <c r="M60" s="23">
        <f t="shared" si="8"/>
        <v>-0.50042042042042045</v>
      </c>
      <c r="N60" s="29"/>
      <c r="O60" s="24"/>
      <c r="P60" s="24"/>
      <c r="Q60" s="25"/>
      <c r="R60" s="25"/>
      <c r="S60" s="26"/>
      <c r="T60" s="16"/>
      <c r="U60" s="16"/>
      <c r="V60" s="16"/>
    </row>
    <row r="61" spans="1:25" ht="15.75" x14ac:dyDescent="0.25">
      <c r="F61" s="17">
        <v>2</v>
      </c>
      <c r="G61" s="17">
        <v>1</v>
      </c>
      <c r="H61" s="17">
        <v>1</v>
      </c>
      <c r="I61" s="17">
        <v>1</v>
      </c>
      <c r="J61" s="18">
        <f>J45</f>
        <v>5.005005005005005</v>
      </c>
      <c r="K61" s="18">
        <f>K53</f>
        <v>1</v>
      </c>
      <c r="L61" s="18">
        <f>'dados invent e impacto e sensib'!H13</f>
        <v>3.0230230230230234E-2</v>
      </c>
      <c r="M61" s="18">
        <f t="shared" si="8"/>
        <v>3.0230230230230234E-2</v>
      </c>
      <c r="N61" s="28">
        <f>SUM(M61:M64)*(-J61)</f>
        <v>-0.50314328342356374</v>
      </c>
      <c r="O61" s="19">
        <f>(-J61)/('dados invent e impacto e sensib'!B42)</f>
        <v>-4.9787159891463983E-2</v>
      </c>
      <c r="P61" s="19">
        <f>SUM(M61:M64)*O61</f>
        <v>-5.005005005005005E-3</v>
      </c>
      <c r="Q61" s="20">
        <f>Q53</f>
        <v>3.0158408408408412E-5</v>
      </c>
      <c r="R61" s="20">
        <f>Q61*SUM(M61:M64)</f>
        <v>3.0317653257611974E-6</v>
      </c>
      <c r="S61" s="21">
        <f>(-J61)*(R61+R65)</f>
        <v>-1.0483283128143329E-4</v>
      </c>
      <c r="T61" s="16"/>
      <c r="U61" s="16"/>
      <c r="V61" s="16"/>
      <c r="X61" s="13" t="s">
        <v>70</v>
      </c>
    </row>
    <row r="62" spans="1:25" ht="15.75" x14ac:dyDescent="0.25">
      <c r="F62" s="17">
        <v>2</v>
      </c>
      <c r="G62" s="17">
        <v>1</v>
      </c>
      <c r="H62" s="17">
        <v>1</v>
      </c>
      <c r="I62" s="17">
        <v>2</v>
      </c>
      <c r="J62" s="18">
        <f t="shared" ref="J62:J68" si="15">J46</f>
        <v>5.005005005005005</v>
      </c>
      <c r="K62" s="18">
        <f t="shared" si="12"/>
        <v>0.7</v>
      </c>
      <c r="L62" s="18">
        <f>'dados invent e impacto e sensib'!H14</f>
        <v>0.10042542542542544</v>
      </c>
      <c r="M62" s="18">
        <f t="shared" si="8"/>
        <v>7.0297797797797809E-2</v>
      </c>
      <c r="N62" s="28"/>
      <c r="O62" s="19"/>
      <c r="P62" s="19"/>
      <c r="Q62" s="20"/>
      <c r="R62" s="20"/>
      <c r="S62" s="21"/>
      <c r="T62" s="16"/>
      <c r="U62" s="16"/>
      <c r="V62" s="16"/>
      <c r="X62">
        <f>S45</f>
        <v>-2.8036060675630926E-5</v>
      </c>
      <c r="Y62">
        <f>S53</f>
        <v>-5.6072121351261857E-3</v>
      </c>
    </row>
    <row r="63" spans="1:25" ht="15.75" x14ac:dyDescent="0.25">
      <c r="F63" s="17">
        <v>2</v>
      </c>
      <c r="G63" s="17">
        <v>1</v>
      </c>
      <c r="H63" s="17">
        <v>1</v>
      </c>
      <c r="I63" s="17">
        <v>3</v>
      </c>
      <c r="J63" s="18">
        <f t="shared" si="15"/>
        <v>5.005005005005005</v>
      </c>
      <c r="K63" s="18">
        <f t="shared" si="12"/>
        <v>0</v>
      </c>
      <c r="L63" s="18">
        <f>'dados invent e impacto e sensib'!H15</f>
        <v>2.0095095095095099E-2</v>
      </c>
      <c r="M63" s="18">
        <f t="shared" si="8"/>
        <v>0</v>
      </c>
      <c r="N63" s="28"/>
      <c r="O63" s="19"/>
      <c r="P63" s="19"/>
      <c r="Q63" s="20"/>
      <c r="R63" s="20"/>
      <c r="S63" s="21"/>
      <c r="T63" s="16"/>
      <c r="U63" s="16"/>
      <c r="V63" s="16"/>
      <c r="X63">
        <f>S61</f>
        <v>-1.0483283128143329E-4</v>
      </c>
      <c r="Y63">
        <f>S69</f>
        <v>-2.0966566256286661E-2</v>
      </c>
    </row>
    <row r="64" spans="1:25" ht="15.75" x14ac:dyDescent="0.25">
      <c r="F64" s="17">
        <v>2</v>
      </c>
      <c r="G64" s="17">
        <v>1</v>
      </c>
      <c r="H64" s="17">
        <v>1</v>
      </c>
      <c r="I64" s="17">
        <v>4</v>
      </c>
      <c r="J64" s="18">
        <f t="shared" si="15"/>
        <v>5.005005005005005</v>
      </c>
      <c r="K64" s="18">
        <f t="shared" si="12"/>
        <v>0</v>
      </c>
      <c r="L64" s="18">
        <f>'dados invent e impacto e sensib'!H16</f>
        <v>-2.1021021021021022</v>
      </c>
      <c r="M64" s="18">
        <f t="shared" si="8"/>
        <v>0</v>
      </c>
      <c r="N64" s="28"/>
      <c r="O64" s="19"/>
      <c r="P64" s="19"/>
      <c r="Q64" s="20"/>
      <c r="R64" s="20"/>
      <c r="S64" s="21"/>
      <c r="T64" s="16"/>
      <c r="U64" s="16"/>
      <c r="V64" s="16"/>
    </row>
    <row r="65" spans="5:22" ht="15.75" x14ac:dyDescent="0.25">
      <c r="F65" s="22">
        <v>2</v>
      </c>
      <c r="G65" s="22">
        <v>1</v>
      </c>
      <c r="H65" s="22">
        <v>2</v>
      </c>
      <c r="I65" s="22">
        <v>1</v>
      </c>
      <c r="J65" s="23">
        <f t="shared" si="15"/>
        <v>5.005005005005005</v>
      </c>
      <c r="K65" s="23">
        <f t="shared" si="12"/>
        <v>0</v>
      </c>
      <c r="L65" s="23">
        <f>L61</f>
        <v>3.0230230230230234E-2</v>
      </c>
      <c r="M65" s="23">
        <f t="shared" si="8"/>
        <v>0</v>
      </c>
      <c r="N65" s="29">
        <f>SUM(M65:M68)*(-J65)</f>
        <v>8.0066302538775016</v>
      </c>
      <c r="O65" s="24">
        <f>(-J65)/('dados invent e impacto e sensib'!B43)</f>
        <v>3.1286664059444668E-3</v>
      </c>
      <c r="P65" s="24">
        <f>SUM(M65:M68)*O65</f>
        <v>-5.0050050050050067E-3</v>
      </c>
      <c r="Q65" s="25">
        <f>Q57</f>
        <v>-1.1198073073073071E-5</v>
      </c>
      <c r="R65" s="25">
        <f>Q65*SUM(M65:M68)</f>
        <v>1.7913834364269173E-5</v>
      </c>
      <c r="S65" s="21"/>
      <c r="T65" s="16"/>
      <c r="U65" s="16"/>
      <c r="V65" s="16"/>
    </row>
    <row r="66" spans="5:22" ht="15.75" x14ac:dyDescent="0.25">
      <c r="F66" s="22">
        <v>2</v>
      </c>
      <c r="G66" s="22">
        <v>1</v>
      </c>
      <c r="H66" s="22">
        <v>2</v>
      </c>
      <c r="I66" s="22">
        <v>2</v>
      </c>
      <c r="J66" s="23">
        <f t="shared" si="15"/>
        <v>5.005005005005005</v>
      </c>
      <c r="K66" s="23">
        <f t="shared" si="12"/>
        <v>0</v>
      </c>
      <c r="L66" s="23">
        <f t="shared" ref="L66:L68" si="16">L62</f>
        <v>0.10042542542542544</v>
      </c>
      <c r="M66" s="23">
        <f t="shared" si="8"/>
        <v>0</v>
      </c>
      <c r="N66" s="29"/>
      <c r="O66" s="24"/>
      <c r="P66" s="24"/>
      <c r="Q66" s="25"/>
      <c r="R66" s="25"/>
      <c r="S66" s="21"/>
      <c r="T66" s="16"/>
      <c r="U66" s="16"/>
      <c r="V66" s="16"/>
    </row>
    <row r="67" spans="5:22" ht="15.75" x14ac:dyDescent="0.25">
      <c r="F67" s="22">
        <v>2</v>
      </c>
      <c r="G67" s="22">
        <v>1</v>
      </c>
      <c r="H67" s="22">
        <v>2</v>
      </c>
      <c r="I67" s="22">
        <v>3</v>
      </c>
      <c r="J67" s="23">
        <f t="shared" si="15"/>
        <v>5.005005005005005</v>
      </c>
      <c r="K67" s="23">
        <f t="shared" si="12"/>
        <v>25</v>
      </c>
      <c r="L67" s="23">
        <f t="shared" si="16"/>
        <v>2.0095095095095099E-2</v>
      </c>
      <c r="M67" s="23">
        <f t="shared" si="8"/>
        <v>0.50237737737737742</v>
      </c>
      <c r="N67" s="29"/>
      <c r="O67" s="24"/>
      <c r="P67" s="24"/>
      <c r="Q67" s="25"/>
      <c r="R67" s="25"/>
      <c r="S67" s="21"/>
      <c r="T67" s="16"/>
      <c r="U67" s="16"/>
      <c r="V67" s="16"/>
    </row>
    <row r="68" spans="5:22" ht="15.75" x14ac:dyDescent="0.25">
      <c r="F68" s="22">
        <v>2</v>
      </c>
      <c r="G68" s="22">
        <v>1</v>
      </c>
      <c r="H68" s="22">
        <v>2</v>
      </c>
      <c r="I68" s="22">
        <v>4</v>
      </c>
      <c r="J68" s="23">
        <f t="shared" si="15"/>
        <v>5.005005005005005</v>
      </c>
      <c r="K68" s="23">
        <f t="shared" si="12"/>
        <v>1</v>
      </c>
      <c r="L68" s="23">
        <f t="shared" si="16"/>
        <v>-2.1021021021021022</v>
      </c>
      <c r="M68" s="23">
        <f t="shared" si="8"/>
        <v>-2.1021021021021022</v>
      </c>
      <c r="N68" s="29"/>
      <c r="O68" s="24"/>
      <c r="P68" s="24"/>
      <c r="Q68" s="25"/>
      <c r="R68" s="25"/>
      <c r="S68" s="21"/>
      <c r="T68" s="16"/>
      <c r="U68" s="16"/>
      <c r="V68" s="16"/>
    </row>
    <row r="69" spans="5:22" ht="15.75" x14ac:dyDescent="0.25">
      <c r="F69" s="17">
        <v>2</v>
      </c>
      <c r="G69" s="17">
        <v>2</v>
      </c>
      <c r="H69" s="17">
        <v>1</v>
      </c>
      <c r="I69" s="17">
        <v>1</v>
      </c>
      <c r="J69" s="18">
        <f>J53</f>
        <v>1001.0010010010011</v>
      </c>
      <c r="K69" s="18">
        <f>K61</f>
        <v>1</v>
      </c>
      <c r="L69" s="18">
        <f>L65</f>
        <v>3.0230230230230234E-2</v>
      </c>
      <c r="M69" s="18">
        <f t="shared" si="8"/>
        <v>3.0230230230230234E-2</v>
      </c>
      <c r="N69" s="28">
        <f>SUM(M69:M72)*(-J69)</f>
        <v>-100.62865668471277</v>
      </c>
      <c r="O69" s="19">
        <f>(-J69)/('dados invent e impacto e sensib'!B42)</f>
        <v>-9.9574319782927976</v>
      </c>
      <c r="P69" s="19">
        <f>SUM(M69:M72)*O69</f>
        <v>-1.0010010010010011</v>
      </c>
      <c r="Q69" s="20">
        <f>Q61</f>
        <v>3.0158408408408412E-5</v>
      </c>
      <c r="R69" s="20">
        <f>Q69*SUM(M69:M72)</f>
        <v>3.0317653257611974E-6</v>
      </c>
      <c r="S69" s="26">
        <f>(-J69)*(R69+R73)</f>
        <v>-2.0966566256286661E-2</v>
      </c>
      <c r="T69" s="16"/>
      <c r="U69" s="16"/>
      <c r="V69" s="16"/>
    </row>
    <row r="70" spans="5:22" ht="15.75" x14ac:dyDescent="0.25">
      <c r="F70" s="17">
        <v>2</v>
      </c>
      <c r="G70" s="17">
        <v>2</v>
      </c>
      <c r="H70" s="17">
        <v>1</v>
      </c>
      <c r="I70" s="17">
        <v>2</v>
      </c>
      <c r="J70" s="18">
        <f t="shared" ref="J70:J76" si="17">J54</f>
        <v>1001.0010010010011</v>
      </c>
      <c r="K70" s="18">
        <f t="shared" si="12"/>
        <v>0.7</v>
      </c>
      <c r="L70" s="18">
        <f t="shared" ref="L70:L76" si="18">L66</f>
        <v>0.10042542542542544</v>
      </c>
      <c r="M70" s="18">
        <f t="shared" si="8"/>
        <v>7.0297797797797809E-2</v>
      </c>
      <c r="N70" s="28"/>
      <c r="O70" s="19"/>
      <c r="P70" s="19"/>
      <c r="Q70" s="20"/>
      <c r="R70" s="20"/>
      <c r="S70" s="26"/>
      <c r="T70" s="16"/>
      <c r="U70" s="16"/>
      <c r="V70" s="16"/>
    </row>
    <row r="71" spans="5:22" ht="15.75" x14ac:dyDescent="0.25">
      <c r="F71" s="17">
        <v>2</v>
      </c>
      <c r="G71" s="17">
        <v>2</v>
      </c>
      <c r="H71" s="17">
        <v>1</v>
      </c>
      <c r="I71" s="17">
        <v>3</v>
      </c>
      <c r="J71" s="18">
        <f t="shared" si="17"/>
        <v>1001.0010010010011</v>
      </c>
      <c r="K71" s="18">
        <f t="shared" si="12"/>
        <v>0</v>
      </c>
      <c r="L71" s="18">
        <f t="shared" si="18"/>
        <v>2.0095095095095099E-2</v>
      </c>
      <c r="M71" s="18">
        <f t="shared" si="8"/>
        <v>0</v>
      </c>
      <c r="N71" s="28"/>
      <c r="O71" s="19"/>
      <c r="P71" s="19"/>
      <c r="Q71" s="20"/>
      <c r="R71" s="20"/>
      <c r="S71" s="26"/>
      <c r="T71" s="16"/>
      <c r="U71" s="16"/>
      <c r="V71" s="16"/>
    </row>
    <row r="72" spans="5:22" ht="15.75" x14ac:dyDescent="0.25">
      <c r="F72" s="17">
        <v>2</v>
      </c>
      <c r="G72" s="17">
        <v>2</v>
      </c>
      <c r="H72" s="17">
        <v>1</v>
      </c>
      <c r="I72" s="17">
        <v>4</v>
      </c>
      <c r="J72" s="18">
        <f t="shared" si="17"/>
        <v>1001.0010010010011</v>
      </c>
      <c r="K72" s="18">
        <f t="shared" si="12"/>
        <v>0</v>
      </c>
      <c r="L72" s="18">
        <f t="shared" si="18"/>
        <v>-2.1021021021021022</v>
      </c>
      <c r="M72" s="18">
        <f t="shared" si="8"/>
        <v>0</v>
      </c>
      <c r="N72" s="28"/>
      <c r="O72" s="19"/>
      <c r="P72" s="19"/>
      <c r="Q72" s="20"/>
      <c r="R72" s="20"/>
      <c r="S72" s="26"/>
      <c r="T72" s="16"/>
      <c r="U72" s="16"/>
      <c r="V72" s="16"/>
    </row>
    <row r="73" spans="5:22" ht="15.75" x14ac:dyDescent="0.25">
      <c r="F73" s="22">
        <v>2</v>
      </c>
      <c r="G73" s="22">
        <v>2</v>
      </c>
      <c r="H73" s="22">
        <v>2</v>
      </c>
      <c r="I73" s="22">
        <v>1</v>
      </c>
      <c r="J73" s="23">
        <f t="shared" si="17"/>
        <v>1001.0010010010011</v>
      </c>
      <c r="K73" s="23">
        <f t="shared" si="12"/>
        <v>0</v>
      </c>
      <c r="L73" s="23">
        <f t="shared" si="18"/>
        <v>3.0230230230230234E-2</v>
      </c>
      <c r="M73" s="23">
        <f t="shared" si="8"/>
        <v>0</v>
      </c>
      <c r="N73" s="29">
        <f>SUM(M73:M76)*(-J73)</f>
        <v>1601.3260507755006</v>
      </c>
      <c r="O73" s="24">
        <f>(-J73)/('dados invent e impacto e sensib'!B43)</f>
        <v>0.62573328118889338</v>
      </c>
      <c r="P73" s="24">
        <f>SUM(M73:M76)*O73</f>
        <v>-1.0010010010010013</v>
      </c>
      <c r="Q73" s="25">
        <f>Q65</f>
        <v>-1.1198073073073071E-5</v>
      </c>
      <c r="R73" s="25">
        <f>Q73*SUM(M73:M76)</f>
        <v>1.7913834364269173E-5</v>
      </c>
      <c r="S73" s="26"/>
      <c r="T73" s="16"/>
      <c r="U73" s="16"/>
      <c r="V73" s="16"/>
    </row>
    <row r="74" spans="5:22" ht="15.75" x14ac:dyDescent="0.25">
      <c r="F74" s="22">
        <v>2</v>
      </c>
      <c r="G74" s="22">
        <v>2</v>
      </c>
      <c r="H74" s="22">
        <v>2</v>
      </c>
      <c r="I74" s="22">
        <v>2</v>
      </c>
      <c r="J74" s="23">
        <f t="shared" si="17"/>
        <v>1001.0010010010011</v>
      </c>
      <c r="K74" s="23">
        <f t="shared" si="12"/>
        <v>0</v>
      </c>
      <c r="L74" s="23">
        <f t="shared" si="18"/>
        <v>0.10042542542542544</v>
      </c>
      <c r="M74" s="23">
        <f t="shared" si="8"/>
        <v>0</v>
      </c>
      <c r="N74" s="29"/>
      <c r="O74" s="24"/>
      <c r="P74" s="24"/>
      <c r="Q74" s="25"/>
      <c r="R74" s="25"/>
      <c r="S74" s="26"/>
      <c r="T74" s="16"/>
      <c r="U74" s="16"/>
      <c r="V74" s="16"/>
    </row>
    <row r="75" spans="5:22" ht="15.75" x14ac:dyDescent="0.25">
      <c r="F75" s="22">
        <v>2</v>
      </c>
      <c r="G75" s="22">
        <v>2</v>
      </c>
      <c r="H75" s="22">
        <v>2</v>
      </c>
      <c r="I75" s="22">
        <v>3</v>
      </c>
      <c r="J75" s="23">
        <f t="shared" si="17"/>
        <v>1001.0010010010011</v>
      </c>
      <c r="K75" s="23">
        <f t="shared" si="12"/>
        <v>25</v>
      </c>
      <c r="L75" s="23">
        <f t="shared" si="18"/>
        <v>2.0095095095095099E-2</v>
      </c>
      <c r="M75" s="23">
        <f t="shared" si="8"/>
        <v>0.50237737737737742</v>
      </c>
      <c r="N75" s="29"/>
      <c r="O75" s="24"/>
      <c r="P75" s="24"/>
      <c r="Q75" s="25"/>
      <c r="R75" s="25"/>
      <c r="S75" s="26"/>
      <c r="T75" s="16"/>
      <c r="U75" s="16"/>
      <c r="V75" s="16"/>
    </row>
    <row r="76" spans="5:22" ht="16.5" thickBot="1" x14ac:dyDescent="0.3">
      <c r="F76" s="22">
        <v>2</v>
      </c>
      <c r="G76" s="22">
        <v>2</v>
      </c>
      <c r="H76" s="22">
        <v>2</v>
      </c>
      <c r="I76" s="22">
        <v>4</v>
      </c>
      <c r="J76" s="23">
        <f t="shared" si="17"/>
        <v>1001.0010010010011</v>
      </c>
      <c r="K76" s="23">
        <f t="shared" si="12"/>
        <v>1</v>
      </c>
      <c r="L76" s="23">
        <f t="shared" si="18"/>
        <v>-2.1021021021021022</v>
      </c>
      <c r="M76" s="23">
        <f t="shared" si="8"/>
        <v>-2.1021021021021022</v>
      </c>
      <c r="N76" s="30"/>
      <c r="O76" s="24"/>
      <c r="P76" s="24"/>
      <c r="Q76" s="25"/>
      <c r="R76" s="25"/>
      <c r="S76" s="26"/>
      <c r="T76" s="16"/>
      <c r="U76" s="16"/>
      <c r="V76" s="16"/>
    </row>
    <row r="78" spans="5:22" s="11" customFormat="1" x14ac:dyDescent="0.25">
      <c r="E78" s="12"/>
      <c r="F78" s="12"/>
      <c r="G78" s="12"/>
    </row>
    <row r="80" spans="5:22" x14ac:dyDescent="0.25">
      <c r="F80" s="1" t="s">
        <v>35</v>
      </c>
      <c r="G80" s="1" t="s">
        <v>37</v>
      </c>
      <c r="H80" t="s">
        <v>87</v>
      </c>
      <c r="I80" t="s">
        <v>88</v>
      </c>
      <c r="J80" t="s">
        <v>89</v>
      </c>
      <c r="K80" t="s">
        <v>90</v>
      </c>
    </row>
    <row r="81" spans="1:14" x14ac:dyDescent="0.25">
      <c r="F81" s="1">
        <v>1</v>
      </c>
      <c r="G81" s="1">
        <v>1</v>
      </c>
      <c r="H81" s="1">
        <f>'dados invent e impacto e sensib'!B42</f>
        <v>100.52802802802805</v>
      </c>
      <c r="I81" s="1">
        <f>'dados invent e impacto e sensib'!G39</f>
        <v>1000</v>
      </c>
      <c r="J81" s="1">
        <f>I81^2</f>
        <v>1000000</v>
      </c>
      <c r="K81" s="1">
        <v>1</v>
      </c>
      <c r="L81" s="1">
        <f>-H81*K81/J81</f>
        <v>-1.0052802802802804E-4</v>
      </c>
      <c r="M81" s="1"/>
      <c r="N81" s="1"/>
    </row>
    <row r="82" spans="1:14" x14ac:dyDescent="0.25">
      <c r="B82" s="33" t="s">
        <v>57</v>
      </c>
      <c r="F82" s="1">
        <v>1</v>
      </c>
      <c r="G82" s="1">
        <v>2</v>
      </c>
      <c r="H82" s="1">
        <f>'dados invent e impacto e sensib'!B43</f>
        <v>-1599.7247247247244</v>
      </c>
      <c r="I82" s="1">
        <f>'dados invent e impacto e sensib'!G40</f>
        <v>10000</v>
      </c>
      <c r="J82" s="1">
        <f t="shared" ref="J82:J84" si="19">I82^2</f>
        <v>100000000</v>
      </c>
      <c r="K82" s="1">
        <v>0</v>
      </c>
      <c r="L82" s="1">
        <f t="shared" ref="L82:L84" si="20">-H82*K82/J82</f>
        <v>0</v>
      </c>
      <c r="M82" s="1"/>
    </row>
    <row r="83" spans="1:14" x14ac:dyDescent="0.25">
      <c r="F83" s="1">
        <v>2</v>
      </c>
      <c r="G83" s="1">
        <v>1</v>
      </c>
      <c r="H83" s="1">
        <f>H81</f>
        <v>100.52802802802805</v>
      </c>
      <c r="I83" s="1">
        <f>I81</f>
        <v>1000</v>
      </c>
      <c r="J83" s="1">
        <f t="shared" si="19"/>
        <v>1000000</v>
      </c>
      <c r="K83" s="1">
        <v>0</v>
      </c>
      <c r="L83" s="1">
        <f t="shared" si="20"/>
        <v>0</v>
      </c>
    </row>
    <row r="84" spans="1:14" x14ac:dyDescent="0.25">
      <c r="F84" s="1">
        <v>2</v>
      </c>
      <c r="G84" s="1">
        <v>2</v>
      </c>
      <c r="H84" s="1">
        <f>H82</f>
        <v>-1599.7247247247244</v>
      </c>
      <c r="I84" s="1">
        <f>I82</f>
        <v>10000</v>
      </c>
      <c r="J84" s="1">
        <f t="shared" si="19"/>
        <v>100000000</v>
      </c>
      <c r="K84" s="1">
        <v>1</v>
      </c>
      <c r="L84" s="1">
        <f t="shared" si="20"/>
        <v>1.5997247247247245E-5</v>
      </c>
    </row>
    <row r="85" spans="1:14" x14ac:dyDescent="0.25">
      <c r="H85" s="1"/>
      <c r="I85" s="1"/>
    </row>
    <row r="86" spans="1:14" x14ac:dyDescent="0.25">
      <c r="A86" t="s">
        <v>35</v>
      </c>
      <c r="B86">
        <v>2</v>
      </c>
      <c r="H86" s="1"/>
      <c r="I86" s="1"/>
      <c r="J86" s="1"/>
    </row>
    <row r="87" spans="1:14" x14ac:dyDescent="0.25">
      <c r="A87" t="s">
        <v>37</v>
      </c>
      <c r="B87">
        <v>2</v>
      </c>
      <c r="H87" s="1"/>
      <c r="I87" s="1"/>
    </row>
    <row r="88" spans="1:14" x14ac:dyDescent="0.25">
      <c r="H88" s="1"/>
      <c r="I88" s="1"/>
    </row>
    <row r="89" spans="1:14" x14ac:dyDescent="0.25">
      <c r="H89" s="1"/>
      <c r="I89" s="1"/>
    </row>
    <row r="90" spans="1:14" x14ac:dyDescent="0.25">
      <c r="H90" s="1"/>
      <c r="I90" s="1"/>
    </row>
    <row r="91" spans="1:14" x14ac:dyDescent="0.25">
      <c r="F91" s="1" t="s">
        <v>35</v>
      </c>
      <c r="H91" t="s">
        <v>91</v>
      </c>
      <c r="I91" t="s">
        <v>92</v>
      </c>
      <c r="J91" t="s">
        <v>93</v>
      </c>
    </row>
    <row r="92" spans="1:14" x14ac:dyDescent="0.25">
      <c r="F92" s="1">
        <v>1</v>
      </c>
      <c r="H92" s="1">
        <f>'dados invent e impacto e sensib'!B42</f>
        <v>100.52802802802805</v>
      </c>
      <c r="I92" s="1">
        <f>'dados invent e impacto e sensib'!I39</f>
        <v>0.3</v>
      </c>
      <c r="J92">
        <f>('dados invent e impacto e sensib'!G39)^2</f>
        <v>1000000</v>
      </c>
      <c r="K92">
        <f>-I92*H92/J92</f>
        <v>-3.0158408408408412E-5</v>
      </c>
    </row>
    <row r="93" spans="1:14" x14ac:dyDescent="0.25">
      <c r="F93" s="1">
        <v>2</v>
      </c>
      <c r="H93" s="1">
        <f>'dados invent e impacto e sensib'!B43</f>
        <v>-1599.7247247247244</v>
      </c>
      <c r="I93" s="1">
        <f>'dados invent e impacto e sensib'!I40</f>
        <v>0.7</v>
      </c>
      <c r="J93">
        <f>('dados invent e impacto e sensib'!G40)^2</f>
        <v>100000000</v>
      </c>
      <c r="K93">
        <f>-I93*H93/J93</f>
        <v>1.119807307307307E-5</v>
      </c>
    </row>
    <row r="94" spans="1:14" x14ac:dyDescent="0.25">
      <c r="H94" s="1"/>
      <c r="I94" s="1"/>
    </row>
    <row r="95" spans="1:14" x14ac:dyDescent="0.25">
      <c r="H95" s="1"/>
      <c r="I95" s="1"/>
    </row>
    <row r="96" spans="1:14" x14ac:dyDescent="0.25">
      <c r="H96" s="1"/>
      <c r="I96" s="1"/>
    </row>
    <row r="97" spans="8:9" x14ac:dyDescent="0.25">
      <c r="H97" s="1"/>
      <c r="I97" s="1"/>
    </row>
    <row r="98" spans="8:9" x14ac:dyDescent="0.25">
      <c r="H98" s="1"/>
      <c r="I98" s="1"/>
    </row>
    <row r="99" spans="8:9" x14ac:dyDescent="0.25">
      <c r="H99" s="1"/>
      <c r="I99" s="1"/>
    </row>
    <row r="100" spans="8:9" x14ac:dyDescent="0.25">
      <c r="H100" s="1"/>
      <c r="I100" s="1"/>
    </row>
    <row r="101" spans="8:9" x14ac:dyDescent="0.25">
      <c r="H101" s="1"/>
      <c r="I101" s="1"/>
    </row>
    <row r="102" spans="8:9" x14ac:dyDescent="0.25">
      <c r="H102" s="1"/>
      <c r="I102" s="1"/>
    </row>
    <row r="103" spans="8:9" x14ac:dyDescent="0.25">
      <c r="H103" s="1"/>
      <c r="I103" s="1"/>
    </row>
    <row r="104" spans="8:9" x14ac:dyDescent="0.25">
      <c r="H104" s="1"/>
      <c r="I104" s="1"/>
    </row>
    <row r="105" spans="8:9" x14ac:dyDescent="0.25">
      <c r="H105" s="1"/>
      <c r="I105" s="1"/>
    </row>
    <row r="106" spans="8:9" x14ac:dyDescent="0.25">
      <c r="H106" s="1"/>
      <c r="I106" s="1"/>
    </row>
    <row r="107" spans="8:9" x14ac:dyDescent="0.25">
      <c r="H107" s="1"/>
      <c r="I107" s="1"/>
    </row>
    <row r="108" spans="8:9" x14ac:dyDescent="0.25">
      <c r="H108" s="1"/>
      <c r="I108" s="1"/>
    </row>
    <row r="109" spans="8:9" x14ac:dyDescent="0.25">
      <c r="H109" s="1"/>
      <c r="I109" s="1"/>
    </row>
    <row r="110" spans="8:9" x14ac:dyDescent="0.25">
      <c r="H110" s="1"/>
      <c r="I110" s="1"/>
    </row>
    <row r="111" spans="8:9" x14ac:dyDescent="0.25">
      <c r="H111" s="1"/>
      <c r="I111" s="1"/>
    </row>
    <row r="112" spans="8:9" x14ac:dyDescent="0.25">
      <c r="H112" s="1"/>
      <c r="I112" s="1"/>
    </row>
    <row r="113" spans="8:9" x14ac:dyDescent="0.25">
      <c r="H113" s="1"/>
      <c r="I113" s="1"/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F3754-A3B4-4DDC-9F8C-DE9C3B7885E7}">
  <dimension ref="A4:O214"/>
  <sheetViews>
    <sheetView topLeftCell="A205" zoomScale="115" zoomScaleNormal="115" workbookViewId="0">
      <selection activeCell="M216" sqref="M216"/>
    </sheetView>
  </sheetViews>
  <sheetFormatPr defaultRowHeight="15" x14ac:dyDescent="0.25"/>
  <cols>
    <col min="2" max="3" width="4.7109375" customWidth="1"/>
    <col min="4" max="4" width="9.7109375" customWidth="1"/>
    <col min="9" max="9" width="11" bestFit="1" customWidth="1"/>
    <col min="10" max="10" width="10.5703125" bestFit="1" customWidth="1"/>
    <col min="11" max="11" width="12.7109375" bestFit="1" customWidth="1"/>
    <col min="12" max="12" width="12" bestFit="1" customWidth="1"/>
    <col min="13" max="13" width="13.140625" bestFit="1" customWidth="1"/>
    <col min="14" max="14" width="12" bestFit="1" customWidth="1"/>
  </cols>
  <sheetData>
    <row r="4" spans="1:11" x14ac:dyDescent="0.25">
      <c r="D4" s="43" t="s">
        <v>35</v>
      </c>
      <c r="E4" s="43" t="s">
        <v>36</v>
      </c>
      <c r="F4" s="43" t="s">
        <v>37</v>
      </c>
      <c r="G4" s="43" t="s">
        <v>110</v>
      </c>
      <c r="H4" s="43" t="s">
        <v>111</v>
      </c>
      <c r="I4" s="43" t="s">
        <v>103</v>
      </c>
      <c r="J4" s="43" t="s">
        <v>56</v>
      </c>
      <c r="K4" s="43" t="s">
        <v>112</v>
      </c>
    </row>
    <row r="5" spans="1:11" x14ac:dyDescent="0.25">
      <c r="A5" t="s">
        <v>35</v>
      </c>
      <c r="B5">
        <v>2</v>
      </c>
      <c r="D5">
        <v>1</v>
      </c>
      <c r="E5">
        <v>1</v>
      </c>
      <c r="F5">
        <v>1</v>
      </c>
      <c r="G5">
        <f>'dados invent e impacto e sensib'!B4</f>
        <v>1000</v>
      </c>
      <c r="H5">
        <f>'dados invent e impacto e sensib'!B19</f>
        <v>5.005005005005005</v>
      </c>
      <c r="I5">
        <f>'dados invent e impacto e sensib'!B16</f>
        <v>1.001001001001001E-3</v>
      </c>
      <c r="J5">
        <f>H5</f>
        <v>5.005005005005005</v>
      </c>
      <c r="K5">
        <f>-(G5/H5)*I5*J5</f>
        <v>-1.0010010010010011</v>
      </c>
    </row>
    <row r="6" spans="1:11" x14ac:dyDescent="0.25">
      <c r="A6" t="s">
        <v>36</v>
      </c>
      <c r="B6">
        <v>2</v>
      </c>
      <c r="D6">
        <v>1</v>
      </c>
      <c r="E6">
        <v>1</v>
      </c>
      <c r="F6">
        <v>2</v>
      </c>
      <c r="G6">
        <f>G5</f>
        <v>1000</v>
      </c>
      <c r="H6">
        <f>'dados invent e impacto e sensib'!B20</f>
        <v>1001.0010010010011</v>
      </c>
      <c r="I6">
        <f>'dados invent e impacto e sensib'!B17</f>
        <v>2.0020020020020021E-4</v>
      </c>
      <c r="J6">
        <f>J5</f>
        <v>5.005005005005005</v>
      </c>
      <c r="K6">
        <f t="shared" ref="K6:K12" si="0">-(G6/H6)*I6*J6</f>
        <v>-1.001001001001001E-3</v>
      </c>
    </row>
    <row r="7" spans="1:11" x14ac:dyDescent="0.25">
      <c r="A7" t="s">
        <v>37</v>
      </c>
      <c r="B7">
        <v>2</v>
      </c>
      <c r="D7">
        <v>1</v>
      </c>
      <c r="E7">
        <v>2</v>
      </c>
      <c r="F7">
        <v>1</v>
      </c>
      <c r="G7">
        <f>'dados invent e impacto e sensib'!C4</f>
        <v>-5</v>
      </c>
      <c r="H7">
        <f>H5</f>
        <v>5.005005005005005</v>
      </c>
      <c r="I7">
        <f>I5</f>
        <v>1.001001001001001E-3</v>
      </c>
      <c r="J7">
        <f>H6</f>
        <v>1001.0010010010011</v>
      </c>
      <c r="K7">
        <f t="shared" si="0"/>
        <v>1.0010010010010011</v>
      </c>
    </row>
    <row r="8" spans="1:11" x14ac:dyDescent="0.25">
      <c r="D8">
        <v>1</v>
      </c>
      <c r="E8">
        <v>2</v>
      </c>
      <c r="F8">
        <v>2</v>
      </c>
      <c r="G8">
        <f>G7</f>
        <v>-5</v>
      </c>
      <c r="H8">
        <f t="shared" ref="H8:H12" si="1">H6</f>
        <v>1001.0010010010011</v>
      </c>
      <c r="I8">
        <f>I6</f>
        <v>2.0020020020020021E-4</v>
      </c>
      <c r="J8">
        <f>J7</f>
        <v>1001.0010010010011</v>
      </c>
      <c r="K8">
        <f t="shared" si="0"/>
        <v>1.001001001001001E-3</v>
      </c>
    </row>
    <row r="9" spans="1:11" x14ac:dyDescent="0.25">
      <c r="D9">
        <v>2</v>
      </c>
      <c r="E9">
        <v>1</v>
      </c>
      <c r="F9">
        <v>1</v>
      </c>
      <c r="G9">
        <f>'dados invent e impacto e sensib'!B5</f>
        <v>-0.2</v>
      </c>
      <c r="H9">
        <f t="shared" si="1"/>
        <v>5.005005005005005</v>
      </c>
      <c r="I9">
        <f>'dados invent e impacto e sensib'!C16</f>
        <v>5.005005005005005E-3</v>
      </c>
      <c r="J9">
        <f>J5</f>
        <v>5.005005005005005</v>
      </c>
      <c r="K9">
        <f t="shared" si="0"/>
        <v>1.001001001001001E-3</v>
      </c>
    </row>
    <row r="10" spans="1:11" x14ac:dyDescent="0.25">
      <c r="D10">
        <v>2</v>
      </c>
      <c r="E10">
        <v>1</v>
      </c>
      <c r="F10">
        <v>2</v>
      </c>
      <c r="G10">
        <f>G9</f>
        <v>-0.2</v>
      </c>
      <c r="H10">
        <f t="shared" si="1"/>
        <v>1001.0010010010011</v>
      </c>
      <c r="I10">
        <f>'dados invent e impacto e sensib'!C17</f>
        <v>1.0010010010010011</v>
      </c>
      <c r="J10">
        <f t="shared" ref="J10:J12" si="2">J6</f>
        <v>5.005005005005005</v>
      </c>
      <c r="K10">
        <f t="shared" si="0"/>
        <v>1.001001001001001E-3</v>
      </c>
    </row>
    <row r="11" spans="1:11" x14ac:dyDescent="0.25">
      <c r="D11">
        <v>2</v>
      </c>
      <c r="E11">
        <v>2</v>
      </c>
      <c r="F11">
        <v>1</v>
      </c>
      <c r="G11">
        <f>'dados invent e impacto e sensib'!C5</f>
        <v>1</v>
      </c>
      <c r="H11">
        <f t="shared" si="1"/>
        <v>5.005005005005005</v>
      </c>
      <c r="I11">
        <f>I9</f>
        <v>5.005005005005005E-3</v>
      </c>
      <c r="J11">
        <f t="shared" si="2"/>
        <v>1001.0010010010011</v>
      </c>
      <c r="K11">
        <f t="shared" si="0"/>
        <v>-1.0010010010010011</v>
      </c>
    </row>
    <row r="12" spans="1:11" x14ac:dyDescent="0.25">
      <c r="D12">
        <v>2</v>
      </c>
      <c r="E12">
        <v>2</v>
      </c>
      <c r="F12">
        <v>2</v>
      </c>
      <c r="G12">
        <f>G11</f>
        <v>1</v>
      </c>
      <c r="H12">
        <f t="shared" si="1"/>
        <v>1001.0010010010011</v>
      </c>
      <c r="I12">
        <f>I10</f>
        <v>1.0010010010010011</v>
      </c>
      <c r="J12">
        <f t="shared" si="2"/>
        <v>1001.0010010010011</v>
      </c>
      <c r="K12">
        <f t="shared" si="0"/>
        <v>-1.0010010010010011</v>
      </c>
    </row>
    <row r="16" spans="1:11" x14ac:dyDescent="0.25">
      <c r="A16" t="s">
        <v>35</v>
      </c>
      <c r="B16">
        <v>2</v>
      </c>
      <c r="D16" s="1" t="s">
        <v>35</v>
      </c>
      <c r="E16" s="1" t="s">
        <v>36</v>
      </c>
      <c r="F16" s="1" t="s">
        <v>37</v>
      </c>
      <c r="G16" s="43" t="s">
        <v>110</v>
      </c>
      <c r="H16" s="1" t="s">
        <v>130</v>
      </c>
      <c r="I16" s="1" t="s">
        <v>131</v>
      </c>
      <c r="J16" s="1" t="s">
        <v>56</v>
      </c>
      <c r="K16" s="1" t="s">
        <v>132</v>
      </c>
    </row>
    <row r="17" spans="1:11" x14ac:dyDescent="0.25">
      <c r="A17" t="s">
        <v>36</v>
      </c>
      <c r="B17">
        <v>2</v>
      </c>
      <c r="D17" s="1">
        <v>1</v>
      </c>
      <c r="E17" s="1">
        <v>1</v>
      </c>
      <c r="F17" s="1">
        <v>1</v>
      </c>
      <c r="G17">
        <f>'dados invent e impacto e sensib'!B4</f>
        <v>1000</v>
      </c>
      <c r="H17">
        <f>'dados invent e impacto e sensib'!B22</f>
        <v>30.230230230230234</v>
      </c>
      <c r="I17">
        <f>'dados invent e impacto e sensib'!G13</f>
        <v>4.6046046046046044E-5</v>
      </c>
      <c r="J17">
        <f>'dados invent e impacto e sensib'!B19</f>
        <v>5.005005005005005</v>
      </c>
      <c r="K17">
        <f>-(G17/H17)*I17*J17</f>
        <v>-7.6235175572923908E-3</v>
      </c>
    </row>
    <row r="18" spans="1:11" x14ac:dyDescent="0.25">
      <c r="A18" t="s">
        <v>37</v>
      </c>
      <c r="B18">
        <v>4</v>
      </c>
      <c r="D18" s="1">
        <v>1</v>
      </c>
      <c r="E18" s="1">
        <v>1</v>
      </c>
      <c r="F18" s="1">
        <v>2</v>
      </c>
      <c r="G18">
        <f>G17</f>
        <v>1000</v>
      </c>
      <c r="H18">
        <f>'dados invent e impacto e sensib'!B23</f>
        <v>100.42542542542544</v>
      </c>
      <c r="I18">
        <f>'dados invent e impacto e sensib'!G14</f>
        <v>8.5085085085085098E-5</v>
      </c>
      <c r="J18">
        <f>J17</f>
        <v>5.005005005005005</v>
      </c>
      <c r="K18">
        <f t="shared" ref="K18:K32" si="3">-(G18/H18)*I18*J18</f>
        <v>-4.2404727179210112E-3</v>
      </c>
    </row>
    <row r="19" spans="1:11" x14ac:dyDescent="0.25">
      <c r="D19" s="1">
        <v>1</v>
      </c>
      <c r="E19" s="1">
        <v>1</v>
      </c>
      <c r="F19" s="1">
        <v>3</v>
      </c>
      <c r="G19">
        <f t="shared" ref="G19:G20" si="4">G18</f>
        <v>1000</v>
      </c>
      <c r="H19">
        <f>'dados invent e impacto e sensib'!B24</f>
        <v>20.0950950950951</v>
      </c>
      <c r="I19">
        <f>'dados invent e impacto e sensib'!G15</f>
        <v>1.9019019019019021E-5</v>
      </c>
      <c r="J19">
        <f t="shared" ref="J19:J20" si="5">J18</f>
        <v>5.005005005005005</v>
      </c>
      <c r="K19">
        <f t="shared" si="3"/>
        <v>-4.7369910383609007E-3</v>
      </c>
    </row>
    <row r="20" spans="1:11" x14ac:dyDescent="0.25">
      <c r="D20" s="1">
        <v>1</v>
      </c>
      <c r="E20" s="1">
        <v>1</v>
      </c>
      <c r="F20" s="1">
        <v>4</v>
      </c>
      <c r="G20">
        <f t="shared" si="4"/>
        <v>1000</v>
      </c>
      <c r="H20">
        <f>'dados invent e impacto e sensib'!B25</f>
        <v>-2102.102102102102</v>
      </c>
      <c r="I20">
        <f>'dados invent e impacto e sensib'!G16</f>
        <v>-0.50042042042042045</v>
      </c>
      <c r="J20">
        <f t="shared" si="5"/>
        <v>5.005005005005005</v>
      </c>
      <c r="K20">
        <f t="shared" si="3"/>
        <v>-1.1914771914771916</v>
      </c>
    </row>
    <row r="21" spans="1:11" x14ac:dyDescent="0.25">
      <c r="D21" s="1">
        <v>1</v>
      </c>
      <c r="E21" s="1">
        <v>2</v>
      </c>
      <c r="F21" s="1">
        <v>1</v>
      </c>
      <c r="G21">
        <f>'dados invent e impacto e sensib'!C4</f>
        <v>-5</v>
      </c>
      <c r="H21">
        <f>H17</f>
        <v>30.230230230230234</v>
      </c>
      <c r="I21">
        <f>I17</f>
        <v>4.6046046046046044E-5</v>
      </c>
      <c r="J21">
        <f>'dados invent e impacto e sensib'!B20</f>
        <v>1001.0010010010011</v>
      </c>
      <c r="K21">
        <f t="shared" si="3"/>
        <v>7.6235175572923908E-3</v>
      </c>
    </row>
    <row r="22" spans="1:11" x14ac:dyDescent="0.25">
      <c r="D22" s="1">
        <v>1</v>
      </c>
      <c r="E22" s="1">
        <v>2</v>
      </c>
      <c r="F22" s="1">
        <v>2</v>
      </c>
      <c r="G22">
        <f>G21</f>
        <v>-5</v>
      </c>
      <c r="H22">
        <f t="shared" ref="H22:I32" si="6">H18</f>
        <v>100.42542542542544</v>
      </c>
      <c r="I22">
        <f t="shared" si="6"/>
        <v>8.5085085085085098E-5</v>
      </c>
      <c r="J22">
        <f>J21</f>
        <v>1001.0010010010011</v>
      </c>
      <c r="K22">
        <f t="shared" si="3"/>
        <v>4.2404727179210112E-3</v>
      </c>
    </row>
    <row r="23" spans="1:11" x14ac:dyDescent="0.25">
      <c r="D23" s="1">
        <v>1</v>
      </c>
      <c r="E23" s="1">
        <v>2</v>
      </c>
      <c r="F23" s="1">
        <v>3</v>
      </c>
      <c r="G23">
        <f t="shared" ref="G23:G24" si="7">G22</f>
        <v>-5</v>
      </c>
      <c r="H23">
        <f t="shared" si="6"/>
        <v>20.0950950950951</v>
      </c>
      <c r="I23">
        <f t="shared" si="6"/>
        <v>1.9019019019019021E-5</v>
      </c>
      <c r="J23">
        <f t="shared" ref="J23:J24" si="8">J22</f>
        <v>1001.0010010010011</v>
      </c>
      <c r="K23">
        <f t="shared" si="3"/>
        <v>4.7369910383609007E-3</v>
      </c>
    </row>
    <row r="24" spans="1:11" x14ac:dyDescent="0.25">
      <c r="D24" s="1">
        <v>1</v>
      </c>
      <c r="E24" s="1">
        <v>2</v>
      </c>
      <c r="F24" s="1">
        <v>4</v>
      </c>
      <c r="G24">
        <f t="shared" si="7"/>
        <v>-5</v>
      </c>
      <c r="H24">
        <f t="shared" si="6"/>
        <v>-2102.102102102102</v>
      </c>
      <c r="I24">
        <f t="shared" si="6"/>
        <v>-0.50042042042042045</v>
      </c>
      <c r="J24">
        <f t="shared" si="8"/>
        <v>1001.0010010010011</v>
      </c>
      <c r="K24">
        <f t="shared" si="3"/>
        <v>1.1914771914771918</v>
      </c>
    </row>
    <row r="25" spans="1:11" x14ac:dyDescent="0.25">
      <c r="D25" s="1">
        <v>2</v>
      </c>
      <c r="E25" s="1">
        <v>1</v>
      </c>
      <c r="F25" s="1">
        <v>1</v>
      </c>
      <c r="G25">
        <f>'dados invent e impacto e sensib'!B5</f>
        <v>-0.2</v>
      </c>
      <c r="H25">
        <f t="shared" si="6"/>
        <v>30.230230230230234</v>
      </c>
      <c r="I25">
        <f>'dados invent e impacto e sensib'!H13</f>
        <v>3.0230230230230234E-2</v>
      </c>
      <c r="J25">
        <f>J17</f>
        <v>5.005005005005005</v>
      </c>
      <c r="K25">
        <f t="shared" si="3"/>
        <v>1.001001001001001E-3</v>
      </c>
    </row>
    <row r="26" spans="1:11" x14ac:dyDescent="0.25">
      <c r="D26" s="1">
        <v>2</v>
      </c>
      <c r="E26" s="1">
        <v>1</v>
      </c>
      <c r="F26" s="1">
        <v>2</v>
      </c>
      <c r="G26">
        <f>G25</f>
        <v>-0.2</v>
      </c>
      <c r="H26">
        <f t="shared" si="6"/>
        <v>100.42542542542544</v>
      </c>
      <c r="I26">
        <f>'dados invent e impacto e sensib'!H14</f>
        <v>0.10042542542542544</v>
      </c>
      <c r="J26">
        <f t="shared" ref="J26:J32" si="9">J18</f>
        <v>5.005005005005005</v>
      </c>
      <c r="K26">
        <f t="shared" si="3"/>
        <v>1.001001001001001E-3</v>
      </c>
    </row>
    <row r="27" spans="1:11" x14ac:dyDescent="0.25">
      <c r="D27" s="1">
        <v>2</v>
      </c>
      <c r="E27" s="1">
        <v>1</v>
      </c>
      <c r="F27" s="1">
        <v>3</v>
      </c>
      <c r="G27">
        <f t="shared" ref="G27:G28" si="10">G26</f>
        <v>-0.2</v>
      </c>
      <c r="H27">
        <f t="shared" si="6"/>
        <v>20.0950950950951</v>
      </c>
      <c r="I27">
        <f>'dados invent e impacto e sensib'!H15</f>
        <v>2.0095095095095099E-2</v>
      </c>
      <c r="J27">
        <f t="shared" si="9"/>
        <v>5.005005005005005</v>
      </c>
      <c r="K27">
        <f t="shared" si="3"/>
        <v>1.001001001001001E-3</v>
      </c>
    </row>
    <row r="28" spans="1:11" x14ac:dyDescent="0.25">
      <c r="D28" s="1">
        <v>2</v>
      </c>
      <c r="E28" s="1">
        <v>1</v>
      </c>
      <c r="F28" s="1">
        <v>4</v>
      </c>
      <c r="G28">
        <f t="shared" si="10"/>
        <v>-0.2</v>
      </c>
      <c r="H28">
        <f t="shared" si="6"/>
        <v>-2102.102102102102</v>
      </c>
      <c r="I28">
        <f>'dados invent e impacto e sensib'!H16</f>
        <v>-2.1021021021021022</v>
      </c>
      <c r="J28">
        <f t="shared" si="9"/>
        <v>5.005005005005005</v>
      </c>
      <c r="K28">
        <f t="shared" si="3"/>
        <v>1.0010010010010012E-3</v>
      </c>
    </row>
    <row r="29" spans="1:11" x14ac:dyDescent="0.25">
      <c r="D29" s="1">
        <v>2</v>
      </c>
      <c r="E29" s="1">
        <v>2</v>
      </c>
      <c r="F29" s="1">
        <v>1</v>
      </c>
      <c r="G29">
        <f>'dados invent e impacto e sensib'!C5</f>
        <v>1</v>
      </c>
      <c r="H29">
        <f t="shared" si="6"/>
        <v>30.230230230230234</v>
      </c>
      <c r="I29">
        <f>I25</f>
        <v>3.0230230230230234E-2</v>
      </c>
      <c r="J29">
        <f t="shared" si="9"/>
        <v>1001.0010010010011</v>
      </c>
      <c r="K29">
        <f t="shared" si="3"/>
        <v>-1.0010010010010011</v>
      </c>
    </row>
    <row r="30" spans="1:11" x14ac:dyDescent="0.25">
      <c r="D30" s="1">
        <v>2</v>
      </c>
      <c r="E30" s="1">
        <v>2</v>
      </c>
      <c r="F30" s="1">
        <v>2</v>
      </c>
      <c r="G30">
        <f>G29</f>
        <v>1</v>
      </c>
      <c r="H30">
        <f t="shared" si="6"/>
        <v>100.42542542542544</v>
      </c>
      <c r="I30">
        <f t="shared" si="6"/>
        <v>0.10042542542542544</v>
      </c>
      <c r="J30">
        <f t="shared" si="9"/>
        <v>1001.0010010010011</v>
      </c>
      <c r="K30">
        <f t="shared" si="3"/>
        <v>-1.0010010010010011</v>
      </c>
    </row>
    <row r="31" spans="1:11" x14ac:dyDescent="0.25">
      <c r="D31" s="1">
        <v>2</v>
      </c>
      <c r="E31" s="1">
        <v>2</v>
      </c>
      <c r="F31" s="1">
        <v>3</v>
      </c>
      <c r="G31">
        <f t="shared" ref="G31:G32" si="11">G30</f>
        <v>1</v>
      </c>
      <c r="H31">
        <f t="shared" si="6"/>
        <v>20.0950950950951</v>
      </c>
      <c r="I31">
        <f t="shared" si="6"/>
        <v>2.0095095095095099E-2</v>
      </c>
      <c r="J31">
        <f t="shared" si="9"/>
        <v>1001.0010010010011</v>
      </c>
      <c r="K31">
        <f t="shared" si="3"/>
        <v>-1.0010010010010011</v>
      </c>
    </row>
    <row r="32" spans="1:11" x14ac:dyDescent="0.25">
      <c r="D32" s="1">
        <v>2</v>
      </c>
      <c r="E32" s="1">
        <v>2</v>
      </c>
      <c r="F32" s="1">
        <v>4</v>
      </c>
      <c r="G32">
        <f t="shared" si="11"/>
        <v>1</v>
      </c>
      <c r="H32">
        <f t="shared" si="6"/>
        <v>-2102.102102102102</v>
      </c>
      <c r="I32">
        <f t="shared" si="6"/>
        <v>-2.1021021021021022</v>
      </c>
      <c r="J32">
        <f t="shared" si="9"/>
        <v>1001.0010010010011</v>
      </c>
      <c r="K32">
        <f t="shared" si="3"/>
        <v>-1.0010010010010013</v>
      </c>
    </row>
    <row r="36" spans="1:11" x14ac:dyDescent="0.25">
      <c r="A36" t="s">
        <v>35</v>
      </c>
      <c r="B36">
        <v>4</v>
      </c>
      <c r="D36" s="1" t="s">
        <v>35</v>
      </c>
      <c r="E36" s="1" t="s">
        <v>36</v>
      </c>
      <c r="F36" s="1" t="s">
        <v>37</v>
      </c>
      <c r="G36" s="1" t="s">
        <v>133</v>
      </c>
      <c r="H36" s="1" t="s">
        <v>130</v>
      </c>
      <c r="I36" s="1" t="s">
        <v>56</v>
      </c>
      <c r="J36" s="1" t="s">
        <v>90</v>
      </c>
      <c r="K36" s="1" t="s">
        <v>132</v>
      </c>
    </row>
    <row r="37" spans="1:11" x14ac:dyDescent="0.25">
      <c r="A37" t="s">
        <v>36</v>
      </c>
      <c r="B37">
        <v>2</v>
      </c>
      <c r="D37" s="1">
        <v>1</v>
      </c>
      <c r="E37" s="1">
        <v>1</v>
      </c>
      <c r="F37" s="1">
        <v>1</v>
      </c>
      <c r="G37">
        <f>'dados invent e impacto e sensib'!B7</f>
        <v>0.04</v>
      </c>
      <c r="H37">
        <f>'dados invent e impacto e sensib'!B22</f>
        <v>30.230230230230234</v>
      </c>
      <c r="I37">
        <f>'dados invent e impacto e sensib'!B19</f>
        <v>5.005005005005005</v>
      </c>
      <c r="J37">
        <f>IF(D37=F37,1,0)</f>
        <v>1</v>
      </c>
      <c r="K37">
        <f>(G37/H37)*I37*J37</f>
        <v>6.6225165562913899E-3</v>
      </c>
    </row>
    <row r="38" spans="1:11" x14ac:dyDescent="0.25">
      <c r="A38" t="s">
        <v>37</v>
      </c>
      <c r="B38">
        <v>4</v>
      </c>
      <c r="D38" s="1">
        <v>1</v>
      </c>
      <c r="E38" s="1">
        <v>1</v>
      </c>
      <c r="F38" s="1">
        <v>2</v>
      </c>
      <c r="G38">
        <f>G37</f>
        <v>0.04</v>
      </c>
      <c r="H38">
        <f>'dados invent e impacto e sensib'!B23</f>
        <v>100.42542542542544</v>
      </c>
      <c r="I38">
        <f>I37</f>
        <v>5.005005005005005</v>
      </c>
      <c r="J38">
        <f t="shared" ref="J38:J68" si="12">IF(D38=F38,1,0)</f>
        <v>0</v>
      </c>
      <c r="K38">
        <f t="shared" ref="K38:K68" si="13">(G38/H38)*I38*J38</f>
        <v>0</v>
      </c>
    </row>
    <row r="39" spans="1:11" x14ac:dyDescent="0.25">
      <c r="D39" s="1">
        <v>1</v>
      </c>
      <c r="E39" s="1">
        <v>1</v>
      </c>
      <c r="F39" s="1">
        <v>3</v>
      </c>
      <c r="G39">
        <f t="shared" ref="G39:G40" si="14">G38</f>
        <v>0.04</v>
      </c>
      <c r="H39">
        <f>'dados invent e impacto e sensib'!B24</f>
        <v>20.0950950950951</v>
      </c>
      <c r="I39">
        <f t="shared" ref="I39:I40" si="15">I38</f>
        <v>5.005005005005005</v>
      </c>
      <c r="J39">
        <f t="shared" si="12"/>
        <v>0</v>
      </c>
      <c r="K39">
        <f t="shared" si="13"/>
        <v>0</v>
      </c>
    </row>
    <row r="40" spans="1:11" x14ac:dyDescent="0.25">
      <c r="D40" s="1">
        <v>1</v>
      </c>
      <c r="E40" s="1">
        <v>1</v>
      </c>
      <c r="F40" s="1">
        <v>4</v>
      </c>
      <c r="G40">
        <f t="shared" si="14"/>
        <v>0.04</v>
      </c>
      <c r="H40">
        <f>'dados invent e impacto e sensib'!B25</f>
        <v>-2102.102102102102</v>
      </c>
      <c r="I40">
        <f t="shared" si="15"/>
        <v>5.005005005005005</v>
      </c>
      <c r="J40">
        <f t="shared" si="12"/>
        <v>0</v>
      </c>
      <c r="K40">
        <f t="shared" si="13"/>
        <v>0</v>
      </c>
    </row>
    <row r="41" spans="1:11" x14ac:dyDescent="0.25">
      <c r="D41" s="1">
        <v>1</v>
      </c>
      <c r="E41" s="1">
        <v>2</v>
      </c>
      <c r="F41" s="1">
        <v>1</v>
      </c>
      <c r="G41">
        <f>'dados invent e impacto e sensib'!C7</f>
        <v>0.03</v>
      </c>
      <c r="H41">
        <f>H37</f>
        <v>30.230230230230234</v>
      </c>
      <c r="I41">
        <f>'dados invent e impacto e sensib'!B20</f>
        <v>1001.0010010010011</v>
      </c>
      <c r="J41">
        <f t="shared" si="12"/>
        <v>1</v>
      </c>
      <c r="K41">
        <f t="shared" si="13"/>
        <v>0.99337748344370846</v>
      </c>
    </row>
    <row r="42" spans="1:11" x14ac:dyDescent="0.25">
      <c r="D42" s="1">
        <v>1</v>
      </c>
      <c r="E42" s="1">
        <v>2</v>
      </c>
      <c r="F42" s="1">
        <v>2</v>
      </c>
      <c r="G42">
        <f>G41</f>
        <v>0.03</v>
      </c>
      <c r="H42">
        <f t="shared" ref="H42:H68" si="16">H38</f>
        <v>100.42542542542544</v>
      </c>
      <c r="I42">
        <f>I41</f>
        <v>1001.0010010010011</v>
      </c>
      <c r="J42">
        <f t="shared" si="12"/>
        <v>0</v>
      </c>
      <c r="K42">
        <f t="shared" si="13"/>
        <v>0</v>
      </c>
    </row>
    <row r="43" spans="1:11" x14ac:dyDescent="0.25">
      <c r="D43" s="1">
        <v>1</v>
      </c>
      <c r="E43" s="1">
        <v>2</v>
      </c>
      <c r="F43" s="1">
        <v>3</v>
      </c>
      <c r="G43">
        <f t="shared" ref="G43:G44" si="17">G42</f>
        <v>0.03</v>
      </c>
      <c r="H43">
        <f t="shared" si="16"/>
        <v>20.0950950950951</v>
      </c>
      <c r="I43">
        <f t="shared" ref="I43:I44" si="18">I42</f>
        <v>1001.0010010010011</v>
      </c>
      <c r="J43">
        <f t="shared" si="12"/>
        <v>0</v>
      </c>
      <c r="K43">
        <f t="shared" si="13"/>
        <v>0</v>
      </c>
    </row>
    <row r="44" spans="1:11" x14ac:dyDescent="0.25">
      <c r="D44" s="1">
        <v>1</v>
      </c>
      <c r="E44" s="1">
        <v>2</v>
      </c>
      <c r="F44" s="1">
        <v>4</v>
      </c>
      <c r="G44">
        <f t="shared" si="17"/>
        <v>0.03</v>
      </c>
      <c r="H44">
        <f t="shared" si="16"/>
        <v>-2102.102102102102</v>
      </c>
      <c r="I44">
        <f t="shared" si="18"/>
        <v>1001.0010010010011</v>
      </c>
      <c r="J44">
        <f t="shared" si="12"/>
        <v>0</v>
      </c>
      <c r="K44">
        <f t="shared" si="13"/>
        <v>0</v>
      </c>
    </row>
    <row r="45" spans="1:11" x14ac:dyDescent="0.25">
      <c r="D45" s="1">
        <v>2</v>
      </c>
      <c r="E45" s="1">
        <v>1</v>
      </c>
      <c r="F45" s="1">
        <v>1</v>
      </c>
      <c r="G45">
        <f>'dados invent e impacto e sensib'!B8</f>
        <v>6.5000000000000002E-2</v>
      </c>
      <c r="H45">
        <f t="shared" si="16"/>
        <v>30.230230230230234</v>
      </c>
      <c r="I45">
        <f>I37</f>
        <v>5.005005005005005</v>
      </c>
      <c r="J45">
        <f t="shared" si="12"/>
        <v>0</v>
      </c>
      <c r="K45">
        <f t="shared" si="13"/>
        <v>0</v>
      </c>
    </row>
    <row r="46" spans="1:11" x14ac:dyDescent="0.25">
      <c r="D46" s="1">
        <v>2</v>
      </c>
      <c r="E46" s="1">
        <v>1</v>
      </c>
      <c r="F46" s="1">
        <v>2</v>
      </c>
      <c r="G46">
        <f>G45</f>
        <v>6.5000000000000002E-2</v>
      </c>
      <c r="H46">
        <f t="shared" si="16"/>
        <v>100.42542542542544</v>
      </c>
      <c r="I46">
        <f t="shared" ref="I46:I68" si="19">I38</f>
        <v>5.005005005005005</v>
      </c>
      <c r="J46">
        <f t="shared" si="12"/>
        <v>1</v>
      </c>
      <c r="K46">
        <f t="shared" si="13"/>
        <v>3.2394717169200097E-3</v>
      </c>
    </row>
    <row r="47" spans="1:11" x14ac:dyDescent="0.25">
      <c r="D47" s="1">
        <v>2</v>
      </c>
      <c r="E47" s="1">
        <v>1</v>
      </c>
      <c r="F47" s="1">
        <v>3</v>
      </c>
      <c r="G47">
        <f t="shared" ref="G47:G48" si="20">G46</f>
        <v>6.5000000000000002E-2</v>
      </c>
      <c r="H47">
        <f t="shared" si="16"/>
        <v>20.0950950950951</v>
      </c>
      <c r="I47">
        <f t="shared" si="19"/>
        <v>5.005005005005005</v>
      </c>
      <c r="J47">
        <f t="shared" si="12"/>
        <v>0</v>
      </c>
      <c r="K47">
        <f t="shared" si="13"/>
        <v>0</v>
      </c>
    </row>
    <row r="48" spans="1:11" x14ac:dyDescent="0.25">
      <c r="D48" s="1">
        <v>2</v>
      </c>
      <c r="E48" s="1">
        <v>1</v>
      </c>
      <c r="F48" s="1">
        <v>4</v>
      </c>
      <c r="G48">
        <f t="shared" si="20"/>
        <v>6.5000000000000002E-2</v>
      </c>
      <c r="H48">
        <f t="shared" si="16"/>
        <v>-2102.102102102102</v>
      </c>
      <c r="I48">
        <f t="shared" si="19"/>
        <v>5.005005005005005</v>
      </c>
      <c r="J48">
        <f t="shared" si="12"/>
        <v>0</v>
      </c>
      <c r="K48">
        <f t="shared" si="13"/>
        <v>0</v>
      </c>
    </row>
    <row r="49" spans="4:11" x14ac:dyDescent="0.25">
      <c r="D49" s="1">
        <v>2</v>
      </c>
      <c r="E49" s="1">
        <v>2</v>
      </c>
      <c r="F49" s="1">
        <v>1</v>
      </c>
      <c r="G49">
        <f>'dados invent e impacto e sensib'!C8</f>
        <v>0.1</v>
      </c>
      <c r="H49">
        <f t="shared" si="16"/>
        <v>30.230230230230234</v>
      </c>
      <c r="I49">
        <f t="shared" si="19"/>
        <v>1001.0010010010011</v>
      </c>
      <c r="J49">
        <f t="shared" si="12"/>
        <v>0</v>
      </c>
      <c r="K49">
        <f t="shared" si="13"/>
        <v>0</v>
      </c>
    </row>
    <row r="50" spans="4:11" x14ac:dyDescent="0.25">
      <c r="D50" s="1">
        <v>2</v>
      </c>
      <c r="E50" s="1">
        <v>2</v>
      </c>
      <c r="F50" s="1">
        <v>2</v>
      </c>
      <c r="G50">
        <f>G49</f>
        <v>0.1</v>
      </c>
      <c r="H50">
        <f t="shared" si="16"/>
        <v>100.42542542542544</v>
      </c>
      <c r="I50">
        <f t="shared" si="19"/>
        <v>1001.0010010010011</v>
      </c>
      <c r="J50">
        <f t="shared" si="12"/>
        <v>1</v>
      </c>
      <c r="K50">
        <f t="shared" si="13"/>
        <v>0.99676052828307993</v>
      </c>
    </row>
    <row r="51" spans="4:11" x14ac:dyDescent="0.25">
      <c r="D51" s="1">
        <v>2</v>
      </c>
      <c r="E51" s="1">
        <v>2</v>
      </c>
      <c r="F51" s="1">
        <v>3</v>
      </c>
      <c r="G51">
        <f t="shared" ref="G51:G52" si="21">G50</f>
        <v>0.1</v>
      </c>
      <c r="H51">
        <f t="shared" si="16"/>
        <v>20.0950950950951</v>
      </c>
      <c r="I51">
        <f t="shared" si="19"/>
        <v>1001.0010010010011</v>
      </c>
      <c r="J51">
        <f t="shared" si="12"/>
        <v>0</v>
      </c>
      <c r="K51">
        <f t="shared" si="13"/>
        <v>0</v>
      </c>
    </row>
    <row r="52" spans="4:11" x14ac:dyDescent="0.25">
      <c r="D52" s="1">
        <v>2</v>
      </c>
      <c r="E52" s="1">
        <v>2</v>
      </c>
      <c r="F52" s="1">
        <v>4</v>
      </c>
      <c r="G52">
        <f t="shared" si="21"/>
        <v>0.1</v>
      </c>
      <c r="H52">
        <f t="shared" si="16"/>
        <v>-2102.102102102102</v>
      </c>
      <c r="I52">
        <f t="shared" si="19"/>
        <v>1001.0010010010011</v>
      </c>
      <c r="J52">
        <f t="shared" si="12"/>
        <v>0</v>
      </c>
      <c r="K52">
        <f t="shared" si="13"/>
        <v>0</v>
      </c>
    </row>
    <row r="53" spans="4:11" x14ac:dyDescent="0.25">
      <c r="D53" s="1">
        <v>3</v>
      </c>
      <c r="E53" s="1">
        <v>1</v>
      </c>
      <c r="F53" s="1">
        <v>1</v>
      </c>
      <c r="G53">
        <f>'dados invent e impacto e sensib'!B9</f>
        <v>1.4999999999999999E-2</v>
      </c>
      <c r="H53">
        <f t="shared" si="16"/>
        <v>30.230230230230234</v>
      </c>
      <c r="I53">
        <f t="shared" si="19"/>
        <v>5.005005005005005</v>
      </c>
      <c r="J53">
        <f t="shared" si="12"/>
        <v>0</v>
      </c>
      <c r="K53">
        <f t="shared" si="13"/>
        <v>0</v>
      </c>
    </row>
    <row r="54" spans="4:11" x14ac:dyDescent="0.25">
      <c r="D54" s="1">
        <v>3</v>
      </c>
      <c r="E54" s="1">
        <v>1</v>
      </c>
      <c r="F54" s="1">
        <v>2</v>
      </c>
      <c r="G54">
        <f>G53</f>
        <v>1.4999999999999999E-2</v>
      </c>
      <c r="H54">
        <f t="shared" si="16"/>
        <v>100.42542542542544</v>
      </c>
      <c r="I54">
        <f t="shared" si="19"/>
        <v>5.005005005005005</v>
      </c>
      <c r="J54">
        <f t="shared" si="12"/>
        <v>0</v>
      </c>
      <c r="K54">
        <f t="shared" si="13"/>
        <v>0</v>
      </c>
    </row>
    <row r="55" spans="4:11" x14ac:dyDescent="0.25">
      <c r="D55" s="1">
        <v>3</v>
      </c>
      <c r="E55" s="1">
        <v>1</v>
      </c>
      <c r="F55" s="1">
        <v>3</v>
      </c>
      <c r="G55">
        <f>G54</f>
        <v>1.4999999999999999E-2</v>
      </c>
      <c r="H55">
        <f t="shared" si="16"/>
        <v>20.0950950950951</v>
      </c>
      <c r="I55">
        <f t="shared" si="19"/>
        <v>5.005005005005005</v>
      </c>
      <c r="J55">
        <f t="shared" si="12"/>
        <v>1</v>
      </c>
      <c r="K55">
        <f t="shared" si="13"/>
        <v>3.7359900373598993E-3</v>
      </c>
    </row>
    <row r="56" spans="4:11" x14ac:dyDescent="0.25">
      <c r="D56" s="1">
        <v>3</v>
      </c>
      <c r="E56" s="1">
        <v>1</v>
      </c>
      <c r="F56" s="1">
        <v>4</v>
      </c>
      <c r="G56">
        <f>G55</f>
        <v>1.4999999999999999E-2</v>
      </c>
      <c r="H56">
        <f t="shared" si="16"/>
        <v>-2102.102102102102</v>
      </c>
      <c r="I56">
        <f t="shared" si="19"/>
        <v>5.005005005005005</v>
      </c>
      <c r="J56">
        <f t="shared" si="12"/>
        <v>0</v>
      </c>
      <c r="K56">
        <f t="shared" si="13"/>
        <v>0</v>
      </c>
    </row>
    <row r="57" spans="4:11" x14ac:dyDescent="0.25">
      <c r="D57" s="1">
        <v>3</v>
      </c>
      <c r="E57" s="1">
        <v>2</v>
      </c>
      <c r="F57" s="1">
        <v>1</v>
      </c>
      <c r="G57">
        <f>'dados invent e impacto e sensib'!C9</f>
        <v>0.02</v>
      </c>
      <c r="H57">
        <f t="shared" si="16"/>
        <v>30.230230230230234</v>
      </c>
      <c r="I57">
        <f t="shared" si="19"/>
        <v>1001.0010010010011</v>
      </c>
      <c r="J57">
        <f t="shared" si="12"/>
        <v>0</v>
      </c>
      <c r="K57">
        <f t="shared" si="13"/>
        <v>0</v>
      </c>
    </row>
    <row r="58" spans="4:11" x14ac:dyDescent="0.25">
      <c r="D58" s="1">
        <v>3</v>
      </c>
      <c r="E58" s="1">
        <v>2</v>
      </c>
      <c r="F58" s="1">
        <v>2</v>
      </c>
      <c r="G58">
        <f>G57</f>
        <v>0.02</v>
      </c>
      <c r="H58">
        <f t="shared" si="16"/>
        <v>100.42542542542544</v>
      </c>
      <c r="I58">
        <f t="shared" si="19"/>
        <v>1001.0010010010011</v>
      </c>
      <c r="J58">
        <f t="shared" si="12"/>
        <v>0</v>
      </c>
      <c r="K58">
        <f t="shared" si="13"/>
        <v>0</v>
      </c>
    </row>
    <row r="59" spans="4:11" x14ac:dyDescent="0.25">
      <c r="D59" s="1">
        <v>3</v>
      </c>
      <c r="E59" s="1">
        <v>2</v>
      </c>
      <c r="F59" s="1">
        <v>3</v>
      </c>
      <c r="G59">
        <f t="shared" ref="G59:G60" si="22">G58</f>
        <v>0.02</v>
      </c>
      <c r="H59">
        <f t="shared" si="16"/>
        <v>20.0950950950951</v>
      </c>
      <c r="I59">
        <f t="shared" si="19"/>
        <v>1001.0010010010011</v>
      </c>
      <c r="J59">
        <f t="shared" si="12"/>
        <v>1</v>
      </c>
      <c r="K59">
        <f t="shared" si="13"/>
        <v>0.99626400996263997</v>
      </c>
    </row>
    <row r="60" spans="4:11" x14ac:dyDescent="0.25">
      <c r="D60" s="1">
        <v>3</v>
      </c>
      <c r="E60" s="1">
        <v>2</v>
      </c>
      <c r="F60" s="1">
        <v>4</v>
      </c>
      <c r="G60">
        <f t="shared" si="22"/>
        <v>0.02</v>
      </c>
      <c r="H60">
        <f t="shared" si="16"/>
        <v>-2102.102102102102</v>
      </c>
      <c r="I60">
        <f t="shared" si="19"/>
        <v>1001.0010010010011</v>
      </c>
      <c r="J60">
        <f t="shared" si="12"/>
        <v>0</v>
      </c>
      <c r="K60">
        <f t="shared" si="13"/>
        <v>0</v>
      </c>
    </row>
    <row r="61" spans="4:11" x14ac:dyDescent="0.25">
      <c r="D61" s="1">
        <v>4</v>
      </c>
      <c r="E61" s="1">
        <v>1</v>
      </c>
      <c r="F61" s="1">
        <v>1</v>
      </c>
      <c r="G61">
        <f>'dados invent e impacto e sensib'!B10</f>
        <v>-500</v>
      </c>
      <c r="H61">
        <f t="shared" si="16"/>
        <v>30.230230230230234</v>
      </c>
      <c r="I61">
        <f t="shared" si="19"/>
        <v>5.005005005005005</v>
      </c>
      <c r="J61">
        <f t="shared" si="12"/>
        <v>0</v>
      </c>
      <c r="K61">
        <f t="shared" si="13"/>
        <v>0</v>
      </c>
    </row>
    <row r="62" spans="4:11" x14ac:dyDescent="0.25">
      <c r="D62" s="1">
        <v>4</v>
      </c>
      <c r="E62" s="1">
        <v>1</v>
      </c>
      <c r="F62" s="1">
        <v>2</v>
      </c>
      <c r="G62">
        <f>G61</f>
        <v>-500</v>
      </c>
      <c r="H62">
        <f t="shared" si="16"/>
        <v>100.42542542542544</v>
      </c>
      <c r="I62">
        <f t="shared" si="19"/>
        <v>5.005005005005005</v>
      </c>
      <c r="J62">
        <f t="shared" si="12"/>
        <v>0</v>
      </c>
      <c r="K62">
        <f t="shared" si="13"/>
        <v>0</v>
      </c>
    </row>
    <row r="63" spans="4:11" x14ac:dyDescent="0.25">
      <c r="D63" s="1">
        <v>4</v>
      </c>
      <c r="E63" s="1">
        <v>1</v>
      </c>
      <c r="F63" s="1">
        <v>3</v>
      </c>
      <c r="G63">
        <f t="shared" ref="G63:G64" si="23">G62</f>
        <v>-500</v>
      </c>
      <c r="H63">
        <f t="shared" si="16"/>
        <v>20.0950950950951</v>
      </c>
      <c r="I63">
        <f t="shared" si="19"/>
        <v>5.005005005005005</v>
      </c>
      <c r="J63">
        <f t="shared" si="12"/>
        <v>0</v>
      </c>
      <c r="K63">
        <f t="shared" si="13"/>
        <v>0</v>
      </c>
    </row>
    <row r="64" spans="4:11" x14ac:dyDescent="0.25">
      <c r="D64" s="1">
        <v>4</v>
      </c>
      <c r="E64" s="1">
        <v>1</v>
      </c>
      <c r="F64" s="1">
        <v>4</v>
      </c>
      <c r="G64">
        <f t="shared" si="23"/>
        <v>-500</v>
      </c>
      <c r="H64">
        <f t="shared" si="16"/>
        <v>-2102.102102102102</v>
      </c>
      <c r="I64">
        <f t="shared" si="19"/>
        <v>5.005005005005005</v>
      </c>
      <c r="J64">
        <f t="shared" si="12"/>
        <v>1</v>
      </c>
      <c r="K64">
        <f t="shared" si="13"/>
        <v>1.1904761904761907</v>
      </c>
    </row>
    <row r="65" spans="1:15" x14ac:dyDescent="0.25">
      <c r="D65" s="1">
        <v>4</v>
      </c>
      <c r="E65" s="1">
        <v>2</v>
      </c>
      <c r="F65" s="1">
        <v>1</v>
      </c>
      <c r="G65">
        <f>'dados invent e impacto e sensib'!C10</f>
        <v>0.4</v>
      </c>
      <c r="H65">
        <f t="shared" si="16"/>
        <v>30.230230230230234</v>
      </c>
      <c r="I65">
        <f t="shared" si="19"/>
        <v>1001.0010010010011</v>
      </c>
      <c r="J65">
        <f t="shared" si="12"/>
        <v>0</v>
      </c>
      <c r="K65">
        <f t="shared" si="13"/>
        <v>0</v>
      </c>
    </row>
    <row r="66" spans="1:15" x14ac:dyDescent="0.25">
      <c r="D66" s="1">
        <v>4</v>
      </c>
      <c r="E66" s="1">
        <v>2</v>
      </c>
      <c r="F66" s="1">
        <v>2</v>
      </c>
      <c r="G66">
        <f>G65</f>
        <v>0.4</v>
      </c>
      <c r="H66">
        <f t="shared" si="16"/>
        <v>100.42542542542544</v>
      </c>
      <c r="I66">
        <f t="shared" si="19"/>
        <v>1001.0010010010011</v>
      </c>
      <c r="J66">
        <f t="shared" si="12"/>
        <v>0</v>
      </c>
      <c r="K66">
        <f t="shared" si="13"/>
        <v>0</v>
      </c>
    </row>
    <row r="67" spans="1:15" x14ac:dyDescent="0.25">
      <c r="D67" s="1">
        <v>4</v>
      </c>
      <c r="E67" s="1">
        <v>2</v>
      </c>
      <c r="F67" s="1">
        <v>3</v>
      </c>
      <c r="G67">
        <f t="shared" ref="G67:G68" si="24">G66</f>
        <v>0.4</v>
      </c>
      <c r="H67">
        <f t="shared" si="16"/>
        <v>20.0950950950951</v>
      </c>
      <c r="I67">
        <f t="shared" si="19"/>
        <v>1001.0010010010011</v>
      </c>
      <c r="J67">
        <f t="shared" si="12"/>
        <v>0</v>
      </c>
      <c r="K67">
        <f t="shared" si="13"/>
        <v>0</v>
      </c>
    </row>
    <row r="68" spans="1:15" x14ac:dyDescent="0.25">
      <c r="D68" s="1">
        <v>4</v>
      </c>
      <c r="E68" s="1">
        <v>2</v>
      </c>
      <c r="F68" s="1">
        <v>4</v>
      </c>
      <c r="G68">
        <f t="shared" si="24"/>
        <v>0.4</v>
      </c>
      <c r="H68">
        <f t="shared" si="16"/>
        <v>-2102.102102102102</v>
      </c>
      <c r="I68">
        <f t="shared" si="19"/>
        <v>1001.0010010010011</v>
      </c>
      <c r="J68">
        <f t="shared" si="12"/>
        <v>1</v>
      </c>
      <c r="K68">
        <f t="shared" si="13"/>
        <v>-0.19047619047619052</v>
      </c>
    </row>
    <row r="73" spans="1:15" x14ac:dyDescent="0.25">
      <c r="A73" t="s">
        <v>35</v>
      </c>
      <c r="B73">
        <v>2</v>
      </c>
      <c r="D73" s="1" t="s">
        <v>35</v>
      </c>
      <c r="E73" s="1" t="s">
        <v>36</v>
      </c>
      <c r="F73" s="1" t="s">
        <v>37</v>
      </c>
      <c r="G73" s="1" t="s">
        <v>58</v>
      </c>
      <c r="H73" s="1" t="s">
        <v>110</v>
      </c>
      <c r="I73" s="1" t="s">
        <v>87</v>
      </c>
      <c r="J73" s="1" t="s">
        <v>56</v>
      </c>
      <c r="K73" s="1" t="s">
        <v>59</v>
      </c>
      <c r="L73" s="1" t="s">
        <v>60</v>
      </c>
      <c r="M73" s="1" t="s">
        <v>119</v>
      </c>
      <c r="N73" s="1" t="s">
        <v>134</v>
      </c>
      <c r="O73" s="1"/>
    </row>
    <row r="74" spans="1:15" x14ac:dyDescent="0.25">
      <c r="A74" t="s">
        <v>36</v>
      </c>
      <c r="B74">
        <v>2</v>
      </c>
      <c r="D74" s="1">
        <v>1</v>
      </c>
      <c r="E74" s="1">
        <v>1</v>
      </c>
      <c r="F74" s="1">
        <v>1</v>
      </c>
      <c r="G74" s="1">
        <v>1</v>
      </c>
      <c r="H74">
        <f>'dados invent e impacto e sensib'!B4</f>
        <v>1000</v>
      </c>
      <c r="I74">
        <f>'dados invent e impacto e sensib'!B42</f>
        <v>100.52802802802805</v>
      </c>
      <c r="J74">
        <f>'dados invent e impacto e sensib'!B19</f>
        <v>5.005005005005005</v>
      </c>
      <c r="K74">
        <f>'dados invent e impacto e sensib'!B39</f>
        <v>1</v>
      </c>
      <c r="L74">
        <f>'dados invent e impacto e sensib'!G13</f>
        <v>4.6046046046046044E-5</v>
      </c>
      <c r="M74">
        <f>K74*L74</f>
        <v>4.6046046046046044E-5</v>
      </c>
      <c r="N74">
        <f>(-H74/I74)*J74*SUM(M74:M77)</f>
        <v>-5.2578031717211721E-3</v>
      </c>
    </row>
    <row r="75" spans="1:15" x14ac:dyDescent="0.25">
      <c r="A75" t="s">
        <v>37</v>
      </c>
      <c r="B75">
        <v>2</v>
      </c>
      <c r="D75" s="1">
        <v>1</v>
      </c>
      <c r="E75" s="1">
        <v>1</v>
      </c>
      <c r="F75" s="1">
        <v>1</v>
      </c>
      <c r="G75" s="1">
        <v>2</v>
      </c>
      <c r="H75">
        <f>H74</f>
        <v>1000</v>
      </c>
      <c r="I75">
        <f>I74</f>
        <v>100.52802802802805</v>
      </c>
      <c r="J75">
        <f>J74</f>
        <v>5.005005005005005</v>
      </c>
      <c r="K75">
        <f>'dados invent e impacto e sensib'!C39</f>
        <v>0.7</v>
      </c>
      <c r="L75">
        <f>'dados invent e impacto e sensib'!G14</f>
        <v>8.5085085085085098E-5</v>
      </c>
      <c r="M75">
        <f t="shared" ref="M75:M105" si="25">K75*L75</f>
        <v>5.9559559559559566E-5</v>
      </c>
    </row>
    <row r="76" spans="1:15" x14ac:dyDescent="0.25">
      <c r="A76" t="s">
        <v>58</v>
      </c>
      <c r="B76">
        <v>4</v>
      </c>
      <c r="D76" s="1">
        <v>1</v>
      </c>
      <c r="E76" s="1">
        <v>1</v>
      </c>
      <c r="F76" s="1">
        <v>1</v>
      </c>
      <c r="G76" s="1">
        <v>3</v>
      </c>
      <c r="H76">
        <f t="shared" ref="H76:H81" si="26">H75</f>
        <v>1000</v>
      </c>
      <c r="I76">
        <f t="shared" ref="I76:I77" si="27">I75</f>
        <v>100.52802802802805</v>
      </c>
      <c r="J76">
        <f t="shared" ref="J76:J81" si="28">J75</f>
        <v>5.005005005005005</v>
      </c>
      <c r="K76">
        <f>'dados invent e impacto e sensib'!D39</f>
        <v>0</v>
      </c>
      <c r="L76">
        <f>'dados invent e impacto e sensib'!G15</f>
        <v>1.9019019019019021E-5</v>
      </c>
      <c r="M76">
        <f t="shared" si="25"/>
        <v>0</v>
      </c>
    </row>
    <row r="77" spans="1:15" x14ac:dyDescent="0.25">
      <c r="D77" s="1">
        <v>1</v>
      </c>
      <c r="E77" s="1">
        <v>1</v>
      </c>
      <c r="F77" s="1">
        <v>1</v>
      </c>
      <c r="G77" s="1">
        <v>4</v>
      </c>
      <c r="H77">
        <f t="shared" si="26"/>
        <v>1000</v>
      </c>
      <c r="I77">
        <f t="shared" si="27"/>
        <v>100.52802802802805</v>
      </c>
      <c r="J77">
        <f t="shared" si="28"/>
        <v>5.005005005005005</v>
      </c>
      <c r="K77">
        <f>'dados invent e impacto e sensib'!E39</f>
        <v>0</v>
      </c>
      <c r="L77">
        <f>'dados invent e impacto e sensib'!G16</f>
        <v>-0.50042042042042045</v>
      </c>
      <c r="M77">
        <f t="shared" si="25"/>
        <v>0</v>
      </c>
    </row>
    <row r="78" spans="1:15" x14ac:dyDescent="0.25">
      <c r="D78" s="1">
        <v>1</v>
      </c>
      <c r="E78" s="1">
        <v>1</v>
      </c>
      <c r="F78" s="1">
        <v>2</v>
      </c>
      <c r="G78" s="1">
        <v>1</v>
      </c>
      <c r="H78">
        <f t="shared" si="26"/>
        <v>1000</v>
      </c>
      <c r="I78">
        <f>'dados invent e impacto e sensib'!B43</f>
        <v>-1599.7247247247244</v>
      </c>
      <c r="J78">
        <f t="shared" si="28"/>
        <v>5.005005005005005</v>
      </c>
      <c r="K78">
        <f>'dados invent e impacto e sensib'!B40</f>
        <v>0</v>
      </c>
      <c r="L78">
        <f>L74</f>
        <v>4.6046046046046044E-5</v>
      </c>
      <c r="M78">
        <f t="shared" si="25"/>
        <v>0</v>
      </c>
      <c r="N78">
        <f t="shared" ref="N78" si="29">(-H78/I78)*J78*SUM(M78:M81)</f>
        <v>-1.5641609540710053</v>
      </c>
    </row>
    <row r="79" spans="1:15" x14ac:dyDescent="0.25">
      <c r="D79" s="1">
        <v>1</v>
      </c>
      <c r="E79" s="1">
        <v>1</v>
      </c>
      <c r="F79" s="1">
        <v>2</v>
      </c>
      <c r="G79" s="1">
        <v>2</v>
      </c>
      <c r="H79">
        <f t="shared" si="26"/>
        <v>1000</v>
      </c>
      <c r="I79">
        <f>I78</f>
        <v>-1599.7247247247244</v>
      </c>
      <c r="J79">
        <f t="shared" si="28"/>
        <v>5.005005005005005</v>
      </c>
      <c r="K79">
        <f>'dados invent e impacto e sensib'!C40</f>
        <v>0</v>
      </c>
      <c r="L79">
        <f t="shared" ref="L79:L89" si="30">L75</f>
        <v>8.5085085085085098E-5</v>
      </c>
      <c r="M79">
        <f t="shared" si="25"/>
        <v>0</v>
      </c>
    </row>
    <row r="80" spans="1:15" x14ac:dyDescent="0.25">
      <c r="D80" s="1">
        <v>1</v>
      </c>
      <c r="E80" s="1">
        <v>1</v>
      </c>
      <c r="F80" s="1">
        <v>2</v>
      </c>
      <c r="G80" s="1">
        <v>3</v>
      </c>
      <c r="H80">
        <f t="shared" si="26"/>
        <v>1000</v>
      </c>
      <c r="I80">
        <f t="shared" ref="I80:I81" si="31">I79</f>
        <v>-1599.7247247247244</v>
      </c>
      <c r="J80">
        <f t="shared" si="28"/>
        <v>5.005005005005005</v>
      </c>
      <c r="K80">
        <f>'dados invent e impacto e sensib'!D40</f>
        <v>25</v>
      </c>
      <c r="L80">
        <f t="shared" si="30"/>
        <v>1.9019019019019021E-5</v>
      </c>
      <c r="M80">
        <f t="shared" si="25"/>
        <v>4.754754754754755E-4</v>
      </c>
    </row>
    <row r="81" spans="4:14" x14ac:dyDescent="0.25">
      <c r="D81" s="1">
        <v>1</v>
      </c>
      <c r="E81" s="1">
        <v>1</v>
      </c>
      <c r="F81" s="1">
        <v>2</v>
      </c>
      <c r="G81" s="1">
        <v>4</v>
      </c>
      <c r="H81">
        <f t="shared" si="26"/>
        <v>1000</v>
      </c>
      <c r="I81">
        <f t="shared" si="31"/>
        <v>-1599.7247247247244</v>
      </c>
      <c r="J81">
        <f t="shared" si="28"/>
        <v>5.005005005005005</v>
      </c>
      <c r="K81">
        <f>'dados invent e impacto e sensib'!E40</f>
        <v>1</v>
      </c>
      <c r="L81">
        <f t="shared" si="30"/>
        <v>-0.50042042042042045</v>
      </c>
      <c r="M81">
        <f t="shared" si="25"/>
        <v>-0.50042042042042045</v>
      </c>
    </row>
    <row r="82" spans="4:14" x14ac:dyDescent="0.25">
      <c r="D82" s="1">
        <v>1</v>
      </c>
      <c r="E82" s="1">
        <v>2</v>
      </c>
      <c r="F82" s="1">
        <v>1</v>
      </c>
      <c r="G82" s="1">
        <v>1</v>
      </c>
      <c r="H82">
        <f>'dados invent e impacto e sensib'!C4</f>
        <v>-5</v>
      </c>
      <c r="I82">
        <f>I74</f>
        <v>100.52802802802805</v>
      </c>
      <c r="J82">
        <f>'dados invent e impacto e sensib'!B20</f>
        <v>1001.0010010010011</v>
      </c>
      <c r="K82">
        <f>K74</f>
        <v>1</v>
      </c>
      <c r="L82">
        <f t="shared" si="30"/>
        <v>4.6046046046046044E-5</v>
      </c>
      <c r="M82">
        <f t="shared" si="25"/>
        <v>4.6046046046046044E-5</v>
      </c>
      <c r="N82">
        <f>(-H82/I82)*J82*SUM(M82:M85)</f>
        <v>5.2578031717211721E-3</v>
      </c>
    </row>
    <row r="83" spans="4:14" x14ac:dyDescent="0.25">
      <c r="D83" s="1">
        <v>1</v>
      </c>
      <c r="E83" s="1">
        <v>2</v>
      </c>
      <c r="F83" s="1">
        <v>1</v>
      </c>
      <c r="G83" s="1">
        <v>2</v>
      </c>
      <c r="H83">
        <f>H82</f>
        <v>-5</v>
      </c>
      <c r="I83">
        <f t="shared" ref="I83:I105" si="32">I75</f>
        <v>100.52802802802805</v>
      </c>
      <c r="J83">
        <f>J82</f>
        <v>1001.0010010010011</v>
      </c>
      <c r="K83">
        <f t="shared" ref="K83:K105" si="33">K75</f>
        <v>0.7</v>
      </c>
      <c r="L83">
        <f t="shared" si="30"/>
        <v>8.5085085085085098E-5</v>
      </c>
      <c r="M83">
        <f t="shared" si="25"/>
        <v>5.9559559559559566E-5</v>
      </c>
    </row>
    <row r="84" spans="4:14" x14ac:dyDescent="0.25">
      <c r="D84" s="1">
        <v>1</v>
      </c>
      <c r="E84" s="1">
        <v>2</v>
      </c>
      <c r="F84" s="1">
        <v>1</v>
      </c>
      <c r="G84" s="1">
        <v>3</v>
      </c>
      <c r="H84">
        <f t="shared" ref="H84:H89" si="34">H83</f>
        <v>-5</v>
      </c>
      <c r="I84">
        <f t="shared" si="32"/>
        <v>100.52802802802805</v>
      </c>
      <c r="J84">
        <f t="shared" ref="J84:J89" si="35">J83</f>
        <v>1001.0010010010011</v>
      </c>
      <c r="K84">
        <f t="shared" si="33"/>
        <v>0</v>
      </c>
      <c r="L84">
        <f t="shared" si="30"/>
        <v>1.9019019019019021E-5</v>
      </c>
      <c r="M84">
        <f t="shared" si="25"/>
        <v>0</v>
      </c>
    </row>
    <row r="85" spans="4:14" x14ac:dyDescent="0.25">
      <c r="D85" s="1">
        <v>1</v>
      </c>
      <c r="E85" s="1">
        <v>2</v>
      </c>
      <c r="F85" s="1">
        <v>1</v>
      </c>
      <c r="G85" s="1">
        <v>4</v>
      </c>
      <c r="H85">
        <f t="shared" si="34"/>
        <v>-5</v>
      </c>
      <c r="I85">
        <f t="shared" si="32"/>
        <v>100.52802802802805</v>
      </c>
      <c r="J85">
        <f t="shared" si="35"/>
        <v>1001.0010010010011</v>
      </c>
      <c r="K85">
        <f t="shared" si="33"/>
        <v>0</v>
      </c>
      <c r="L85">
        <f t="shared" si="30"/>
        <v>-0.50042042042042045</v>
      </c>
      <c r="M85">
        <f t="shared" si="25"/>
        <v>0</v>
      </c>
    </row>
    <row r="86" spans="4:14" x14ac:dyDescent="0.25">
      <c r="D86" s="1">
        <v>1</v>
      </c>
      <c r="E86" s="1">
        <v>2</v>
      </c>
      <c r="F86" s="1">
        <v>2</v>
      </c>
      <c r="G86" s="1">
        <v>1</v>
      </c>
      <c r="H86">
        <f t="shared" si="34"/>
        <v>-5</v>
      </c>
      <c r="I86">
        <f t="shared" si="32"/>
        <v>-1599.7247247247244</v>
      </c>
      <c r="J86">
        <f t="shared" si="35"/>
        <v>1001.0010010010011</v>
      </c>
      <c r="K86">
        <f t="shared" si="33"/>
        <v>0</v>
      </c>
      <c r="L86">
        <f t="shared" si="30"/>
        <v>4.6046046046046044E-5</v>
      </c>
      <c r="M86">
        <f t="shared" si="25"/>
        <v>0</v>
      </c>
      <c r="N86">
        <f>(-H86/I86)*J86*SUM(M86:M89)</f>
        <v>1.5641609540710053</v>
      </c>
    </row>
    <row r="87" spans="4:14" x14ac:dyDescent="0.25">
      <c r="D87" s="1">
        <v>1</v>
      </c>
      <c r="E87" s="1">
        <v>2</v>
      </c>
      <c r="F87" s="1">
        <v>2</v>
      </c>
      <c r="G87" s="1">
        <v>2</v>
      </c>
      <c r="H87">
        <f t="shared" si="34"/>
        <v>-5</v>
      </c>
      <c r="I87">
        <f t="shared" si="32"/>
        <v>-1599.7247247247244</v>
      </c>
      <c r="J87">
        <f t="shared" si="35"/>
        <v>1001.0010010010011</v>
      </c>
      <c r="K87">
        <f t="shared" si="33"/>
        <v>0</v>
      </c>
      <c r="L87">
        <f t="shared" si="30"/>
        <v>8.5085085085085098E-5</v>
      </c>
      <c r="M87">
        <f t="shared" si="25"/>
        <v>0</v>
      </c>
    </row>
    <row r="88" spans="4:14" x14ac:dyDescent="0.25">
      <c r="D88" s="1">
        <v>1</v>
      </c>
      <c r="E88" s="1">
        <v>2</v>
      </c>
      <c r="F88" s="1">
        <v>2</v>
      </c>
      <c r="G88" s="1">
        <v>3</v>
      </c>
      <c r="H88">
        <f t="shared" si="34"/>
        <v>-5</v>
      </c>
      <c r="I88">
        <f t="shared" si="32"/>
        <v>-1599.7247247247244</v>
      </c>
      <c r="J88">
        <f t="shared" si="35"/>
        <v>1001.0010010010011</v>
      </c>
      <c r="K88">
        <f t="shared" si="33"/>
        <v>25</v>
      </c>
      <c r="L88">
        <f t="shared" si="30"/>
        <v>1.9019019019019021E-5</v>
      </c>
      <c r="M88">
        <f t="shared" si="25"/>
        <v>4.754754754754755E-4</v>
      </c>
    </row>
    <row r="89" spans="4:14" x14ac:dyDescent="0.25">
      <c r="D89" s="1">
        <v>1</v>
      </c>
      <c r="E89" s="1">
        <v>2</v>
      </c>
      <c r="F89" s="1">
        <v>2</v>
      </c>
      <c r="G89" s="1">
        <v>4</v>
      </c>
      <c r="H89">
        <f t="shared" si="34"/>
        <v>-5</v>
      </c>
      <c r="I89">
        <f t="shared" si="32"/>
        <v>-1599.7247247247244</v>
      </c>
      <c r="J89">
        <f t="shared" si="35"/>
        <v>1001.0010010010011</v>
      </c>
      <c r="K89">
        <f t="shared" si="33"/>
        <v>1</v>
      </c>
      <c r="L89">
        <f t="shared" si="30"/>
        <v>-0.50042042042042045</v>
      </c>
      <c r="M89">
        <f t="shared" si="25"/>
        <v>-0.50042042042042045</v>
      </c>
    </row>
    <row r="90" spans="4:14" x14ac:dyDescent="0.25">
      <c r="D90" s="1">
        <v>2</v>
      </c>
      <c r="E90" s="1">
        <v>1</v>
      </c>
      <c r="F90" s="1">
        <v>1</v>
      </c>
      <c r="G90" s="1">
        <v>1</v>
      </c>
      <c r="H90">
        <f>'dados invent e impacto e sensib'!B5</f>
        <v>-0.2</v>
      </c>
      <c r="I90">
        <f t="shared" si="32"/>
        <v>100.52802802802805</v>
      </c>
      <c r="J90">
        <f>J74</f>
        <v>5.005005005005005</v>
      </c>
      <c r="K90">
        <f t="shared" si="33"/>
        <v>1</v>
      </c>
      <c r="L90">
        <f>'dados invent e impacto e sensib'!H13</f>
        <v>3.0230230230230234E-2</v>
      </c>
      <c r="M90">
        <f t="shared" si="25"/>
        <v>3.0230230230230234E-2</v>
      </c>
      <c r="N90">
        <f>(-H90/I90)*J90*SUM(M90:M93)</f>
        <v>1.001001001001001E-3</v>
      </c>
    </row>
    <row r="91" spans="4:14" x14ac:dyDescent="0.25">
      <c r="D91" s="1">
        <v>2</v>
      </c>
      <c r="E91" s="1">
        <v>1</v>
      </c>
      <c r="F91" s="1">
        <v>1</v>
      </c>
      <c r="G91" s="1">
        <v>2</v>
      </c>
      <c r="H91">
        <f>H90</f>
        <v>-0.2</v>
      </c>
      <c r="I91">
        <f t="shared" si="32"/>
        <v>100.52802802802805</v>
      </c>
      <c r="J91">
        <f t="shared" ref="J91:J105" si="36">J75</f>
        <v>5.005005005005005</v>
      </c>
      <c r="K91">
        <f t="shared" si="33"/>
        <v>0.7</v>
      </c>
      <c r="L91">
        <f>'dados invent e impacto e sensib'!H14</f>
        <v>0.10042542542542544</v>
      </c>
      <c r="M91">
        <f t="shared" si="25"/>
        <v>7.0297797797797809E-2</v>
      </c>
    </row>
    <row r="92" spans="4:14" x14ac:dyDescent="0.25">
      <c r="D92" s="1">
        <v>2</v>
      </c>
      <c r="E92" s="1">
        <v>1</v>
      </c>
      <c r="F92" s="1">
        <v>1</v>
      </c>
      <c r="G92" s="1">
        <v>3</v>
      </c>
      <c r="H92">
        <f t="shared" ref="H92:H97" si="37">H91</f>
        <v>-0.2</v>
      </c>
      <c r="I92">
        <f t="shared" si="32"/>
        <v>100.52802802802805</v>
      </c>
      <c r="J92">
        <f t="shared" si="36"/>
        <v>5.005005005005005</v>
      </c>
      <c r="K92">
        <f t="shared" si="33"/>
        <v>0</v>
      </c>
      <c r="L92">
        <f>'dados invent e impacto e sensib'!H15</f>
        <v>2.0095095095095099E-2</v>
      </c>
      <c r="M92">
        <f t="shared" si="25"/>
        <v>0</v>
      </c>
    </row>
    <row r="93" spans="4:14" x14ac:dyDescent="0.25">
      <c r="D93" s="1">
        <v>2</v>
      </c>
      <c r="E93" s="1">
        <v>1</v>
      </c>
      <c r="F93" s="1">
        <v>1</v>
      </c>
      <c r="G93" s="1">
        <v>4</v>
      </c>
      <c r="H93">
        <f t="shared" si="37"/>
        <v>-0.2</v>
      </c>
      <c r="I93">
        <f t="shared" si="32"/>
        <v>100.52802802802805</v>
      </c>
      <c r="J93">
        <f t="shared" si="36"/>
        <v>5.005005005005005</v>
      </c>
      <c r="K93">
        <f t="shared" si="33"/>
        <v>0</v>
      </c>
      <c r="L93">
        <f>'dados invent e impacto e sensib'!H16</f>
        <v>-2.1021021021021022</v>
      </c>
      <c r="M93">
        <f t="shared" si="25"/>
        <v>0</v>
      </c>
    </row>
    <row r="94" spans="4:14" x14ac:dyDescent="0.25">
      <c r="D94" s="1">
        <v>2</v>
      </c>
      <c r="E94" s="1">
        <v>1</v>
      </c>
      <c r="F94" s="1">
        <v>2</v>
      </c>
      <c r="G94" s="1">
        <v>1</v>
      </c>
      <c r="H94">
        <f t="shared" si="37"/>
        <v>-0.2</v>
      </c>
      <c r="I94">
        <f t="shared" si="32"/>
        <v>-1599.7247247247244</v>
      </c>
      <c r="J94">
        <f t="shared" si="36"/>
        <v>5.005005005005005</v>
      </c>
      <c r="K94">
        <f t="shared" si="33"/>
        <v>0</v>
      </c>
      <c r="L94">
        <f>L90</f>
        <v>3.0230230230230234E-2</v>
      </c>
      <c r="M94">
        <f t="shared" si="25"/>
        <v>0</v>
      </c>
      <c r="N94">
        <f>(-H94/I94)*J94*SUM(M94:M97)</f>
        <v>1.0010010010010014E-3</v>
      </c>
    </row>
    <row r="95" spans="4:14" x14ac:dyDescent="0.25">
      <c r="D95" s="1">
        <v>2</v>
      </c>
      <c r="E95" s="1">
        <v>1</v>
      </c>
      <c r="F95" s="1">
        <v>2</v>
      </c>
      <c r="G95" s="1">
        <v>2</v>
      </c>
      <c r="H95">
        <f t="shared" si="37"/>
        <v>-0.2</v>
      </c>
      <c r="I95">
        <f t="shared" si="32"/>
        <v>-1599.7247247247244</v>
      </c>
      <c r="J95">
        <f t="shared" si="36"/>
        <v>5.005005005005005</v>
      </c>
      <c r="K95">
        <f t="shared" si="33"/>
        <v>0</v>
      </c>
      <c r="L95">
        <f t="shared" ref="L95:L105" si="38">L91</f>
        <v>0.10042542542542544</v>
      </c>
      <c r="M95">
        <f t="shared" si="25"/>
        <v>0</v>
      </c>
    </row>
    <row r="96" spans="4:14" x14ac:dyDescent="0.25">
      <c r="D96" s="1">
        <v>2</v>
      </c>
      <c r="E96" s="1">
        <v>1</v>
      </c>
      <c r="F96" s="1">
        <v>2</v>
      </c>
      <c r="G96" s="1">
        <v>3</v>
      </c>
      <c r="H96">
        <f t="shared" si="37"/>
        <v>-0.2</v>
      </c>
      <c r="I96">
        <f t="shared" si="32"/>
        <v>-1599.7247247247244</v>
      </c>
      <c r="J96">
        <f t="shared" si="36"/>
        <v>5.005005005005005</v>
      </c>
      <c r="K96">
        <f t="shared" si="33"/>
        <v>25</v>
      </c>
      <c r="L96">
        <f t="shared" si="38"/>
        <v>2.0095095095095099E-2</v>
      </c>
      <c r="M96">
        <f t="shared" si="25"/>
        <v>0.50237737737737742</v>
      </c>
    </row>
    <row r="97" spans="1:14" x14ac:dyDescent="0.25">
      <c r="D97" s="1">
        <v>2</v>
      </c>
      <c r="E97" s="1">
        <v>1</v>
      </c>
      <c r="F97" s="1">
        <v>2</v>
      </c>
      <c r="G97" s="1">
        <v>4</v>
      </c>
      <c r="H97">
        <f t="shared" si="37"/>
        <v>-0.2</v>
      </c>
      <c r="I97">
        <f t="shared" si="32"/>
        <v>-1599.7247247247244</v>
      </c>
      <c r="J97">
        <f t="shared" si="36"/>
        <v>5.005005005005005</v>
      </c>
      <c r="K97">
        <f t="shared" si="33"/>
        <v>1</v>
      </c>
      <c r="L97">
        <f t="shared" si="38"/>
        <v>-2.1021021021021022</v>
      </c>
      <c r="M97">
        <f t="shared" si="25"/>
        <v>-2.1021021021021022</v>
      </c>
    </row>
    <row r="98" spans="1:14" x14ac:dyDescent="0.25">
      <c r="D98" s="1">
        <v>2</v>
      </c>
      <c r="E98" s="1">
        <v>2</v>
      </c>
      <c r="F98" s="1">
        <v>1</v>
      </c>
      <c r="G98" s="1">
        <v>1</v>
      </c>
      <c r="H98">
        <f>'dados invent e impacto e sensib'!C5</f>
        <v>1</v>
      </c>
      <c r="I98">
        <f t="shared" si="32"/>
        <v>100.52802802802805</v>
      </c>
      <c r="J98">
        <f t="shared" si="36"/>
        <v>1001.0010010010011</v>
      </c>
      <c r="K98">
        <f t="shared" si="33"/>
        <v>1</v>
      </c>
      <c r="L98">
        <f t="shared" si="38"/>
        <v>3.0230230230230234E-2</v>
      </c>
      <c r="M98">
        <f t="shared" si="25"/>
        <v>3.0230230230230234E-2</v>
      </c>
      <c r="N98">
        <f>(-H98/I98)*J98*SUM(M98:M101)</f>
        <v>-1.0010010010010011</v>
      </c>
    </row>
    <row r="99" spans="1:14" x14ac:dyDescent="0.25">
      <c r="D99" s="1">
        <v>2</v>
      </c>
      <c r="E99" s="1">
        <v>2</v>
      </c>
      <c r="F99" s="1">
        <v>1</v>
      </c>
      <c r="G99" s="1">
        <v>2</v>
      </c>
      <c r="H99">
        <f>H98</f>
        <v>1</v>
      </c>
      <c r="I99">
        <f t="shared" si="32"/>
        <v>100.52802802802805</v>
      </c>
      <c r="J99">
        <f t="shared" si="36"/>
        <v>1001.0010010010011</v>
      </c>
      <c r="K99">
        <f t="shared" si="33"/>
        <v>0.7</v>
      </c>
      <c r="L99">
        <f t="shared" si="38"/>
        <v>0.10042542542542544</v>
      </c>
      <c r="M99">
        <f t="shared" si="25"/>
        <v>7.0297797797797809E-2</v>
      </c>
    </row>
    <row r="100" spans="1:14" x14ac:dyDescent="0.25">
      <c r="D100" s="1">
        <v>2</v>
      </c>
      <c r="E100" s="1">
        <v>2</v>
      </c>
      <c r="F100" s="1">
        <v>1</v>
      </c>
      <c r="G100" s="1">
        <v>3</v>
      </c>
      <c r="H100">
        <f t="shared" ref="H100:H105" si="39">H99</f>
        <v>1</v>
      </c>
      <c r="I100">
        <f t="shared" si="32"/>
        <v>100.52802802802805</v>
      </c>
      <c r="J100">
        <f t="shared" si="36"/>
        <v>1001.0010010010011</v>
      </c>
      <c r="K100">
        <f t="shared" si="33"/>
        <v>0</v>
      </c>
      <c r="L100">
        <f t="shared" si="38"/>
        <v>2.0095095095095099E-2</v>
      </c>
      <c r="M100">
        <f t="shared" si="25"/>
        <v>0</v>
      </c>
    </row>
    <row r="101" spans="1:14" x14ac:dyDescent="0.25">
      <c r="D101" s="1">
        <v>2</v>
      </c>
      <c r="E101" s="1">
        <v>2</v>
      </c>
      <c r="F101" s="1">
        <v>1</v>
      </c>
      <c r="G101" s="1">
        <v>4</v>
      </c>
      <c r="H101">
        <f t="shared" si="39"/>
        <v>1</v>
      </c>
      <c r="I101">
        <f t="shared" si="32"/>
        <v>100.52802802802805</v>
      </c>
      <c r="J101">
        <f t="shared" si="36"/>
        <v>1001.0010010010011</v>
      </c>
      <c r="K101">
        <f t="shared" si="33"/>
        <v>0</v>
      </c>
      <c r="L101">
        <f t="shared" si="38"/>
        <v>-2.1021021021021022</v>
      </c>
      <c r="M101">
        <f t="shared" si="25"/>
        <v>0</v>
      </c>
    </row>
    <row r="102" spans="1:14" x14ac:dyDescent="0.25">
      <c r="D102" s="1">
        <v>2</v>
      </c>
      <c r="E102" s="1">
        <v>2</v>
      </c>
      <c r="F102" s="1">
        <v>2</v>
      </c>
      <c r="G102" s="1">
        <v>1</v>
      </c>
      <c r="H102">
        <f t="shared" si="39"/>
        <v>1</v>
      </c>
      <c r="I102">
        <f t="shared" si="32"/>
        <v>-1599.7247247247244</v>
      </c>
      <c r="J102">
        <f t="shared" si="36"/>
        <v>1001.0010010010011</v>
      </c>
      <c r="K102">
        <f t="shared" si="33"/>
        <v>0</v>
      </c>
      <c r="L102">
        <f t="shared" si="38"/>
        <v>3.0230230230230234E-2</v>
      </c>
      <c r="M102">
        <f t="shared" si="25"/>
        <v>0</v>
      </c>
      <c r="N102">
        <f>(-H102/I102)*J102*SUM(M102:M105)</f>
        <v>-1.0010010010010013</v>
      </c>
    </row>
    <row r="103" spans="1:14" x14ac:dyDescent="0.25">
      <c r="D103" s="1">
        <v>2</v>
      </c>
      <c r="E103" s="1">
        <v>2</v>
      </c>
      <c r="F103" s="1">
        <v>2</v>
      </c>
      <c r="G103" s="1">
        <v>2</v>
      </c>
      <c r="H103">
        <f t="shared" si="39"/>
        <v>1</v>
      </c>
      <c r="I103">
        <f t="shared" si="32"/>
        <v>-1599.7247247247244</v>
      </c>
      <c r="J103">
        <f t="shared" si="36"/>
        <v>1001.0010010010011</v>
      </c>
      <c r="K103">
        <f t="shared" si="33"/>
        <v>0</v>
      </c>
      <c r="L103">
        <f t="shared" si="38"/>
        <v>0.10042542542542544</v>
      </c>
      <c r="M103">
        <f t="shared" si="25"/>
        <v>0</v>
      </c>
    </row>
    <row r="104" spans="1:14" x14ac:dyDescent="0.25">
      <c r="D104" s="1">
        <v>2</v>
      </c>
      <c r="E104" s="1">
        <v>2</v>
      </c>
      <c r="F104" s="1">
        <v>2</v>
      </c>
      <c r="G104" s="1">
        <v>3</v>
      </c>
      <c r="H104">
        <f t="shared" si="39"/>
        <v>1</v>
      </c>
      <c r="I104">
        <f t="shared" si="32"/>
        <v>-1599.7247247247244</v>
      </c>
      <c r="J104">
        <f t="shared" si="36"/>
        <v>1001.0010010010011</v>
      </c>
      <c r="K104">
        <f t="shared" si="33"/>
        <v>25</v>
      </c>
      <c r="L104">
        <f t="shared" si="38"/>
        <v>2.0095095095095099E-2</v>
      </c>
      <c r="M104">
        <f t="shared" si="25"/>
        <v>0.50237737737737742</v>
      </c>
    </row>
    <row r="105" spans="1:14" x14ac:dyDescent="0.25">
      <c r="D105" s="1">
        <v>2</v>
      </c>
      <c r="E105" s="1">
        <v>2</v>
      </c>
      <c r="F105" s="1">
        <v>2</v>
      </c>
      <c r="G105" s="1">
        <v>4</v>
      </c>
      <c r="H105">
        <f t="shared" si="39"/>
        <v>1</v>
      </c>
      <c r="I105">
        <f t="shared" si="32"/>
        <v>-1599.7247247247244</v>
      </c>
      <c r="J105">
        <f t="shared" si="36"/>
        <v>1001.0010010010011</v>
      </c>
      <c r="K105">
        <f t="shared" si="33"/>
        <v>1</v>
      </c>
      <c r="L105">
        <f t="shared" si="38"/>
        <v>-2.1021021021021022</v>
      </c>
      <c r="M105">
        <f t="shared" si="25"/>
        <v>-2.1021021021021022</v>
      </c>
    </row>
    <row r="111" spans="1:14" x14ac:dyDescent="0.25">
      <c r="A111" t="s">
        <v>35</v>
      </c>
      <c r="B111">
        <v>4</v>
      </c>
      <c r="D111" s="1" t="s">
        <v>35</v>
      </c>
      <c r="E111" s="1" t="s">
        <v>36</v>
      </c>
      <c r="F111" s="1" t="s">
        <v>37</v>
      </c>
      <c r="G111" s="1" t="s">
        <v>133</v>
      </c>
      <c r="H111" s="1" t="s">
        <v>87</v>
      </c>
      <c r="I111" s="1" t="s">
        <v>75</v>
      </c>
      <c r="J111" s="1" t="s">
        <v>56</v>
      </c>
      <c r="K111" s="1" t="s">
        <v>134</v>
      </c>
    </row>
    <row r="112" spans="1:14" x14ac:dyDescent="0.25">
      <c r="A112" t="s">
        <v>36</v>
      </c>
      <c r="B112">
        <v>2</v>
      </c>
      <c r="D112">
        <v>1</v>
      </c>
      <c r="E112">
        <v>1</v>
      </c>
      <c r="F112">
        <v>1</v>
      </c>
      <c r="G112">
        <f>'dados invent e impacto e sensib'!B7</f>
        <v>0.04</v>
      </c>
      <c r="H112">
        <f>'dados invent e impacto e sensib'!B42</f>
        <v>100.52802802802805</v>
      </c>
      <c r="I112">
        <f>'dados invent e impacto e sensib'!B39</f>
        <v>1</v>
      </c>
      <c r="J112" s="50">
        <f>'dados invent e impacto e sensib'!B19</f>
        <v>5.005005005005005</v>
      </c>
      <c r="K112">
        <f>(G112/H112)*I112*J112</f>
        <v>1.9914863956585591E-3</v>
      </c>
    </row>
    <row r="113" spans="1:11" x14ac:dyDescent="0.25">
      <c r="A113" t="s">
        <v>37</v>
      </c>
      <c r="B113">
        <v>2</v>
      </c>
      <c r="D113">
        <v>1</v>
      </c>
      <c r="E113">
        <v>1</v>
      </c>
      <c r="F113">
        <v>2</v>
      </c>
      <c r="G113">
        <f>G112</f>
        <v>0.04</v>
      </c>
      <c r="H113">
        <f>'dados invent e impacto e sensib'!B43</f>
        <v>-1599.7247247247244</v>
      </c>
      <c r="I113">
        <f>'dados invent e impacto e sensib'!B40</f>
        <v>0</v>
      </c>
      <c r="J113" s="50">
        <f>J112</f>
        <v>5.005005005005005</v>
      </c>
      <c r="K113">
        <f t="shared" ref="K113:K127" si="40">(G113/H113)*I113*J113</f>
        <v>0</v>
      </c>
    </row>
    <row r="114" spans="1:11" x14ac:dyDescent="0.25">
      <c r="D114">
        <v>1</v>
      </c>
      <c r="E114">
        <v>2</v>
      </c>
      <c r="F114">
        <v>1</v>
      </c>
      <c r="G114">
        <f>'dados invent e impacto e sensib'!C7</f>
        <v>0.03</v>
      </c>
      <c r="H114">
        <f>H112</f>
        <v>100.52802802802805</v>
      </c>
      <c r="I114">
        <f>I112</f>
        <v>1</v>
      </c>
      <c r="J114" s="50">
        <f>'dados invent e impacto e sensib'!B20</f>
        <v>1001.0010010010011</v>
      </c>
      <c r="K114">
        <f t="shared" si="40"/>
        <v>0.2987229593487839</v>
      </c>
    </row>
    <row r="115" spans="1:11" x14ac:dyDescent="0.25">
      <c r="D115">
        <v>1</v>
      </c>
      <c r="E115">
        <v>2</v>
      </c>
      <c r="F115">
        <v>2</v>
      </c>
      <c r="G115">
        <f>G114</f>
        <v>0.03</v>
      </c>
      <c r="H115">
        <f t="shared" ref="H115:H127" si="41">H113</f>
        <v>-1599.7247247247244</v>
      </c>
      <c r="I115">
        <f>I113</f>
        <v>0</v>
      </c>
      <c r="J115" s="50">
        <f>J114</f>
        <v>1001.0010010010011</v>
      </c>
      <c r="K115">
        <f t="shared" si="40"/>
        <v>0</v>
      </c>
    </row>
    <row r="116" spans="1:11" x14ac:dyDescent="0.25">
      <c r="D116">
        <v>2</v>
      </c>
      <c r="E116">
        <v>1</v>
      </c>
      <c r="F116">
        <v>1</v>
      </c>
      <c r="G116">
        <f>'dados invent e impacto e sensib'!B8</f>
        <v>6.5000000000000002E-2</v>
      </c>
      <c r="H116">
        <f t="shared" si="41"/>
        <v>100.52802802802805</v>
      </c>
      <c r="I116">
        <f>'dados invent e impacto e sensib'!C39</f>
        <v>0.7</v>
      </c>
      <c r="J116" s="50">
        <f>J112</f>
        <v>5.005005005005005</v>
      </c>
      <c r="K116">
        <f t="shared" si="40"/>
        <v>2.2653157750616112E-3</v>
      </c>
    </row>
    <row r="117" spans="1:11" x14ac:dyDescent="0.25">
      <c r="D117">
        <v>2</v>
      </c>
      <c r="E117">
        <v>1</v>
      </c>
      <c r="F117">
        <v>2</v>
      </c>
      <c r="G117">
        <f>G116</f>
        <v>6.5000000000000002E-2</v>
      </c>
      <c r="H117">
        <f t="shared" si="41"/>
        <v>-1599.7247247247244</v>
      </c>
      <c r="I117">
        <f>'dados invent e impacto e sensib'!C40</f>
        <v>0</v>
      </c>
      <c r="J117" s="50">
        <f t="shared" ref="J117:J127" si="42">J113</f>
        <v>5.005005005005005</v>
      </c>
      <c r="K117">
        <f t="shared" si="40"/>
        <v>0</v>
      </c>
    </row>
    <row r="118" spans="1:11" x14ac:dyDescent="0.25">
      <c r="D118">
        <v>2</v>
      </c>
      <c r="E118">
        <v>2</v>
      </c>
      <c r="F118">
        <v>1</v>
      </c>
      <c r="G118">
        <f>'dados invent e impacto e sensib'!C8</f>
        <v>0.1</v>
      </c>
      <c r="H118">
        <f t="shared" si="41"/>
        <v>100.52802802802805</v>
      </c>
      <c r="I118">
        <f>I116</f>
        <v>0.7</v>
      </c>
      <c r="J118" s="50">
        <f t="shared" si="42"/>
        <v>1001.0010010010011</v>
      </c>
      <c r="K118">
        <f t="shared" si="40"/>
        <v>0.69702023848049577</v>
      </c>
    </row>
    <row r="119" spans="1:11" x14ac:dyDescent="0.25">
      <c r="D119">
        <v>2</v>
      </c>
      <c r="E119">
        <v>2</v>
      </c>
      <c r="F119">
        <v>2</v>
      </c>
      <c r="G119">
        <f>G118</f>
        <v>0.1</v>
      </c>
      <c r="H119">
        <f t="shared" si="41"/>
        <v>-1599.7247247247244</v>
      </c>
      <c r="I119">
        <f>I117</f>
        <v>0</v>
      </c>
      <c r="J119" s="50">
        <f t="shared" si="42"/>
        <v>1001.0010010010011</v>
      </c>
      <c r="K119">
        <f t="shared" si="40"/>
        <v>0</v>
      </c>
    </row>
    <row r="120" spans="1:11" x14ac:dyDescent="0.25">
      <c r="D120">
        <v>3</v>
      </c>
      <c r="E120">
        <v>1</v>
      </c>
      <c r="F120">
        <v>1</v>
      </c>
      <c r="G120">
        <f>'dados invent e impacto e sensib'!B9</f>
        <v>1.4999999999999999E-2</v>
      </c>
      <c r="H120">
        <f t="shared" si="41"/>
        <v>100.52802802802805</v>
      </c>
      <c r="I120">
        <f>'dados invent e impacto e sensib'!D39</f>
        <v>0</v>
      </c>
      <c r="J120" s="50">
        <f t="shared" si="42"/>
        <v>5.005005005005005</v>
      </c>
      <c r="K120">
        <f t="shared" si="40"/>
        <v>0</v>
      </c>
    </row>
    <row r="121" spans="1:11" x14ac:dyDescent="0.25">
      <c r="D121">
        <v>3</v>
      </c>
      <c r="E121">
        <v>1</v>
      </c>
      <c r="F121">
        <v>2</v>
      </c>
      <c r="G121">
        <f>G120</f>
        <v>1.4999999999999999E-2</v>
      </c>
      <c r="H121">
        <f t="shared" si="41"/>
        <v>-1599.7247247247244</v>
      </c>
      <c r="I121">
        <f>'dados invent e impacto e sensib'!D40</f>
        <v>25</v>
      </c>
      <c r="J121" s="50">
        <f t="shared" si="42"/>
        <v>5.005005005005005</v>
      </c>
      <c r="K121">
        <f t="shared" si="40"/>
        <v>-1.173249902229175E-3</v>
      </c>
    </row>
    <row r="122" spans="1:11" x14ac:dyDescent="0.25">
      <c r="D122">
        <v>3</v>
      </c>
      <c r="E122">
        <v>2</v>
      </c>
      <c r="F122">
        <v>1</v>
      </c>
      <c r="G122">
        <f>'dados invent e impacto e sensib'!C9</f>
        <v>0.02</v>
      </c>
      <c r="H122">
        <f t="shared" si="41"/>
        <v>100.52802802802805</v>
      </c>
      <c r="I122">
        <f>I120</f>
        <v>0</v>
      </c>
      <c r="J122" s="50">
        <f t="shared" si="42"/>
        <v>1001.0010010010011</v>
      </c>
      <c r="K122">
        <f t="shared" si="40"/>
        <v>0</v>
      </c>
    </row>
    <row r="123" spans="1:11" x14ac:dyDescent="0.25">
      <c r="D123">
        <v>3</v>
      </c>
      <c r="E123">
        <v>2</v>
      </c>
      <c r="F123">
        <v>2</v>
      </c>
      <c r="G123">
        <f>G122</f>
        <v>0.02</v>
      </c>
      <c r="H123">
        <f t="shared" si="41"/>
        <v>-1599.7247247247244</v>
      </c>
      <c r="I123">
        <f>I121</f>
        <v>25</v>
      </c>
      <c r="J123" s="50">
        <f t="shared" si="42"/>
        <v>1001.0010010010011</v>
      </c>
      <c r="K123">
        <f t="shared" si="40"/>
        <v>-0.31286664059444674</v>
      </c>
    </row>
    <row r="124" spans="1:11" x14ac:dyDescent="0.25">
      <c r="D124">
        <v>4</v>
      </c>
      <c r="E124">
        <v>1</v>
      </c>
      <c r="F124">
        <v>1</v>
      </c>
      <c r="G124">
        <f>'dados invent e impacto e sensib'!B10</f>
        <v>-500</v>
      </c>
      <c r="H124">
        <f t="shared" si="41"/>
        <v>100.52802802802805</v>
      </c>
      <c r="I124">
        <f>'dados invent e impacto e sensib'!E39</f>
        <v>0</v>
      </c>
      <c r="J124" s="50">
        <f t="shared" si="42"/>
        <v>5.005005005005005</v>
      </c>
      <c r="K124">
        <f t="shared" si="40"/>
        <v>0</v>
      </c>
    </row>
    <row r="125" spans="1:11" x14ac:dyDescent="0.25">
      <c r="D125">
        <v>4</v>
      </c>
      <c r="E125">
        <v>1</v>
      </c>
      <c r="F125">
        <v>2</v>
      </c>
      <c r="G125">
        <f>G124</f>
        <v>-500</v>
      </c>
      <c r="H125">
        <f t="shared" si="41"/>
        <v>-1599.7247247247244</v>
      </c>
      <c r="I125">
        <f>'dados invent e impacto e sensib'!E40</f>
        <v>1</v>
      </c>
      <c r="J125" s="50">
        <f t="shared" si="42"/>
        <v>5.005005005005005</v>
      </c>
      <c r="K125">
        <f t="shared" si="40"/>
        <v>1.5643332029722334</v>
      </c>
    </row>
    <row r="126" spans="1:11" x14ac:dyDescent="0.25">
      <c r="D126">
        <v>4</v>
      </c>
      <c r="E126">
        <v>2</v>
      </c>
      <c r="F126">
        <v>1</v>
      </c>
      <c r="G126">
        <f>'dados invent e impacto e sensib'!C10</f>
        <v>0.4</v>
      </c>
      <c r="H126">
        <f t="shared" si="41"/>
        <v>100.52802802802805</v>
      </c>
      <c r="I126">
        <f>I124</f>
        <v>0</v>
      </c>
      <c r="J126" s="50">
        <f t="shared" si="42"/>
        <v>1001.0010010010011</v>
      </c>
      <c r="K126">
        <f t="shared" si="40"/>
        <v>0</v>
      </c>
    </row>
    <row r="127" spans="1:11" x14ac:dyDescent="0.25">
      <c r="D127">
        <v>4</v>
      </c>
      <c r="E127">
        <v>2</v>
      </c>
      <c r="F127">
        <v>2</v>
      </c>
      <c r="G127">
        <f>G126</f>
        <v>0.4</v>
      </c>
      <c r="H127">
        <f t="shared" si="41"/>
        <v>-1599.7247247247244</v>
      </c>
      <c r="I127">
        <f>I125</f>
        <v>1</v>
      </c>
      <c r="J127" s="50">
        <f t="shared" si="42"/>
        <v>1001.0010010010011</v>
      </c>
      <c r="K127">
        <f t="shared" si="40"/>
        <v>-0.25029331247555736</v>
      </c>
    </row>
    <row r="132" spans="1:11" x14ac:dyDescent="0.25">
      <c r="A132" t="s">
        <v>35</v>
      </c>
      <c r="B132" s="51">
        <v>2</v>
      </c>
      <c r="D132" s="1" t="s">
        <v>35</v>
      </c>
      <c r="E132" s="1" t="s">
        <v>36</v>
      </c>
      <c r="F132" s="1" t="s">
        <v>37</v>
      </c>
      <c r="G132" s="1" t="s">
        <v>135</v>
      </c>
      <c r="H132" s="1" t="s">
        <v>87</v>
      </c>
      <c r="I132" s="1" t="s">
        <v>123</v>
      </c>
      <c r="J132" s="1" t="s">
        <v>136</v>
      </c>
    </row>
    <row r="133" spans="1:11" x14ac:dyDescent="0.25">
      <c r="A133" t="s">
        <v>36</v>
      </c>
      <c r="B133" s="51">
        <v>4</v>
      </c>
      <c r="D133">
        <v>1</v>
      </c>
      <c r="E133">
        <v>1</v>
      </c>
      <c r="F133">
        <v>1</v>
      </c>
      <c r="G133" s="1">
        <f>'dados invent e impacto e sensib'!B39</f>
        <v>1</v>
      </c>
      <c r="H133">
        <f>'dados invent e impacto e sensib'!B42</f>
        <v>100.52802802802805</v>
      </c>
      <c r="I133">
        <f>'dados invent e impacto e sensib'!B22</f>
        <v>30.230230230230234</v>
      </c>
      <c r="J133">
        <f>IF(D133=F133,1,0)</f>
        <v>1</v>
      </c>
      <c r="K133">
        <f>(G133/H133)*I133*J133</f>
        <v>0.3007144457444425</v>
      </c>
    </row>
    <row r="134" spans="1:11" x14ac:dyDescent="0.25">
      <c r="A134" t="s">
        <v>37</v>
      </c>
      <c r="B134" s="51">
        <v>2</v>
      </c>
      <c r="D134">
        <v>1</v>
      </c>
      <c r="E134">
        <v>1</v>
      </c>
      <c r="F134">
        <v>2</v>
      </c>
      <c r="G134" s="1">
        <f>G133</f>
        <v>1</v>
      </c>
      <c r="H134">
        <f>'dados invent e impacto e sensib'!B43</f>
        <v>-1599.7247247247244</v>
      </c>
      <c r="I134">
        <f>I133</f>
        <v>30.230230230230234</v>
      </c>
      <c r="J134">
        <f t="shared" ref="J134:J148" si="43">IF(D134=F134,1,0)</f>
        <v>0</v>
      </c>
      <c r="K134">
        <f t="shared" ref="K134:K148" si="44">(G134/H134)*I134*J134</f>
        <v>0</v>
      </c>
    </row>
    <row r="135" spans="1:11" x14ac:dyDescent="0.25">
      <c r="D135">
        <v>1</v>
      </c>
      <c r="E135">
        <v>2</v>
      </c>
      <c r="F135">
        <v>1</v>
      </c>
      <c r="G135" s="1">
        <f>'dados invent e impacto e sensib'!C39</f>
        <v>0.7</v>
      </c>
      <c r="H135">
        <f t="shared" ref="H135:H148" si="45">H133</f>
        <v>100.52802802802805</v>
      </c>
      <c r="I135">
        <f>'dados invent e impacto e sensib'!B23</f>
        <v>100.42542542542544</v>
      </c>
      <c r="J135">
        <f t="shared" si="43"/>
        <v>1</v>
      </c>
      <c r="K135">
        <f t="shared" si="44"/>
        <v>0.6992855542555575</v>
      </c>
    </row>
    <row r="136" spans="1:11" x14ac:dyDescent="0.25">
      <c r="D136">
        <v>1</v>
      </c>
      <c r="E136">
        <v>2</v>
      </c>
      <c r="F136">
        <v>2</v>
      </c>
      <c r="G136" s="1">
        <f>G135</f>
        <v>0.7</v>
      </c>
      <c r="H136">
        <f t="shared" si="45"/>
        <v>-1599.7247247247244</v>
      </c>
      <c r="I136">
        <f>I135</f>
        <v>100.42542542542544</v>
      </c>
      <c r="J136">
        <f t="shared" si="43"/>
        <v>0</v>
      </c>
      <c r="K136">
        <f t="shared" si="44"/>
        <v>0</v>
      </c>
    </row>
    <row r="137" spans="1:11" x14ac:dyDescent="0.25">
      <c r="D137">
        <v>1</v>
      </c>
      <c r="E137">
        <v>3</v>
      </c>
      <c r="F137">
        <v>1</v>
      </c>
      <c r="G137" s="1">
        <f>'dados invent e impacto e sensib'!D39</f>
        <v>0</v>
      </c>
      <c r="H137">
        <f t="shared" si="45"/>
        <v>100.52802802802805</v>
      </c>
      <c r="I137">
        <f>'dados invent e impacto e sensib'!B24</f>
        <v>20.0950950950951</v>
      </c>
      <c r="J137">
        <f t="shared" si="43"/>
        <v>1</v>
      </c>
      <c r="K137">
        <f t="shared" si="44"/>
        <v>0</v>
      </c>
    </row>
    <row r="138" spans="1:11" x14ac:dyDescent="0.25">
      <c r="D138">
        <v>1</v>
      </c>
      <c r="E138">
        <v>3</v>
      </c>
      <c r="F138">
        <v>2</v>
      </c>
      <c r="G138" s="1">
        <f>G137</f>
        <v>0</v>
      </c>
      <c r="H138">
        <f t="shared" si="45"/>
        <v>-1599.7247247247244</v>
      </c>
      <c r="I138">
        <f>I137</f>
        <v>20.0950950950951</v>
      </c>
      <c r="J138">
        <f t="shared" si="43"/>
        <v>0</v>
      </c>
      <c r="K138">
        <f t="shared" si="44"/>
        <v>0</v>
      </c>
    </row>
    <row r="139" spans="1:11" x14ac:dyDescent="0.25">
      <c r="D139">
        <v>1</v>
      </c>
      <c r="E139">
        <v>4</v>
      </c>
      <c r="F139">
        <v>1</v>
      </c>
      <c r="G139" s="1">
        <f>'dados invent e impacto e sensib'!E39</f>
        <v>0</v>
      </c>
      <c r="H139">
        <f t="shared" si="45"/>
        <v>100.52802802802805</v>
      </c>
      <c r="I139">
        <f>'dados invent e impacto e sensib'!B25</f>
        <v>-2102.102102102102</v>
      </c>
      <c r="J139">
        <f t="shared" si="43"/>
        <v>1</v>
      </c>
      <c r="K139">
        <f t="shared" si="44"/>
        <v>0</v>
      </c>
    </row>
    <row r="140" spans="1:11" x14ac:dyDescent="0.25">
      <c r="D140">
        <v>1</v>
      </c>
      <c r="E140">
        <v>4</v>
      </c>
      <c r="F140">
        <v>2</v>
      </c>
      <c r="G140" s="1">
        <f>G139</f>
        <v>0</v>
      </c>
      <c r="H140">
        <f t="shared" si="45"/>
        <v>-1599.7247247247244</v>
      </c>
      <c r="I140">
        <f>I139</f>
        <v>-2102.102102102102</v>
      </c>
      <c r="J140">
        <f t="shared" si="43"/>
        <v>0</v>
      </c>
      <c r="K140">
        <f t="shared" si="44"/>
        <v>0</v>
      </c>
    </row>
    <row r="141" spans="1:11" x14ac:dyDescent="0.25">
      <c r="D141">
        <v>2</v>
      </c>
      <c r="E141">
        <v>1</v>
      </c>
      <c r="F141">
        <v>1</v>
      </c>
      <c r="G141" s="1">
        <f>'dados invent e impacto e sensib'!B40</f>
        <v>0</v>
      </c>
      <c r="H141">
        <f t="shared" si="45"/>
        <v>100.52802802802805</v>
      </c>
      <c r="I141">
        <f>I133</f>
        <v>30.230230230230234</v>
      </c>
      <c r="J141">
        <f t="shared" si="43"/>
        <v>0</v>
      </c>
      <c r="K141">
        <f t="shared" si="44"/>
        <v>0</v>
      </c>
    </row>
    <row r="142" spans="1:11" x14ac:dyDescent="0.25">
      <c r="D142">
        <v>2</v>
      </c>
      <c r="E142">
        <v>1</v>
      </c>
      <c r="F142">
        <v>2</v>
      </c>
      <c r="G142" s="1">
        <f>G141</f>
        <v>0</v>
      </c>
      <c r="H142">
        <f t="shared" si="45"/>
        <v>-1599.7247247247244</v>
      </c>
      <c r="I142">
        <f t="shared" ref="I142:I148" si="46">I134</f>
        <v>30.230230230230234</v>
      </c>
      <c r="J142">
        <f t="shared" si="43"/>
        <v>1</v>
      </c>
      <c r="K142">
        <f t="shared" si="44"/>
        <v>0</v>
      </c>
    </row>
    <row r="143" spans="1:11" x14ac:dyDescent="0.25">
      <c r="D143">
        <v>2</v>
      </c>
      <c r="E143">
        <v>2</v>
      </c>
      <c r="F143">
        <v>1</v>
      </c>
      <c r="G143" s="1">
        <f>'dados invent e impacto e sensib'!C40</f>
        <v>0</v>
      </c>
      <c r="H143">
        <f t="shared" si="45"/>
        <v>100.52802802802805</v>
      </c>
      <c r="I143">
        <f t="shared" si="46"/>
        <v>100.42542542542544</v>
      </c>
      <c r="J143">
        <f t="shared" si="43"/>
        <v>0</v>
      </c>
      <c r="K143">
        <f t="shared" si="44"/>
        <v>0</v>
      </c>
    </row>
    <row r="144" spans="1:11" x14ac:dyDescent="0.25">
      <c r="D144">
        <v>2</v>
      </c>
      <c r="E144">
        <v>2</v>
      </c>
      <c r="F144">
        <v>2</v>
      </c>
      <c r="G144" s="1">
        <f>G143</f>
        <v>0</v>
      </c>
      <c r="H144">
        <f t="shared" si="45"/>
        <v>-1599.7247247247244</v>
      </c>
      <c r="I144">
        <f t="shared" si="46"/>
        <v>100.42542542542544</v>
      </c>
      <c r="J144">
        <f t="shared" si="43"/>
        <v>1</v>
      </c>
      <c r="K144">
        <f t="shared" si="44"/>
        <v>0</v>
      </c>
    </row>
    <row r="145" spans="1:15" x14ac:dyDescent="0.25">
      <c r="D145">
        <v>2</v>
      </c>
      <c r="E145">
        <v>3</v>
      </c>
      <c r="F145">
        <v>1</v>
      </c>
      <c r="G145" s="1">
        <f>'dados invent e impacto e sensib'!D40</f>
        <v>25</v>
      </c>
      <c r="H145">
        <f t="shared" si="45"/>
        <v>100.52802802802805</v>
      </c>
      <c r="I145">
        <f t="shared" si="46"/>
        <v>20.0950950950951</v>
      </c>
      <c r="J145">
        <f t="shared" si="43"/>
        <v>0</v>
      </c>
      <c r="K145">
        <f t="shared" si="44"/>
        <v>0</v>
      </c>
    </row>
    <row r="146" spans="1:15" x14ac:dyDescent="0.25">
      <c r="D146">
        <v>2</v>
      </c>
      <c r="E146">
        <v>3</v>
      </c>
      <c r="F146">
        <v>2</v>
      </c>
      <c r="G146" s="1">
        <f>G145</f>
        <v>25</v>
      </c>
      <c r="H146">
        <f t="shared" si="45"/>
        <v>-1599.7247247247244</v>
      </c>
      <c r="I146">
        <f t="shared" si="46"/>
        <v>20.0950950950951</v>
      </c>
      <c r="J146">
        <f t="shared" si="43"/>
        <v>1</v>
      </c>
      <c r="K146">
        <f t="shared" si="44"/>
        <v>-0.31403989049667597</v>
      </c>
    </row>
    <row r="147" spans="1:15" x14ac:dyDescent="0.25">
      <c r="D147">
        <v>2</v>
      </c>
      <c r="E147">
        <v>4</v>
      </c>
      <c r="F147">
        <v>1</v>
      </c>
      <c r="G147" s="1">
        <f>'dados invent e impacto e sensib'!E40</f>
        <v>1</v>
      </c>
      <c r="H147">
        <f t="shared" si="45"/>
        <v>100.52802802802805</v>
      </c>
      <c r="I147">
        <f t="shared" si="46"/>
        <v>-2102.102102102102</v>
      </c>
      <c r="J147">
        <f t="shared" si="43"/>
        <v>0</v>
      </c>
      <c r="K147">
        <f t="shared" si="44"/>
        <v>0</v>
      </c>
    </row>
    <row r="148" spans="1:15" x14ac:dyDescent="0.25">
      <c r="D148">
        <v>2</v>
      </c>
      <c r="E148">
        <v>4</v>
      </c>
      <c r="F148">
        <v>2</v>
      </c>
      <c r="G148" s="1">
        <f>G147</f>
        <v>1</v>
      </c>
      <c r="H148">
        <f t="shared" si="45"/>
        <v>-1599.7247247247244</v>
      </c>
      <c r="I148">
        <f t="shared" si="46"/>
        <v>-2102.102102102102</v>
      </c>
      <c r="J148">
        <f t="shared" si="43"/>
        <v>1</v>
      </c>
      <c r="K148">
        <f t="shared" si="44"/>
        <v>1.3140398904966759</v>
      </c>
    </row>
    <row r="153" spans="1:15" x14ac:dyDescent="0.25">
      <c r="D153" s="1" t="s">
        <v>35</v>
      </c>
      <c r="E153" s="1" t="s">
        <v>36</v>
      </c>
      <c r="F153" s="1" t="s">
        <v>37</v>
      </c>
      <c r="G153" s="1" t="s">
        <v>58</v>
      </c>
      <c r="H153" s="1" t="s">
        <v>110</v>
      </c>
      <c r="I153" s="1" t="s">
        <v>137</v>
      </c>
      <c r="J153" s="1" t="s">
        <v>56</v>
      </c>
      <c r="K153" s="1" t="s">
        <v>88</v>
      </c>
      <c r="L153" s="1" t="s">
        <v>59</v>
      </c>
      <c r="M153" s="1" t="s">
        <v>138</v>
      </c>
    </row>
    <row r="154" spans="1:15" x14ac:dyDescent="0.25">
      <c r="A154" t="s">
        <v>35</v>
      </c>
      <c r="B154" s="51">
        <v>2</v>
      </c>
      <c r="D154">
        <v>1</v>
      </c>
      <c r="E154">
        <v>1</v>
      </c>
      <c r="F154">
        <v>1</v>
      </c>
      <c r="G154">
        <v>1</v>
      </c>
      <c r="H154">
        <f>'dados invent e impacto e sensib'!B4</f>
        <v>1000</v>
      </c>
      <c r="I154">
        <f>'dados invent e impacto e sensib'!B45</f>
        <v>0.10052802802802804</v>
      </c>
      <c r="J154">
        <f>'dados invent e impacto e sensib'!B19</f>
        <v>5.005005005005005</v>
      </c>
      <c r="K154">
        <f>'dados invent e impacto e sensib'!G39</f>
        <v>1000</v>
      </c>
      <c r="L154">
        <f>'dados invent e impacto e sensib'!B39</f>
        <v>1</v>
      </c>
      <c r="M154">
        <f>'dados invent e impacto e sensib'!G13</f>
        <v>4.6046046046046044E-5</v>
      </c>
      <c r="N154">
        <f>L154*M154</f>
        <v>4.6046046046046044E-5</v>
      </c>
      <c r="O154">
        <f>(-H154/I154)*(J154/K154)*SUM(N154:N157)</f>
        <v>-5.2578031717211721E-3</v>
      </c>
    </row>
    <row r="155" spans="1:15" x14ac:dyDescent="0.25">
      <c r="A155" t="s">
        <v>36</v>
      </c>
      <c r="B155" s="51">
        <v>2</v>
      </c>
      <c r="D155">
        <v>1</v>
      </c>
      <c r="E155">
        <v>1</v>
      </c>
      <c r="F155">
        <v>1</v>
      </c>
      <c r="G155">
        <v>2</v>
      </c>
      <c r="H155">
        <f>H154</f>
        <v>1000</v>
      </c>
      <c r="I155">
        <f>I154</f>
        <v>0.10052802802802804</v>
      </c>
      <c r="J155">
        <f>J154</f>
        <v>5.005005005005005</v>
      </c>
      <c r="K155">
        <f>K154</f>
        <v>1000</v>
      </c>
      <c r="L155">
        <f>'dados invent e impacto e sensib'!C39</f>
        <v>0.7</v>
      </c>
      <c r="M155">
        <f>'dados invent e impacto e sensib'!G14</f>
        <v>8.5085085085085098E-5</v>
      </c>
      <c r="N155">
        <f t="shared" ref="N155:N185" si="47">L155*M155</f>
        <v>5.9559559559559566E-5</v>
      </c>
    </row>
    <row r="156" spans="1:15" x14ac:dyDescent="0.25">
      <c r="A156" t="s">
        <v>37</v>
      </c>
      <c r="B156" s="51">
        <v>2</v>
      </c>
      <c r="D156">
        <v>1</v>
      </c>
      <c r="E156">
        <v>1</v>
      </c>
      <c r="F156">
        <v>1</v>
      </c>
      <c r="G156">
        <v>3</v>
      </c>
      <c r="H156">
        <f t="shared" ref="H156:H161" si="48">H155</f>
        <v>1000</v>
      </c>
      <c r="I156">
        <f t="shared" ref="I156:I157" si="49">I155</f>
        <v>0.10052802802802804</v>
      </c>
      <c r="J156">
        <f t="shared" ref="J156:J161" si="50">J155</f>
        <v>5.005005005005005</v>
      </c>
      <c r="K156">
        <f t="shared" ref="K156:K157" si="51">K155</f>
        <v>1000</v>
      </c>
      <c r="L156">
        <f>'dados invent e impacto e sensib'!D39</f>
        <v>0</v>
      </c>
      <c r="M156">
        <f>'dados invent e impacto e sensib'!G15</f>
        <v>1.9019019019019021E-5</v>
      </c>
      <c r="N156">
        <f t="shared" si="47"/>
        <v>0</v>
      </c>
    </row>
    <row r="157" spans="1:15" x14ac:dyDescent="0.25">
      <c r="A157" t="s">
        <v>58</v>
      </c>
      <c r="B157" s="51">
        <v>4</v>
      </c>
      <c r="D157">
        <v>1</v>
      </c>
      <c r="E157">
        <v>1</v>
      </c>
      <c r="F157">
        <v>1</v>
      </c>
      <c r="G157">
        <v>4</v>
      </c>
      <c r="H157">
        <f t="shared" si="48"/>
        <v>1000</v>
      </c>
      <c r="I157">
        <f t="shared" si="49"/>
        <v>0.10052802802802804</v>
      </c>
      <c r="J157">
        <f t="shared" si="50"/>
        <v>5.005005005005005</v>
      </c>
      <c r="K157">
        <f t="shared" si="51"/>
        <v>1000</v>
      </c>
      <c r="L157">
        <f>'dados invent e impacto e sensib'!E39</f>
        <v>0</v>
      </c>
      <c r="M157">
        <f>'dados invent e impacto e sensib'!G16</f>
        <v>-0.50042042042042045</v>
      </c>
      <c r="N157">
        <f t="shared" si="47"/>
        <v>0</v>
      </c>
    </row>
    <row r="158" spans="1:15" x14ac:dyDescent="0.25">
      <c r="D158">
        <v>1</v>
      </c>
      <c r="E158">
        <v>1</v>
      </c>
      <c r="F158">
        <v>2</v>
      </c>
      <c r="G158">
        <v>1</v>
      </c>
      <c r="H158">
        <f t="shared" si="48"/>
        <v>1000</v>
      </c>
      <c r="I158">
        <f>'dados invent e impacto e sensib'!B46</f>
        <v>-0.15997247247247245</v>
      </c>
      <c r="J158">
        <f t="shared" si="50"/>
        <v>5.005005005005005</v>
      </c>
      <c r="K158">
        <f>'dados invent e impacto e sensib'!G40</f>
        <v>10000</v>
      </c>
      <c r="L158">
        <f>'dados invent e impacto e sensib'!B40</f>
        <v>0</v>
      </c>
      <c r="M158">
        <f>M154</f>
        <v>4.6046046046046044E-5</v>
      </c>
      <c r="N158">
        <f t="shared" si="47"/>
        <v>0</v>
      </c>
      <c r="O158">
        <f>(-H158/I158)*(J158/K158)*SUM(N158:N161)</f>
        <v>-1.5641609540710051</v>
      </c>
    </row>
    <row r="159" spans="1:15" x14ac:dyDescent="0.25">
      <c r="D159">
        <v>1</v>
      </c>
      <c r="E159">
        <v>1</v>
      </c>
      <c r="F159">
        <v>2</v>
      </c>
      <c r="G159">
        <v>2</v>
      </c>
      <c r="H159">
        <f t="shared" si="48"/>
        <v>1000</v>
      </c>
      <c r="I159">
        <f>I158</f>
        <v>-0.15997247247247245</v>
      </c>
      <c r="J159">
        <f t="shared" si="50"/>
        <v>5.005005005005005</v>
      </c>
      <c r="K159">
        <f>K158</f>
        <v>10000</v>
      </c>
      <c r="L159">
        <f>'dados invent e impacto e sensib'!C40</f>
        <v>0</v>
      </c>
      <c r="M159">
        <f t="shared" ref="M159:M161" si="52">M155</f>
        <v>8.5085085085085098E-5</v>
      </c>
      <c r="N159">
        <f t="shared" si="47"/>
        <v>0</v>
      </c>
    </row>
    <row r="160" spans="1:15" x14ac:dyDescent="0.25">
      <c r="D160">
        <v>1</v>
      </c>
      <c r="E160">
        <v>1</v>
      </c>
      <c r="F160">
        <v>2</v>
      </c>
      <c r="G160">
        <v>3</v>
      </c>
      <c r="H160">
        <f t="shared" si="48"/>
        <v>1000</v>
      </c>
      <c r="I160">
        <f t="shared" ref="I160:I161" si="53">I159</f>
        <v>-0.15997247247247245</v>
      </c>
      <c r="J160">
        <f t="shared" si="50"/>
        <v>5.005005005005005</v>
      </c>
      <c r="K160">
        <f>K159</f>
        <v>10000</v>
      </c>
      <c r="L160">
        <f>'dados invent e impacto e sensib'!D40</f>
        <v>25</v>
      </c>
      <c r="M160">
        <f t="shared" si="52"/>
        <v>1.9019019019019021E-5</v>
      </c>
      <c r="N160">
        <f t="shared" si="47"/>
        <v>4.754754754754755E-4</v>
      </c>
    </row>
    <row r="161" spans="4:15" x14ac:dyDescent="0.25">
      <c r="D161">
        <v>1</v>
      </c>
      <c r="E161">
        <v>1</v>
      </c>
      <c r="F161">
        <v>2</v>
      </c>
      <c r="G161">
        <v>4</v>
      </c>
      <c r="H161">
        <f t="shared" si="48"/>
        <v>1000</v>
      </c>
      <c r="I161">
        <f t="shared" si="53"/>
        <v>-0.15997247247247245</v>
      </c>
      <c r="J161">
        <f t="shared" si="50"/>
        <v>5.005005005005005</v>
      </c>
      <c r="K161">
        <f>K160</f>
        <v>10000</v>
      </c>
      <c r="L161">
        <f>'dados invent e impacto e sensib'!E40</f>
        <v>1</v>
      </c>
      <c r="M161">
        <f t="shared" si="52"/>
        <v>-0.50042042042042045</v>
      </c>
      <c r="N161">
        <f t="shared" si="47"/>
        <v>-0.50042042042042045</v>
      </c>
    </row>
    <row r="162" spans="4:15" x14ac:dyDescent="0.25">
      <c r="D162">
        <v>1</v>
      </c>
      <c r="E162">
        <v>2</v>
      </c>
      <c r="F162">
        <v>1</v>
      </c>
      <c r="G162">
        <v>1</v>
      </c>
      <c r="H162">
        <f>'dados invent e impacto e sensib'!C4</f>
        <v>-5</v>
      </c>
      <c r="I162">
        <f>I154</f>
        <v>0.10052802802802804</v>
      </c>
      <c r="J162">
        <f>'dados invent e impacto e sensib'!B20</f>
        <v>1001.0010010010011</v>
      </c>
      <c r="K162">
        <f>K154</f>
        <v>1000</v>
      </c>
      <c r="L162">
        <f>L154</f>
        <v>1</v>
      </c>
      <c r="M162">
        <f>M158</f>
        <v>4.6046046046046044E-5</v>
      </c>
      <c r="N162">
        <f t="shared" si="47"/>
        <v>4.6046046046046044E-5</v>
      </c>
      <c r="O162">
        <f>(-H162/I162)*(J162/K162)*SUM(N162:N165)</f>
        <v>5.2578031717211721E-3</v>
      </c>
    </row>
    <row r="163" spans="4:15" x14ac:dyDescent="0.25">
      <c r="D163">
        <v>1</v>
      </c>
      <c r="E163">
        <v>2</v>
      </c>
      <c r="F163">
        <v>1</v>
      </c>
      <c r="G163">
        <v>2</v>
      </c>
      <c r="H163">
        <f>H162</f>
        <v>-5</v>
      </c>
      <c r="I163">
        <f t="shared" ref="I163:I185" si="54">I155</f>
        <v>0.10052802802802804</v>
      </c>
      <c r="J163">
        <f>J162</f>
        <v>1001.0010010010011</v>
      </c>
      <c r="K163">
        <f t="shared" ref="K163:L185" si="55">K155</f>
        <v>1000</v>
      </c>
      <c r="L163">
        <f t="shared" si="55"/>
        <v>0.7</v>
      </c>
      <c r="M163">
        <f t="shared" ref="M163:M165" si="56">M159</f>
        <v>8.5085085085085098E-5</v>
      </c>
      <c r="N163">
        <f t="shared" si="47"/>
        <v>5.9559559559559566E-5</v>
      </c>
    </row>
    <row r="164" spans="4:15" x14ac:dyDescent="0.25">
      <c r="D164">
        <v>1</v>
      </c>
      <c r="E164">
        <v>2</v>
      </c>
      <c r="F164">
        <v>1</v>
      </c>
      <c r="G164">
        <v>3</v>
      </c>
      <c r="H164">
        <f t="shared" ref="H164:H169" si="57">H163</f>
        <v>-5</v>
      </c>
      <c r="I164">
        <f t="shared" si="54"/>
        <v>0.10052802802802804</v>
      </c>
      <c r="J164">
        <f t="shared" ref="J164:J169" si="58">J163</f>
        <v>1001.0010010010011</v>
      </c>
      <c r="K164">
        <f t="shared" si="55"/>
        <v>1000</v>
      </c>
      <c r="L164">
        <f t="shared" si="55"/>
        <v>0</v>
      </c>
      <c r="M164">
        <f t="shared" si="56"/>
        <v>1.9019019019019021E-5</v>
      </c>
      <c r="N164">
        <f t="shared" si="47"/>
        <v>0</v>
      </c>
    </row>
    <row r="165" spans="4:15" x14ac:dyDescent="0.25">
      <c r="D165">
        <v>1</v>
      </c>
      <c r="E165">
        <v>2</v>
      </c>
      <c r="F165">
        <v>1</v>
      </c>
      <c r="G165">
        <v>4</v>
      </c>
      <c r="H165">
        <f t="shared" si="57"/>
        <v>-5</v>
      </c>
      <c r="I165">
        <f t="shared" si="54"/>
        <v>0.10052802802802804</v>
      </c>
      <c r="J165">
        <f t="shared" si="58"/>
        <v>1001.0010010010011</v>
      </c>
      <c r="K165">
        <f t="shared" si="55"/>
        <v>1000</v>
      </c>
      <c r="L165">
        <f t="shared" si="55"/>
        <v>0</v>
      </c>
      <c r="M165">
        <f t="shared" si="56"/>
        <v>-0.50042042042042045</v>
      </c>
      <c r="N165">
        <f t="shared" si="47"/>
        <v>0</v>
      </c>
    </row>
    <row r="166" spans="4:15" x14ac:dyDescent="0.25">
      <c r="D166">
        <v>1</v>
      </c>
      <c r="E166">
        <v>2</v>
      </c>
      <c r="F166">
        <v>2</v>
      </c>
      <c r="G166">
        <v>1</v>
      </c>
      <c r="H166">
        <f t="shared" si="57"/>
        <v>-5</v>
      </c>
      <c r="I166">
        <f t="shared" si="54"/>
        <v>-0.15997247247247245</v>
      </c>
      <c r="J166">
        <f t="shared" si="58"/>
        <v>1001.0010010010011</v>
      </c>
      <c r="K166">
        <f t="shared" si="55"/>
        <v>10000</v>
      </c>
      <c r="L166">
        <f t="shared" si="55"/>
        <v>0</v>
      </c>
      <c r="M166">
        <f>M162</f>
        <v>4.6046046046046044E-5</v>
      </c>
      <c r="N166">
        <f t="shared" si="47"/>
        <v>0</v>
      </c>
      <c r="O166">
        <f>(-H166/I166)*(J166/K166)*SUM(N166:N169)</f>
        <v>1.5641609540710053</v>
      </c>
    </row>
    <row r="167" spans="4:15" x14ac:dyDescent="0.25">
      <c r="D167">
        <v>1</v>
      </c>
      <c r="E167">
        <v>2</v>
      </c>
      <c r="F167">
        <v>2</v>
      </c>
      <c r="G167">
        <v>2</v>
      </c>
      <c r="H167">
        <f t="shared" si="57"/>
        <v>-5</v>
      </c>
      <c r="I167">
        <f t="shared" si="54"/>
        <v>-0.15997247247247245</v>
      </c>
      <c r="J167">
        <f t="shared" si="58"/>
        <v>1001.0010010010011</v>
      </c>
      <c r="K167">
        <f t="shared" si="55"/>
        <v>10000</v>
      </c>
      <c r="L167">
        <f t="shared" si="55"/>
        <v>0</v>
      </c>
      <c r="M167">
        <f t="shared" ref="M167:M169" si="59">M163</f>
        <v>8.5085085085085098E-5</v>
      </c>
      <c r="N167">
        <f t="shared" si="47"/>
        <v>0</v>
      </c>
    </row>
    <row r="168" spans="4:15" x14ac:dyDescent="0.25">
      <c r="D168">
        <v>1</v>
      </c>
      <c r="E168">
        <v>2</v>
      </c>
      <c r="F168">
        <v>2</v>
      </c>
      <c r="G168">
        <v>3</v>
      </c>
      <c r="H168">
        <f t="shared" si="57"/>
        <v>-5</v>
      </c>
      <c r="I168">
        <f t="shared" si="54"/>
        <v>-0.15997247247247245</v>
      </c>
      <c r="J168">
        <f t="shared" si="58"/>
        <v>1001.0010010010011</v>
      </c>
      <c r="K168">
        <f t="shared" si="55"/>
        <v>10000</v>
      </c>
      <c r="L168">
        <f t="shared" si="55"/>
        <v>25</v>
      </c>
      <c r="M168">
        <f t="shared" si="59"/>
        <v>1.9019019019019021E-5</v>
      </c>
      <c r="N168">
        <f t="shared" si="47"/>
        <v>4.754754754754755E-4</v>
      </c>
    </row>
    <row r="169" spans="4:15" x14ac:dyDescent="0.25">
      <c r="D169">
        <v>1</v>
      </c>
      <c r="E169">
        <v>2</v>
      </c>
      <c r="F169">
        <v>2</v>
      </c>
      <c r="G169">
        <v>4</v>
      </c>
      <c r="H169">
        <f t="shared" si="57"/>
        <v>-5</v>
      </c>
      <c r="I169">
        <f t="shared" si="54"/>
        <v>-0.15997247247247245</v>
      </c>
      <c r="J169">
        <f t="shared" si="58"/>
        <v>1001.0010010010011</v>
      </c>
      <c r="K169">
        <f t="shared" si="55"/>
        <v>10000</v>
      </c>
      <c r="L169">
        <f t="shared" si="55"/>
        <v>1</v>
      </c>
      <c r="M169">
        <f t="shared" si="59"/>
        <v>-0.50042042042042045</v>
      </c>
      <c r="N169">
        <f t="shared" si="47"/>
        <v>-0.50042042042042045</v>
      </c>
    </row>
    <row r="170" spans="4:15" x14ac:dyDescent="0.25">
      <c r="D170">
        <v>2</v>
      </c>
      <c r="E170">
        <v>1</v>
      </c>
      <c r="F170">
        <v>1</v>
      </c>
      <c r="G170">
        <v>1</v>
      </c>
      <c r="H170">
        <f>'dados invent e impacto e sensib'!B5</f>
        <v>-0.2</v>
      </c>
      <c r="I170">
        <f t="shared" si="54"/>
        <v>0.10052802802802804</v>
      </c>
      <c r="J170">
        <f>J154</f>
        <v>5.005005005005005</v>
      </c>
      <c r="K170">
        <f t="shared" si="55"/>
        <v>1000</v>
      </c>
      <c r="L170">
        <f>L154</f>
        <v>1</v>
      </c>
      <c r="M170">
        <f>'dados invent e impacto e sensib'!H13</f>
        <v>3.0230230230230234E-2</v>
      </c>
      <c r="N170">
        <f t="shared" si="47"/>
        <v>3.0230230230230234E-2</v>
      </c>
      <c r="O170">
        <f>(-H170/I170)*(J170/K170)*SUM(N170:N173)</f>
        <v>1.001001001001001E-3</v>
      </c>
    </row>
    <row r="171" spans="4:15" x14ac:dyDescent="0.25">
      <c r="D171">
        <v>2</v>
      </c>
      <c r="E171">
        <v>1</v>
      </c>
      <c r="F171">
        <v>1</v>
      </c>
      <c r="G171">
        <v>2</v>
      </c>
      <c r="H171">
        <f>H170</f>
        <v>-0.2</v>
      </c>
      <c r="I171">
        <f t="shared" si="54"/>
        <v>0.10052802802802804</v>
      </c>
      <c r="J171">
        <f t="shared" ref="J171:J185" si="60">J155</f>
        <v>5.005005005005005</v>
      </c>
      <c r="K171">
        <f t="shared" si="55"/>
        <v>1000</v>
      </c>
      <c r="L171">
        <f t="shared" ref="L171:L185" si="61">L155</f>
        <v>0.7</v>
      </c>
      <c r="M171">
        <f>'dados invent e impacto e sensib'!H14</f>
        <v>0.10042542542542544</v>
      </c>
      <c r="N171">
        <f t="shared" si="47"/>
        <v>7.0297797797797809E-2</v>
      </c>
    </row>
    <row r="172" spans="4:15" x14ac:dyDescent="0.25">
      <c r="D172">
        <v>2</v>
      </c>
      <c r="E172">
        <v>1</v>
      </c>
      <c r="F172">
        <v>1</v>
      </c>
      <c r="G172">
        <v>3</v>
      </c>
      <c r="H172">
        <f t="shared" ref="H172:H177" si="62">H171</f>
        <v>-0.2</v>
      </c>
      <c r="I172">
        <f t="shared" si="54"/>
        <v>0.10052802802802804</v>
      </c>
      <c r="J172">
        <f t="shared" si="60"/>
        <v>5.005005005005005</v>
      </c>
      <c r="K172">
        <f t="shared" si="55"/>
        <v>1000</v>
      </c>
      <c r="L172">
        <f t="shared" si="61"/>
        <v>0</v>
      </c>
      <c r="M172">
        <f>'dados invent e impacto e sensib'!H15</f>
        <v>2.0095095095095099E-2</v>
      </c>
      <c r="N172">
        <f t="shared" si="47"/>
        <v>0</v>
      </c>
    </row>
    <row r="173" spans="4:15" x14ac:dyDescent="0.25">
      <c r="D173">
        <v>2</v>
      </c>
      <c r="E173">
        <v>1</v>
      </c>
      <c r="F173">
        <v>1</v>
      </c>
      <c r="G173">
        <v>4</v>
      </c>
      <c r="H173">
        <f t="shared" si="62"/>
        <v>-0.2</v>
      </c>
      <c r="I173">
        <f t="shared" si="54"/>
        <v>0.10052802802802804</v>
      </c>
      <c r="J173">
        <f t="shared" si="60"/>
        <v>5.005005005005005</v>
      </c>
      <c r="K173">
        <f t="shared" si="55"/>
        <v>1000</v>
      </c>
      <c r="L173">
        <f t="shared" si="61"/>
        <v>0</v>
      </c>
      <c r="M173">
        <f>'dados invent e impacto e sensib'!H16</f>
        <v>-2.1021021021021022</v>
      </c>
      <c r="N173">
        <f t="shared" si="47"/>
        <v>0</v>
      </c>
    </row>
    <row r="174" spans="4:15" x14ac:dyDescent="0.25">
      <c r="D174">
        <v>2</v>
      </c>
      <c r="E174">
        <v>1</v>
      </c>
      <c r="F174">
        <v>2</v>
      </c>
      <c r="G174">
        <v>1</v>
      </c>
      <c r="H174">
        <f t="shared" si="62"/>
        <v>-0.2</v>
      </c>
      <c r="I174">
        <f t="shared" si="54"/>
        <v>-0.15997247247247245</v>
      </c>
      <c r="J174">
        <f t="shared" si="60"/>
        <v>5.005005005005005</v>
      </c>
      <c r="K174">
        <f t="shared" si="55"/>
        <v>10000</v>
      </c>
      <c r="L174">
        <f t="shared" si="61"/>
        <v>0</v>
      </c>
      <c r="M174">
        <f>M170</f>
        <v>3.0230230230230234E-2</v>
      </c>
      <c r="N174">
        <f t="shared" si="47"/>
        <v>0</v>
      </c>
      <c r="O174">
        <f>(-H174/I174)*(J174/K174)*SUM(N174:N177)</f>
        <v>1.0010010010010012E-3</v>
      </c>
    </row>
    <row r="175" spans="4:15" x14ac:dyDescent="0.25">
      <c r="D175">
        <v>2</v>
      </c>
      <c r="E175">
        <v>1</v>
      </c>
      <c r="F175">
        <v>2</v>
      </c>
      <c r="G175">
        <v>2</v>
      </c>
      <c r="H175">
        <f t="shared" si="62"/>
        <v>-0.2</v>
      </c>
      <c r="I175">
        <f t="shared" si="54"/>
        <v>-0.15997247247247245</v>
      </c>
      <c r="J175">
        <f t="shared" si="60"/>
        <v>5.005005005005005</v>
      </c>
      <c r="K175">
        <f t="shared" si="55"/>
        <v>10000</v>
      </c>
      <c r="L175">
        <f t="shared" si="61"/>
        <v>0</v>
      </c>
      <c r="M175">
        <f t="shared" ref="M175:M185" si="63">M171</f>
        <v>0.10042542542542544</v>
      </c>
      <c r="N175">
        <f t="shared" si="47"/>
        <v>0</v>
      </c>
    </row>
    <row r="176" spans="4:15" x14ac:dyDescent="0.25">
      <c r="D176">
        <v>2</v>
      </c>
      <c r="E176">
        <v>1</v>
      </c>
      <c r="F176">
        <v>2</v>
      </c>
      <c r="G176">
        <v>3</v>
      </c>
      <c r="H176">
        <f t="shared" si="62"/>
        <v>-0.2</v>
      </c>
      <c r="I176">
        <f t="shared" si="54"/>
        <v>-0.15997247247247245</v>
      </c>
      <c r="J176">
        <f t="shared" si="60"/>
        <v>5.005005005005005</v>
      </c>
      <c r="K176">
        <f t="shared" si="55"/>
        <v>10000</v>
      </c>
      <c r="L176">
        <f t="shared" si="61"/>
        <v>25</v>
      </c>
      <c r="M176">
        <f t="shared" si="63"/>
        <v>2.0095095095095099E-2</v>
      </c>
      <c r="N176">
        <f t="shared" si="47"/>
        <v>0.50237737737737742</v>
      </c>
    </row>
    <row r="177" spans="1:15" x14ac:dyDescent="0.25">
      <c r="D177">
        <v>2</v>
      </c>
      <c r="E177">
        <v>1</v>
      </c>
      <c r="F177">
        <v>2</v>
      </c>
      <c r="G177">
        <v>4</v>
      </c>
      <c r="H177">
        <f t="shared" si="62"/>
        <v>-0.2</v>
      </c>
      <c r="I177">
        <f t="shared" si="54"/>
        <v>-0.15997247247247245</v>
      </c>
      <c r="J177">
        <f t="shared" si="60"/>
        <v>5.005005005005005</v>
      </c>
      <c r="K177">
        <f t="shared" si="55"/>
        <v>10000</v>
      </c>
      <c r="L177">
        <f t="shared" si="61"/>
        <v>1</v>
      </c>
      <c r="M177">
        <f t="shared" si="63"/>
        <v>-2.1021021021021022</v>
      </c>
      <c r="N177">
        <f t="shared" si="47"/>
        <v>-2.1021021021021022</v>
      </c>
    </row>
    <row r="178" spans="1:15" x14ac:dyDescent="0.25">
      <c r="D178">
        <v>2</v>
      </c>
      <c r="E178">
        <v>2</v>
      </c>
      <c r="F178">
        <v>1</v>
      </c>
      <c r="G178">
        <v>1</v>
      </c>
      <c r="H178">
        <f>'dados invent e impacto e sensib'!C5</f>
        <v>1</v>
      </c>
      <c r="I178">
        <f t="shared" si="54"/>
        <v>0.10052802802802804</v>
      </c>
      <c r="J178">
        <f t="shared" si="60"/>
        <v>1001.0010010010011</v>
      </c>
      <c r="K178">
        <f t="shared" si="55"/>
        <v>1000</v>
      </c>
      <c r="L178">
        <f t="shared" si="61"/>
        <v>1</v>
      </c>
      <c r="M178">
        <f t="shared" si="63"/>
        <v>3.0230230230230234E-2</v>
      </c>
      <c r="N178">
        <f t="shared" si="47"/>
        <v>3.0230230230230234E-2</v>
      </c>
      <c r="O178">
        <f>(-H178/I178)*(J178/K178)*SUM(N178:N181)</f>
        <v>-1.0010010010010011</v>
      </c>
    </row>
    <row r="179" spans="1:15" x14ac:dyDescent="0.25">
      <c r="D179">
        <v>2</v>
      </c>
      <c r="E179">
        <v>2</v>
      </c>
      <c r="F179">
        <v>1</v>
      </c>
      <c r="G179">
        <v>2</v>
      </c>
      <c r="H179">
        <f>H178</f>
        <v>1</v>
      </c>
      <c r="I179">
        <f t="shared" si="54"/>
        <v>0.10052802802802804</v>
      </c>
      <c r="J179">
        <f t="shared" si="60"/>
        <v>1001.0010010010011</v>
      </c>
      <c r="K179">
        <f t="shared" si="55"/>
        <v>1000</v>
      </c>
      <c r="L179">
        <f t="shared" si="61"/>
        <v>0.7</v>
      </c>
      <c r="M179">
        <f t="shared" si="63"/>
        <v>0.10042542542542544</v>
      </c>
      <c r="N179">
        <f t="shared" si="47"/>
        <v>7.0297797797797809E-2</v>
      </c>
    </row>
    <row r="180" spans="1:15" x14ac:dyDescent="0.25">
      <c r="D180">
        <v>2</v>
      </c>
      <c r="E180">
        <v>2</v>
      </c>
      <c r="F180">
        <v>1</v>
      </c>
      <c r="G180">
        <v>3</v>
      </c>
      <c r="H180">
        <f t="shared" ref="H180:H185" si="64">H179</f>
        <v>1</v>
      </c>
      <c r="I180">
        <f t="shared" si="54"/>
        <v>0.10052802802802804</v>
      </c>
      <c r="J180">
        <f t="shared" si="60"/>
        <v>1001.0010010010011</v>
      </c>
      <c r="K180">
        <f t="shared" si="55"/>
        <v>1000</v>
      </c>
      <c r="L180">
        <f t="shared" si="61"/>
        <v>0</v>
      </c>
      <c r="M180">
        <f t="shared" si="63"/>
        <v>2.0095095095095099E-2</v>
      </c>
      <c r="N180">
        <f t="shared" si="47"/>
        <v>0</v>
      </c>
    </row>
    <row r="181" spans="1:15" x14ac:dyDescent="0.25">
      <c r="D181">
        <v>2</v>
      </c>
      <c r="E181">
        <v>2</v>
      </c>
      <c r="F181">
        <v>1</v>
      </c>
      <c r="G181">
        <v>4</v>
      </c>
      <c r="H181">
        <f t="shared" si="64"/>
        <v>1</v>
      </c>
      <c r="I181">
        <f t="shared" si="54"/>
        <v>0.10052802802802804</v>
      </c>
      <c r="J181">
        <f t="shared" si="60"/>
        <v>1001.0010010010011</v>
      </c>
      <c r="K181">
        <f t="shared" si="55"/>
        <v>1000</v>
      </c>
      <c r="L181">
        <f t="shared" si="61"/>
        <v>0</v>
      </c>
      <c r="M181">
        <f t="shared" si="63"/>
        <v>-2.1021021021021022</v>
      </c>
      <c r="N181">
        <f t="shared" si="47"/>
        <v>0</v>
      </c>
    </row>
    <row r="182" spans="1:15" x14ac:dyDescent="0.25">
      <c r="D182">
        <v>2</v>
      </c>
      <c r="E182">
        <v>2</v>
      </c>
      <c r="F182">
        <v>2</v>
      </c>
      <c r="G182">
        <v>1</v>
      </c>
      <c r="H182">
        <f t="shared" si="64"/>
        <v>1</v>
      </c>
      <c r="I182">
        <f t="shared" si="54"/>
        <v>-0.15997247247247245</v>
      </c>
      <c r="J182">
        <f t="shared" si="60"/>
        <v>1001.0010010010011</v>
      </c>
      <c r="K182">
        <f t="shared" si="55"/>
        <v>10000</v>
      </c>
      <c r="L182">
        <f t="shared" si="61"/>
        <v>0</v>
      </c>
      <c r="M182">
        <f t="shared" si="63"/>
        <v>3.0230230230230234E-2</v>
      </c>
      <c r="N182">
        <f t="shared" si="47"/>
        <v>0</v>
      </c>
      <c r="O182">
        <f>(-H182/I182)*(J182/K182)*SUM(N182:N185)</f>
        <v>-1.0010010010010013</v>
      </c>
    </row>
    <row r="183" spans="1:15" x14ac:dyDescent="0.25">
      <c r="D183">
        <v>2</v>
      </c>
      <c r="E183">
        <v>2</v>
      </c>
      <c r="F183">
        <v>2</v>
      </c>
      <c r="G183">
        <v>2</v>
      </c>
      <c r="H183">
        <f t="shared" si="64"/>
        <v>1</v>
      </c>
      <c r="I183">
        <f t="shared" si="54"/>
        <v>-0.15997247247247245</v>
      </c>
      <c r="J183">
        <f t="shared" si="60"/>
        <v>1001.0010010010011</v>
      </c>
      <c r="K183">
        <f t="shared" si="55"/>
        <v>10000</v>
      </c>
      <c r="L183">
        <f t="shared" si="61"/>
        <v>0</v>
      </c>
      <c r="M183">
        <f t="shared" si="63"/>
        <v>0.10042542542542544</v>
      </c>
      <c r="N183">
        <f t="shared" si="47"/>
        <v>0</v>
      </c>
    </row>
    <row r="184" spans="1:15" x14ac:dyDescent="0.25">
      <c r="D184">
        <v>2</v>
      </c>
      <c r="E184">
        <v>2</v>
      </c>
      <c r="F184">
        <v>2</v>
      </c>
      <c r="G184">
        <v>3</v>
      </c>
      <c r="H184">
        <f t="shared" si="64"/>
        <v>1</v>
      </c>
      <c r="I184">
        <f t="shared" si="54"/>
        <v>-0.15997247247247245</v>
      </c>
      <c r="J184">
        <f t="shared" si="60"/>
        <v>1001.0010010010011</v>
      </c>
      <c r="K184">
        <f t="shared" si="55"/>
        <v>10000</v>
      </c>
      <c r="L184">
        <f t="shared" si="61"/>
        <v>25</v>
      </c>
      <c r="M184">
        <f t="shared" si="63"/>
        <v>2.0095095095095099E-2</v>
      </c>
      <c r="N184">
        <f t="shared" si="47"/>
        <v>0.50237737737737742</v>
      </c>
    </row>
    <row r="185" spans="1:15" x14ac:dyDescent="0.25">
      <c r="D185">
        <v>2</v>
      </c>
      <c r="E185">
        <v>2</v>
      </c>
      <c r="F185">
        <v>2</v>
      </c>
      <c r="G185">
        <v>4</v>
      </c>
      <c r="H185">
        <f t="shared" si="64"/>
        <v>1</v>
      </c>
      <c r="I185">
        <f t="shared" si="54"/>
        <v>-0.15997247247247245</v>
      </c>
      <c r="J185">
        <f t="shared" si="60"/>
        <v>1001.0010010010011</v>
      </c>
      <c r="K185">
        <f t="shared" si="55"/>
        <v>10000</v>
      </c>
      <c r="L185">
        <f t="shared" si="61"/>
        <v>1</v>
      </c>
      <c r="M185">
        <f t="shared" si="63"/>
        <v>-2.1021021021021022</v>
      </c>
      <c r="N185">
        <f t="shared" si="47"/>
        <v>-2.1021021021021022</v>
      </c>
    </row>
    <row r="189" spans="1:15" x14ac:dyDescent="0.25">
      <c r="D189" s="1" t="s">
        <v>35</v>
      </c>
      <c r="E189" s="1" t="s">
        <v>36</v>
      </c>
      <c r="F189" s="1" t="s">
        <v>37</v>
      </c>
      <c r="G189" s="1" t="s">
        <v>133</v>
      </c>
      <c r="H189" s="1" t="s">
        <v>137</v>
      </c>
      <c r="I189" s="1" t="s">
        <v>75</v>
      </c>
      <c r="J189" s="1" t="s">
        <v>56</v>
      </c>
      <c r="K189" s="1" t="s">
        <v>88</v>
      </c>
    </row>
    <row r="190" spans="1:15" x14ac:dyDescent="0.25">
      <c r="A190" t="s">
        <v>35</v>
      </c>
      <c r="B190" s="51">
        <v>4</v>
      </c>
      <c r="D190">
        <v>1</v>
      </c>
      <c r="E190">
        <v>1</v>
      </c>
      <c r="F190">
        <v>1</v>
      </c>
      <c r="G190">
        <f>'dados invent e impacto e sensib'!B7</f>
        <v>0.04</v>
      </c>
      <c r="H190" s="52">
        <f>'dados invent e impacto e sensib'!B45</f>
        <v>0.10052802802802804</v>
      </c>
      <c r="I190">
        <f>'dados invent e impacto e sensib'!B39</f>
        <v>1</v>
      </c>
      <c r="J190">
        <f>'dados invent e impacto e sensib'!B19</f>
        <v>5.005005005005005</v>
      </c>
      <c r="K190">
        <f>'dados invent e impacto e sensib'!G39</f>
        <v>1000</v>
      </c>
      <c r="L190">
        <f>(G190/H190)*(I190*J190/K190)</f>
        <v>1.9914863956585595E-3</v>
      </c>
    </row>
    <row r="191" spans="1:15" x14ac:dyDescent="0.25">
      <c r="A191" t="s">
        <v>36</v>
      </c>
      <c r="B191" s="51">
        <v>2</v>
      </c>
      <c r="D191">
        <v>1</v>
      </c>
      <c r="E191">
        <v>1</v>
      </c>
      <c r="F191">
        <v>2</v>
      </c>
      <c r="G191">
        <f>G190</f>
        <v>0.04</v>
      </c>
      <c r="H191" s="52">
        <f>'dados invent e impacto e sensib'!B46</f>
        <v>-0.15997247247247245</v>
      </c>
      <c r="I191">
        <f>'dados invent e impacto e sensib'!B40</f>
        <v>0</v>
      </c>
      <c r="J191">
        <f>J190</f>
        <v>5.005005005005005</v>
      </c>
      <c r="K191">
        <f>'dados invent e impacto e sensib'!G40</f>
        <v>10000</v>
      </c>
      <c r="L191">
        <f t="shared" ref="L191:L205" si="65">(G191/H191)*(I191*J191/K191)</f>
        <v>0</v>
      </c>
    </row>
    <row r="192" spans="1:15" x14ac:dyDescent="0.25">
      <c r="A192" t="s">
        <v>37</v>
      </c>
      <c r="B192" s="51">
        <v>2</v>
      </c>
      <c r="D192">
        <v>1</v>
      </c>
      <c r="E192">
        <v>2</v>
      </c>
      <c r="F192">
        <v>1</v>
      </c>
      <c r="G192">
        <f>'dados invent e impacto e sensib'!C4</f>
        <v>-5</v>
      </c>
      <c r="H192" s="52">
        <f>H190</f>
        <v>0.10052802802802804</v>
      </c>
      <c r="I192">
        <f>I190</f>
        <v>1</v>
      </c>
      <c r="J192">
        <f>'dados invent e impacto e sensib'!B20</f>
        <v>1001.0010010010011</v>
      </c>
      <c r="K192">
        <f>K190</f>
        <v>1000</v>
      </c>
      <c r="L192">
        <f t="shared" si="65"/>
        <v>-49.787159891463986</v>
      </c>
    </row>
    <row r="193" spans="2:12" x14ac:dyDescent="0.25">
      <c r="B193" s="51"/>
      <c r="D193">
        <v>1</v>
      </c>
      <c r="E193">
        <v>2</v>
      </c>
      <c r="F193">
        <v>2</v>
      </c>
      <c r="G193">
        <f>G192</f>
        <v>-5</v>
      </c>
      <c r="H193" s="52">
        <f t="shared" ref="H193:H205" si="66">H191</f>
        <v>-0.15997247247247245</v>
      </c>
      <c r="I193">
        <f>I191</f>
        <v>0</v>
      </c>
      <c r="J193">
        <f>J192</f>
        <v>1001.0010010010011</v>
      </c>
      <c r="K193">
        <f t="shared" ref="K193:K205" si="67">K191</f>
        <v>10000</v>
      </c>
      <c r="L193">
        <f t="shared" si="65"/>
        <v>0</v>
      </c>
    </row>
    <row r="194" spans="2:12" x14ac:dyDescent="0.25">
      <c r="D194">
        <v>2</v>
      </c>
      <c r="E194">
        <v>1</v>
      </c>
      <c r="F194">
        <v>1</v>
      </c>
      <c r="G194">
        <f>'dados invent e impacto e sensib'!B8</f>
        <v>6.5000000000000002E-2</v>
      </c>
      <c r="H194" s="52">
        <f t="shared" si="66"/>
        <v>0.10052802802802804</v>
      </c>
      <c r="I194">
        <f>'dados invent e impacto e sensib'!C39</f>
        <v>0.7</v>
      </c>
      <c r="J194">
        <f>J190</f>
        <v>5.005005005005005</v>
      </c>
      <c r="K194">
        <f t="shared" si="67"/>
        <v>1000</v>
      </c>
      <c r="L194">
        <f t="shared" si="65"/>
        <v>2.2653157750616108E-3</v>
      </c>
    </row>
    <row r="195" spans="2:12" x14ac:dyDescent="0.25">
      <c r="D195">
        <v>2</v>
      </c>
      <c r="E195">
        <v>1</v>
      </c>
      <c r="F195">
        <v>2</v>
      </c>
      <c r="G195">
        <f>G194</f>
        <v>6.5000000000000002E-2</v>
      </c>
      <c r="H195" s="52">
        <f t="shared" si="66"/>
        <v>-0.15997247247247245</v>
      </c>
      <c r="I195">
        <f>'dados invent e impacto e sensib'!C40</f>
        <v>0</v>
      </c>
      <c r="J195">
        <f t="shared" ref="J195:J205" si="68">J191</f>
        <v>5.005005005005005</v>
      </c>
      <c r="K195">
        <f t="shared" si="67"/>
        <v>10000</v>
      </c>
      <c r="L195">
        <f t="shared" si="65"/>
        <v>0</v>
      </c>
    </row>
    <row r="196" spans="2:12" x14ac:dyDescent="0.25">
      <c r="D196">
        <v>2</v>
      </c>
      <c r="E196">
        <v>2</v>
      </c>
      <c r="F196">
        <v>1</v>
      </c>
      <c r="G196">
        <f>'dados invent e impacto e sensib'!C8</f>
        <v>0.1</v>
      </c>
      <c r="H196" s="52">
        <f t="shared" si="66"/>
        <v>0.10052802802802804</v>
      </c>
      <c r="I196">
        <f>I194</f>
        <v>0.7</v>
      </c>
      <c r="J196">
        <f t="shared" si="68"/>
        <v>1001.0010010010011</v>
      </c>
      <c r="K196">
        <f t="shared" si="67"/>
        <v>1000</v>
      </c>
      <c r="L196">
        <f t="shared" si="65"/>
        <v>0.69702023848049588</v>
      </c>
    </row>
    <row r="197" spans="2:12" x14ac:dyDescent="0.25">
      <c r="D197">
        <v>2</v>
      </c>
      <c r="E197">
        <v>2</v>
      </c>
      <c r="F197">
        <v>2</v>
      </c>
      <c r="G197">
        <f>G196</f>
        <v>0.1</v>
      </c>
      <c r="H197" s="52">
        <f t="shared" si="66"/>
        <v>-0.15997247247247245</v>
      </c>
      <c r="I197">
        <f>I195</f>
        <v>0</v>
      </c>
      <c r="J197">
        <f t="shared" si="68"/>
        <v>1001.0010010010011</v>
      </c>
      <c r="K197">
        <f t="shared" si="67"/>
        <v>10000</v>
      </c>
      <c r="L197">
        <f t="shared" si="65"/>
        <v>0</v>
      </c>
    </row>
    <row r="198" spans="2:12" x14ac:dyDescent="0.25">
      <c r="D198">
        <v>3</v>
      </c>
      <c r="E198">
        <v>1</v>
      </c>
      <c r="F198">
        <v>1</v>
      </c>
      <c r="G198">
        <f>'dados invent e impacto e sensib'!B9</f>
        <v>1.4999999999999999E-2</v>
      </c>
      <c r="H198" s="52">
        <f t="shared" si="66"/>
        <v>0.10052802802802804</v>
      </c>
      <c r="I198">
        <f>'dados invent e impacto e sensib'!D39</f>
        <v>0</v>
      </c>
      <c r="J198">
        <f t="shared" si="68"/>
        <v>5.005005005005005</v>
      </c>
      <c r="K198">
        <f t="shared" si="67"/>
        <v>1000</v>
      </c>
      <c r="L198">
        <f t="shared" si="65"/>
        <v>0</v>
      </c>
    </row>
    <row r="199" spans="2:12" x14ac:dyDescent="0.25">
      <c r="D199">
        <v>3</v>
      </c>
      <c r="E199">
        <v>1</v>
      </c>
      <c r="F199">
        <v>2</v>
      </c>
      <c r="G199">
        <f>G198</f>
        <v>1.4999999999999999E-2</v>
      </c>
      <c r="H199" s="52">
        <f t="shared" si="66"/>
        <v>-0.15997247247247245</v>
      </c>
      <c r="I199">
        <f>'dados invent e impacto e sensib'!D40</f>
        <v>25</v>
      </c>
      <c r="J199">
        <f t="shared" si="68"/>
        <v>5.005005005005005</v>
      </c>
      <c r="K199">
        <f t="shared" si="67"/>
        <v>10000</v>
      </c>
      <c r="L199">
        <f t="shared" si="65"/>
        <v>-1.173249902229175E-3</v>
      </c>
    </row>
    <row r="200" spans="2:12" x14ac:dyDescent="0.25">
      <c r="D200">
        <v>3</v>
      </c>
      <c r="E200">
        <v>2</v>
      </c>
      <c r="F200">
        <v>1</v>
      </c>
      <c r="G200">
        <f>'dados invent e impacto e sensib'!C9</f>
        <v>0.02</v>
      </c>
      <c r="H200" s="52">
        <f t="shared" si="66"/>
        <v>0.10052802802802804</v>
      </c>
      <c r="I200">
        <f>I198</f>
        <v>0</v>
      </c>
      <c r="J200">
        <f t="shared" si="68"/>
        <v>1001.0010010010011</v>
      </c>
      <c r="K200">
        <f t="shared" si="67"/>
        <v>1000</v>
      </c>
      <c r="L200">
        <f t="shared" si="65"/>
        <v>0</v>
      </c>
    </row>
    <row r="201" spans="2:12" x14ac:dyDescent="0.25">
      <c r="D201">
        <v>3</v>
      </c>
      <c r="E201">
        <v>2</v>
      </c>
      <c r="F201">
        <v>2</v>
      </c>
      <c r="G201">
        <f>G200</f>
        <v>0.02</v>
      </c>
      <c r="H201" s="52">
        <f t="shared" si="66"/>
        <v>-0.15997247247247245</v>
      </c>
      <c r="I201">
        <f>I199</f>
        <v>25</v>
      </c>
      <c r="J201">
        <f t="shared" si="68"/>
        <v>1001.0010010010011</v>
      </c>
      <c r="K201">
        <f t="shared" si="67"/>
        <v>10000</v>
      </c>
      <c r="L201">
        <f t="shared" si="65"/>
        <v>-0.31286664059444669</v>
      </c>
    </row>
    <row r="202" spans="2:12" x14ac:dyDescent="0.25">
      <c r="D202">
        <v>4</v>
      </c>
      <c r="E202">
        <v>1</v>
      </c>
      <c r="F202">
        <v>1</v>
      </c>
      <c r="G202">
        <f>'dados invent e impacto e sensib'!B10</f>
        <v>-500</v>
      </c>
      <c r="H202" s="52">
        <f t="shared" si="66"/>
        <v>0.10052802802802804</v>
      </c>
      <c r="I202">
        <f>'dados invent e impacto e sensib'!E39</f>
        <v>0</v>
      </c>
      <c r="J202">
        <f t="shared" si="68"/>
        <v>5.005005005005005</v>
      </c>
      <c r="K202">
        <f t="shared" si="67"/>
        <v>1000</v>
      </c>
      <c r="L202">
        <f t="shared" si="65"/>
        <v>0</v>
      </c>
    </row>
    <row r="203" spans="2:12" x14ac:dyDescent="0.25">
      <c r="D203">
        <v>4</v>
      </c>
      <c r="E203">
        <v>1</v>
      </c>
      <c r="F203">
        <v>2</v>
      </c>
      <c r="G203">
        <f>G202</f>
        <v>-500</v>
      </c>
      <c r="H203" s="52">
        <f t="shared" si="66"/>
        <v>-0.15997247247247245</v>
      </c>
      <c r="I203">
        <f>'dados invent e impacto e sensib'!E40</f>
        <v>1</v>
      </c>
      <c r="J203">
        <f t="shared" si="68"/>
        <v>5.005005005005005</v>
      </c>
      <c r="K203">
        <f t="shared" si="67"/>
        <v>10000</v>
      </c>
      <c r="L203">
        <f t="shared" si="65"/>
        <v>1.5643332029722332</v>
      </c>
    </row>
    <row r="204" spans="2:12" x14ac:dyDescent="0.25">
      <c r="D204">
        <v>4</v>
      </c>
      <c r="E204">
        <v>2</v>
      </c>
      <c r="F204">
        <v>1</v>
      </c>
      <c r="G204">
        <f>'dados invent e impacto e sensib'!C10</f>
        <v>0.4</v>
      </c>
      <c r="H204" s="52">
        <f t="shared" si="66"/>
        <v>0.10052802802802804</v>
      </c>
      <c r="I204">
        <f>I202</f>
        <v>0</v>
      </c>
      <c r="J204">
        <f t="shared" si="68"/>
        <v>1001.0010010010011</v>
      </c>
      <c r="K204">
        <f t="shared" si="67"/>
        <v>1000</v>
      </c>
      <c r="L204">
        <f t="shared" si="65"/>
        <v>0</v>
      </c>
    </row>
    <row r="205" spans="2:12" x14ac:dyDescent="0.25">
      <c r="D205">
        <v>4</v>
      </c>
      <c r="E205">
        <v>2</v>
      </c>
      <c r="F205">
        <v>2</v>
      </c>
      <c r="G205">
        <f>G204</f>
        <v>0.4</v>
      </c>
      <c r="H205" s="52">
        <f t="shared" si="66"/>
        <v>-0.15997247247247245</v>
      </c>
      <c r="I205">
        <f>I203</f>
        <v>1</v>
      </c>
      <c r="J205">
        <f t="shared" si="68"/>
        <v>1001.0010010010011</v>
      </c>
      <c r="K205">
        <f t="shared" si="67"/>
        <v>10000</v>
      </c>
      <c r="L205">
        <f t="shared" si="65"/>
        <v>-0.25029331247555731</v>
      </c>
    </row>
    <row r="210" spans="1:12" x14ac:dyDescent="0.25">
      <c r="A210" t="s">
        <v>35</v>
      </c>
      <c r="B210" s="51">
        <v>2</v>
      </c>
      <c r="D210" s="1" t="s">
        <v>35</v>
      </c>
      <c r="E210" s="1" t="s">
        <v>36</v>
      </c>
      <c r="F210" s="1" t="s">
        <v>37</v>
      </c>
      <c r="G210" s="1" t="s">
        <v>139</v>
      </c>
      <c r="H210" s="1" t="s">
        <v>137</v>
      </c>
      <c r="I210" s="1" t="s">
        <v>87</v>
      </c>
      <c r="J210" t="s">
        <v>88</v>
      </c>
      <c r="K210" s="1" t="s">
        <v>90</v>
      </c>
      <c r="L210" s="1" t="s">
        <v>140</v>
      </c>
    </row>
    <row r="211" spans="1:12" x14ac:dyDescent="0.25">
      <c r="A211" t="s">
        <v>36</v>
      </c>
      <c r="B211" s="51"/>
      <c r="D211" s="1">
        <v>1</v>
      </c>
      <c r="E211" s="1"/>
      <c r="F211" s="1">
        <v>1</v>
      </c>
      <c r="G211">
        <f>-'dados invent e impacto e sensib'!G39</f>
        <v>-1000</v>
      </c>
      <c r="H211">
        <f>'dados invent e impacto e sensib'!B45</f>
        <v>0.10052802802802804</v>
      </c>
      <c r="I211">
        <f>'dados invent e impacto e sensib'!B42</f>
        <v>100.52802802802805</v>
      </c>
      <c r="J211">
        <f>'dados invent e impacto e sensib'!G39</f>
        <v>1000</v>
      </c>
      <c r="K211">
        <f>IF(D211=F211,1,0)</f>
        <v>1</v>
      </c>
      <c r="L211">
        <f>G211*I211*K211/(H211*J211*J211)</f>
        <v>-1</v>
      </c>
    </row>
    <row r="212" spans="1:12" x14ac:dyDescent="0.25">
      <c r="A212" t="s">
        <v>37</v>
      </c>
      <c r="B212" s="51">
        <v>2</v>
      </c>
      <c r="D212" s="1">
        <v>1</v>
      </c>
      <c r="E212" s="1"/>
      <c r="F212" s="1">
        <v>2</v>
      </c>
      <c r="G212">
        <f>G211</f>
        <v>-1000</v>
      </c>
      <c r="H212">
        <f>'dados invent e impacto e sensib'!B46</f>
        <v>-0.15997247247247245</v>
      </c>
      <c r="I212">
        <f>'dados invent e impacto e sensib'!B43</f>
        <v>-1599.7247247247244</v>
      </c>
      <c r="J212">
        <f>'dados invent e impacto e sensib'!G40</f>
        <v>10000</v>
      </c>
      <c r="K212">
        <f t="shared" ref="K212:K214" si="69">IF(D212=F212,1,0)</f>
        <v>0</v>
      </c>
      <c r="L212">
        <f t="shared" ref="L212:L214" si="70">G212*I212*K212/(H212*J212*J212)</f>
        <v>0</v>
      </c>
    </row>
    <row r="213" spans="1:12" x14ac:dyDescent="0.25">
      <c r="D213" s="1">
        <v>2</v>
      </c>
      <c r="E213" s="1"/>
      <c r="F213" s="1">
        <v>1</v>
      </c>
      <c r="G213">
        <f>-'dados invent e impacto e sensib'!G40</f>
        <v>-10000</v>
      </c>
      <c r="H213">
        <f t="shared" ref="H213:J214" si="71">H211</f>
        <v>0.10052802802802804</v>
      </c>
      <c r="I213">
        <f t="shared" si="71"/>
        <v>100.52802802802805</v>
      </c>
      <c r="J213">
        <f t="shared" si="71"/>
        <v>1000</v>
      </c>
      <c r="K213">
        <f t="shared" si="69"/>
        <v>0</v>
      </c>
      <c r="L213">
        <f t="shared" si="70"/>
        <v>0</v>
      </c>
    </row>
    <row r="214" spans="1:12" x14ac:dyDescent="0.25">
      <c r="D214" s="1">
        <v>2</v>
      </c>
      <c r="E214" s="1"/>
      <c r="F214" s="1">
        <v>2</v>
      </c>
      <c r="G214">
        <f>G213</f>
        <v>-10000</v>
      </c>
      <c r="H214">
        <f t="shared" si="71"/>
        <v>-0.15997247247247245</v>
      </c>
      <c r="I214">
        <f t="shared" si="71"/>
        <v>-1599.7247247247244</v>
      </c>
      <c r="J214">
        <f t="shared" si="71"/>
        <v>10000</v>
      </c>
      <c r="K214">
        <f t="shared" si="69"/>
        <v>1</v>
      </c>
      <c r="L214">
        <f t="shared" si="70"/>
        <v>-0.99999999999999978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A9131-4FBA-464C-9911-F7BD850B3057}">
  <dimension ref="A1:AK119"/>
  <sheetViews>
    <sheetView topLeftCell="A32" zoomScale="120" zoomScaleNormal="120" workbookViewId="0">
      <selection activeCell="K49" sqref="K49"/>
    </sheetView>
  </sheetViews>
  <sheetFormatPr defaultRowHeight="15" x14ac:dyDescent="0.25"/>
  <cols>
    <col min="1" max="1" width="22.5703125" customWidth="1"/>
    <col min="2" max="2" width="15.5703125" customWidth="1"/>
    <col min="3" max="3" width="11" customWidth="1"/>
    <col min="4" max="4" width="14.42578125" customWidth="1"/>
    <col min="5" max="5" width="16" customWidth="1"/>
    <col min="10" max="10" width="20.5703125" bestFit="1" customWidth="1"/>
    <col min="11" max="11" width="14.5703125" bestFit="1" customWidth="1"/>
    <col min="12" max="12" width="12" customWidth="1"/>
    <col min="13" max="13" width="12" bestFit="1" customWidth="1"/>
    <col min="14" max="14" width="12" customWidth="1"/>
    <col min="15" max="15" width="13.85546875" customWidth="1"/>
    <col min="16" max="16" width="12" customWidth="1"/>
    <col min="17" max="18" width="13.7109375" bestFit="1" customWidth="1"/>
    <col min="19" max="19" width="12" customWidth="1"/>
    <col min="20" max="22" width="12" style="1" customWidth="1"/>
    <col min="23" max="24" width="9.140625" style="1"/>
    <col min="25" max="25" width="13.5703125" style="1" bestFit="1" customWidth="1"/>
    <col min="26" max="26" width="12" style="1" bestFit="1" customWidth="1"/>
    <col min="27" max="27" width="19.140625" customWidth="1"/>
    <col min="28" max="29" width="13.7109375" bestFit="1" customWidth="1"/>
    <col min="30" max="30" width="9.5703125" customWidth="1"/>
    <col min="31" max="31" width="10" customWidth="1"/>
    <col min="32" max="32" width="9.85546875" customWidth="1"/>
    <col min="33" max="33" width="13.140625" customWidth="1"/>
    <col min="35" max="35" width="11.85546875" customWidth="1"/>
    <col min="36" max="37" width="13.7109375" bestFit="1" customWidth="1"/>
  </cols>
  <sheetData>
    <row r="1" spans="1:25" ht="30.75" customHeight="1" thickBot="1" x14ac:dyDescent="0.3">
      <c r="A1" s="40" t="s">
        <v>9</v>
      </c>
      <c r="B1" s="40" t="s">
        <v>1</v>
      </c>
      <c r="C1" s="40" t="s">
        <v>94</v>
      </c>
      <c r="D1" s="40" t="s">
        <v>7</v>
      </c>
      <c r="E1" s="40" t="s">
        <v>94</v>
      </c>
    </row>
    <row r="2" spans="1:25" ht="19.5" customHeight="1" thickBot="1" x14ac:dyDescent="0.3">
      <c r="A2" s="40" t="s">
        <v>8</v>
      </c>
      <c r="B2" s="41">
        <v>1000</v>
      </c>
      <c r="C2" s="41">
        <v>1</v>
      </c>
      <c r="D2" s="42">
        <v>-5</v>
      </c>
      <c r="E2" s="41">
        <v>1.0009999999999999</v>
      </c>
    </row>
    <row r="3" spans="1:25" ht="21.75" customHeight="1" thickBot="1" x14ac:dyDescent="0.3">
      <c r="A3" s="40" t="s">
        <v>6</v>
      </c>
      <c r="B3" s="41">
        <v>-0.2</v>
      </c>
      <c r="C3" s="41">
        <v>1.01</v>
      </c>
      <c r="D3" s="41">
        <v>1</v>
      </c>
      <c r="E3" s="41">
        <v>1</v>
      </c>
    </row>
    <row r="4" spans="1:25" ht="15.75" thickBot="1" x14ac:dyDescent="0.3">
      <c r="A4" s="40"/>
      <c r="B4" s="40"/>
      <c r="C4" s="40"/>
      <c r="D4" s="40"/>
      <c r="E4" s="40"/>
    </row>
    <row r="5" spans="1:25" ht="16.5" customHeight="1" thickBot="1" x14ac:dyDescent="0.3">
      <c r="A5" s="40" t="s">
        <v>95</v>
      </c>
      <c r="B5" s="41">
        <v>0.04</v>
      </c>
      <c r="C5" s="41">
        <v>2</v>
      </c>
      <c r="D5" s="41">
        <v>0.03</v>
      </c>
      <c r="E5" s="41">
        <v>2</v>
      </c>
    </row>
    <row r="6" spans="1:25" ht="16.5" customHeight="1" thickBot="1" x14ac:dyDescent="0.3">
      <c r="A6" s="40" t="s">
        <v>96</v>
      </c>
      <c r="B6" s="41">
        <v>6.5000000000000002E-2</v>
      </c>
      <c r="C6" s="41">
        <v>2</v>
      </c>
      <c r="D6" s="41">
        <v>0.1</v>
      </c>
      <c r="E6" s="41">
        <v>2</v>
      </c>
    </row>
    <row r="7" spans="1:25" ht="18" customHeight="1" thickBot="1" x14ac:dyDescent="0.3">
      <c r="A7" s="40" t="s">
        <v>97</v>
      </c>
      <c r="B7" s="41">
        <v>1.4999999999999999E-2</v>
      </c>
      <c r="C7" s="41">
        <v>1.5</v>
      </c>
      <c r="D7" s="41">
        <v>0.02</v>
      </c>
      <c r="E7" s="41">
        <v>1.5</v>
      </c>
    </row>
    <row r="8" spans="1:25" ht="15.75" customHeight="1" thickBot="1" x14ac:dyDescent="0.3">
      <c r="A8" s="40" t="s">
        <v>98</v>
      </c>
      <c r="B8" s="41">
        <v>-500</v>
      </c>
      <c r="C8" s="41">
        <v>3</v>
      </c>
      <c r="D8" s="41">
        <v>0.4</v>
      </c>
      <c r="E8" s="41">
        <v>5</v>
      </c>
    </row>
    <row r="11" spans="1:25" ht="15.75" thickBot="1" x14ac:dyDescent="0.3"/>
    <row r="12" spans="1:25" x14ac:dyDescent="0.25">
      <c r="F12" s="1" t="s">
        <v>35</v>
      </c>
      <c r="G12" s="1" t="s">
        <v>36</v>
      </c>
      <c r="H12" s="1" t="s">
        <v>37</v>
      </c>
      <c r="I12" s="1" t="s">
        <v>56</v>
      </c>
      <c r="J12" s="45" t="s">
        <v>102</v>
      </c>
      <c r="K12" s="1" t="s">
        <v>103</v>
      </c>
      <c r="L12" s="45" t="s">
        <v>104</v>
      </c>
      <c r="M12" s="45" t="s">
        <v>105</v>
      </c>
      <c r="W12" s="45" t="s">
        <v>106</v>
      </c>
      <c r="Y12" s="1" t="s">
        <v>109</v>
      </c>
    </row>
    <row r="13" spans="1:25" x14ac:dyDescent="0.25">
      <c r="F13" s="1">
        <v>1</v>
      </c>
      <c r="G13" s="1">
        <v>1</v>
      </c>
      <c r="H13" s="1">
        <v>1</v>
      </c>
      <c r="I13" s="1">
        <f>'dados invent e impacto e sensib'!B19</f>
        <v>5.005005005005005</v>
      </c>
      <c r="J13" s="46">
        <f>I13^2</f>
        <v>25.050075100125149</v>
      </c>
      <c r="K13" s="1">
        <f>'dados invent e impacto e sensib'!B16</f>
        <v>1.001001001001001E-3</v>
      </c>
      <c r="L13" s="46">
        <f>K13^2</f>
        <v>1.002003004005006E-6</v>
      </c>
      <c r="M13" s="46">
        <f>C2</f>
        <v>1</v>
      </c>
      <c r="N13">
        <f>J13*L13*M13</f>
        <v>2.51002505008764E-5</v>
      </c>
      <c r="O13">
        <f>SUM(N13:N16)</f>
        <v>1.0452406955178157</v>
      </c>
      <c r="P13">
        <f>SQRT(O13)</f>
        <v>1.0223701362607458</v>
      </c>
      <c r="W13" s="46">
        <f>(J13*L13*M13)+(J15*L15*M15)+(J17*L17*M17)+(J19*L19*M19)</f>
        <v>26.105923412507146</v>
      </c>
      <c r="Y13" s="1">
        <f>SQRT(W13)</f>
        <v>5.1093956014882176</v>
      </c>
    </row>
    <row r="14" spans="1:25" ht="15.75" thickBot="1" x14ac:dyDescent="0.3">
      <c r="F14" s="1">
        <v>1</v>
      </c>
      <c r="G14" s="1">
        <v>1</v>
      </c>
      <c r="H14" s="1">
        <v>2</v>
      </c>
      <c r="I14" s="1">
        <f>I13</f>
        <v>5.005005005005005</v>
      </c>
      <c r="J14" s="46">
        <f t="shared" ref="J14:J20" si="0">I14^2</f>
        <v>25.050075100125149</v>
      </c>
      <c r="K14" s="1">
        <f>'dados invent e impacto e sensib'!B17</f>
        <v>2.0020020020020021E-4</v>
      </c>
      <c r="L14" s="46">
        <f t="shared" ref="L14:L20" si="1">K14^2</f>
        <v>4.0080120160200245E-8</v>
      </c>
      <c r="M14" s="46">
        <f>M13</f>
        <v>1</v>
      </c>
      <c r="N14">
        <f t="shared" ref="N14:N20" si="2">J14*L14*M14</f>
        <v>1.0040100200350561E-6</v>
      </c>
      <c r="O14">
        <f>SUM(N17:N20)</f>
        <v>1004060.4721723443</v>
      </c>
      <c r="P14">
        <f>SQRT(O14)</f>
        <v>1002.0281793304739</v>
      </c>
      <c r="W14" s="47">
        <f>(J14*L14*M14)+(J16*L16*M16)+(J18*L18*M18)+(J20*L20*M20)</f>
        <v>1004035.4114896273</v>
      </c>
      <c r="Y14" s="1">
        <f>SQRT(W14)</f>
        <v>1002.0156742734254</v>
      </c>
    </row>
    <row r="15" spans="1:25" x14ac:dyDescent="0.25">
      <c r="F15" s="1">
        <v>1</v>
      </c>
      <c r="G15" s="1">
        <v>2</v>
      </c>
      <c r="H15" s="1">
        <v>1</v>
      </c>
      <c r="I15" s="1">
        <f>'dados invent e impacto e sensib'!B20</f>
        <v>1001.0010010010011</v>
      </c>
      <c r="J15" s="46">
        <f t="shared" si="0"/>
        <v>1002003.0040050062</v>
      </c>
      <c r="K15" s="1">
        <f>K13</f>
        <v>1.001001001001001E-3</v>
      </c>
      <c r="L15" s="46">
        <f t="shared" si="1"/>
        <v>1.002003004005006E-6</v>
      </c>
      <c r="M15" s="46">
        <f>E2</f>
        <v>1.0009999999999999</v>
      </c>
      <c r="N15">
        <f t="shared" si="2"/>
        <v>1.0050140300550912</v>
      </c>
    </row>
    <row r="16" spans="1:25" x14ac:dyDescent="0.25">
      <c r="B16" t="s">
        <v>99</v>
      </c>
      <c r="F16" s="1">
        <v>1</v>
      </c>
      <c r="G16" s="1">
        <v>2</v>
      </c>
      <c r="H16" s="1">
        <v>2</v>
      </c>
      <c r="I16" s="1">
        <f>I15</f>
        <v>1001.0010010010011</v>
      </c>
      <c r="J16" s="46">
        <f t="shared" si="0"/>
        <v>1002003.0040050062</v>
      </c>
      <c r="K16" s="1">
        <f>K14</f>
        <v>2.0020020020020021E-4</v>
      </c>
      <c r="L16" s="46">
        <f t="shared" si="1"/>
        <v>4.0080120160200245E-8</v>
      </c>
      <c r="M16" s="46">
        <f>M15</f>
        <v>1.0009999999999999</v>
      </c>
      <c r="N16">
        <f t="shared" si="2"/>
        <v>4.0200561202203652E-2</v>
      </c>
    </row>
    <row r="17" spans="2:22" x14ac:dyDescent="0.25">
      <c r="B17" t="s">
        <v>100</v>
      </c>
      <c r="F17" s="1">
        <v>2</v>
      </c>
      <c r="G17" s="1">
        <v>1</v>
      </c>
      <c r="H17" s="1">
        <v>1</v>
      </c>
      <c r="I17" s="1">
        <f>I13</f>
        <v>5.005005005005005</v>
      </c>
      <c r="J17" s="46">
        <f t="shared" si="0"/>
        <v>25.050075100125149</v>
      </c>
      <c r="K17" s="1">
        <f>'dados invent e impacto e sensib'!C16</f>
        <v>5.005005005005005E-3</v>
      </c>
      <c r="L17" s="46">
        <f t="shared" si="1"/>
        <v>2.505007510012515E-5</v>
      </c>
      <c r="M17" s="46">
        <f>C3</f>
        <v>1.01</v>
      </c>
      <c r="N17">
        <f t="shared" si="2"/>
        <v>6.3378132514712909E-4</v>
      </c>
    </row>
    <row r="18" spans="2:22" x14ac:dyDescent="0.25">
      <c r="B18" t="s">
        <v>101</v>
      </c>
      <c r="F18" s="1">
        <v>2</v>
      </c>
      <c r="G18" s="1">
        <v>1</v>
      </c>
      <c r="H18" s="1">
        <v>2</v>
      </c>
      <c r="I18" s="1">
        <f t="shared" ref="I18:I20" si="3">I14</f>
        <v>5.005005005005005</v>
      </c>
      <c r="J18" s="46">
        <f t="shared" si="0"/>
        <v>25.050075100125149</v>
      </c>
      <c r="K18" s="1">
        <f>'dados invent e impacto e sensib'!C17</f>
        <v>1.0010010010010011</v>
      </c>
      <c r="L18" s="46">
        <f t="shared" si="1"/>
        <v>1.0020030040050061</v>
      </c>
      <c r="M18" s="46">
        <f>M17</f>
        <v>1.01</v>
      </c>
      <c r="N18">
        <f t="shared" si="2"/>
        <v>25.351253005885166</v>
      </c>
    </row>
    <row r="19" spans="2:22" x14ac:dyDescent="0.25">
      <c r="F19" s="1">
        <v>2</v>
      </c>
      <c r="G19" s="1">
        <v>2</v>
      </c>
      <c r="H19" s="1">
        <v>1</v>
      </c>
      <c r="I19" s="1">
        <f t="shared" si="3"/>
        <v>1001.0010010010011</v>
      </c>
      <c r="J19" s="46">
        <f t="shared" si="0"/>
        <v>1002003.0040050062</v>
      </c>
      <c r="K19" s="1">
        <f>K17</f>
        <v>5.005005005005005E-3</v>
      </c>
      <c r="L19" s="46">
        <f t="shared" si="1"/>
        <v>2.505007510012515E-5</v>
      </c>
      <c r="M19" s="46">
        <f>E3</f>
        <v>1</v>
      </c>
      <c r="N19">
        <f t="shared" si="2"/>
        <v>25.100250500876406</v>
      </c>
    </row>
    <row r="20" spans="2:22" ht="15.75" thickBot="1" x14ac:dyDescent="0.3">
      <c r="F20" s="1">
        <v>2</v>
      </c>
      <c r="G20" s="1">
        <v>2</v>
      </c>
      <c r="H20" s="1">
        <v>2</v>
      </c>
      <c r="I20" s="1">
        <f t="shared" si="3"/>
        <v>1001.0010010010011</v>
      </c>
      <c r="J20" s="47">
        <f t="shared" si="0"/>
        <v>1002003.0040050062</v>
      </c>
      <c r="K20" s="1">
        <f>K18</f>
        <v>1.0010010010010011</v>
      </c>
      <c r="L20" s="47">
        <f t="shared" si="1"/>
        <v>1.0020030040050061</v>
      </c>
      <c r="M20" s="47">
        <f>M19</f>
        <v>1</v>
      </c>
      <c r="N20">
        <f t="shared" si="2"/>
        <v>1004010.0200350563</v>
      </c>
    </row>
    <row r="24" spans="2:22" ht="15.75" thickBot="1" x14ac:dyDescent="0.3"/>
    <row r="25" spans="2:22" x14ac:dyDescent="0.25">
      <c r="F25" s="1" t="s">
        <v>35</v>
      </c>
      <c r="G25" s="1" t="s">
        <v>36</v>
      </c>
      <c r="H25" s="1" t="s">
        <v>37</v>
      </c>
      <c r="I25" s="1" t="s">
        <v>56</v>
      </c>
      <c r="J25" s="44" t="s">
        <v>107</v>
      </c>
      <c r="K25" s="1" t="s">
        <v>108</v>
      </c>
      <c r="L25" s="1"/>
      <c r="M25" s="1" t="s">
        <v>113</v>
      </c>
      <c r="N25" s="1" t="s">
        <v>114</v>
      </c>
      <c r="O25" s="45" t="s">
        <v>115</v>
      </c>
      <c r="P25" s="1" t="s">
        <v>115</v>
      </c>
      <c r="Q25" s="1"/>
      <c r="R25" s="1"/>
      <c r="S25" s="1"/>
    </row>
    <row r="26" spans="2:22" x14ac:dyDescent="0.25">
      <c r="F26" s="1">
        <v>1</v>
      </c>
      <c r="G26" s="1">
        <v>1</v>
      </c>
      <c r="H26" s="1">
        <v>1</v>
      </c>
      <c r="I26" s="1">
        <f>I13</f>
        <v>5.005005005005005</v>
      </c>
      <c r="J26" s="1">
        <f>-'dados invent e impacto e sensib'!I19</f>
        <v>4.6046046046046044E-5</v>
      </c>
      <c r="K26" s="1">
        <f>(I26*J26)^2</f>
        <v>5.3112130059854466E-8</v>
      </c>
      <c r="L26" s="1">
        <f>C2</f>
        <v>1</v>
      </c>
      <c r="M26" s="1">
        <f>K26*L26</f>
        <v>5.3112130059854466E-8</v>
      </c>
      <c r="N26" s="1">
        <f>(I26^2)*C5</f>
        <v>50.100150200250297</v>
      </c>
      <c r="O26" s="46">
        <f>M26+N26</f>
        <v>50.100150253362429</v>
      </c>
      <c r="P26" s="48">
        <f>SUM(O26,O30,O34,O38)</f>
        <v>2004971.8307069049</v>
      </c>
      <c r="Q26" s="48"/>
      <c r="R26" s="48"/>
      <c r="S26" s="48"/>
      <c r="T26" s="53"/>
      <c r="U26" s="53"/>
      <c r="V26" s="53"/>
    </row>
    <row r="27" spans="2:22" x14ac:dyDescent="0.25">
      <c r="F27" s="1">
        <v>1</v>
      </c>
      <c r="G27" s="1">
        <v>1</v>
      </c>
      <c r="H27" s="1">
        <v>2</v>
      </c>
      <c r="I27" s="1">
        <f>I26</f>
        <v>5.005005005005005</v>
      </c>
      <c r="J27" s="1">
        <f>-'dados invent e impacto e sensib'!I20</f>
        <v>8.5085085085085098E-5</v>
      </c>
      <c r="K27" s="1">
        <f t="shared" ref="K27:K41" si="4">(I27*J27)^2</f>
        <v>1.8134930986883206E-7</v>
      </c>
      <c r="L27" s="1">
        <f>L26</f>
        <v>1</v>
      </c>
      <c r="M27" s="1">
        <f t="shared" ref="M27:M41" si="5">K27*L27</f>
        <v>1.8134930986883206E-7</v>
      </c>
      <c r="N27" s="1">
        <f>(I27^2)*C6</f>
        <v>50.100150200250297</v>
      </c>
      <c r="O27" s="46">
        <f t="shared" ref="O27:O41" si="6">M27+N27</f>
        <v>50.100150381599605</v>
      </c>
      <c r="P27" s="48">
        <f>SUM(O27,O31,O35,O39)</f>
        <v>2014161.837484871</v>
      </c>
      <c r="Q27" s="48"/>
      <c r="R27" s="48"/>
      <c r="S27" s="48"/>
      <c r="T27" s="53"/>
      <c r="U27" s="53"/>
      <c r="V27" s="53"/>
    </row>
    <row r="28" spans="2:22" x14ac:dyDescent="0.25">
      <c r="B28" t="s">
        <v>116</v>
      </c>
      <c r="F28" s="1">
        <v>1</v>
      </c>
      <c r="G28" s="1">
        <v>1</v>
      </c>
      <c r="H28" s="1">
        <v>3</v>
      </c>
      <c r="I28" s="1">
        <f t="shared" ref="I28:I29" si="7">I27</f>
        <v>5.005005005005005</v>
      </c>
      <c r="J28" s="1">
        <f>-'dados invent e impacto e sensib'!I21</f>
        <v>1.9019019019019021E-5</v>
      </c>
      <c r="K28" s="1">
        <f t="shared" si="4"/>
        <v>9.0611904308163841E-9</v>
      </c>
      <c r="L28" s="1">
        <f t="shared" ref="L28:L29" si="8">L27</f>
        <v>1</v>
      </c>
      <c r="M28" s="1">
        <f t="shared" si="5"/>
        <v>9.0611904308163841E-9</v>
      </c>
      <c r="N28" s="1">
        <f>(I28^2)*C7</f>
        <v>37.57511265018772</v>
      </c>
      <c r="O28" s="46">
        <f t="shared" si="6"/>
        <v>37.575112659248909</v>
      </c>
      <c r="P28" s="48">
        <f>SUM(O28,O32,O36,O40)</f>
        <v>1503446.7133853065</v>
      </c>
      <c r="Q28" s="48"/>
      <c r="R28" s="48"/>
      <c r="S28" s="48"/>
      <c r="T28" s="53"/>
      <c r="U28" s="53"/>
      <c r="V28" s="53"/>
    </row>
    <row r="29" spans="2:22" x14ac:dyDescent="0.25">
      <c r="B29" t="s">
        <v>100</v>
      </c>
      <c r="F29" s="1">
        <v>1</v>
      </c>
      <c r="G29" s="1">
        <v>1</v>
      </c>
      <c r="H29" s="1">
        <v>4</v>
      </c>
      <c r="I29" s="1">
        <f t="shared" si="7"/>
        <v>5.005005005005005</v>
      </c>
      <c r="J29" s="1">
        <f>-'dados invent e impacto e sensib'!I22</f>
        <v>-0.50042042042042045</v>
      </c>
      <c r="K29" s="1">
        <f t="shared" si="4"/>
        <v>6.2730547658206337</v>
      </c>
      <c r="L29" s="1">
        <f t="shared" si="8"/>
        <v>1</v>
      </c>
      <c r="M29" s="1">
        <f t="shared" si="5"/>
        <v>6.2730547658206337</v>
      </c>
      <c r="N29" s="1">
        <f>(I29^2)*C8</f>
        <v>75.150225300375439</v>
      </c>
      <c r="O29" s="46">
        <f t="shared" si="6"/>
        <v>81.423280066196071</v>
      </c>
      <c r="P29" s="48">
        <f>SUM(O29,O33,O37,O41)</f>
        <v>9689065.5435089096</v>
      </c>
      <c r="Q29" s="48"/>
      <c r="R29" s="48"/>
      <c r="S29" s="48"/>
      <c r="T29" s="53"/>
      <c r="U29" s="53"/>
      <c r="V29" s="53"/>
    </row>
    <row r="30" spans="2:22" x14ac:dyDescent="0.25">
      <c r="B30" t="s">
        <v>101</v>
      </c>
      <c r="F30" s="1">
        <v>1</v>
      </c>
      <c r="G30" s="1">
        <v>2</v>
      </c>
      <c r="H30" s="1">
        <v>1</v>
      </c>
      <c r="I30" s="1">
        <f>I16</f>
        <v>1001.0010010010011</v>
      </c>
      <c r="J30" s="1">
        <f>-'dados invent e impacto e sensib'!I23</f>
        <v>4.6046046046046044E-5</v>
      </c>
      <c r="K30" s="1">
        <f t="shared" si="4"/>
        <v>2.1244852023941793E-3</v>
      </c>
      <c r="L30" s="1">
        <f>E2</f>
        <v>1.0009999999999999</v>
      </c>
      <c r="M30" s="1">
        <f t="shared" si="5"/>
        <v>2.1266096875965732E-3</v>
      </c>
      <c r="N30" s="1">
        <f>(I30^2)*E5</f>
        <v>2004006.0080100123</v>
      </c>
      <c r="O30" s="46">
        <f t="shared" si="6"/>
        <v>2004006.010136622</v>
      </c>
    </row>
    <row r="31" spans="2:22" x14ac:dyDescent="0.25">
      <c r="F31" s="1">
        <v>1</v>
      </c>
      <c r="G31" s="1">
        <v>2</v>
      </c>
      <c r="H31" s="1">
        <v>2</v>
      </c>
      <c r="I31" s="1">
        <f>I30</f>
        <v>1001.0010010010011</v>
      </c>
      <c r="J31" s="1">
        <f>-'dados invent e impacto e sensib'!I24</f>
        <v>8.5085085085085098E-5</v>
      </c>
      <c r="K31" s="1">
        <f t="shared" si="4"/>
        <v>7.2539723947532848E-3</v>
      </c>
      <c r="L31" s="1">
        <f>L30</f>
        <v>1.0009999999999999</v>
      </c>
      <c r="M31" s="1">
        <f t="shared" si="5"/>
        <v>7.2612263671480376E-3</v>
      </c>
      <c r="N31" s="1">
        <f>(I31^2)*E6</f>
        <v>2004006.0080100123</v>
      </c>
      <c r="O31" s="46">
        <f t="shared" si="6"/>
        <v>2004006.0152712387</v>
      </c>
    </row>
    <row r="32" spans="2:22" x14ac:dyDescent="0.25">
      <c r="F32" s="1">
        <v>1</v>
      </c>
      <c r="G32" s="1">
        <v>2</v>
      </c>
      <c r="H32" s="1">
        <v>3</v>
      </c>
      <c r="I32" s="1">
        <f t="shared" ref="I32:I33" si="9">I31</f>
        <v>1001.0010010010011</v>
      </c>
      <c r="J32" s="1">
        <f>-'dados invent e impacto e sensib'!I25</f>
        <v>1.9019019019019021E-5</v>
      </c>
      <c r="K32" s="1">
        <f t="shared" si="4"/>
        <v>3.6244761723265535E-4</v>
      </c>
      <c r="L32" s="1">
        <f t="shared" ref="L32:L33" si="10">L31</f>
        <v>1.0009999999999999</v>
      </c>
      <c r="M32" s="1">
        <f t="shared" si="5"/>
        <v>3.6281006484988797E-4</v>
      </c>
      <c r="N32" s="1">
        <f>(I32^2)*E7</f>
        <v>1503004.5060075093</v>
      </c>
      <c r="O32" s="46">
        <f t="shared" si="6"/>
        <v>1503004.5063703193</v>
      </c>
    </row>
    <row r="33" spans="6:37" x14ac:dyDescent="0.25">
      <c r="F33" s="1">
        <v>1</v>
      </c>
      <c r="G33" s="1">
        <v>2</v>
      </c>
      <c r="H33" s="1">
        <v>4</v>
      </c>
      <c r="I33" s="1">
        <f t="shared" si="9"/>
        <v>1001.0010010010011</v>
      </c>
      <c r="J33" s="1">
        <f>-'dados invent e impacto e sensib'!I26</f>
        <v>-0.50042042042042045</v>
      </c>
      <c r="K33" s="1">
        <f t="shared" si="4"/>
        <v>250922.19063282543</v>
      </c>
      <c r="L33" s="1">
        <f t="shared" si="10"/>
        <v>1.0009999999999999</v>
      </c>
      <c r="M33" s="1">
        <f t="shared" si="5"/>
        <v>251173.11282345821</v>
      </c>
      <c r="N33" s="1">
        <f>(I33^2)*E8</f>
        <v>5010015.0200250307</v>
      </c>
      <c r="O33" s="46">
        <f t="shared" si="6"/>
        <v>5261188.1328484891</v>
      </c>
    </row>
    <row r="34" spans="6:37" x14ac:dyDescent="0.25">
      <c r="F34" s="1">
        <v>2</v>
      </c>
      <c r="G34" s="1">
        <v>1</v>
      </c>
      <c r="H34" s="1">
        <v>1</v>
      </c>
      <c r="I34" s="1">
        <f>I26</f>
        <v>5.005005005005005</v>
      </c>
      <c r="J34" s="1">
        <f>-'dados invent e impacto e sensib'!I27</f>
        <v>3.0230230230230234E-2</v>
      </c>
      <c r="K34" s="1">
        <f t="shared" si="4"/>
        <v>2.2892432466819317E-2</v>
      </c>
      <c r="L34" s="1">
        <f>C3</f>
        <v>1.01</v>
      </c>
      <c r="M34" s="1">
        <f t="shared" si="5"/>
        <v>2.312135679148751E-2</v>
      </c>
      <c r="N34" s="1"/>
      <c r="O34" s="46">
        <f t="shared" si="6"/>
        <v>2.312135679148751E-2</v>
      </c>
    </row>
    <row r="35" spans="6:37" x14ac:dyDescent="0.25">
      <c r="F35" s="1">
        <v>2</v>
      </c>
      <c r="G35" s="1">
        <v>1</v>
      </c>
      <c r="H35" s="1">
        <v>2</v>
      </c>
      <c r="I35" s="1">
        <f t="shared" ref="I35:I41" si="11">I27</f>
        <v>5.005005005005005</v>
      </c>
      <c r="J35" s="1">
        <f>-'dados invent e impacto e sensib'!I28</f>
        <v>0.10042542542542544</v>
      </c>
      <c r="K35" s="1">
        <f t="shared" si="4"/>
        <v>0.25263667250528021</v>
      </c>
      <c r="L35" s="1">
        <f>L34</f>
        <v>1.01</v>
      </c>
      <c r="M35" s="1">
        <f t="shared" si="5"/>
        <v>0.25516303923033301</v>
      </c>
      <c r="N35" s="1"/>
      <c r="O35" s="46">
        <f t="shared" si="6"/>
        <v>0.25516303923033301</v>
      </c>
    </row>
    <row r="36" spans="6:37" x14ac:dyDescent="0.25">
      <c r="F36" s="1">
        <v>2</v>
      </c>
      <c r="G36" s="1">
        <v>1</v>
      </c>
      <c r="H36" s="1">
        <v>3</v>
      </c>
      <c r="I36" s="1">
        <f t="shared" si="11"/>
        <v>5.005005005005005</v>
      </c>
      <c r="J36" s="1">
        <f>-'dados invent e impacto e sensib'!I29</f>
        <v>2.0095095095095099E-2</v>
      </c>
      <c r="K36" s="1">
        <f t="shared" si="4"/>
        <v>1.0115542140762261E-2</v>
      </c>
      <c r="L36" s="1">
        <f t="shared" ref="L36:L37" si="12">L35</f>
        <v>1.01</v>
      </c>
      <c r="M36" s="1">
        <f t="shared" si="5"/>
        <v>1.0216697562169884E-2</v>
      </c>
      <c r="N36" s="1"/>
      <c r="O36" s="46">
        <f t="shared" si="6"/>
        <v>1.0216697562169884E-2</v>
      </c>
    </row>
    <row r="37" spans="6:37" x14ac:dyDescent="0.25">
      <c r="F37" s="1">
        <v>2</v>
      </c>
      <c r="G37" s="1">
        <v>1</v>
      </c>
      <c r="H37" s="1">
        <v>4</v>
      </c>
      <c r="I37" s="1">
        <f t="shared" si="11"/>
        <v>5.005005005005005</v>
      </c>
      <c r="J37" s="1">
        <f>-'dados invent e impacto e sensib'!I30</f>
        <v>-2.1021021021021022</v>
      </c>
      <c r="K37" s="1">
        <f t="shared" si="4"/>
        <v>110.69210470886495</v>
      </c>
      <c r="L37" s="1">
        <f t="shared" si="12"/>
        <v>1.01</v>
      </c>
      <c r="M37" s="1">
        <f t="shared" si="5"/>
        <v>111.79902575595359</v>
      </c>
      <c r="N37" s="1"/>
      <c r="O37" s="46">
        <f t="shared" si="6"/>
        <v>111.79902575595359</v>
      </c>
    </row>
    <row r="38" spans="6:37" x14ac:dyDescent="0.25">
      <c r="F38" s="1">
        <v>2</v>
      </c>
      <c r="G38" s="1">
        <v>2</v>
      </c>
      <c r="H38" s="1">
        <v>1</v>
      </c>
      <c r="I38" s="1">
        <f t="shared" si="11"/>
        <v>1001.0010010010011</v>
      </c>
      <c r="J38" s="1">
        <f>-'dados invent e impacto e sensib'!I31</f>
        <v>3.0230230230230234E-2</v>
      </c>
      <c r="K38" s="1">
        <f t="shared" si="4"/>
        <v>915.69729867277306</v>
      </c>
      <c r="L38" s="1">
        <f>E3</f>
        <v>1</v>
      </c>
      <c r="M38" s="1">
        <f t="shared" si="5"/>
        <v>915.69729867277306</v>
      </c>
      <c r="N38" s="1"/>
      <c r="O38" s="46">
        <f t="shared" si="6"/>
        <v>915.69729867277306</v>
      </c>
    </row>
    <row r="39" spans="6:37" x14ac:dyDescent="0.25">
      <c r="F39" s="1">
        <v>2</v>
      </c>
      <c r="G39" s="1">
        <v>2</v>
      </c>
      <c r="H39" s="1">
        <v>2</v>
      </c>
      <c r="I39" s="1">
        <f t="shared" si="11"/>
        <v>1001.0010010010011</v>
      </c>
      <c r="J39" s="1">
        <f>-'dados invent e impacto e sensib'!I32</f>
        <v>0.10042542542542544</v>
      </c>
      <c r="K39" s="1">
        <f t="shared" si="4"/>
        <v>10105.466900211211</v>
      </c>
      <c r="L39" s="1">
        <f>L38</f>
        <v>1</v>
      </c>
      <c r="M39" s="1">
        <f t="shared" si="5"/>
        <v>10105.466900211211</v>
      </c>
      <c r="N39" s="1"/>
      <c r="O39" s="46">
        <f t="shared" si="6"/>
        <v>10105.466900211211</v>
      </c>
    </row>
    <row r="40" spans="6:37" x14ac:dyDescent="0.25">
      <c r="F40" s="1">
        <v>2</v>
      </c>
      <c r="G40" s="1">
        <v>2</v>
      </c>
      <c r="H40" s="1">
        <v>3</v>
      </c>
      <c r="I40" s="1">
        <f t="shared" si="11"/>
        <v>1001.0010010010011</v>
      </c>
      <c r="J40" s="1">
        <f>-'dados invent e impacto e sensib'!I33</f>
        <v>2.0095095095095099E-2</v>
      </c>
      <c r="K40" s="1">
        <f t="shared" si="4"/>
        <v>404.62168563049056</v>
      </c>
      <c r="L40" s="1">
        <f t="shared" ref="L40:L41" si="13">L39</f>
        <v>1</v>
      </c>
      <c r="M40" s="1">
        <f t="shared" si="5"/>
        <v>404.62168563049056</v>
      </c>
      <c r="N40" s="1"/>
      <c r="O40" s="46">
        <f t="shared" si="6"/>
        <v>404.62168563049056</v>
      </c>
    </row>
    <row r="41" spans="6:37" ht="15.75" thickBot="1" x14ac:dyDescent="0.3">
      <c r="F41" s="1">
        <v>2</v>
      </c>
      <c r="G41" s="1">
        <v>2</v>
      </c>
      <c r="H41" s="1">
        <v>4</v>
      </c>
      <c r="I41" s="1">
        <f t="shared" si="11"/>
        <v>1001.0010010010011</v>
      </c>
      <c r="J41" s="1">
        <f>-'dados invent e impacto e sensib'!I34</f>
        <v>-2.1021021021021022</v>
      </c>
      <c r="K41" s="1">
        <f t="shared" si="4"/>
        <v>4427684.1883545993</v>
      </c>
      <c r="L41" s="1">
        <f t="shared" si="13"/>
        <v>1</v>
      </c>
      <c r="M41" s="1">
        <f t="shared" si="5"/>
        <v>4427684.1883545993</v>
      </c>
      <c r="N41" s="1"/>
      <c r="O41" s="47">
        <f t="shared" si="6"/>
        <v>4427684.1883545993</v>
      </c>
    </row>
    <row r="44" spans="6:37" x14ac:dyDescent="0.25">
      <c r="J44" s="48">
        <f>Q49+AB49+AJ49</f>
        <v>28429.170794178441</v>
      </c>
    </row>
    <row r="45" spans="6:37" x14ac:dyDescent="0.25">
      <c r="J45" s="48">
        <f>R49+AC49+AK49</f>
        <v>1889587678.2370615</v>
      </c>
    </row>
    <row r="47" spans="6:37" x14ac:dyDescent="0.25">
      <c r="T47" s="1">
        <v>4</v>
      </c>
      <c r="U47" s="1">
        <v>2</v>
      </c>
      <c r="V47" s="1">
        <v>2</v>
      </c>
      <c r="AE47">
        <v>4</v>
      </c>
      <c r="AF47">
        <v>2</v>
      </c>
    </row>
    <row r="48" spans="6:37" x14ac:dyDescent="0.25">
      <c r="F48" s="1" t="s">
        <v>35</v>
      </c>
      <c r="G48" s="1" t="s">
        <v>36</v>
      </c>
      <c r="H48" s="1" t="s">
        <v>37</v>
      </c>
      <c r="I48" s="1" t="s">
        <v>58</v>
      </c>
      <c r="J48" s="1" t="s">
        <v>56</v>
      </c>
      <c r="K48" s="1" t="s">
        <v>59</v>
      </c>
      <c r="L48" s="44" t="s">
        <v>118</v>
      </c>
      <c r="M48" s="1" t="s">
        <v>119</v>
      </c>
      <c r="N48" s="1" t="s">
        <v>120</v>
      </c>
      <c r="Q48" s="1" t="s">
        <v>142</v>
      </c>
      <c r="R48" s="1" t="s">
        <v>143</v>
      </c>
      <c r="T48" s="1" t="s">
        <v>35</v>
      </c>
      <c r="U48" s="1" t="s">
        <v>36</v>
      </c>
      <c r="V48" s="1" t="s">
        <v>37</v>
      </c>
      <c r="W48" s="1" t="s">
        <v>75</v>
      </c>
      <c r="X48" s="1" t="s">
        <v>56</v>
      </c>
      <c r="Y48" s="1" t="s">
        <v>121</v>
      </c>
      <c r="Z48" s="1" t="s">
        <v>122</v>
      </c>
      <c r="AB48" s="1" t="s">
        <v>142</v>
      </c>
      <c r="AC48" s="1" t="s">
        <v>143</v>
      </c>
      <c r="AE48" s="1" t="s">
        <v>36</v>
      </c>
      <c r="AF48" s="1" t="s">
        <v>37</v>
      </c>
      <c r="AG48" s="1" t="s">
        <v>123</v>
      </c>
      <c r="AH48" s="1" t="s">
        <v>124</v>
      </c>
      <c r="AI48" s="1" t="s">
        <v>129</v>
      </c>
      <c r="AJ48" s="1" t="s">
        <v>142</v>
      </c>
      <c r="AK48" s="1" t="s">
        <v>143</v>
      </c>
    </row>
    <row r="49" spans="2:37" x14ac:dyDescent="0.25">
      <c r="B49" t="s">
        <v>100</v>
      </c>
      <c r="F49" s="1">
        <v>1</v>
      </c>
      <c r="G49" s="1">
        <v>1</v>
      </c>
      <c r="H49" s="1">
        <v>1</v>
      </c>
      <c r="I49" s="1">
        <v>1</v>
      </c>
      <c r="J49">
        <f>'dados invent e impacto e sensib'!B19</f>
        <v>5.005005005005005</v>
      </c>
      <c r="K49">
        <f>'dados invent e impacto e sensib'!B39</f>
        <v>1</v>
      </c>
      <c r="L49">
        <f>'dados invent e impacto e sensib'!G13</f>
        <v>4.6046046046046044E-5</v>
      </c>
      <c r="M49">
        <f>L49*K49</f>
        <v>4.6046046046046044E-5</v>
      </c>
      <c r="N49">
        <f>C2</f>
        <v>1</v>
      </c>
      <c r="O49">
        <f>((J49*SUM(M49:M52))^2)</f>
        <v>2.7937206313737954E-7</v>
      </c>
      <c r="P49">
        <f>O49*N49</f>
        <v>2.7937206313737954E-7</v>
      </c>
      <c r="Q49" s="48">
        <f>SUM(P49,P57,P65,P73)</f>
        <v>10126.393417201858</v>
      </c>
      <c r="R49" s="48">
        <f>SUM(P53,P61,P69,P77)</f>
        <v>2815012.1635178202</v>
      </c>
      <c r="T49" s="1">
        <v>1</v>
      </c>
      <c r="U49" s="1">
        <v>1</v>
      </c>
      <c r="V49" s="1">
        <v>1</v>
      </c>
      <c r="W49" s="1">
        <f>'dados invent e impacto e sensib'!B39</f>
        <v>1</v>
      </c>
      <c r="X49" s="1">
        <f>'dados invent e impacto e sensib'!B19</f>
        <v>5.005005005005005</v>
      </c>
      <c r="Y49" s="1">
        <f>(X49*W49)^2</f>
        <v>25.050075100125149</v>
      </c>
      <c r="Z49" s="1">
        <f>Incerteza!C5</f>
        <v>2</v>
      </c>
      <c r="AA49">
        <f>Y49*Z49</f>
        <v>50.100150200250297</v>
      </c>
      <c r="AB49" s="48">
        <f>SUM(AA49,AA51,AA53,AA55,AA57,AA59,AA61,AA63)</f>
        <v>149.29844759674589</v>
      </c>
      <c r="AC49" s="48">
        <f>SUM(AA50,AA52,AA54,AA56,AA58,AA60,AA62,AA64)</f>
        <v>1886771656.5414267</v>
      </c>
      <c r="AE49">
        <v>1</v>
      </c>
      <c r="AF49">
        <v>1</v>
      </c>
      <c r="AG49">
        <f>'dados invent e impacto e sensib'!B22</f>
        <v>30.230230230230234</v>
      </c>
      <c r="AH49">
        <f>'dados invent e impacto e sensib'!L39</f>
        <v>0</v>
      </c>
      <c r="AI49">
        <f>(AG49^2)*AH49</f>
        <v>0</v>
      </c>
      <c r="AJ49" s="48">
        <f>SUM(AI49,AI51,AI53,AI55)</f>
        <v>18153.478929379839</v>
      </c>
      <c r="AK49" s="48">
        <f>SUM(AI50,AI52,AI54,AI56)</f>
        <v>1009.532117202288</v>
      </c>
    </row>
    <row r="50" spans="2:37" x14ac:dyDescent="0.25">
      <c r="B50" t="s">
        <v>101</v>
      </c>
      <c r="F50" s="1">
        <v>1</v>
      </c>
      <c r="G50" s="1">
        <v>1</v>
      </c>
      <c r="H50" s="1">
        <v>1</v>
      </c>
      <c r="I50" s="1">
        <v>2</v>
      </c>
      <c r="J50">
        <f>J49</f>
        <v>5.005005005005005</v>
      </c>
      <c r="K50">
        <f>'dados invent e impacto e sensib'!C39</f>
        <v>0.7</v>
      </c>
      <c r="L50">
        <f>'dados invent e impacto e sensib'!G14</f>
        <v>8.5085085085085098E-5</v>
      </c>
      <c r="M50">
        <f t="shared" ref="M50:M80" si="14">L50*K50</f>
        <v>5.9559559559559566E-5</v>
      </c>
      <c r="N50">
        <f>N49</f>
        <v>1</v>
      </c>
      <c r="T50" s="1">
        <v>1</v>
      </c>
      <c r="U50" s="1">
        <v>1</v>
      </c>
      <c r="V50" s="1">
        <v>2</v>
      </c>
      <c r="W50" s="1">
        <f>'dados invent e impacto e sensib'!B40</f>
        <v>0</v>
      </c>
      <c r="X50" s="1">
        <f>X49</f>
        <v>5.005005005005005</v>
      </c>
      <c r="Y50" s="1">
        <f t="shared" ref="Y50:Y64" si="15">(J50*W50)^2</f>
        <v>0</v>
      </c>
      <c r="Z50" s="1">
        <f>Z49</f>
        <v>2</v>
      </c>
      <c r="AA50">
        <f t="shared" ref="AA50:AA64" si="16">Y50*Z50</f>
        <v>0</v>
      </c>
      <c r="AE50">
        <v>1</v>
      </c>
      <c r="AF50">
        <v>2</v>
      </c>
      <c r="AG50">
        <f>AG49</f>
        <v>30.230230230230234</v>
      </c>
      <c r="AH50">
        <f>'dados invent e impacto e sensib'!L40</f>
        <v>0</v>
      </c>
      <c r="AI50">
        <f t="shared" ref="AI50:AI56" si="17">(AG50^2)*AH50</f>
        <v>0</v>
      </c>
    </row>
    <row r="51" spans="2:37" x14ac:dyDescent="0.25">
      <c r="B51" t="s">
        <v>99</v>
      </c>
      <c r="F51" s="1">
        <v>1</v>
      </c>
      <c r="G51" s="1">
        <v>1</v>
      </c>
      <c r="H51" s="1">
        <v>1</v>
      </c>
      <c r="I51" s="1">
        <v>3</v>
      </c>
      <c r="J51">
        <f t="shared" ref="J51:J56" si="18">J50</f>
        <v>5.005005005005005</v>
      </c>
      <c r="K51">
        <f>'dados invent e impacto e sensib'!D39</f>
        <v>0</v>
      </c>
      <c r="L51">
        <f>'dados invent e impacto e sensib'!G15</f>
        <v>1.9019019019019021E-5</v>
      </c>
      <c r="M51">
        <f t="shared" si="14"/>
        <v>0</v>
      </c>
      <c r="N51">
        <f t="shared" ref="N51:N56" si="19">N50</f>
        <v>1</v>
      </c>
      <c r="T51" s="1">
        <v>1</v>
      </c>
      <c r="U51" s="1">
        <v>2</v>
      </c>
      <c r="V51" s="1">
        <v>1</v>
      </c>
      <c r="W51" s="1">
        <f>W49</f>
        <v>1</v>
      </c>
      <c r="X51" s="1">
        <f>'dados invent e impacto e sensib'!B20</f>
        <v>1001.0010010010011</v>
      </c>
      <c r="Y51" s="1">
        <f t="shared" si="15"/>
        <v>25.050075100125149</v>
      </c>
      <c r="Z51" s="1">
        <f>E5</f>
        <v>2</v>
      </c>
      <c r="AA51">
        <f t="shared" si="16"/>
        <v>50.100150200250297</v>
      </c>
      <c r="AE51">
        <v>2</v>
      </c>
      <c r="AF51">
        <v>1</v>
      </c>
      <c r="AG51">
        <f>'dados invent e impacto e sensib'!B23</f>
        <v>100.42542542542544</v>
      </c>
      <c r="AH51">
        <f>'dados invent e impacto e sensib'!M39</f>
        <v>1.8</v>
      </c>
      <c r="AI51">
        <f>(AG51^2)*AH51</f>
        <v>18153.478929379839</v>
      </c>
    </row>
    <row r="52" spans="2:37" x14ac:dyDescent="0.25">
      <c r="B52" t="s">
        <v>117</v>
      </c>
      <c r="F52" s="1">
        <v>1</v>
      </c>
      <c r="G52" s="1">
        <v>1</v>
      </c>
      <c r="H52" s="1">
        <v>1</v>
      </c>
      <c r="I52" s="1">
        <v>4</v>
      </c>
      <c r="J52">
        <f t="shared" si="18"/>
        <v>5.005005005005005</v>
      </c>
      <c r="K52">
        <f>'dados invent e impacto e sensib'!E39</f>
        <v>0</v>
      </c>
      <c r="L52">
        <f>'dados invent e impacto e sensib'!G16</f>
        <v>-0.50042042042042045</v>
      </c>
      <c r="M52">
        <f t="shared" si="14"/>
        <v>0</v>
      </c>
      <c r="N52">
        <f t="shared" si="19"/>
        <v>1</v>
      </c>
      <c r="T52" s="1">
        <v>1</v>
      </c>
      <c r="U52" s="1">
        <v>2</v>
      </c>
      <c r="V52" s="1">
        <v>2</v>
      </c>
      <c r="W52" s="1">
        <f>W50</f>
        <v>0</v>
      </c>
      <c r="X52" s="1">
        <f>X51</f>
        <v>1001.0010010010011</v>
      </c>
      <c r="Y52" s="1">
        <f t="shared" si="15"/>
        <v>0</v>
      </c>
      <c r="Z52" s="1">
        <f>Z51</f>
        <v>2</v>
      </c>
      <c r="AA52">
        <f t="shared" si="16"/>
        <v>0</v>
      </c>
      <c r="AE52">
        <v>2</v>
      </c>
      <c r="AF52">
        <v>2</v>
      </c>
      <c r="AG52">
        <f t="shared" ref="AG52:AG56" si="20">AG51</f>
        <v>100.42542542542544</v>
      </c>
      <c r="AH52">
        <f>'dados invent e impacto e sensib'!M40</f>
        <v>0</v>
      </c>
      <c r="AI52">
        <f t="shared" si="17"/>
        <v>0</v>
      </c>
    </row>
    <row r="53" spans="2:37" x14ac:dyDescent="0.25">
      <c r="F53" s="1">
        <v>1</v>
      </c>
      <c r="G53" s="1">
        <v>1</v>
      </c>
      <c r="H53" s="1">
        <v>2</v>
      </c>
      <c r="I53" s="1">
        <v>1</v>
      </c>
      <c r="J53">
        <f t="shared" si="18"/>
        <v>5.005005005005005</v>
      </c>
      <c r="K53">
        <f>'dados invent e impacto e sensib'!B40</f>
        <v>0</v>
      </c>
      <c r="L53">
        <f>L49</f>
        <v>4.6046046046046044E-5</v>
      </c>
      <c r="M53">
        <f t="shared" si="14"/>
        <v>0</v>
      </c>
      <c r="N53">
        <f t="shared" si="19"/>
        <v>1</v>
      </c>
      <c r="O53">
        <f>((J53*SUM(M53:M56))^2)</f>
        <v>6.2611397176957748</v>
      </c>
      <c r="P53">
        <f>O53*N53</f>
        <v>6.2611397176957748</v>
      </c>
      <c r="T53" s="1">
        <v>2</v>
      </c>
      <c r="U53" s="1">
        <v>1</v>
      </c>
      <c r="V53" s="1">
        <v>1</v>
      </c>
      <c r="W53" s="1">
        <f>'dados invent e impacto e sensib'!C39</f>
        <v>0.7</v>
      </c>
      <c r="X53" s="1">
        <f>X49</f>
        <v>5.005005005005005</v>
      </c>
      <c r="Y53" s="1">
        <f t="shared" si="15"/>
        <v>12.274536799061321</v>
      </c>
      <c r="Z53" s="1">
        <f>C6</f>
        <v>2</v>
      </c>
      <c r="AA53">
        <f t="shared" si="16"/>
        <v>24.549073598122643</v>
      </c>
      <c r="AE53">
        <v>3</v>
      </c>
      <c r="AF53">
        <v>1</v>
      </c>
      <c r="AG53">
        <f>'dados invent e impacto e sensib'!B24</f>
        <v>20.0950950950951</v>
      </c>
      <c r="AH53">
        <f>'dados invent e impacto e sensib'!N39</f>
        <v>0</v>
      </c>
      <c r="AI53">
        <f t="shared" si="17"/>
        <v>0</v>
      </c>
    </row>
    <row r="54" spans="2:37" x14ac:dyDescent="0.25">
      <c r="F54" s="1">
        <v>1</v>
      </c>
      <c r="G54" s="1">
        <v>1</v>
      </c>
      <c r="H54" s="1">
        <v>2</v>
      </c>
      <c r="I54" s="1">
        <v>2</v>
      </c>
      <c r="J54">
        <f t="shared" si="18"/>
        <v>5.005005005005005</v>
      </c>
      <c r="K54">
        <f>'dados invent e impacto e sensib'!C40</f>
        <v>0</v>
      </c>
      <c r="L54">
        <f t="shared" ref="L54:L56" si="21">L50</f>
        <v>8.5085085085085098E-5</v>
      </c>
      <c r="M54">
        <f t="shared" si="14"/>
        <v>0</v>
      </c>
      <c r="N54">
        <f t="shared" si="19"/>
        <v>1</v>
      </c>
      <c r="T54" s="1">
        <v>2</v>
      </c>
      <c r="U54" s="1">
        <v>1</v>
      </c>
      <c r="V54" s="1">
        <v>2</v>
      </c>
      <c r="W54" s="1">
        <f>'dados invent e impacto e sensib'!C40</f>
        <v>0</v>
      </c>
      <c r="X54" s="1">
        <f t="shared" ref="X54:X64" si="22">X50</f>
        <v>5.005005005005005</v>
      </c>
      <c r="Y54" s="1">
        <f t="shared" si="15"/>
        <v>0</v>
      </c>
      <c r="Z54" s="1">
        <f>Z53</f>
        <v>2</v>
      </c>
      <c r="AA54">
        <f t="shared" si="16"/>
        <v>0</v>
      </c>
      <c r="AE54">
        <v>3</v>
      </c>
      <c r="AF54">
        <v>2</v>
      </c>
      <c r="AG54">
        <f t="shared" si="20"/>
        <v>20.0950950950951</v>
      </c>
      <c r="AH54">
        <f>'dados invent e impacto e sensib'!N40</f>
        <v>2.5</v>
      </c>
      <c r="AI54">
        <f t="shared" si="17"/>
        <v>1009.532117202288</v>
      </c>
    </row>
    <row r="55" spans="2:37" x14ac:dyDescent="0.25">
      <c r="F55" s="1">
        <v>1</v>
      </c>
      <c r="G55" s="1">
        <v>1</v>
      </c>
      <c r="H55" s="1">
        <v>2</v>
      </c>
      <c r="I55" s="1">
        <v>3</v>
      </c>
      <c r="J55">
        <f t="shared" si="18"/>
        <v>5.005005005005005</v>
      </c>
      <c r="K55">
        <f>'dados invent e impacto e sensib'!D40</f>
        <v>25</v>
      </c>
      <c r="L55">
        <f t="shared" si="21"/>
        <v>1.9019019019019021E-5</v>
      </c>
      <c r="M55">
        <f t="shared" si="14"/>
        <v>4.754754754754755E-4</v>
      </c>
      <c r="N55">
        <f t="shared" si="19"/>
        <v>1</v>
      </c>
      <c r="T55" s="1">
        <v>2</v>
      </c>
      <c r="U55" s="1">
        <v>2</v>
      </c>
      <c r="V55" s="1">
        <v>1</v>
      </c>
      <c r="W55" s="1">
        <f>W53</f>
        <v>0.7</v>
      </c>
      <c r="X55" s="1">
        <f t="shared" si="22"/>
        <v>1001.0010010010011</v>
      </c>
      <c r="Y55" s="1">
        <f t="shared" si="15"/>
        <v>12.274536799061321</v>
      </c>
      <c r="Z55" s="1">
        <f>Incerteza!E6</f>
        <v>2</v>
      </c>
      <c r="AA55">
        <f t="shared" si="16"/>
        <v>24.549073598122643</v>
      </c>
      <c r="AE55">
        <v>4</v>
      </c>
      <c r="AF55">
        <v>1</v>
      </c>
      <c r="AG55">
        <f>'dados invent e impacto e sensib'!B25</f>
        <v>-2102.102102102102</v>
      </c>
      <c r="AH55">
        <f>'dados invent e impacto e sensib'!O39</f>
        <v>0</v>
      </c>
      <c r="AI55">
        <f t="shared" si="17"/>
        <v>0</v>
      </c>
    </row>
    <row r="56" spans="2:37" x14ac:dyDescent="0.25">
      <c r="F56" s="1">
        <v>1</v>
      </c>
      <c r="G56" s="1">
        <v>1</v>
      </c>
      <c r="H56" s="1">
        <v>2</v>
      </c>
      <c r="I56" s="1">
        <v>4</v>
      </c>
      <c r="J56">
        <f t="shared" si="18"/>
        <v>5.005005005005005</v>
      </c>
      <c r="K56">
        <f>'dados invent e impacto e sensib'!E40</f>
        <v>1</v>
      </c>
      <c r="L56">
        <f t="shared" si="21"/>
        <v>-0.50042042042042045</v>
      </c>
      <c r="M56">
        <f t="shared" si="14"/>
        <v>-0.50042042042042045</v>
      </c>
      <c r="N56">
        <f t="shared" si="19"/>
        <v>1</v>
      </c>
      <c r="T56" s="1">
        <v>2</v>
      </c>
      <c r="U56" s="1">
        <v>2</v>
      </c>
      <c r="V56" s="1">
        <v>2</v>
      </c>
      <c r="W56" s="1">
        <f>W54</f>
        <v>0</v>
      </c>
      <c r="X56" s="1">
        <f t="shared" si="22"/>
        <v>1001.0010010010011</v>
      </c>
      <c r="Y56" s="1">
        <f t="shared" si="15"/>
        <v>0</v>
      </c>
      <c r="Z56" s="1">
        <f t="shared" ref="Z56" si="23">Z55</f>
        <v>2</v>
      </c>
      <c r="AA56">
        <f t="shared" si="16"/>
        <v>0</v>
      </c>
      <c r="AE56">
        <v>4</v>
      </c>
      <c r="AF56">
        <v>2</v>
      </c>
      <c r="AG56">
        <f t="shared" si="20"/>
        <v>-2102.102102102102</v>
      </c>
      <c r="AH56">
        <f t="shared" ref="AH56" si="24">AH55</f>
        <v>0</v>
      </c>
      <c r="AI56">
        <f t="shared" si="17"/>
        <v>0</v>
      </c>
    </row>
    <row r="57" spans="2:37" x14ac:dyDescent="0.25">
      <c r="F57" s="1">
        <v>1</v>
      </c>
      <c r="G57" s="1">
        <v>2</v>
      </c>
      <c r="H57" s="1">
        <v>1</v>
      </c>
      <c r="I57" s="1">
        <v>1</v>
      </c>
      <c r="J57">
        <f>'dados invent e impacto e sensib'!B20</f>
        <v>1001.0010010010011</v>
      </c>
      <c r="K57">
        <f>K49</f>
        <v>1</v>
      </c>
      <c r="L57">
        <f>L53</f>
        <v>4.6046046046046044E-5</v>
      </c>
      <c r="M57">
        <f t="shared" si="14"/>
        <v>4.6046046046046044E-5</v>
      </c>
      <c r="N57">
        <f>E2</f>
        <v>1.0009999999999999</v>
      </c>
      <c r="O57">
        <f>((J57*SUM(M57:M60))^2)</f>
        <v>1.1174882525495186E-2</v>
      </c>
      <c r="P57">
        <f>O57*N57</f>
        <v>1.1186057408020681E-2</v>
      </c>
      <c r="T57" s="1">
        <v>3</v>
      </c>
      <c r="U57" s="1">
        <v>1</v>
      </c>
      <c r="V57" s="1">
        <v>1</v>
      </c>
      <c r="W57" s="1">
        <f>'dados invent e impacto e sensib'!D39</f>
        <v>0</v>
      </c>
      <c r="X57" s="1">
        <f t="shared" si="22"/>
        <v>5.005005005005005</v>
      </c>
      <c r="Y57" s="1">
        <f t="shared" si="15"/>
        <v>0</v>
      </c>
      <c r="Z57" s="1">
        <f>C7</f>
        <v>1.5</v>
      </c>
      <c r="AA57">
        <f t="shared" si="16"/>
        <v>0</v>
      </c>
    </row>
    <row r="58" spans="2:37" x14ac:dyDescent="0.25">
      <c r="F58" s="1">
        <v>1</v>
      </c>
      <c r="G58" s="1">
        <v>2</v>
      </c>
      <c r="H58" s="1">
        <v>1</v>
      </c>
      <c r="I58" s="1">
        <v>2</v>
      </c>
      <c r="J58">
        <f>J57</f>
        <v>1001.0010010010011</v>
      </c>
      <c r="K58">
        <f t="shared" ref="K58:K60" si="25">K50</f>
        <v>0.7</v>
      </c>
      <c r="L58">
        <f t="shared" ref="L58:L60" si="26">L54</f>
        <v>8.5085085085085098E-5</v>
      </c>
      <c r="M58">
        <f t="shared" si="14"/>
        <v>5.9559559559559566E-5</v>
      </c>
      <c r="N58">
        <f>N57</f>
        <v>1.0009999999999999</v>
      </c>
      <c r="T58" s="1">
        <v>3</v>
      </c>
      <c r="U58" s="1">
        <v>1</v>
      </c>
      <c r="V58" s="1">
        <v>2</v>
      </c>
      <c r="W58" s="1">
        <f>'dados invent e impacto e sensib'!D40</f>
        <v>25</v>
      </c>
      <c r="X58" s="1">
        <f t="shared" si="22"/>
        <v>5.005005005005005</v>
      </c>
      <c r="Y58" s="1">
        <f t="shared" si="15"/>
        <v>626251877.50312889</v>
      </c>
      <c r="Z58" s="1">
        <f>Z57</f>
        <v>1.5</v>
      </c>
      <c r="AA58">
        <f t="shared" si="16"/>
        <v>939377816.25469327</v>
      </c>
    </row>
    <row r="59" spans="2:37" x14ac:dyDescent="0.25">
      <c r="F59" s="1">
        <v>1</v>
      </c>
      <c r="G59" s="1">
        <v>2</v>
      </c>
      <c r="H59" s="1">
        <v>1</v>
      </c>
      <c r="I59" s="1">
        <v>3</v>
      </c>
      <c r="J59">
        <f t="shared" ref="J59:J64" si="27">J58</f>
        <v>1001.0010010010011</v>
      </c>
      <c r="K59">
        <f t="shared" si="25"/>
        <v>0</v>
      </c>
      <c r="L59">
        <f t="shared" si="26"/>
        <v>1.9019019019019021E-5</v>
      </c>
      <c r="M59">
        <f t="shared" si="14"/>
        <v>0</v>
      </c>
      <c r="N59">
        <f t="shared" ref="N59:N64" si="28">N58</f>
        <v>1.0009999999999999</v>
      </c>
      <c r="T59" s="1">
        <v>3</v>
      </c>
      <c r="U59" s="1">
        <v>2</v>
      </c>
      <c r="V59" s="1">
        <v>1</v>
      </c>
      <c r="W59" s="1">
        <f>W57</f>
        <v>0</v>
      </c>
      <c r="X59" s="1">
        <f t="shared" si="22"/>
        <v>1001.0010010010011</v>
      </c>
      <c r="Y59" s="1">
        <f t="shared" si="15"/>
        <v>0</v>
      </c>
      <c r="Z59" s="1">
        <f>E7</f>
        <v>1.5</v>
      </c>
      <c r="AA59">
        <f t="shared" si="16"/>
        <v>0</v>
      </c>
    </row>
    <row r="60" spans="2:37" x14ac:dyDescent="0.25">
      <c r="F60" s="1">
        <v>1</v>
      </c>
      <c r="G60" s="1">
        <v>2</v>
      </c>
      <c r="H60" s="1">
        <v>1</v>
      </c>
      <c r="I60" s="1">
        <v>4</v>
      </c>
      <c r="J60">
        <f t="shared" si="27"/>
        <v>1001.0010010010011</v>
      </c>
      <c r="K60">
        <f t="shared" si="25"/>
        <v>0</v>
      </c>
      <c r="L60">
        <f t="shared" si="26"/>
        <v>-0.50042042042042045</v>
      </c>
      <c r="M60">
        <f t="shared" si="14"/>
        <v>0</v>
      </c>
      <c r="N60">
        <f t="shared" si="28"/>
        <v>1.0009999999999999</v>
      </c>
      <c r="T60" s="1">
        <v>3</v>
      </c>
      <c r="U60" s="1">
        <v>2</v>
      </c>
      <c r="V60" s="1">
        <v>2</v>
      </c>
      <c r="W60" s="1">
        <f>W58</f>
        <v>25</v>
      </c>
      <c r="X60" s="1">
        <f t="shared" si="22"/>
        <v>1001.0010010010011</v>
      </c>
      <c r="Y60" s="1">
        <f t="shared" si="15"/>
        <v>626251877.50312889</v>
      </c>
      <c r="Z60" s="1">
        <f t="shared" ref="Z60" si="29">Z59</f>
        <v>1.5</v>
      </c>
      <c r="AA60">
        <f t="shared" si="16"/>
        <v>939377816.25469327</v>
      </c>
    </row>
    <row r="61" spans="2:37" x14ac:dyDescent="0.25">
      <c r="F61" s="1">
        <v>1</v>
      </c>
      <c r="G61" s="1">
        <v>2</v>
      </c>
      <c r="H61" s="1">
        <v>2</v>
      </c>
      <c r="I61" s="1">
        <v>1</v>
      </c>
      <c r="J61">
        <f t="shared" si="27"/>
        <v>1001.0010010010011</v>
      </c>
      <c r="K61">
        <f>K53</f>
        <v>0</v>
      </c>
      <c r="L61">
        <f>L57</f>
        <v>4.6046046046046044E-5</v>
      </c>
      <c r="M61">
        <f t="shared" si="14"/>
        <v>0</v>
      </c>
      <c r="N61">
        <f t="shared" si="28"/>
        <v>1.0009999999999999</v>
      </c>
      <c r="O61">
        <f>((J61*SUM(M61:M64))^2)</f>
        <v>250445.58870783108</v>
      </c>
      <c r="P61">
        <f>O61*N61</f>
        <v>250696.03429653888</v>
      </c>
      <c r="T61" s="1">
        <v>4</v>
      </c>
      <c r="U61" s="1">
        <v>1</v>
      </c>
      <c r="V61" s="1">
        <v>1</v>
      </c>
      <c r="W61" s="1">
        <f>'dados invent e impacto e sensib'!E39</f>
        <v>0</v>
      </c>
      <c r="X61" s="1">
        <f t="shared" si="22"/>
        <v>5.005005005005005</v>
      </c>
      <c r="Y61" s="1">
        <f t="shared" si="15"/>
        <v>0</v>
      </c>
      <c r="Z61" s="1">
        <f>C8</f>
        <v>3</v>
      </c>
      <c r="AA61">
        <f t="shared" si="16"/>
        <v>0</v>
      </c>
    </row>
    <row r="62" spans="2:37" x14ac:dyDescent="0.25">
      <c r="F62" s="1">
        <v>1</v>
      </c>
      <c r="G62" s="1">
        <v>2</v>
      </c>
      <c r="H62" s="1">
        <v>2</v>
      </c>
      <c r="I62" s="1">
        <v>2</v>
      </c>
      <c r="J62">
        <f t="shared" si="27"/>
        <v>1001.0010010010011</v>
      </c>
      <c r="K62">
        <f t="shared" ref="K62:K64" si="30">K54</f>
        <v>0</v>
      </c>
      <c r="L62">
        <f t="shared" ref="L62:L64" si="31">L58</f>
        <v>8.5085085085085098E-5</v>
      </c>
      <c r="M62">
        <f t="shared" si="14"/>
        <v>0</v>
      </c>
      <c r="N62">
        <f t="shared" si="28"/>
        <v>1.0009999999999999</v>
      </c>
      <c r="T62" s="1">
        <v>4</v>
      </c>
      <c r="U62" s="1">
        <v>1</v>
      </c>
      <c r="V62" s="1">
        <v>2</v>
      </c>
      <c r="W62" s="1">
        <f>'dados invent e impacto e sensib'!E40</f>
        <v>1</v>
      </c>
      <c r="X62" s="1">
        <f t="shared" si="22"/>
        <v>5.005005005005005</v>
      </c>
      <c r="Y62" s="1">
        <f t="shared" si="15"/>
        <v>1002003.0040050062</v>
      </c>
      <c r="Z62" s="1">
        <f>Z61</f>
        <v>3</v>
      </c>
      <c r="AA62">
        <f t="shared" si="16"/>
        <v>3006009.0120150186</v>
      </c>
    </row>
    <row r="63" spans="2:37" x14ac:dyDescent="0.25">
      <c r="F63" s="1">
        <v>1</v>
      </c>
      <c r="G63" s="1">
        <v>2</v>
      </c>
      <c r="H63" s="1">
        <v>2</v>
      </c>
      <c r="I63" s="1">
        <v>3</v>
      </c>
      <c r="J63">
        <f t="shared" si="27"/>
        <v>1001.0010010010011</v>
      </c>
      <c r="K63">
        <f t="shared" si="30"/>
        <v>25</v>
      </c>
      <c r="L63">
        <f t="shared" si="31"/>
        <v>1.9019019019019021E-5</v>
      </c>
      <c r="M63">
        <f t="shared" si="14"/>
        <v>4.754754754754755E-4</v>
      </c>
      <c r="N63">
        <f t="shared" si="28"/>
        <v>1.0009999999999999</v>
      </c>
      <c r="T63" s="1">
        <v>4</v>
      </c>
      <c r="U63" s="1">
        <v>2</v>
      </c>
      <c r="V63" s="1">
        <v>1</v>
      </c>
      <c r="W63" s="1">
        <f>W61</f>
        <v>0</v>
      </c>
      <c r="X63" s="1">
        <f t="shared" si="22"/>
        <v>1001.0010010010011</v>
      </c>
      <c r="Y63" s="1">
        <f t="shared" si="15"/>
        <v>0</v>
      </c>
      <c r="Z63" s="1">
        <f>E8</f>
        <v>5</v>
      </c>
      <c r="AA63">
        <f t="shared" si="16"/>
        <v>0</v>
      </c>
    </row>
    <row r="64" spans="2:37" x14ac:dyDescent="0.25">
      <c r="F64" s="1">
        <v>1</v>
      </c>
      <c r="G64" s="1">
        <v>2</v>
      </c>
      <c r="H64" s="1">
        <v>2</v>
      </c>
      <c r="I64" s="1">
        <v>4</v>
      </c>
      <c r="J64">
        <f t="shared" si="27"/>
        <v>1001.0010010010011</v>
      </c>
      <c r="K64">
        <f t="shared" si="30"/>
        <v>1</v>
      </c>
      <c r="L64">
        <f t="shared" si="31"/>
        <v>-0.50042042042042045</v>
      </c>
      <c r="M64">
        <f t="shared" si="14"/>
        <v>-0.50042042042042045</v>
      </c>
      <c r="N64">
        <f t="shared" si="28"/>
        <v>1.0009999999999999</v>
      </c>
      <c r="T64" s="1">
        <v>4</v>
      </c>
      <c r="U64" s="1">
        <v>2</v>
      </c>
      <c r="V64" s="1">
        <v>2</v>
      </c>
      <c r="W64" s="1">
        <f>W62</f>
        <v>1</v>
      </c>
      <c r="X64" s="1">
        <f t="shared" si="22"/>
        <v>1001.0010010010011</v>
      </c>
      <c r="Y64" s="1">
        <f t="shared" si="15"/>
        <v>1002003.0040050062</v>
      </c>
      <c r="Z64" s="1">
        <f t="shared" ref="Z64" si="32">Z63</f>
        <v>5</v>
      </c>
      <c r="AA64">
        <f t="shared" si="16"/>
        <v>5010015.0200250307</v>
      </c>
    </row>
    <row r="65" spans="6:16" x14ac:dyDescent="0.25">
      <c r="F65" s="1">
        <v>2</v>
      </c>
      <c r="G65" s="1">
        <v>1</v>
      </c>
      <c r="H65" s="1">
        <v>1</v>
      </c>
      <c r="I65" s="1">
        <v>1</v>
      </c>
      <c r="J65">
        <f>J49</f>
        <v>5.005005005005005</v>
      </c>
      <c r="K65">
        <f>K57</f>
        <v>1</v>
      </c>
      <c r="L65">
        <f>'dados invent e impacto e sensib'!H13</f>
        <v>3.0230230230230234E-2</v>
      </c>
      <c r="M65">
        <f t="shared" si="14"/>
        <v>3.0230230230230234E-2</v>
      </c>
      <c r="N65">
        <f>C3</f>
        <v>1.01</v>
      </c>
      <c r="O65">
        <f>((J65*SUM(M65:M68))^2)</f>
        <v>0.25315316365424456</v>
      </c>
      <c r="P65">
        <f>O65*N65</f>
        <v>0.25568469529078702</v>
      </c>
    </row>
    <row r="66" spans="6:16" x14ac:dyDescent="0.25">
      <c r="F66" s="1">
        <v>2</v>
      </c>
      <c r="G66" s="1">
        <v>1</v>
      </c>
      <c r="H66" s="1">
        <v>1</v>
      </c>
      <c r="I66" s="1">
        <v>2</v>
      </c>
      <c r="J66">
        <f t="shared" ref="J66:J80" si="33">J50</f>
        <v>5.005005005005005</v>
      </c>
      <c r="K66">
        <f t="shared" ref="K66:K68" si="34">K58</f>
        <v>0.7</v>
      </c>
      <c r="L66">
        <f>'dados invent e impacto e sensib'!H14</f>
        <v>0.10042542542542544</v>
      </c>
      <c r="M66">
        <f t="shared" si="14"/>
        <v>7.0297797797797809E-2</v>
      </c>
      <c r="N66">
        <f>N65</f>
        <v>1.01</v>
      </c>
    </row>
    <row r="67" spans="6:16" x14ac:dyDescent="0.25">
      <c r="F67" s="1">
        <v>2</v>
      </c>
      <c r="G67" s="1">
        <v>1</v>
      </c>
      <c r="H67" s="1">
        <v>1</v>
      </c>
      <c r="I67" s="1">
        <v>3</v>
      </c>
      <c r="J67">
        <f t="shared" si="33"/>
        <v>5.005005005005005</v>
      </c>
      <c r="K67">
        <f t="shared" si="34"/>
        <v>0</v>
      </c>
      <c r="L67">
        <f>'dados invent e impacto e sensib'!H15</f>
        <v>2.0095095095095099E-2</v>
      </c>
      <c r="M67">
        <f t="shared" si="14"/>
        <v>0</v>
      </c>
      <c r="N67">
        <f t="shared" ref="N67:N72" si="35">N66</f>
        <v>1.01</v>
      </c>
    </row>
    <row r="68" spans="6:16" x14ac:dyDescent="0.25">
      <c r="F68" s="1">
        <v>2</v>
      </c>
      <c r="G68" s="1">
        <v>1</v>
      </c>
      <c r="H68" s="1">
        <v>1</v>
      </c>
      <c r="I68" s="1">
        <v>4</v>
      </c>
      <c r="J68">
        <f t="shared" si="33"/>
        <v>5.005005005005005</v>
      </c>
      <c r="K68">
        <f t="shared" si="34"/>
        <v>0</v>
      </c>
      <c r="L68">
        <f>'dados invent e impacto e sensib'!H16</f>
        <v>-2.1021021021021022</v>
      </c>
      <c r="M68">
        <f t="shared" si="14"/>
        <v>0</v>
      </c>
      <c r="N68">
        <f t="shared" si="35"/>
        <v>1.01</v>
      </c>
    </row>
    <row r="69" spans="6:16" x14ac:dyDescent="0.25">
      <c r="F69" s="1">
        <v>2</v>
      </c>
      <c r="G69" s="1">
        <v>1</v>
      </c>
      <c r="H69" s="1">
        <v>2</v>
      </c>
      <c r="I69" s="1">
        <v>1</v>
      </c>
      <c r="J69">
        <f t="shared" si="33"/>
        <v>5.005005005005005</v>
      </c>
      <c r="K69">
        <f>K61</f>
        <v>0</v>
      </c>
      <c r="L69">
        <f>L65</f>
        <v>3.0230230230230234E-2</v>
      </c>
      <c r="M69">
        <f t="shared" si="14"/>
        <v>0</v>
      </c>
      <c r="N69">
        <f t="shared" si="35"/>
        <v>1.01</v>
      </c>
      <c r="O69">
        <f>((J69*SUM(M69:M72))^2)</f>
        <v>64.106128022306507</v>
      </c>
      <c r="P69">
        <f>O69*N69</f>
        <v>64.747189302529577</v>
      </c>
    </row>
    <row r="70" spans="6:16" x14ac:dyDescent="0.25">
      <c r="F70" s="1">
        <v>2</v>
      </c>
      <c r="G70" s="1">
        <v>1</v>
      </c>
      <c r="H70" s="1">
        <v>2</v>
      </c>
      <c r="I70" s="1">
        <v>2</v>
      </c>
      <c r="J70">
        <f t="shared" si="33"/>
        <v>5.005005005005005</v>
      </c>
      <c r="K70">
        <f t="shared" ref="K70:K72" si="36">K62</f>
        <v>0</v>
      </c>
      <c r="L70">
        <f t="shared" ref="L70:L80" si="37">L66</f>
        <v>0.10042542542542544</v>
      </c>
      <c r="M70">
        <f t="shared" si="14"/>
        <v>0</v>
      </c>
      <c r="N70">
        <f t="shared" si="35"/>
        <v>1.01</v>
      </c>
    </row>
    <row r="71" spans="6:16" x14ac:dyDescent="0.25">
      <c r="F71" s="1">
        <v>2</v>
      </c>
      <c r="G71" s="1">
        <v>1</v>
      </c>
      <c r="H71" s="1">
        <v>2</v>
      </c>
      <c r="I71" s="1">
        <v>3</v>
      </c>
      <c r="J71">
        <f t="shared" si="33"/>
        <v>5.005005005005005</v>
      </c>
      <c r="K71">
        <f t="shared" si="36"/>
        <v>25</v>
      </c>
      <c r="L71">
        <f t="shared" si="37"/>
        <v>2.0095095095095099E-2</v>
      </c>
      <c r="M71">
        <f t="shared" si="14"/>
        <v>0.50237737737737742</v>
      </c>
      <c r="N71">
        <f t="shared" si="35"/>
        <v>1.01</v>
      </c>
    </row>
    <row r="72" spans="6:16" x14ac:dyDescent="0.25">
      <c r="F72" s="1">
        <v>2</v>
      </c>
      <c r="G72" s="1">
        <v>1</v>
      </c>
      <c r="H72" s="1">
        <v>2</v>
      </c>
      <c r="I72" s="1">
        <v>4</v>
      </c>
      <c r="J72">
        <f t="shared" si="33"/>
        <v>5.005005005005005</v>
      </c>
      <c r="K72">
        <f t="shared" si="36"/>
        <v>1</v>
      </c>
      <c r="L72">
        <f t="shared" si="37"/>
        <v>-2.1021021021021022</v>
      </c>
      <c r="M72">
        <f t="shared" si="14"/>
        <v>-2.1021021021021022</v>
      </c>
      <c r="N72">
        <f t="shared" si="35"/>
        <v>1.01</v>
      </c>
    </row>
    <row r="73" spans="6:16" x14ac:dyDescent="0.25">
      <c r="F73" s="1">
        <v>2</v>
      </c>
      <c r="G73" s="1">
        <v>2</v>
      </c>
      <c r="H73" s="1">
        <v>1</v>
      </c>
      <c r="I73" s="1">
        <v>1</v>
      </c>
      <c r="J73">
        <f t="shared" si="33"/>
        <v>1001.0010010010011</v>
      </c>
      <c r="K73">
        <f>K65</f>
        <v>1</v>
      </c>
      <c r="L73">
        <f t="shared" si="37"/>
        <v>3.0230230230230234E-2</v>
      </c>
      <c r="M73">
        <f t="shared" si="14"/>
        <v>3.0230230230230234E-2</v>
      </c>
      <c r="N73">
        <f>E3</f>
        <v>1</v>
      </c>
      <c r="O73">
        <f>((J73*SUM(M73:M76))^2)</f>
        <v>10126.126546169788</v>
      </c>
      <c r="P73">
        <f>O73*N73</f>
        <v>10126.126546169788</v>
      </c>
    </row>
    <row r="74" spans="6:16" x14ac:dyDescent="0.25">
      <c r="F74" s="1">
        <v>2</v>
      </c>
      <c r="G74" s="1">
        <v>2</v>
      </c>
      <c r="H74" s="1">
        <v>1</v>
      </c>
      <c r="I74" s="1">
        <v>2</v>
      </c>
      <c r="J74">
        <f t="shared" si="33"/>
        <v>1001.0010010010011</v>
      </c>
      <c r="K74">
        <f t="shared" ref="K74:K80" si="38">K66</f>
        <v>0.7</v>
      </c>
      <c r="L74">
        <f t="shared" si="37"/>
        <v>0.10042542542542544</v>
      </c>
      <c r="M74">
        <f t="shared" si="14"/>
        <v>7.0297797797797809E-2</v>
      </c>
      <c r="N74">
        <f>N73</f>
        <v>1</v>
      </c>
    </row>
    <row r="75" spans="6:16" x14ac:dyDescent="0.25">
      <c r="F75" s="1">
        <v>2</v>
      </c>
      <c r="G75" s="1">
        <v>2</v>
      </c>
      <c r="H75" s="1">
        <v>1</v>
      </c>
      <c r="I75" s="1">
        <v>3</v>
      </c>
      <c r="J75">
        <f t="shared" si="33"/>
        <v>1001.0010010010011</v>
      </c>
      <c r="K75">
        <f t="shared" si="38"/>
        <v>0</v>
      </c>
      <c r="L75">
        <f t="shared" si="37"/>
        <v>2.0095095095095099E-2</v>
      </c>
      <c r="M75">
        <f t="shared" si="14"/>
        <v>0</v>
      </c>
      <c r="N75">
        <f t="shared" ref="N75:N80" si="39">N74</f>
        <v>1</v>
      </c>
    </row>
    <row r="76" spans="6:16" x14ac:dyDescent="0.25">
      <c r="F76" s="1">
        <v>2</v>
      </c>
      <c r="G76" s="1">
        <v>2</v>
      </c>
      <c r="H76" s="1">
        <v>1</v>
      </c>
      <c r="I76" s="1">
        <v>4</v>
      </c>
      <c r="J76">
        <f t="shared" si="33"/>
        <v>1001.0010010010011</v>
      </c>
      <c r="K76">
        <f t="shared" si="38"/>
        <v>0</v>
      </c>
      <c r="L76">
        <f t="shared" si="37"/>
        <v>-2.1021021021021022</v>
      </c>
      <c r="M76">
        <f t="shared" si="14"/>
        <v>0</v>
      </c>
      <c r="N76">
        <f t="shared" si="39"/>
        <v>1</v>
      </c>
    </row>
    <row r="77" spans="6:16" x14ac:dyDescent="0.25">
      <c r="F77" s="1">
        <v>2</v>
      </c>
      <c r="G77" s="1">
        <v>2</v>
      </c>
      <c r="H77" s="1">
        <v>2</v>
      </c>
      <c r="I77" s="1">
        <v>1</v>
      </c>
      <c r="J77">
        <f t="shared" si="33"/>
        <v>1001.0010010010011</v>
      </c>
      <c r="K77">
        <f t="shared" si="38"/>
        <v>0</v>
      </c>
      <c r="L77">
        <f t="shared" si="37"/>
        <v>3.0230230230230234E-2</v>
      </c>
      <c r="M77">
        <f t="shared" si="14"/>
        <v>0</v>
      </c>
      <c r="N77">
        <f t="shared" si="39"/>
        <v>1</v>
      </c>
      <c r="O77">
        <f>((J77*SUM(M77:M80))^2)</f>
        <v>2564245.1208922612</v>
      </c>
      <c r="P77">
        <f>O77*N77</f>
        <v>2564245.1208922612</v>
      </c>
    </row>
    <row r="78" spans="6:16" x14ac:dyDescent="0.25">
      <c r="F78" s="1">
        <v>2</v>
      </c>
      <c r="G78" s="1">
        <v>2</v>
      </c>
      <c r="H78" s="1">
        <v>2</v>
      </c>
      <c r="I78" s="1">
        <v>2</v>
      </c>
      <c r="J78">
        <f t="shared" si="33"/>
        <v>1001.0010010010011</v>
      </c>
      <c r="K78">
        <f t="shared" si="38"/>
        <v>0</v>
      </c>
      <c r="L78">
        <f t="shared" si="37"/>
        <v>0.10042542542542544</v>
      </c>
      <c r="M78">
        <f t="shared" si="14"/>
        <v>0</v>
      </c>
      <c r="N78">
        <f t="shared" si="39"/>
        <v>1</v>
      </c>
    </row>
    <row r="79" spans="6:16" x14ac:dyDescent="0.25">
      <c r="F79" s="1">
        <v>2</v>
      </c>
      <c r="G79" s="1">
        <v>2</v>
      </c>
      <c r="H79" s="1">
        <v>2</v>
      </c>
      <c r="I79" s="1">
        <v>3</v>
      </c>
      <c r="J79">
        <f t="shared" si="33"/>
        <v>1001.0010010010011</v>
      </c>
      <c r="K79">
        <f t="shared" si="38"/>
        <v>25</v>
      </c>
      <c r="L79">
        <f t="shared" si="37"/>
        <v>2.0095095095095099E-2</v>
      </c>
      <c r="M79">
        <f t="shared" si="14"/>
        <v>0.50237737737737742</v>
      </c>
      <c r="N79">
        <f t="shared" si="39"/>
        <v>1</v>
      </c>
    </row>
    <row r="80" spans="6:16" x14ac:dyDescent="0.25">
      <c r="F80" s="1">
        <v>2</v>
      </c>
      <c r="G80" s="1">
        <v>2</v>
      </c>
      <c r="H80" s="1">
        <v>2</v>
      </c>
      <c r="I80" s="1">
        <v>4</v>
      </c>
      <c r="J80">
        <f t="shared" si="33"/>
        <v>1001.0010010010011</v>
      </c>
      <c r="K80">
        <f t="shared" si="38"/>
        <v>1</v>
      </c>
      <c r="L80">
        <f t="shared" si="37"/>
        <v>-2.1021021021021022</v>
      </c>
      <c r="M80">
        <f t="shared" si="14"/>
        <v>-2.1021021021021022</v>
      </c>
      <c r="N80">
        <f t="shared" si="39"/>
        <v>1</v>
      </c>
    </row>
    <row r="86" spans="2:35" x14ac:dyDescent="0.25">
      <c r="T86" s="1">
        <v>4</v>
      </c>
      <c r="U86" s="1">
        <v>2</v>
      </c>
      <c r="V86" s="1">
        <v>2</v>
      </c>
    </row>
    <row r="87" spans="2:35" x14ac:dyDescent="0.25">
      <c r="B87" t="s">
        <v>100</v>
      </c>
      <c r="F87" s="1" t="s">
        <v>35</v>
      </c>
      <c r="G87" s="1" t="s">
        <v>36</v>
      </c>
      <c r="H87" s="1" t="s">
        <v>37</v>
      </c>
      <c r="I87" s="1" t="s">
        <v>58</v>
      </c>
      <c r="J87" s="1" t="s">
        <v>56</v>
      </c>
      <c r="K87" s="1" t="s">
        <v>59</v>
      </c>
      <c r="L87" s="44" t="s">
        <v>118</v>
      </c>
      <c r="M87" s="1" t="s">
        <v>119</v>
      </c>
      <c r="N87" s="1" t="s">
        <v>120</v>
      </c>
      <c r="P87" s="1" t="s">
        <v>121</v>
      </c>
      <c r="Q87" s="1"/>
      <c r="R87" s="1"/>
      <c r="S87" s="1"/>
      <c r="T87" s="1" t="s">
        <v>35</v>
      </c>
      <c r="U87" s="1" t="s">
        <v>36</v>
      </c>
      <c r="V87" s="1" t="s">
        <v>37</v>
      </c>
      <c r="W87" s="1" t="s">
        <v>122</v>
      </c>
      <c r="Z87" s="1" t="s">
        <v>125</v>
      </c>
      <c r="AA87" s="49" t="s">
        <v>128</v>
      </c>
      <c r="AB87" s="49"/>
      <c r="AC87" s="49"/>
      <c r="AD87" s="49"/>
      <c r="AE87" s="49"/>
      <c r="AF87" s="49"/>
      <c r="AG87" s="1" t="s">
        <v>126</v>
      </c>
      <c r="AH87" s="1" t="s">
        <v>127</v>
      </c>
      <c r="AI87" s="1"/>
    </row>
    <row r="88" spans="2:35" x14ac:dyDescent="0.25">
      <c r="B88" t="s">
        <v>101</v>
      </c>
      <c r="F88" s="1">
        <v>1</v>
      </c>
      <c r="G88" s="1">
        <v>1</v>
      </c>
      <c r="H88" s="1">
        <v>1</v>
      </c>
      <c r="I88" s="1">
        <v>1</v>
      </c>
      <c r="J88">
        <f>J49</f>
        <v>5.005005005005005</v>
      </c>
      <c r="K88">
        <f>K49</f>
        <v>1</v>
      </c>
      <c r="L88">
        <f>L49</f>
        <v>4.6046046046046044E-5</v>
      </c>
      <c r="M88">
        <f>M49</f>
        <v>4.6046046046046044E-5</v>
      </c>
      <c r="N88">
        <f>N49</f>
        <v>1</v>
      </c>
      <c r="O88">
        <f>((J88*SUM(M88:M91))^2)*N88</f>
        <v>2.7937206313737954E-7</v>
      </c>
      <c r="P88">
        <f>Y49</f>
        <v>25.050075100125149</v>
      </c>
      <c r="T88" s="1">
        <v>1</v>
      </c>
      <c r="U88" s="1">
        <v>1</v>
      </c>
      <c r="V88" s="1">
        <v>1</v>
      </c>
      <c r="W88" s="1">
        <f>Z49</f>
        <v>2</v>
      </c>
      <c r="Y88" s="1">
        <f>P88*W88</f>
        <v>50.100150200250297</v>
      </c>
      <c r="Z88" s="1">
        <f>1/(('dados invent e impacto e sensib'!G39)^2)</f>
        <v>9.9999999999999995E-7</v>
      </c>
      <c r="AA88">
        <f>(Incerteza!B42/Incerteza!G39)^2</f>
        <v>0</v>
      </c>
      <c r="AG88">
        <f>(SUM(O88,O96,O104,O112)+SUM(Y88,Y96,Y104,Y112)+SUM(AA88,AA96,AA104,AA112))*Z88</f>
        <v>1.0176493567402108E-2</v>
      </c>
      <c r="AH88">
        <f>(SUM(O92,O100,O108,O116)+SUM(Y92,Y100,Y108,Y116)+SUM(AA92,AA100,AA108,AA116))*Z92</f>
        <v>2.8150368149561865E-2</v>
      </c>
    </row>
    <row r="89" spans="2:35" x14ac:dyDescent="0.25">
      <c r="B89" t="s">
        <v>99</v>
      </c>
      <c r="F89" s="1">
        <v>1</v>
      </c>
      <c r="G89" s="1">
        <v>1</v>
      </c>
      <c r="H89" s="1">
        <v>1</v>
      </c>
      <c r="I89" s="1">
        <v>2</v>
      </c>
      <c r="J89">
        <f t="shared" ref="J89:N119" si="40">J50</f>
        <v>5.005005005005005</v>
      </c>
      <c r="K89">
        <f t="shared" si="40"/>
        <v>0.7</v>
      </c>
      <c r="L89">
        <f t="shared" si="40"/>
        <v>8.5085085085085098E-5</v>
      </c>
      <c r="M89">
        <f t="shared" si="40"/>
        <v>5.9559559559559566E-5</v>
      </c>
      <c r="N89">
        <f t="shared" si="40"/>
        <v>1</v>
      </c>
      <c r="O89">
        <f>((J89*SUM(M88:M91))^2)*N89</f>
        <v>2.7937206313737954E-7</v>
      </c>
      <c r="P89">
        <f t="shared" ref="P89:P119" si="41">Y50</f>
        <v>0</v>
      </c>
      <c r="T89" s="1">
        <v>1</v>
      </c>
      <c r="U89" s="1">
        <v>1</v>
      </c>
      <c r="V89" s="1">
        <v>2</v>
      </c>
      <c r="W89" s="1">
        <f t="shared" ref="W89:W119" si="42">Z50</f>
        <v>2</v>
      </c>
      <c r="Y89" s="1">
        <f t="shared" ref="Y89:Y119" si="43">P89*W89</f>
        <v>0</v>
      </c>
      <c r="Z89" s="1">
        <f>Z88</f>
        <v>9.9999999999999995E-7</v>
      </c>
      <c r="AA89">
        <f>AA88</f>
        <v>0</v>
      </c>
    </row>
    <row r="90" spans="2:35" x14ac:dyDescent="0.25">
      <c r="B90" t="s">
        <v>117</v>
      </c>
      <c r="F90" s="1">
        <v>1</v>
      </c>
      <c r="G90" s="1">
        <v>1</v>
      </c>
      <c r="H90" s="1">
        <v>1</v>
      </c>
      <c r="I90" s="1">
        <v>3</v>
      </c>
      <c r="J90">
        <f t="shared" si="40"/>
        <v>5.005005005005005</v>
      </c>
      <c r="K90">
        <f t="shared" si="40"/>
        <v>0</v>
      </c>
      <c r="L90">
        <f t="shared" si="40"/>
        <v>1.9019019019019021E-5</v>
      </c>
      <c r="M90">
        <f t="shared" si="40"/>
        <v>0</v>
      </c>
      <c r="N90">
        <f t="shared" si="40"/>
        <v>1</v>
      </c>
      <c r="O90">
        <f>((J90*SUM(M88:M91))^2)*N90</f>
        <v>2.7937206313737954E-7</v>
      </c>
      <c r="P90">
        <f t="shared" si="41"/>
        <v>25.050075100125149</v>
      </c>
      <c r="T90" s="1">
        <v>1</v>
      </c>
      <c r="U90" s="1">
        <v>2</v>
      </c>
      <c r="V90" s="1">
        <v>1</v>
      </c>
      <c r="W90" s="1">
        <f t="shared" si="42"/>
        <v>2</v>
      </c>
      <c r="Y90" s="1">
        <f t="shared" si="43"/>
        <v>50.100150200250297</v>
      </c>
      <c r="Z90" s="1">
        <f t="shared" ref="Z90:Z91" si="44">Z89</f>
        <v>9.9999999999999995E-7</v>
      </c>
      <c r="AA90">
        <f t="shared" ref="AA90:AA91" si="45">AA89</f>
        <v>0</v>
      </c>
    </row>
    <row r="91" spans="2:35" x14ac:dyDescent="0.25">
      <c r="F91" s="1">
        <v>1</v>
      </c>
      <c r="G91" s="1">
        <v>1</v>
      </c>
      <c r="H91" s="1">
        <v>1</v>
      </c>
      <c r="I91" s="1">
        <v>4</v>
      </c>
      <c r="J91">
        <f t="shared" si="40"/>
        <v>5.005005005005005</v>
      </c>
      <c r="K91">
        <f t="shared" si="40"/>
        <v>0</v>
      </c>
      <c r="L91">
        <f t="shared" si="40"/>
        <v>-0.50042042042042045</v>
      </c>
      <c r="M91">
        <f t="shared" si="40"/>
        <v>0</v>
      </c>
      <c r="N91">
        <f t="shared" si="40"/>
        <v>1</v>
      </c>
      <c r="O91">
        <f>((J91*SUM(M88:M91))^2)*N91</f>
        <v>2.7937206313737954E-7</v>
      </c>
      <c r="P91">
        <f t="shared" si="41"/>
        <v>0</v>
      </c>
      <c r="T91" s="1">
        <v>1</v>
      </c>
      <c r="U91" s="1">
        <v>2</v>
      </c>
      <c r="V91" s="1">
        <v>2</v>
      </c>
      <c r="W91" s="1">
        <f t="shared" si="42"/>
        <v>2</v>
      </c>
      <c r="Y91" s="1">
        <f t="shared" si="43"/>
        <v>0</v>
      </c>
      <c r="Z91" s="1">
        <f t="shared" si="44"/>
        <v>9.9999999999999995E-7</v>
      </c>
      <c r="AA91">
        <f t="shared" si="45"/>
        <v>0</v>
      </c>
    </row>
    <row r="92" spans="2:35" x14ac:dyDescent="0.25">
      <c r="F92" s="1">
        <v>1</v>
      </c>
      <c r="G92" s="1">
        <v>1</v>
      </c>
      <c r="H92" s="1">
        <v>2</v>
      </c>
      <c r="I92" s="1">
        <v>1</v>
      </c>
      <c r="J92">
        <f t="shared" si="40"/>
        <v>5.005005005005005</v>
      </c>
      <c r="K92">
        <f t="shared" si="40"/>
        <v>0</v>
      </c>
      <c r="L92">
        <f t="shared" si="40"/>
        <v>4.6046046046046044E-5</v>
      </c>
      <c r="M92">
        <f t="shared" si="40"/>
        <v>0</v>
      </c>
      <c r="N92">
        <f t="shared" si="40"/>
        <v>1</v>
      </c>
      <c r="O92">
        <f>((J92*SUM(M92:M95))^2)*N92</f>
        <v>6.2611397176957748</v>
      </c>
      <c r="P92">
        <f t="shared" si="41"/>
        <v>12.274536799061321</v>
      </c>
      <c r="T92" s="1">
        <v>2</v>
      </c>
      <c r="U92" s="1">
        <v>1</v>
      </c>
      <c r="V92" s="1">
        <v>1</v>
      </c>
      <c r="W92" s="1">
        <f t="shared" si="42"/>
        <v>2</v>
      </c>
      <c r="Y92" s="1">
        <f t="shared" si="43"/>
        <v>24.549073598122643</v>
      </c>
      <c r="Z92" s="1">
        <f>1/(('dados invent e impacto e sensib'!G40)^2)</f>
        <v>1E-8</v>
      </c>
      <c r="AA92">
        <f>('dados invent e impacto e sensib'!B43/'dados invent e impacto e sensib'!G40)^2</f>
        <v>2.5591191948955958E-2</v>
      </c>
    </row>
    <row r="93" spans="2:35" x14ac:dyDescent="0.25">
      <c r="F93" s="1">
        <v>1</v>
      </c>
      <c r="G93" s="1">
        <v>1</v>
      </c>
      <c r="H93" s="1">
        <v>2</v>
      </c>
      <c r="I93" s="1">
        <v>2</v>
      </c>
      <c r="J93">
        <f t="shared" si="40"/>
        <v>5.005005005005005</v>
      </c>
      <c r="K93">
        <f t="shared" si="40"/>
        <v>0</v>
      </c>
      <c r="L93">
        <f t="shared" si="40"/>
        <v>8.5085085085085098E-5</v>
      </c>
      <c r="M93">
        <f t="shared" si="40"/>
        <v>0</v>
      </c>
      <c r="N93">
        <f t="shared" si="40"/>
        <v>1</v>
      </c>
      <c r="O93">
        <f>((J93*SUM(M92:M95))^2)*N93</f>
        <v>6.2611397176957748</v>
      </c>
      <c r="P93">
        <f t="shared" si="41"/>
        <v>0</v>
      </c>
      <c r="T93" s="1">
        <v>2</v>
      </c>
      <c r="U93" s="1">
        <v>1</v>
      </c>
      <c r="V93" s="1">
        <v>2</v>
      </c>
      <c r="W93" s="1">
        <f t="shared" si="42"/>
        <v>2</v>
      </c>
      <c r="Y93" s="1">
        <f t="shared" si="43"/>
        <v>0</v>
      </c>
      <c r="Z93" s="1">
        <f>Z92</f>
        <v>1E-8</v>
      </c>
      <c r="AA93">
        <f>AA92</f>
        <v>2.5591191948955958E-2</v>
      </c>
    </row>
    <row r="94" spans="2:35" x14ac:dyDescent="0.25">
      <c r="F94" s="1">
        <v>1</v>
      </c>
      <c r="G94" s="1">
        <v>1</v>
      </c>
      <c r="H94" s="1">
        <v>2</v>
      </c>
      <c r="I94" s="1">
        <v>3</v>
      </c>
      <c r="J94">
        <f t="shared" si="40"/>
        <v>5.005005005005005</v>
      </c>
      <c r="K94">
        <f t="shared" si="40"/>
        <v>25</v>
      </c>
      <c r="L94">
        <f t="shared" si="40"/>
        <v>1.9019019019019021E-5</v>
      </c>
      <c r="M94">
        <f t="shared" si="40"/>
        <v>4.754754754754755E-4</v>
      </c>
      <c r="N94">
        <f t="shared" si="40"/>
        <v>1</v>
      </c>
      <c r="O94">
        <f>((J94*SUM(M92:M95))^2)*N94</f>
        <v>6.2611397176957748</v>
      </c>
      <c r="P94">
        <f t="shared" si="41"/>
        <v>12.274536799061321</v>
      </c>
      <c r="T94" s="1">
        <v>2</v>
      </c>
      <c r="U94" s="1">
        <v>2</v>
      </c>
      <c r="V94" s="1">
        <v>1</v>
      </c>
      <c r="W94" s="1">
        <f t="shared" si="42"/>
        <v>2</v>
      </c>
      <c r="Y94" s="1">
        <f t="shared" si="43"/>
        <v>24.549073598122643</v>
      </c>
      <c r="Z94" s="1">
        <f t="shared" ref="Z94:Z95" si="46">Z93</f>
        <v>1E-8</v>
      </c>
      <c r="AA94">
        <f t="shared" ref="AA94:AA95" si="47">AA93</f>
        <v>2.5591191948955958E-2</v>
      </c>
    </row>
    <row r="95" spans="2:35" x14ac:dyDescent="0.25">
      <c r="F95" s="1">
        <v>1</v>
      </c>
      <c r="G95" s="1">
        <v>1</v>
      </c>
      <c r="H95" s="1">
        <v>2</v>
      </c>
      <c r="I95" s="1">
        <v>4</v>
      </c>
      <c r="J95">
        <f t="shared" si="40"/>
        <v>5.005005005005005</v>
      </c>
      <c r="K95">
        <f t="shared" si="40"/>
        <v>1</v>
      </c>
      <c r="L95">
        <f t="shared" si="40"/>
        <v>-0.50042042042042045</v>
      </c>
      <c r="M95">
        <f t="shared" si="40"/>
        <v>-0.50042042042042045</v>
      </c>
      <c r="N95">
        <f t="shared" si="40"/>
        <v>1</v>
      </c>
      <c r="O95">
        <f>((J95*SUM(M92:M95))^2)*N95</f>
        <v>6.2611397176957748</v>
      </c>
      <c r="P95">
        <f t="shared" si="41"/>
        <v>0</v>
      </c>
      <c r="T95" s="1">
        <v>2</v>
      </c>
      <c r="U95" s="1">
        <v>2</v>
      </c>
      <c r="V95" s="1">
        <v>2</v>
      </c>
      <c r="W95" s="1">
        <f t="shared" si="42"/>
        <v>2</v>
      </c>
      <c r="Y95" s="1">
        <f t="shared" si="43"/>
        <v>0</v>
      </c>
      <c r="Z95" s="1">
        <f t="shared" si="46"/>
        <v>1E-8</v>
      </c>
      <c r="AA95">
        <f t="shared" si="47"/>
        <v>2.5591191948955958E-2</v>
      </c>
    </row>
    <row r="96" spans="2:35" x14ac:dyDescent="0.25">
      <c r="F96" s="1">
        <v>1</v>
      </c>
      <c r="G96" s="1">
        <v>2</v>
      </c>
      <c r="H96" s="1">
        <v>1</v>
      </c>
      <c r="I96" s="1">
        <v>1</v>
      </c>
      <c r="J96">
        <f t="shared" si="40"/>
        <v>1001.0010010010011</v>
      </c>
      <c r="K96">
        <f t="shared" si="40"/>
        <v>1</v>
      </c>
      <c r="L96">
        <f t="shared" si="40"/>
        <v>4.6046046046046044E-5</v>
      </c>
      <c r="M96">
        <f t="shared" si="40"/>
        <v>4.6046046046046044E-5</v>
      </c>
      <c r="N96">
        <f t="shared" si="40"/>
        <v>1.0009999999999999</v>
      </c>
      <c r="O96">
        <f>((J96*SUM(M96:M99))^2)*N96</f>
        <v>1.1186057408020681E-2</v>
      </c>
      <c r="P96">
        <f t="shared" si="41"/>
        <v>0</v>
      </c>
      <c r="T96" s="1">
        <v>3</v>
      </c>
      <c r="U96" s="1">
        <v>1</v>
      </c>
      <c r="V96" s="1">
        <v>1</v>
      </c>
      <c r="W96" s="1">
        <f t="shared" si="42"/>
        <v>1.5</v>
      </c>
      <c r="Y96" s="1">
        <f t="shared" si="43"/>
        <v>0</v>
      </c>
      <c r="Z96" s="1">
        <f>Z88</f>
        <v>9.9999999999999995E-7</v>
      </c>
      <c r="AA96">
        <f>AA88</f>
        <v>0</v>
      </c>
    </row>
    <row r="97" spans="6:27" x14ac:dyDescent="0.25">
      <c r="F97" s="1">
        <v>1</v>
      </c>
      <c r="G97" s="1">
        <v>2</v>
      </c>
      <c r="H97" s="1">
        <v>1</v>
      </c>
      <c r="I97" s="1">
        <v>2</v>
      </c>
      <c r="J97">
        <f t="shared" si="40"/>
        <v>1001.0010010010011</v>
      </c>
      <c r="K97">
        <f t="shared" si="40"/>
        <v>0.7</v>
      </c>
      <c r="L97">
        <f t="shared" si="40"/>
        <v>8.5085085085085098E-5</v>
      </c>
      <c r="M97">
        <f t="shared" si="40"/>
        <v>5.9559559559559566E-5</v>
      </c>
      <c r="N97">
        <f t="shared" si="40"/>
        <v>1.0009999999999999</v>
      </c>
      <c r="O97">
        <f>((J97*SUM(M96:M99))^2)*N97</f>
        <v>1.1186057408020681E-2</v>
      </c>
      <c r="P97">
        <f t="shared" si="41"/>
        <v>626251877.50312889</v>
      </c>
      <c r="V97" s="1">
        <v>2</v>
      </c>
      <c r="W97" s="1">
        <f t="shared" si="42"/>
        <v>1.5</v>
      </c>
      <c r="Y97" s="1">
        <f t="shared" si="43"/>
        <v>939377816.25469327</v>
      </c>
      <c r="Z97" s="1">
        <f t="shared" ref="Z97:AA119" si="48">Z89</f>
        <v>9.9999999999999995E-7</v>
      </c>
      <c r="AA97">
        <f t="shared" si="48"/>
        <v>0</v>
      </c>
    </row>
    <row r="98" spans="6:27" x14ac:dyDescent="0.25">
      <c r="F98" s="1">
        <v>1</v>
      </c>
      <c r="G98" s="1">
        <v>2</v>
      </c>
      <c r="H98" s="1">
        <v>1</v>
      </c>
      <c r="I98" s="1">
        <v>3</v>
      </c>
      <c r="J98">
        <f t="shared" si="40"/>
        <v>1001.0010010010011</v>
      </c>
      <c r="K98">
        <f t="shared" si="40"/>
        <v>0</v>
      </c>
      <c r="L98">
        <f t="shared" si="40"/>
        <v>1.9019019019019021E-5</v>
      </c>
      <c r="M98">
        <f t="shared" si="40"/>
        <v>0</v>
      </c>
      <c r="N98">
        <f t="shared" si="40"/>
        <v>1.0009999999999999</v>
      </c>
      <c r="O98">
        <f>((J98*SUM(M96:M99))^2)*N98</f>
        <v>1.1186057408020681E-2</v>
      </c>
      <c r="P98">
        <f t="shared" si="41"/>
        <v>0</v>
      </c>
      <c r="V98" s="1">
        <v>1</v>
      </c>
      <c r="W98" s="1">
        <f t="shared" si="42"/>
        <v>1.5</v>
      </c>
      <c r="Y98" s="1">
        <f t="shared" si="43"/>
        <v>0</v>
      </c>
      <c r="Z98" s="1">
        <f t="shared" si="48"/>
        <v>9.9999999999999995E-7</v>
      </c>
      <c r="AA98">
        <f t="shared" si="48"/>
        <v>0</v>
      </c>
    </row>
    <row r="99" spans="6:27" x14ac:dyDescent="0.25">
      <c r="F99" s="1">
        <v>1</v>
      </c>
      <c r="G99" s="1">
        <v>2</v>
      </c>
      <c r="H99" s="1">
        <v>1</v>
      </c>
      <c r="I99" s="1">
        <v>4</v>
      </c>
      <c r="J99">
        <f t="shared" si="40"/>
        <v>1001.0010010010011</v>
      </c>
      <c r="K99">
        <f t="shared" si="40"/>
        <v>0</v>
      </c>
      <c r="L99">
        <f t="shared" si="40"/>
        <v>-0.50042042042042045</v>
      </c>
      <c r="M99">
        <f t="shared" si="40"/>
        <v>0</v>
      </c>
      <c r="N99">
        <f t="shared" si="40"/>
        <v>1.0009999999999999</v>
      </c>
      <c r="O99">
        <f>((J99*SUM(M96:M99))^2)*N99</f>
        <v>1.1186057408020681E-2</v>
      </c>
      <c r="P99">
        <f t="shared" si="41"/>
        <v>626251877.50312889</v>
      </c>
      <c r="V99" s="1">
        <v>2</v>
      </c>
      <c r="W99" s="1">
        <f t="shared" si="42"/>
        <v>1.5</v>
      </c>
      <c r="Y99" s="1">
        <f t="shared" si="43"/>
        <v>939377816.25469327</v>
      </c>
      <c r="Z99" s="1">
        <f t="shared" si="48"/>
        <v>9.9999999999999995E-7</v>
      </c>
      <c r="AA99">
        <f t="shared" si="48"/>
        <v>0</v>
      </c>
    </row>
    <row r="100" spans="6:27" x14ac:dyDescent="0.25">
      <c r="F100" s="1">
        <v>1</v>
      </c>
      <c r="G100" s="1">
        <v>2</v>
      </c>
      <c r="H100" s="1">
        <v>2</v>
      </c>
      <c r="I100" s="1">
        <v>1</v>
      </c>
      <c r="J100">
        <f t="shared" si="40"/>
        <v>1001.0010010010011</v>
      </c>
      <c r="K100">
        <f t="shared" si="40"/>
        <v>0</v>
      </c>
      <c r="L100">
        <f t="shared" si="40"/>
        <v>4.6046046046046044E-5</v>
      </c>
      <c r="M100">
        <f t="shared" si="40"/>
        <v>0</v>
      </c>
      <c r="N100">
        <f t="shared" si="40"/>
        <v>1.0009999999999999</v>
      </c>
      <c r="O100">
        <f>((J100*SUM(M100:M103))^2)*N100</f>
        <v>250696.03429653888</v>
      </c>
      <c r="P100">
        <f t="shared" si="41"/>
        <v>0</v>
      </c>
      <c r="V100" s="1">
        <v>1</v>
      </c>
      <c r="W100" s="1">
        <f t="shared" si="42"/>
        <v>3</v>
      </c>
      <c r="Y100" s="1">
        <f t="shared" si="43"/>
        <v>0</v>
      </c>
      <c r="Z100" s="1">
        <f>Z92</f>
        <v>1E-8</v>
      </c>
      <c r="AA100">
        <f t="shared" ref="AA100:AA119" si="49">AA92</f>
        <v>2.5591191948955958E-2</v>
      </c>
    </row>
    <row r="101" spans="6:27" x14ac:dyDescent="0.25">
      <c r="F101" s="1">
        <v>1</v>
      </c>
      <c r="G101" s="1">
        <v>2</v>
      </c>
      <c r="H101" s="1">
        <v>2</v>
      </c>
      <c r="I101" s="1">
        <v>2</v>
      </c>
      <c r="J101">
        <f t="shared" si="40"/>
        <v>1001.0010010010011</v>
      </c>
      <c r="K101">
        <f t="shared" si="40"/>
        <v>0</v>
      </c>
      <c r="L101">
        <f t="shared" si="40"/>
        <v>8.5085085085085098E-5</v>
      </c>
      <c r="M101">
        <f t="shared" si="40"/>
        <v>0</v>
      </c>
      <c r="N101">
        <f t="shared" si="40"/>
        <v>1.0009999999999999</v>
      </c>
      <c r="O101">
        <f>((J101*SUM(M100:M103))^2)*N101</f>
        <v>250696.03429653888</v>
      </c>
      <c r="P101">
        <f t="shared" si="41"/>
        <v>1002003.0040050062</v>
      </c>
      <c r="V101" s="1">
        <v>2</v>
      </c>
      <c r="W101" s="1">
        <f t="shared" si="42"/>
        <v>3</v>
      </c>
      <c r="Y101" s="1">
        <f t="shared" si="43"/>
        <v>3006009.0120150186</v>
      </c>
      <c r="Z101" s="1">
        <f t="shared" si="48"/>
        <v>1E-8</v>
      </c>
      <c r="AA101">
        <f t="shared" si="49"/>
        <v>2.5591191948955958E-2</v>
      </c>
    </row>
    <row r="102" spans="6:27" x14ac:dyDescent="0.25">
      <c r="F102" s="1">
        <v>1</v>
      </c>
      <c r="G102" s="1">
        <v>2</v>
      </c>
      <c r="H102" s="1">
        <v>2</v>
      </c>
      <c r="I102" s="1">
        <v>3</v>
      </c>
      <c r="J102">
        <f t="shared" si="40"/>
        <v>1001.0010010010011</v>
      </c>
      <c r="K102">
        <f t="shared" si="40"/>
        <v>25</v>
      </c>
      <c r="L102">
        <f t="shared" si="40"/>
        <v>1.9019019019019021E-5</v>
      </c>
      <c r="M102">
        <f t="shared" si="40"/>
        <v>4.754754754754755E-4</v>
      </c>
      <c r="N102">
        <f t="shared" si="40"/>
        <v>1.0009999999999999</v>
      </c>
      <c r="O102">
        <f>((J102*SUM(M100:M103))^2)*N102</f>
        <v>250696.03429653888</v>
      </c>
      <c r="P102">
        <f t="shared" si="41"/>
        <v>0</v>
      </c>
      <c r="W102" s="1">
        <f t="shared" si="42"/>
        <v>5</v>
      </c>
      <c r="Y102" s="1">
        <f t="shared" si="43"/>
        <v>0</v>
      </c>
      <c r="Z102" s="1">
        <f t="shared" si="48"/>
        <v>1E-8</v>
      </c>
      <c r="AA102">
        <f t="shared" si="49"/>
        <v>2.5591191948955958E-2</v>
      </c>
    </row>
    <row r="103" spans="6:27" x14ac:dyDescent="0.25">
      <c r="F103" s="1">
        <v>1</v>
      </c>
      <c r="G103" s="1">
        <v>2</v>
      </c>
      <c r="H103" s="1">
        <v>2</v>
      </c>
      <c r="I103" s="1">
        <v>4</v>
      </c>
      <c r="J103">
        <f t="shared" si="40"/>
        <v>1001.0010010010011</v>
      </c>
      <c r="K103">
        <f t="shared" si="40"/>
        <v>1</v>
      </c>
      <c r="L103">
        <f t="shared" si="40"/>
        <v>-0.50042042042042045</v>
      </c>
      <c r="M103">
        <f t="shared" si="40"/>
        <v>-0.50042042042042045</v>
      </c>
      <c r="N103">
        <f t="shared" si="40"/>
        <v>1.0009999999999999</v>
      </c>
      <c r="O103">
        <f>((J103*SUM(M100:M103))^2)*N103</f>
        <v>250696.03429653888</v>
      </c>
      <c r="P103">
        <f t="shared" si="41"/>
        <v>1002003.0040050062</v>
      </c>
      <c r="W103" s="1">
        <f t="shared" si="42"/>
        <v>5</v>
      </c>
      <c r="Y103" s="1">
        <f t="shared" si="43"/>
        <v>5010015.0200250307</v>
      </c>
      <c r="Z103" s="1">
        <f t="shared" si="48"/>
        <v>1E-8</v>
      </c>
      <c r="AA103">
        <f t="shared" si="49"/>
        <v>2.5591191948955958E-2</v>
      </c>
    </row>
    <row r="104" spans="6:27" x14ac:dyDescent="0.25">
      <c r="F104" s="1">
        <v>2</v>
      </c>
      <c r="G104" s="1">
        <v>1</v>
      </c>
      <c r="H104" s="1">
        <v>1</v>
      </c>
      <c r="I104" s="1">
        <v>1</v>
      </c>
      <c r="J104">
        <f t="shared" si="40"/>
        <v>5.005005005005005</v>
      </c>
      <c r="K104">
        <f t="shared" si="40"/>
        <v>1</v>
      </c>
      <c r="L104">
        <f t="shared" si="40"/>
        <v>3.0230230230230234E-2</v>
      </c>
      <c r="M104">
        <f t="shared" si="40"/>
        <v>3.0230230230230234E-2</v>
      </c>
      <c r="N104">
        <f t="shared" si="40"/>
        <v>1.01</v>
      </c>
      <c r="O104">
        <f>((J104*SUM(M104:M107))^2)*N104</f>
        <v>0.25568469529078702</v>
      </c>
      <c r="P104">
        <f t="shared" si="41"/>
        <v>0</v>
      </c>
      <c r="W104" s="1">
        <f t="shared" si="42"/>
        <v>0</v>
      </c>
      <c r="Y104" s="1">
        <f t="shared" si="43"/>
        <v>0</v>
      </c>
      <c r="Z104" s="1">
        <f t="shared" si="48"/>
        <v>9.9999999999999995E-7</v>
      </c>
      <c r="AA104">
        <f t="shared" si="49"/>
        <v>0</v>
      </c>
    </row>
    <row r="105" spans="6:27" x14ac:dyDescent="0.25">
      <c r="F105" s="1">
        <v>2</v>
      </c>
      <c r="G105" s="1">
        <v>1</v>
      </c>
      <c r="H105" s="1">
        <v>1</v>
      </c>
      <c r="I105" s="1">
        <v>2</v>
      </c>
      <c r="J105">
        <f t="shared" si="40"/>
        <v>5.005005005005005</v>
      </c>
      <c r="K105">
        <f t="shared" si="40"/>
        <v>0.7</v>
      </c>
      <c r="L105">
        <f t="shared" si="40"/>
        <v>0.10042542542542544</v>
      </c>
      <c r="M105">
        <f t="shared" si="40"/>
        <v>7.0297797797797809E-2</v>
      </c>
      <c r="N105">
        <f t="shared" si="40"/>
        <v>1.01</v>
      </c>
      <c r="O105">
        <f>((J105*SUM(M104:M107))^2)*N105</f>
        <v>0.25568469529078702</v>
      </c>
      <c r="P105">
        <f t="shared" si="41"/>
        <v>0</v>
      </c>
      <c r="W105" s="1">
        <f t="shared" si="42"/>
        <v>0</v>
      </c>
      <c r="Y105" s="1">
        <f t="shared" si="43"/>
        <v>0</v>
      </c>
      <c r="Z105" s="1">
        <f t="shared" si="48"/>
        <v>9.9999999999999995E-7</v>
      </c>
      <c r="AA105">
        <f t="shared" si="49"/>
        <v>0</v>
      </c>
    </row>
    <row r="106" spans="6:27" x14ac:dyDescent="0.25">
      <c r="F106" s="1">
        <v>2</v>
      </c>
      <c r="G106" s="1">
        <v>1</v>
      </c>
      <c r="H106" s="1">
        <v>1</v>
      </c>
      <c r="I106" s="1">
        <v>3</v>
      </c>
      <c r="J106">
        <f t="shared" si="40"/>
        <v>5.005005005005005</v>
      </c>
      <c r="K106">
        <f t="shared" si="40"/>
        <v>0</v>
      </c>
      <c r="L106">
        <f t="shared" si="40"/>
        <v>2.0095095095095099E-2</v>
      </c>
      <c r="M106">
        <f t="shared" si="40"/>
        <v>0</v>
      </c>
      <c r="N106">
        <f t="shared" si="40"/>
        <v>1.01</v>
      </c>
      <c r="O106">
        <f>((J106*SUM(M104:M107))^2)*N106</f>
        <v>0.25568469529078702</v>
      </c>
      <c r="P106">
        <f t="shared" si="41"/>
        <v>0</v>
      </c>
      <c r="W106" s="1">
        <f t="shared" si="42"/>
        <v>0</v>
      </c>
      <c r="Y106" s="1">
        <f t="shared" si="43"/>
        <v>0</v>
      </c>
      <c r="Z106" s="1">
        <f t="shared" si="48"/>
        <v>9.9999999999999995E-7</v>
      </c>
      <c r="AA106">
        <f t="shared" si="49"/>
        <v>0</v>
      </c>
    </row>
    <row r="107" spans="6:27" x14ac:dyDescent="0.25">
      <c r="F107" s="1">
        <v>2</v>
      </c>
      <c r="G107" s="1">
        <v>1</v>
      </c>
      <c r="H107" s="1">
        <v>1</v>
      </c>
      <c r="I107" s="1">
        <v>4</v>
      </c>
      <c r="J107">
        <f t="shared" si="40"/>
        <v>5.005005005005005</v>
      </c>
      <c r="K107">
        <f t="shared" si="40"/>
        <v>0</v>
      </c>
      <c r="L107">
        <f t="shared" si="40"/>
        <v>-2.1021021021021022</v>
      </c>
      <c r="M107">
        <f t="shared" si="40"/>
        <v>0</v>
      </c>
      <c r="N107">
        <f t="shared" si="40"/>
        <v>1.01</v>
      </c>
      <c r="O107">
        <f>((J107*SUM(M104:M107))^2)*N107</f>
        <v>0.25568469529078702</v>
      </c>
      <c r="P107">
        <f t="shared" si="41"/>
        <v>0</v>
      </c>
      <c r="W107" s="1">
        <f t="shared" si="42"/>
        <v>0</v>
      </c>
      <c r="Y107" s="1">
        <f t="shared" si="43"/>
        <v>0</v>
      </c>
      <c r="Z107" s="1">
        <f t="shared" si="48"/>
        <v>9.9999999999999995E-7</v>
      </c>
      <c r="AA107">
        <f t="shared" si="49"/>
        <v>0</v>
      </c>
    </row>
    <row r="108" spans="6:27" x14ac:dyDescent="0.25">
      <c r="F108" s="1">
        <v>2</v>
      </c>
      <c r="G108" s="1">
        <v>1</v>
      </c>
      <c r="H108" s="1">
        <v>2</v>
      </c>
      <c r="I108" s="1">
        <v>1</v>
      </c>
      <c r="J108">
        <f t="shared" si="40"/>
        <v>5.005005005005005</v>
      </c>
      <c r="K108">
        <f t="shared" si="40"/>
        <v>0</v>
      </c>
      <c r="L108">
        <f t="shared" si="40"/>
        <v>3.0230230230230234E-2</v>
      </c>
      <c r="M108">
        <f t="shared" si="40"/>
        <v>0</v>
      </c>
      <c r="N108">
        <f t="shared" si="40"/>
        <v>1.01</v>
      </c>
      <c r="O108">
        <f>((J108*SUM(M108:M111))^2)*N108</f>
        <v>64.747189302529577</v>
      </c>
      <c r="P108">
        <f t="shared" si="41"/>
        <v>0</v>
      </c>
      <c r="W108" s="1">
        <f t="shared" si="42"/>
        <v>0</v>
      </c>
      <c r="Y108" s="1">
        <f t="shared" si="43"/>
        <v>0</v>
      </c>
      <c r="Z108" s="1">
        <f t="shared" si="48"/>
        <v>1E-8</v>
      </c>
      <c r="AA108">
        <f t="shared" si="49"/>
        <v>2.5591191948955958E-2</v>
      </c>
    </row>
    <row r="109" spans="6:27" x14ac:dyDescent="0.25">
      <c r="F109" s="1">
        <v>2</v>
      </c>
      <c r="G109" s="1">
        <v>1</v>
      </c>
      <c r="H109" s="1">
        <v>2</v>
      </c>
      <c r="I109" s="1">
        <v>2</v>
      </c>
      <c r="J109">
        <f t="shared" si="40"/>
        <v>5.005005005005005</v>
      </c>
      <c r="K109">
        <f t="shared" si="40"/>
        <v>0</v>
      </c>
      <c r="L109">
        <f t="shared" si="40"/>
        <v>0.10042542542542544</v>
      </c>
      <c r="M109">
        <f t="shared" si="40"/>
        <v>0</v>
      </c>
      <c r="N109">
        <f t="shared" si="40"/>
        <v>1.01</v>
      </c>
      <c r="O109">
        <f>((J109*SUM(M108:M111))^2)*N109</f>
        <v>64.747189302529577</v>
      </c>
      <c r="P109">
        <f t="shared" si="41"/>
        <v>0</v>
      </c>
      <c r="W109" s="1">
        <f t="shared" si="42"/>
        <v>0</v>
      </c>
      <c r="Y109" s="1">
        <f t="shared" si="43"/>
        <v>0</v>
      </c>
      <c r="Z109" s="1">
        <f t="shared" si="48"/>
        <v>1E-8</v>
      </c>
      <c r="AA109">
        <f t="shared" si="49"/>
        <v>2.5591191948955958E-2</v>
      </c>
    </row>
    <row r="110" spans="6:27" x14ac:dyDescent="0.25">
      <c r="F110" s="1">
        <v>2</v>
      </c>
      <c r="G110" s="1">
        <v>1</v>
      </c>
      <c r="H110" s="1">
        <v>2</v>
      </c>
      <c r="I110" s="1">
        <v>3</v>
      </c>
      <c r="J110">
        <f t="shared" si="40"/>
        <v>5.005005005005005</v>
      </c>
      <c r="K110">
        <f t="shared" si="40"/>
        <v>25</v>
      </c>
      <c r="L110">
        <f t="shared" si="40"/>
        <v>2.0095095095095099E-2</v>
      </c>
      <c r="M110">
        <f t="shared" si="40"/>
        <v>0.50237737737737742</v>
      </c>
      <c r="N110">
        <f t="shared" si="40"/>
        <v>1.01</v>
      </c>
      <c r="O110">
        <f>((J110*SUM(M108:M111))^2)*N110</f>
        <v>64.747189302529577</v>
      </c>
      <c r="P110">
        <f t="shared" si="41"/>
        <v>0</v>
      </c>
      <c r="W110" s="1">
        <f t="shared" si="42"/>
        <v>0</v>
      </c>
      <c r="Y110" s="1">
        <f t="shared" si="43"/>
        <v>0</v>
      </c>
      <c r="Z110" s="1">
        <f t="shared" si="48"/>
        <v>1E-8</v>
      </c>
      <c r="AA110">
        <f t="shared" si="49"/>
        <v>2.5591191948955958E-2</v>
      </c>
    </row>
    <row r="111" spans="6:27" x14ac:dyDescent="0.25">
      <c r="F111" s="1">
        <v>2</v>
      </c>
      <c r="G111" s="1">
        <v>1</v>
      </c>
      <c r="H111" s="1">
        <v>2</v>
      </c>
      <c r="I111" s="1">
        <v>4</v>
      </c>
      <c r="J111">
        <f t="shared" si="40"/>
        <v>5.005005005005005</v>
      </c>
      <c r="K111">
        <f t="shared" si="40"/>
        <v>1</v>
      </c>
      <c r="L111">
        <f t="shared" si="40"/>
        <v>-2.1021021021021022</v>
      </c>
      <c r="M111">
        <f t="shared" si="40"/>
        <v>-2.1021021021021022</v>
      </c>
      <c r="N111">
        <f t="shared" si="40"/>
        <v>1.01</v>
      </c>
      <c r="O111">
        <f>((J111*SUM(M108:M111))^2)*N111</f>
        <v>64.747189302529577</v>
      </c>
      <c r="P111">
        <f t="shared" si="41"/>
        <v>0</v>
      </c>
      <c r="W111" s="1">
        <f t="shared" si="42"/>
        <v>0</v>
      </c>
      <c r="Y111" s="1">
        <f t="shared" si="43"/>
        <v>0</v>
      </c>
      <c r="Z111" s="1">
        <f t="shared" si="48"/>
        <v>1E-8</v>
      </c>
      <c r="AA111">
        <f t="shared" si="49"/>
        <v>2.5591191948955958E-2</v>
      </c>
    </row>
    <row r="112" spans="6:27" x14ac:dyDescent="0.25">
      <c r="F112" s="1">
        <v>2</v>
      </c>
      <c r="G112" s="1">
        <v>2</v>
      </c>
      <c r="H112" s="1">
        <v>1</v>
      </c>
      <c r="I112" s="1">
        <v>1</v>
      </c>
      <c r="J112">
        <f t="shared" si="40"/>
        <v>1001.0010010010011</v>
      </c>
      <c r="K112">
        <f t="shared" si="40"/>
        <v>1</v>
      </c>
      <c r="L112">
        <f t="shared" si="40"/>
        <v>3.0230230230230234E-2</v>
      </c>
      <c r="M112">
        <f t="shared" si="40"/>
        <v>3.0230230230230234E-2</v>
      </c>
      <c r="N112">
        <f t="shared" si="40"/>
        <v>1</v>
      </c>
      <c r="O112">
        <f>((J112*SUM(M112:M115))^2)*N112</f>
        <v>10126.126546169788</v>
      </c>
      <c r="P112">
        <f t="shared" si="41"/>
        <v>0</v>
      </c>
      <c r="W112" s="1">
        <f t="shared" si="42"/>
        <v>0</v>
      </c>
      <c r="Y112" s="1">
        <f t="shared" si="43"/>
        <v>0</v>
      </c>
      <c r="Z112" s="1">
        <f t="shared" si="48"/>
        <v>9.9999999999999995E-7</v>
      </c>
      <c r="AA112">
        <f t="shared" si="49"/>
        <v>0</v>
      </c>
    </row>
    <row r="113" spans="6:27" x14ac:dyDescent="0.25">
      <c r="F113" s="1">
        <v>2</v>
      </c>
      <c r="G113" s="1">
        <v>2</v>
      </c>
      <c r="H113" s="1">
        <v>1</v>
      </c>
      <c r="I113" s="1">
        <v>2</v>
      </c>
      <c r="J113">
        <f t="shared" si="40"/>
        <v>1001.0010010010011</v>
      </c>
      <c r="K113">
        <f t="shared" si="40"/>
        <v>0.7</v>
      </c>
      <c r="L113">
        <f t="shared" si="40"/>
        <v>0.10042542542542544</v>
      </c>
      <c r="M113">
        <f t="shared" si="40"/>
        <v>7.0297797797797809E-2</v>
      </c>
      <c r="N113">
        <f t="shared" si="40"/>
        <v>1</v>
      </c>
      <c r="O113">
        <f>((J113*SUM(M112:M115))^2)*N113</f>
        <v>10126.126546169788</v>
      </c>
      <c r="P113">
        <f t="shared" si="41"/>
        <v>0</v>
      </c>
      <c r="W113" s="1">
        <f t="shared" si="42"/>
        <v>0</v>
      </c>
      <c r="Y113" s="1">
        <f t="shared" si="43"/>
        <v>0</v>
      </c>
      <c r="Z113" s="1">
        <f t="shared" si="48"/>
        <v>9.9999999999999995E-7</v>
      </c>
      <c r="AA113">
        <f t="shared" si="49"/>
        <v>0</v>
      </c>
    </row>
    <row r="114" spans="6:27" x14ac:dyDescent="0.25">
      <c r="F114" s="1">
        <v>2</v>
      </c>
      <c r="G114" s="1">
        <v>2</v>
      </c>
      <c r="H114" s="1">
        <v>1</v>
      </c>
      <c r="I114" s="1">
        <v>3</v>
      </c>
      <c r="J114">
        <f t="shared" si="40"/>
        <v>1001.0010010010011</v>
      </c>
      <c r="K114">
        <f t="shared" si="40"/>
        <v>0</v>
      </c>
      <c r="L114">
        <f t="shared" si="40"/>
        <v>2.0095095095095099E-2</v>
      </c>
      <c r="M114">
        <f t="shared" si="40"/>
        <v>0</v>
      </c>
      <c r="N114">
        <f t="shared" si="40"/>
        <v>1</v>
      </c>
      <c r="O114">
        <f>((J114*SUM(M112:M115))^2)*N114</f>
        <v>10126.126546169788</v>
      </c>
      <c r="P114">
        <f t="shared" si="41"/>
        <v>0</v>
      </c>
      <c r="W114" s="1">
        <f t="shared" si="42"/>
        <v>0</v>
      </c>
      <c r="Y114" s="1">
        <f t="shared" si="43"/>
        <v>0</v>
      </c>
      <c r="Z114" s="1">
        <f t="shared" si="48"/>
        <v>9.9999999999999995E-7</v>
      </c>
      <c r="AA114">
        <f t="shared" si="49"/>
        <v>0</v>
      </c>
    </row>
    <row r="115" spans="6:27" x14ac:dyDescent="0.25">
      <c r="F115" s="1">
        <v>2</v>
      </c>
      <c r="G115" s="1">
        <v>2</v>
      </c>
      <c r="H115" s="1">
        <v>1</v>
      </c>
      <c r="I115" s="1">
        <v>4</v>
      </c>
      <c r="J115">
        <f t="shared" si="40"/>
        <v>1001.0010010010011</v>
      </c>
      <c r="K115">
        <f t="shared" si="40"/>
        <v>0</v>
      </c>
      <c r="L115">
        <f t="shared" si="40"/>
        <v>-2.1021021021021022</v>
      </c>
      <c r="M115">
        <f t="shared" si="40"/>
        <v>0</v>
      </c>
      <c r="N115">
        <f t="shared" si="40"/>
        <v>1</v>
      </c>
      <c r="O115">
        <f>((J115*SUM(M112:M115))^2)*N115</f>
        <v>10126.126546169788</v>
      </c>
      <c r="P115">
        <f t="shared" si="41"/>
        <v>0</v>
      </c>
      <c r="W115" s="1">
        <f t="shared" si="42"/>
        <v>0</v>
      </c>
      <c r="Y115" s="1">
        <f t="shared" si="43"/>
        <v>0</v>
      </c>
      <c r="Z115" s="1">
        <f t="shared" si="48"/>
        <v>9.9999999999999995E-7</v>
      </c>
      <c r="AA115">
        <f t="shared" si="49"/>
        <v>0</v>
      </c>
    </row>
    <row r="116" spans="6:27" x14ac:dyDescent="0.25">
      <c r="F116" s="1">
        <v>2</v>
      </c>
      <c r="G116" s="1">
        <v>2</v>
      </c>
      <c r="H116" s="1">
        <v>2</v>
      </c>
      <c r="I116" s="1">
        <v>1</v>
      </c>
      <c r="J116">
        <f t="shared" si="40"/>
        <v>1001.0010010010011</v>
      </c>
      <c r="K116">
        <f t="shared" si="40"/>
        <v>0</v>
      </c>
      <c r="L116">
        <f t="shared" si="40"/>
        <v>3.0230230230230234E-2</v>
      </c>
      <c r="M116">
        <f t="shared" si="40"/>
        <v>0</v>
      </c>
      <c r="N116">
        <f t="shared" si="40"/>
        <v>1</v>
      </c>
      <c r="O116">
        <f>((J116*SUM(M116:M119))^2)*N116</f>
        <v>2564245.1208922612</v>
      </c>
      <c r="P116">
        <f t="shared" si="41"/>
        <v>0</v>
      </c>
      <c r="W116" s="1">
        <f t="shared" si="42"/>
        <v>0</v>
      </c>
      <c r="Y116" s="1">
        <f t="shared" si="43"/>
        <v>0</v>
      </c>
      <c r="Z116" s="1">
        <f t="shared" si="48"/>
        <v>1E-8</v>
      </c>
      <c r="AA116">
        <f t="shared" si="49"/>
        <v>2.5591191948955958E-2</v>
      </c>
    </row>
    <row r="117" spans="6:27" x14ac:dyDescent="0.25">
      <c r="F117" s="1">
        <v>2</v>
      </c>
      <c r="G117" s="1">
        <v>2</v>
      </c>
      <c r="H117" s="1">
        <v>2</v>
      </c>
      <c r="I117" s="1">
        <v>2</v>
      </c>
      <c r="J117">
        <f t="shared" si="40"/>
        <v>1001.0010010010011</v>
      </c>
      <c r="K117">
        <f t="shared" si="40"/>
        <v>0</v>
      </c>
      <c r="L117">
        <f t="shared" si="40"/>
        <v>0.10042542542542544</v>
      </c>
      <c r="M117">
        <f t="shared" si="40"/>
        <v>0</v>
      </c>
      <c r="N117">
        <f t="shared" si="40"/>
        <v>1</v>
      </c>
      <c r="O117">
        <f>((J117*SUM(M116:M119))^2)*N117</f>
        <v>2564245.1208922612</v>
      </c>
      <c r="P117">
        <f t="shared" si="41"/>
        <v>0</v>
      </c>
      <c r="W117" s="1">
        <f t="shared" si="42"/>
        <v>0</v>
      </c>
      <c r="Y117" s="1">
        <f t="shared" si="43"/>
        <v>0</v>
      </c>
      <c r="Z117" s="1">
        <f t="shared" si="48"/>
        <v>1E-8</v>
      </c>
      <c r="AA117">
        <f t="shared" si="49"/>
        <v>2.5591191948955958E-2</v>
      </c>
    </row>
    <row r="118" spans="6:27" x14ac:dyDescent="0.25">
      <c r="F118" s="1">
        <v>2</v>
      </c>
      <c r="G118" s="1">
        <v>2</v>
      </c>
      <c r="H118" s="1">
        <v>2</v>
      </c>
      <c r="I118" s="1">
        <v>3</v>
      </c>
      <c r="J118">
        <f t="shared" si="40"/>
        <v>1001.0010010010011</v>
      </c>
      <c r="K118">
        <f t="shared" si="40"/>
        <v>25</v>
      </c>
      <c r="L118">
        <f t="shared" si="40"/>
        <v>2.0095095095095099E-2</v>
      </c>
      <c r="M118">
        <f t="shared" si="40"/>
        <v>0.50237737737737742</v>
      </c>
      <c r="N118">
        <f t="shared" si="40"/>
        <v>1</v>
      </c>
      <c r="O118">
        <f>((J118*SUM(M116:M119))^2)*N118</f>
        <v>2564245.1208922612</v>
      </c>
      <c r="P118">
        <f t="shared" si="41"/>
        <v>0</v>
      </c>
      <c r="W118" s="1">
        <f t="shared" si="42"/>
        <v>0</v>
      </c>
      <c r="Y118" s="1">
        <f t="shared" si="43"/>
        <v>0</v>
      </c>
      <c r="Z118" s="1">
        <f t="shared" si="48"/>
        <v>1E-8</v>
      </c>
      <c r="AA118">
        <f t="shared" si="49"/>
        <v>2.5591191948955958E-2</v>
      </c>
    </row>
    <row r="119" spans="6:27" x14ac:dyDescent="0.25">
      <c r="F119" s="1">
        <v>2</v>
      </c>
      <c r="G119" s="1">
        <v>2</v>
      </c>
      <c r="H119" s="1">
        <v>2</v>
      </c>
      <c r="I119" s="1">
        <v>4</v>
      </c>
      <c r="J119">
        <f t="shared" si="40"/>
        <v>1001.0010010010011</v>
      </c>
      <c r="K119">
        <f t="shared" si="40"/>
        <v>1</v>
      </c>
      <c r="L119">
        <f t="shared" si="40"/>
        <v>-2.1021021021021022</v>
      </c>
      <c r="M119">
        <f t="shared" si="40"/>
        <v>-2.1021021021021022</v>
      </c>
      <c r="N119">
        <f t="shared" si="40"/>
        <v>1</v>
      </c>
      <c r="O119">
        <f>((J119*SUM(M116:M119))^2)*N119</f>
        <v>2564245.1208922612</v>
      </c>
      <c r="P119">
        <f t="shared" si="41"/>
        <v>0</v>
      </c>
      <c r="W119" s="1">
        <f t="shared" si="42"/>
        <v>0</v>
      </c>
      <c r="Y119" s="1">
        <f t="shared" si="43"/>
        <v>0</v>
      </c>
      <c r="Z119" s="1">
        <f t="shared" si="48"/>
        <v>1E-8</v>
      </c>
      <c r="AA119">
        <f t="shared" si="49"/>
        <v>2.5591191948955958E-2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BA21D-CD46-4527-BD15-C00C1086313D}">
  <dimension ref="A1:F22"/>
  <sheetViews>
    <sheetView workbookViewId="0">
      <selection activeCell="D7" sqref="D7:D14"/>
    </sheetView>
  </sheetViews>
  <sheetFormatPr defaultRowHeight="15" x14ac:dyDescent="0.25"/>
  <sheetData>
    <row r="1" spans="1:6" x14ac:dyDescent="0.25">
      <c r="D1" t="s">
        <v>144</v>
      </c>
    </row>
    <row r="3" spans="1:6" x14ac:dyDescent="0.25">
      <c r="D3" t="s">
        <v>145</v>
      </c>
    </row>
    <row r="5" spans="1:6" x14ac:dyDescent="0.25">
      <c r="D5" s="54" t="s">
        <v>147</v>
      </c>
      <c r="E5" s="54"/>
      <c r="F5" s="54"/>
    </row>
    <row r="6" spans="1:6" ht="15.75" thickBot="1" x14ac:dyDescent="0.3">
      <c r="D6" t="s">
        <v>62</v>
      </c>
      <c r="E6" t="s">
        <v>133</v>
      </c>
      <c r="F6" t="s">
        <v>146</v>
      </c>
    </row>
    <row r="7" spans="1:6" ht="15.75" thickBot="1" x14ac:dyDescent="0.3">
      <c r="A7" s="1"/>
      <c r="B7" s="1"/>
      <c r="C7" s="40" t="s">
        <v>148</v>
      </c>
    </row>
    <row r="8" spans="1:6" ht="15.75" thickBot="1" x14ac:dyDescent="0.3">
      <c r="A8" s="1"/>
      <c r="B8" s="1"/>
      <c r="C8" s="40" t="s">
        <v>149</v>
      </c>
    </row>
    <row r="9" spans="1:6" ht="16.5" thickBot="1" x14ac:dyDescent="0.3">
      <c r="A9" s="14"/>
      <c r="B9" s="14"/>
      <c r="C9" s="40" t="s">
        <v>150</v>
      </c>
    </row>
    <row r="10" spans="1:6" ht="16.5" thickBot="1" x14ac:dyDescent="0.3">
      <c r="A10" s="14"/>
      <c r="B10" s="14"/>
      <c r="C10" s="40" t="s">
        <v>151</v>
      </c>
    </row>
    <row r="11" spans="1:6" ht="16.5" thickBot="1" x14ac:dyDescent="0.3">
      <c r="A11" s="14"/>
      <c r="B11" s="14"/>
      <c r="C11" s="40" t="s">
        <v>152</v>
      </c>
    </row>
    <row r="12" spans="1:6" ht="16.5" thickBot="1" x14ac:dyDescent="0.3">
      <c r="A12" s="14"/>
      <c r="B12" s="14"/>
      <c r="C12" s="40" t="s">
        <v>153</v>
      </c>
    </row>
    <row r="13" spans="1:6" ht="16.5" thickBot="1" x14ac:dyDescent="0.3">
      <c r="A13" s="14"/>
      <c r="B13" s="14"/>
      <c r="C13" s="40" t="s">
        <v>154</v>
      </c>
    </row>
    <row r="14" spans="1:6" ht="16.5" thickBot="1" x14ac:dyDescent="0.3">
      <c r="A14" s="14"/>
      <c r="B14" s="14"/>
      <c r="C14" s="40" t="s">
        <v>155</v>
      </c>
    </row>
    <row r="15" spans="1:6" ht="15.75" thickBot="1" x14ac:dyDescent="0.3">
      <c r="C15" s="40" t="s">
        <v>156</v>
      </c>
    </row>
    <row r="16" spans="1:6" ht="15.75" thickBot="1" x14ac:dyDescent="0.3">
      <c r="C16" s="40" t="s">
        <v>157</v>
      </c>
    </row>
    <row r="17" spans="3:3" ht="15.75" thickBot="1" x14ac:dyDescent="0.3">
      <c r="C17" s="40" t="s">
        <v>158</v>
      </c>
    </row>
    <row r="18" spans="3:3" ht="15.75" thickBot="1" x14ac:dyDescent="0.3">
      <c r="C18" s="40" t="s">
        <v>159</v>
      </c>
    </row>
    <row r="19" spans="3:3" ht="15.75" thickBot="1" x14ac:dyDescent="0.3">
      <c r="C19" s="40" t="s">
        <v>76</v>
      </c>
    </row>
    <row r="20" spans="3:3" ht="15.75" thickBot="1" x14ac:dyDescent="0.3">
      <c r="C20" s="40" t="s">
        <v>77</v>
      </c>
    </row>
    <row r="21" spans="3:3" ht="15.75" thickBot="1" x14ac:dyDescent="0.3">
      <c r="C21" s="40" t="s">
        <v>78</v>
      </c>
    </row>
    <row r="22" spans="3:3" ht="15.75" thickBot="1" x14ac:dyDescent="0.3">
      <c r="C22" s="40" t="s">
        <v>79</v>
      </c>
    </row>
  </sheetData>
  <mergeCells count="1">
    <mergeCell ref="D5:F5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0F2AD-4E66-4EBF-97CC-3A44DCCC2E86}">
  <dimension ref="A2:E26"/>
  <sheetViews>
    <sheetView topLeftCell="A4" zoomScale="154" zoomScaleNormal="154" workbookViewId="0">
      <selection activeCell="A3" sqref="A3"/>
    </sheetView>
  </sheetViews>
  <sheetFormatPr defaultRowHeight="15" x14ac:dyDescent="0.25"/>
  <sheetData>
    <row r="2" spans="1:5" x14ac:dyDescent="0.25">
      <c r="A2" t="s">
        <v>33</v>
      </c>
      <c r="B2" s="54" t="s">
        <v>28</v>
      </c>
      <c r="C2" s="54"/>
      <c r="D2" t="s">
        <v>26</v>
      </c>
      <c r="E2" t="s">
        <v>27</v>
      </c>
    </row>
    <row r="3" spans="1:5" x14ac:dyDescent="0.25">
      <c r="B3">
        <v>5</v>
      </c>
      <c r="C3">
        <v>4</v>
      </c>
      <c r="D3">
        <v>2</v>
      </c>
      <c r="E3">
        <f>SUM(B3:D3)</f>
        <v>11</v>
      </c>
    </row>
    <row r="4" spans="1:5" x14ac:dyDescent="0.25">
      <c r="B4">
        <v>8</v>
      </c>
      <c r="C4">
        <v>3</v>
      </c>
      <c r="D4">
        <v>4</v>
      </c>
      <c r="E4">
        <f>SUM(B4:D4)</f>
        <v>15</v>
      </c>
    </row>
    <row r="6" spans="1:5" x14ac:dyDescent="0.25">
      <c r="B6" s="54" t="s">
        <v>29</v>
      </c>
      <c r="C6" s="54"/>
    </row>
    <row r="7" spans="1:5" x14ac:dyDescent="0.25">
      <c r="B7">
        <f>B3/E3</f>
        <v>0.45454545454545453</v>
      </c>
      <c r="C7">
        <f>C3/E4</f>
        <v>0.26666666666666666</v>
      </c>
    </row>
    <row r="8" spans="1:5" x14ac:dyDescent="0.25">
      <c r="B8">
        <f>B4/E3</f>
        <v>0.72727272727272729</v>
      </c>
      <c r="C8">
        <f>C3/E4</f>
        <v>0.26666666666666666</v>
      </c>
    </row>
    <row r="10" spans="1:5" x14ac:dyDescent="0.25">
      <c r="B10" t="s">
        <v>30</v>
      </c>
    </row>
    <row r="11" spans="1:5" x14ac:dyDescent="0.25">
      <c r="B11">
        <v>1</v>
      </c>
      <c r="C11">
        <v>0</v>
      </c>
    </row>
    <row r="12" spans="1:5" x14ac:dyDescent="0.25">
      <c r="B12">
        <v>0</v>
      </c>
      <c r="C12">
        <v>1</v>
      </c>
    </row>
    <row r="14" spans="1:5" x14ac:dyDescent="0.25">
      <c r="B14" t="s">
        <v>31</v>
      </c>
    </row>
    <row r="15" spans="1:5" x14ac:dyDescent="0.25">
      <c r="B15">
        <f>B11-B7</f>
        <v>0.54545454545454541</v>
      </c>
      <c r="C15">
        <f t="shared" ref="C15:C16" si="0">C11-C7</f>
        <v>-0.26666666666666666</v>
      </c>
    </row>
    <row r="16" spans="1:5" x14ac:dyDescent="0.25">
      <c r="B16">
        <f t="shared" ref="B16" si="1">B12-B8</f>
        <v>-0.72727272727272729</v>
      </c>
      <c r="C16">
        <f t="shared" si="0"/>
        <v>0.73333333333333339</v>
      </c>
    </row>
    <row r="26" ht="72" customHeight="1" x14ac:dyDescent="0.25"/>
  </sheetData>
  <mergeCells count="2">
    <mergeCell ref="B2:C2"/>
    <mergeCell ref="B6:C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2AB4E57F0B96846874014DF23C4BA99" ma:contentTypeVersion="6" ma:contentTypeDescription="Crie um novo documento." ma:contentTypeScope="" ma:versionID="dc06134ac08a3d9647b48abda3b99bf6">
  <xsd:schema xmlns:xsd="http://www.w3.org/2001/XMLSchema" xmlns:xs="http://www.w3.org/2001/XMLSchema" xmlns:p="http://schemas.microsoft.com/office/2006/metadata/properties" xmlns:ns3="6eddcce9-3bab-4014-84b3-801ae2045eb9" targetNamespace="http://schemas.microsoft.com/office/2006/metadata/properties" ma:root="true" ma:fieldsID="33397d569ddbc0f30bf8b40f5c146b57" ns3:_="">
    <xsd:import namespace="6eddcce9-3bab-4014-84b3-801ae2045eb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ddcce9-3bab-4014-84b3-801ae2045e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eddcce9-3bab-4014-84b3-801ae2045eb9" xsi:nil="true"/>
  </documentManagement>
</p:properties>
</file>

<file path=customXml/itemProps1.xml><?xml version="1.0" encoding="utf-8"?>
<ds:datastoreItem xmlns:ds="http://schemas.openxmlformats.org/officeDocument/2006/customXml" ds:itemID="{CC71C382-8BD0-4D3B-83E2-18866C25C70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5C99808-DA73-4D28-AB32-8D7FDB2443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ddcce9-3bab-4014-84b3-801ae2045e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AEB9296-2FDD-4A3E-9D70-76A98028809F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elements/1.1/"/>
    <ds:schemaRef ds:uri="http://purl.org/dc/dcmitype/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6eddcce9-3bab-4014-84b3-801ae2045eb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dados invent e impacto e sensib</vt:lpstr>
      <vt:lpstr>Sensibilidade</vt:lpstr>
      <vt:lpstr>perturbação</vt:lpstr>
      <vt:lpstr>Incerteza</vt:lpstr>
      <vt:lpstr>graficos IncertxSensib</vt:lpstr>
      <vt:lpstr>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GYRO-SUPER</dc:creator>
  <cp:lastModifiedBy>Dayane Bravo</cp:lastModifiedBy>
  <dcterms:created xsi:type="dcterms:W3CDTF">2023-08-07T14:53:39Z</dcterms:created>
  <dcterms:modified xsi:type="dcterms:W3CDTF">2023-08-30T02:12:27Z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0x01010092AB4E57F0B96846874014DF23C4BA99</vt:lpwstr>
  </property>
</Properties>
</file>