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FPR\Doutorado\Disciplinas\ACV\"/>
    </mc:Choice>
  </mc:AlternateContent>
  <xr:revisionPtr revIDLastSave="0" documentId="13_ncr:1_{208F196D-7962-4F2D-AD90-29C8A30D2C98}" xr6:coauthVersionLast="47" xr6:coauthVersionMax="47" xr10:uidLastSave="{00000000-0000-0000-0000-000000000000}"/>
  <bookViews>
    <workbookView xWindow="0" yWindow="0" windowWidth="14400" windowHeight="15600" xr2:uid="{08FD3B81-6E58-409F-9718-BFE3369A3C22}"/>
  </bookViews>
  <sheets>
    <sheet name="Sensibilidades e incertezas" sheetId="1" r:id="rId1"/>
    <sheet name="Gráficos - Key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108" i="1" l="1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I22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O69" i="1"/>
  <c r="BE61" i="1"/>
  <c r="H6" i="2"/>
  <c r="H5" i="2"/>
  <c r="H4" i="2"/>
  <c r="H3" i="2"/>
  <c r="B71" i="1"/>
  <c r="B70" i="1"/>
  <c r="B68" i="1"/>
  <c r="B67" i="1"/>
  <c r="BJ109" i="1"/>
  <c r="BH109" i="1"/>
  <c r="BH108" i="1"/>
  <c r="BG109" i="1"/>
  <c r="BG108" i="1"/>
  <c r="BF109" i="1"/>
  <c r="BI97" i="1"/>
  <c r="BI98" i="1"/>
  <c r="BI99" i="1"/>
  <c r="BI100" i="1"/>
  <c r="BI101" i="1"/>
  <c r="BI102" i="1"/>
  <c r="BI103" i="1"/>
  <c r="BI96" i="1"/>
  <c r="BH103" i="1"/>
  <c r="BH102" i="1"/>
  <c r="BH101" i="1"/>
  <c r="BH100" i="1"/>
  <c r="BH99" i="1"/>
  <c r="BH98" i="1"/>
  <c r="BH97" i="1"/>
  <c r="BH96" i="1"/>
  <c r="BG103" i="1"/>
  <c r="BG102" i="1"/>
  <c r="BG101" i="1"/>
  <c r="BG100" i="1"/>
  <c r="BG99" i="1"/>
  <c r="BG98" i="1"/>
  <c r="BG97" i="1"/>
  <c r="BG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96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A111" i="1"/>
  <c r="BA109" i="1"/>
  <c r="BA107" i="1"/>
  <c r="BA105" i="1"/>
  <c r="BA102" i="1"/>
  <c r="BA100" i="1"/>
  <c r="BA98" i="1"/>
  <c r="BA96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BH65" i="1"/>
  <c r="BH69" i="1"/>
  <c r="BH73" i="1"/>
  <c r="BH77" i="1"/>
  <c r="BH81" i="1"/>
  <c r="BH85" i="1"/>
  <c r="BH89" i="1"/>
  <c r="BG85" i="1"/>
  <c r="BG89" i="1" s="1"/>
  <c r="BG81" i="1"/>
  <c r="BG77" i="1"/>
  <c r="BG73" i="1"/>
  <c r="BG69" i="1"/>
  <c r="BG61" i="1"/>
  <c r="BG65" i="1" s="1"/>
  <c r="BB83" i="1"/>
  <c r="BB76" i="1"/>
  <c r="BB75" i="1"/>
  <c r="BB73" i="1"/>
  <c r="BB68" i="1"/>
  <c r="BB92" i="1" s="1"/>
  <c r="BB67" i="1"/>
  <c r="BB66" i="1"/>
  <c r="BB65" i="1"/>
  <c r="BB81" i="1" s="1"/>
  <c r="BB88" i="1"/>
  <c r="BB80" i="1"/>
  <c r="BB72" i="1"/>
  <c r="BB64" i="1"/>
  <c r="BB63" i="1"/>
  <c r="BB87" i="1" s="1"/>
  <c r="BB70" i="1"/>
  <c r="BB62" i="1"/>
  <c r="BB86" i="1" s="1"/>
  <c r="BB85" i="1"/>
  <c r="BB77" i="1"/>
  <c r="BB69" i="1"/>
  <c r="BB61" i="1"/>
  <c r="BC37" i="1"/>
  <c r="BC45" i="1" s="1"/>
  <c r="BC36" i="1"/>
  <c r="BC44" i="1" s="1"/>
  <c r="BC35" i="1"/>
  <c r="BC43" i="1" s="1"/>
  <c r="BC34" i="1"/>
  <c r="BC42" i="1" s="1"/>
  <c r="BC33" i="1"/>
  <c r="BC41" i="1" s="1"/>
  <c r="BC32" i="1"/>
  <c r="BC40" i="1" s="1"/>
  <c r="BC31" i="1"/>
  <c r="BC39" i="1" s="1"/>
  <c r="BC30" i="1"/>
  <c r="BC38" i="1" s="1"/>
  <c r="BA41" i="1"/>
  <c r="BA42" i="1"/>
  <c r="BA45" i="1" s="1"/>
  <c r="BA38" i="1"/>
  <c r="BA40" i="1" s="1"/>
  <c r="BA34" i="1"/>
  <c r="BA37" i="1" s="1"/>
  <c r="BA30" i="1"/>
  <c r="BA33" i="1" s="1"/>
  <c r="BB15" i="1"/>
  <c r="BB16" i="1" s="1"/>
  <c r="BB13" i="1"/>
  <c r="BB14" i="1" s="1"/>
  <c r="BB11" i="1"/>
  <c r="BB12" i="1" s="1"/>
  <c r="BB9" i="1"/>
  <c r="BB10" i="1" s="1"/>
  <c r="N137" i="1"/>
  <c r="N136" i="1"/>
  <c r="N135" i="1"/>
  <c r="N133" i="1"/>
  <c r="N134" i="1" s="1"/>
  <c r="N131" i="1"/>
  <c r="N132" i="1" s="1"/>
  <c r="N129" i="1"/>
  <c r="N130" i="1" s="1"/>
  <c r="N127" i="1"/>
  <c r="N128" i="1" s="1"/>
  <c r="N125" i="1"/>
  <c r="N126" i="1" s="1"/>
  <c r="N123" i="1"/>
  <c r="N124" i="1" s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6" i="1"/>
  <c r="N107" i="1" s="1"/>
  <c r="N104" i="1"/>
  <c r="N105" i="1" s="1"/>
  <c r="J117" i="1"/>
  <c r="J119" i="1" s="1"/>
  <c r="J116" i="1"/>
  <c r="J113" i="1"/>
  <c r="J115" i="1" s="1"/>
  <c r="J112" i="1"/>
  <c r="J114" i="1" s="1"/>
  <c r="J109" i="1"/>
  <c r="J108" i="1"/>
  <c r="J110" i="1" s="1"/>
  <c r="J105" i="1"/>
  <c r="J107" i="1" s="1"/>
  <c r="J104" i="1"/>
  <c r="R93" i="1"/>
  <c r="R97" i="1" s="1"/>
  <c r="R85" i="1"/>
  <c r="R77" i="1"/>
  <c r="R81" i="1" s="1"/>
  <c r="R69" i="1"/>
  <c r="R73" i="1" s="1"/>
  <c r="N62" i="1"/>
  <c r="N65" i="1" s="1"/>
  <c r="N58" i="1"/>
  <c r="N60" i="1" s="1"/>
  <c r="N54" i="1"/>
  <c r="N57" i="1" s="1"/>
  <c r="N50" i="1"/>
  <c r="N52" i="1" s="1"/>
  <c r="N46" i="1"/>
  <c r="N49" i="1" s="1"/>
  <c r="N42" i="1"/>
  <c r="N43" i="1" s="1"/>
  <c r="N38" i="1"/>
  <c r="N41" i="1" s="1"/>
  <c r="N34" i="1"/>
  <c r="N36" i="1" s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B15" i="1" a="1"/>
  <c r="B15" i="1" s="1"/>
  <c r="B21" i="1" s="1" a="1"/>
  <c r="BC80" i="1" s="1"/>
  <c r="N11" i="1"/>
  <c r="N10" i="1"/>
  <c r="N9" i="1"/>
  <c r="N8" i="1"/>
  <c r="N7" i="1"/>
  <c r="N6" i="1"/>
  <c r="N5" i="1"/>
  <c r="N4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BC84" i="1" l="1"/>
  <c r="BC88" i="1"/>
  <c r="BC92" i="1"/>
  <c r="BD64" i="1"/>
  <c r="BD92" i="1"/>
  <c r="BD80" i="1"/>
  <c r="BD88" i="1"/>
  <c r="BC62" i="1"/>
  <c r="BC79" i="1"/>
  <c r="BB71" i="1"/>
  <c r="BB74" i="1"/>
  <c r="BB84" i="1"/>
  <c r="BD84" i="1" s="1"/>
  <c r="BC78" i="1"/>
  <c r="BB79" i="1"/>
  <c r="BD79" i="1" s="1"/>
  <c r="BB89" i="1"/>
  <c r="BC63" i="1"/>
  <c r="BB90" i="1"/>
  <c r="BC64" i="1"/>
  <c r="BD62" i="1"/>
  <c r="BB78" i="1"/>
  <c r="BD78" i="1" s="1"/>
  <c r="BB91" i="1"/>
  <c r="BC77" i="1"/>
  <c r="BD77" i="1" s="1"/>
  <c r="BE77" i="1" s="1"/>
  <c r="BA39" i="1"/>
  <c r="BB82" i="1"/>
  <c r="BA43" i="1"/>
  <c r="N138" i="1"/>
  <c r="BA32" i="1"/>
  <c r="BA31" i="1"/>
  <c r="BA35" i="1"/>
  <c r="BA36" i="1"/>
  <c r="BA44" i="1"/>
  <c r="J111" i="1"/>
  <c r="J106" i="1"/>
  <c r="J118" i="1"/>
  <c r="R89" i="1"/>
  <c r="N39" i="1"/>
  <c r="N44" i="1"/>
  <c r="N63" i="1"/>
  <c r="N40" i="1"/>
  <c r="N45" i="1"/>
  <c r="N64" i="1"/>
  <c r="N47" i="1"/>
  <c r="N37" i="1"/>
  <c r="N61" i="1"/>
  <c r="B21" i="1"/>
  <c r="M87" i="1"/>
  <c r="N87" i="1" s="1"/>
  <c r="M83" i="1"/>
  <c r="N83" i="1" s="1"/>
  <c r="M80" i="1"/>
  <c r="N80" i="1" s="1"/>
  <c r="M76" i="1"/>
  <c r="N76" i="1" s="1"/>
  <c r="J25" i="1"/>
  <c r="J18" i="1"/>
  <c r="M93" i="1"/>
  <c r="N93" i="1" s="1"/>
  <c r="J16" i="1"/>
  <c r="M90" i="1"/>
  <c r="N90" i="1" s="1"/>
  <c r="M99" i="1"/>
  <c r="N99" i="1" s="1"/>
  <c r="M85" i="1"/>
  <c r="N85" i="1" s="1"/>
  <c r="M82" i="1"/>
  <c r="N82" i="1" s="1"/>
  <c r="M79" i="1"/>
  <c r="N79" i="1" s="1"/>
  <c r="J23" i="1"/>
  <c r="M97" i="1"/>
  <c r="N97" i="1" s="1"/>
  <c r="J22" i="1"/>
  <c r="M96" i="1"/>
  <c r="N96" i="1" s="1"/>
  <c r="J29" i="1"/>
  <c r="M70" i="1"/>
  <c r="N70" i="1" s="1"/>
  <c r="J28" i="1"/>
  <c r="N55" i="1"/>
  <c r="J5" i="1"/>
  <c r="BA10" i="1" s="1"/>
  <c r="B18" i="1" a="1"/>
  <c r="N48" i="1"/>
  <c r="N56" i="1"/>
  <c r="J7" i="1"/>
  <c r="BA12" i="1" s="1"/>
  <c r="J8" i="1"/>
  <c r="BA13" i="1" s="1"/>
  <c r="N35" i="1"/>
  <c r="N51" i="1"/>
  <c r="N59" i="1"/>
  <c r="J10" i="1"/>
  <c r="BA15" i="1" s="1"/>
  <c r="N53" i="1"/>
  <c r="J11" i="1"/>
  <c r="BA16" i="1" s="1"/>
  <c r="J9" i="1"/>
  <c r="BA14" i="1" s="1"/>
  <c r="J20" i="1"/>
  <c r="J26" i="1"/>
  <c r="M71" i="1"/>
  <c r="N71" i="1" s="1"/>
  <c r="M74" i="1"/>
  <c r="N74" i="1" s="1"/>
  <c r="M88" i="1"/>
  <c r="N88" i="1" s="1"/>
  <c r="M94" i="1"/>
  <c r="N94" i="1" s="1"/>
  <c r="M100" i="1"/>
  <c r="N100" i="1" s="1"/>
  <c r="J21" i="1"/>
  <c r="J27" i="1"/>
  <c r="M72" i="1"/>
  <c r="N72" i="1" s="1"/>
  <c r="M75" i="1"/>
  <c r="N75" i="1" s="1"/>
  <c r="M78" i="1"/>
  <c r="N78" i="1" s="1"/>
  <c r="M89" i="1"/>
  <c r="N89" i="1" s="1"/>
  <c r="M95" i="1"/>
  <c r="N95" i="1" s="1"/>
  <c r="M91" i="1"/>
  <c r="N91" i="1" s="1"/>
  <c r="J17" i="1"/>
  <c r="J24" i="1"/>
  <c r="J30" i="1"/>
  <c r="M84" i="1"/>
  <c r="N84" i="1" s="1"/>
  <c r="M86" i="1"/>
  <c r="N86" i="1" s="1"/>
  <c r="M92" i="1"/>
  <c r="N92" i="1" s="1"/>
  <c r="M98" i="1"/>
  <c r="N98" i="1" s="1"/>
  <c r="J6" i="1"/>
  <c r="BA11" i="1" s="1"/>
  <c r="J4" i="1"/>
  <c r="BA9" i="1" s="1"/>
  <c r="BC71" i="1" l="1"/>
  <c r="BC75" i="1"/>
  <c r="BD75" i="1" s="1"/>
  <c r="BC67" i="1"/>
  <c r="BD67" i="1" s="1"/>
  <c r="C46" i="1"/>
  <c r="BA69" i="1"/>
  <c r="C47" i="1"/>
  <c r="C48" i="1"/>
  <c r="C45" i="1"/>
  <c r="BC83" i="1"/>
  <c r="BD83" i="1" s="1"/>
  <c r="BC87" i="1"/>
  <c r="BD87" i="1" s="1"/>
  <c r="BC91" i="1"/>
  <c r="BD91" i="1" s="1"/>
  <c r="BC66" i="1"/>
  <c r="BD66" i="1" s="1"/>
  <c r="BC70" i="1"/>
  <c r="BD70" i="1" s="1"/>
  <c r="BC74" i="1"/>
  <c r="BD74" i="1" s="1"/>
  <c r="BD82" i="1"/>
  <c r="BC72" i="1"/>
  <c r="BD72" i="1" s="1"/>
  <c r="BC76" i="1"/>
  <c r="BD76" i="1" s="1"/>
  <c r="BC68" i="1"/>
  <c r="BD68" i="1" s="1"/>
  <c r="BC90" i="1"/>
  <c r="BC82" i="1"/>
  <c r="BC86" i="1"/>
  <c r="BD86" i="1" s="1"/>
  <c r="BD90" i="1"/>
  <c r="M73" i="1"/>
  <c r="N73" i="1" s="1"/>
  <c r="BC61" i="1"/>
  <c r="BD71" i="1"/>
  <c r="BC89" i="1"/>
  <c r="BD89" i="1" s="1"/>
  <c r="BC81" i="1"/>
  <c r="BD81" i="1" s="1"/>
  <c r="BC85" i="1"/>
  <c r="BD85" i="1" s="1"/>
  <c r="BE85" i="1" s="1"/>
  <c r="BD63" i="1"/>
  <c r="K106" i="1"/>
  <c r="K115" i="1" s="1"/>
  <c r="L115" i="1" s="1"/>
  <c r="W112" i="1" s="1"/>
  <c r="AZ11" i="1"/>
  <c r="M69" i="1"/>
  <c r="N69" i="1" s="1"/>
  <c r="M81" i="1"/>
  <c r="N81" i="1" s="1"/>
  <c r="O81" i="1" s="1"/>
  <c r="K114" i="1"/>
  <c r="L114" i="1" s="1"/>
  <c r="W106" i="1" s="1"/>
  <c r="K118" i="1"/>
  <c r="L118" i="1" s="1"/>
  <c r="W107" i="1" s="1"/>
  <c r="K119" i="1"/>
  <c r="L119" i="1" s="1"/>
  <c r="W113" i="1" s="1"/>
  <c r="K107" i="1"/>
  <c r="L107" i="1" s="1"/>
  <c r="J15" i="1"/>
  <c r="M77" i="1"/>
  <c r="N77" i="1" s="1"/>
  <c r="J19" i="1"/>
  <c r="B18" i="1"/>
  <c r="K19" i="1"/>
  <c r="K20" i="1"/>
  <c r="L20" i="1" s="1"/>
  <c r="K95" i="1"/>
  <c r="K82" i="1"/>
  <c r="M7" i="1"/>
  <c r="O7" i="1" s="1"/>
  <c r="K27" i="1"/>
  <c r="L27" i="1" s="1"/>
  <c r="M9" i="1"/>
  <c r="O9" i="1" s="1"/>
  <c r="J48" i="1"/>
  <c r="L48" i="1" s="1"/>
  <c r="W47" i="1" s="1"/>
  <c r="J49" i="1"/>
  <c r="L49" i="1" s="1"/>
  <c r="K30" i="1"/>
  <c r="L30" i="1" s="1"/>
  <c r="AZ45" i="1" s="1"/>
  <c r="BD45" i="1" s="1"/>
  <c r="K6" i="1"/>
  <c r="L6" i="1" s="1"/>
  <c r="W4" i="1" s="1"/>
  <c r="K29" i="1"/>
  <c r="L29" i="1" s="1"/>
  <c r="K21" i="1"/>
  <c r="L21" i="1" s="1"/>
  <c r="AZ36" i="1" s="1"/>
  <c r="BD36" i="1" s="1"/>
  <c r="K96" i="1"/>
  <c r="M5" i="1"/>
  <c r="O5" i="1" s="1"/>
  <c r="J47" i="1"/>
  <c r="L47" i="1" s="1"/>
  <c r="W41" i="1" s="1"/>
  <c r="K11" i="1"/>
  <c r="L11" i="1" s="1"/>
  <c r="W9" i="1" s="1"/>
  <c r="J62" i="1"/>
  <c r="L62" i="1" s="1"/>
  <c r="W37" i="1" s="1"/>
  <c r="K80" i="1"/>
  <c r="J40" i="1"/>
  <c r="L40" i="1" s="1"/>
  <c r="W46" i="1" s="1"/>
  <c r="J39" i="1"/>
  <c r="L39" i="1" s="1"/>
  <c r="W40" i="1" s="1"/>
  <c r="K7" i="1"/>
  <c r="L7" i="1" s="1"/>
  <c r="W8" i="1" s="1"/>
  <c r="K22" i="1"/>
  <c r="L22" i="1" s="1"/>
  <c r="AZ37" i="1" s="1"/>
  <c r="BD37" i="1" s="1"/>
  <c r="K84" i="1"/>
  <c r="J57" i="1"/>
  <c r="L57" i="1" s="1"/>
  <c r="W54" i="1" s="1"/>
  <c r="K79" i="1"/>
  <c r="K100" i="1"/>
  <c r="J54" i="1"/>
  <c r="L54" i="1" s="1"/>
  <c r="W36" i="1" s="1"/>
  <c r="J63" i="1"/>
  <c r="L63" i="1" s="1"/>
  <c r="W43" i="1" s="1"/>
  <c r="J41" i="1"/>
  <c r="L41" i="1" s="1"/>
  <c r="W52" i="1" s="1"/>
  <c r="K10" i="1"/>
  <c r="L10" i="1" s="1"/>
  <c r="W5" i="1" s="1"/>
  <c r="J46" i="1"/>
  <c r="L46" i="1" s="1"/>
  <c r="W35" i="1" s="1"/>
  <c r="K78" i="1"/>
  <c r="K93" i="1"/>
  <c r="M11" i="1"/>
  <c r="O11" i="1" s="1"/>
  <c r="P11" i="1" s="1"/>
  <c r="Z9" i="1" s="1"/>
  <c r="J64" i="1"/>
  <c r="L64" i="1" s="1"/>
  <c r="W49" i="1" s="1"/>
  <c r="K94" i="1"/>
  <c r="J55" i="1"/>
  <c r="L55" i="1" s="1"/>
  <c r="W42" i="1" s="1"/>
  <c r="J56" i="1"/>
  <c r="L56" i="1" s="1"/>
  <c r="W48" i="1" s="1"/>
  <c r="K77" i="1"/>
  <c r="K98" i="1"/>
  <c r="K28" i="1"/>
  <c r="L28" i="1" s="1"/>
  <c r="K99" i="1"/>
  <c r="J38" i="1"/>
  <c r="L38" i="1" s="1"/>
  <c r="W34" i="1" s="1"/>
  <c r="K83" i="1"/>
  <c r="J65" i="1"/>
  <c r="L65" i="1" s="1"/>
  <c r="K97" i="1"/>
  <c r="K81" i="1"/>
  <c r="W23" i="1"/>
  <c r="W53" i="1"/>
  <c r="O73" i="1"/>
  <c r="O77" i="1"/>
  <c r="O93" i="1"/>
  <c r="O89" i="1"/>
  <c r="O85" i="1"/>
  <c r="O97" i="1"/>
  <c r="BE89" i="1" l="1"/>
  <c r="BA88" i="1"/>
  <c r="BA74" i="1"/>
  <c r="BA87" i="1"/>
  <c r="BA73" i="1"/>
  <c r="BF73" i="1" s="1"/>
  <c r="BA86" i="1"/>
  <c r="BA72" i="1"/>
  <c r="BA92" i="1"/>
  <c r="BA91" i="1"/>
  <c r="BA85" i="1"/>
  <c r="BF85" i="1" s="1"/>
  <c r="BA71" i="1"/>
  <c r="BF69" i="1"/>
  <c r="BA90" i="1"/>
  <c r="BA76" i="1"/>
  <c r="BA70" i="1"/>
  <c r="BA89" i="1"/>
  <c r="BF89" i="1" s="1"/>
  <c r="BA75" i="1"/>
  <c r="B47" i="1"/>
  <c r="E47" i="1" s="1"/>
  <c r="B48" i="1"/>
  <c r="E48" i="1" s="1"/>
  <c r="B45" i="1"/>
  <c r="E45" i="1" s="1"/>
  <c r="BA61" i="1"/>
  <c r="B46" i="1"/>
  <c r="E46" i="1" s="1"/>
  <c r="L106" i="1"/>
  <c r="W104" i="1" s="1"/>
  <c r="K111" i="1"/>
  <c r="L111" i="1" s="1"/>
  <c r="BC65" i="1"/>
  <c r="BD65" i="1" s="1"/>
  <c r="BE65" i="1" s="1"/>
  <c r="BD61" i="1"/>
  <c r="BC69" i="1"/>
  <c r="BD69" i="1" s="1"/>
  <c r="BE69" i="1" s="1"/>
  <c r="BC73" i="1"/>
  <c r="BD73" i="1" s="1"/>
  <c r="BE73" i="1" s="1"/>
  <c r="BE81" i="1"/>
  <c r="K110" i="1"/>
  <c r="L110" i="1" s="1"/>
  <c r="W105" i="1" s="1"/>
  <c r="P97" i="1"/>
  <c r="W20" i="1"/>
  <c r="AZ43" i="1"/>
  <c r="BD43" i="1" s="1"/>
  <c r="W24" i="1"/>
  <c r="AZ44" i="1"/>
  <c r="BD44" i="1" s="1"/>
  <c r="W16" i="1"/>
  <c r="AZ42" i="1"/>
  <c r="BD42" i="1" s="1"/>
  <c r="K104" i="1"/>
  <c r="K108" i="1" s="1"/>
  <c r="L108" i="1" s="1"/>
  <c r="V105" i="1" s="1"/>
  <c r="AZ9" i="1"/>
  <c r="BB34" i="1"/>
  <c r="AZ16" i="1"/>
  <c r="BC16" i="1" s="1"/>
  <c r="BC11" i="1"/>
  <c r="AZ15" i="1"/>
  <c r="BC15" i="1" s="1"/>
  <c r="AZ12" i="1"/>
  <c r="BC12" i="1" s="1"/>
  <c r="W19" i="1"/>
  <c r="AZ35" i="1"/>
  <c r="BD35" i="1" s="1"/>
  <c r="K109" i="1"/>
  <c r="L109" i="1" s="1"/>
  <c r="K112" i="1"/>
  <c r="L112" i="1" s="1"/>
  <c r="V106" i="1" s="1"/>
  <c r="K105" i="1"/>
  <c r="L105" i="1" s="1"/>
  <c r="K116" i="1"/>
  <c r="L116" i="1" s="1"/>
  <c r="V107" i="1" s="1"/>
  <c r="K113" i="1"/>
  <c r="L113" i="1" s="1"/>
  <c r="V112" i="1" s="1"/>
  <c r="L104" i="1"/>
  <c r="V104" i="1" s="1"/>
  <c r="W74" i="1"/>
  <c r="L19" i="1"/>
  <c r="P7" i="1"/>
  <c r="Z8" i="1" s="1"/>
  <c r="P93" i="1"/>
  <c r="W27" i="1"/>
  <c r="W28" i="1"/>
  <c r="P77" i="1"/>
  <c r="W55" i="1"/>
  <c r="P81" i="1"/>
  <c r="B29" i="1" a="1"/>
  <c r="K69" i="1"/>
  <c r="P69" i="1" s="1"/>
  <c r="M8" i="1"/>
  <c r="O8" i="1" s="1"/>
  <c r="J35" i="1"/>
  <c r="L35" i="1" s="1"/>
  <c r="J51" i="1"/>
  <c r="L51" i="1" s="1"/>
  <c r="J44" i="1"/>
  <c r="L44" i="1" s="1"/>
  <c r="K76" i="1"/>
  <c r="K23" i="1"/>
  <c r="L23" i="1" s="1"/>
  <c r="K26" i="1"/>
  <c r="L26" i="1" s="1"/>
  <c r="AZ41" i="1" s="1"/>
  <c r="BD41" i="1" s="1"/>
  <c r="J60" i="1"/>
  <c r="L60" i="1" s="1"/>
  <c r="K92" i="1"/>
  <c r="K15" i="1"/>
  <c r="L15" i="1" s="1"/>
  <c r="K4" i="1"/>
  <c r="L4" i="1" s="1"/>
  <c r="V4" i="1" s="1"/>
  <c r="K24" i="1"/>
  <c r="L24" i="1" s="1"/>
  <c r="AZ39" i="1" s="1"/>
  <c r="BD39" i="1" s="1"/>
  <c r="K70" i="1"/>
  <c r="K17" i="1"/>
  <c r="L17" i="1" s="1"/>
  <c r="AZ32" i="1" s="1"/>
  <c r="BD32" i="1" s="1"/>
  <c r="AZ50" i="1" s="1"/>
  <c r="K72" i="1"/>
  <c r="J42" i="1"/>
  <c r="L42" i="1" s="1"/>
  <c r="V35" i="1" s="1"/>
  <c r="K86" i="1"/>
  <c r="K91" i="1"/>
  <c r="M6" i="1"/>
  <c r="O6" i="1" s="1"/>
  <c r="P6" i="1" s="1"/>
  <c r="Z4" i="1" s="1"/>
  <c r="K18" i="1"/>
  <c r="L18" i="1" s="1"/>
  <c r="AZ33" i="1" s="1"/>
  <c r="BD33" i="1" s="1"/>
  <c r="AZ51" i="1" s="1"/>
  <c r="J61" i="1"/>
  <c r="L61" i="1" s="1"/>
  <c r="K85" i="1"/>
  <c r="P85" i="1" s="1"/>
  <c r="J45" i="1"/>
  <c r="L45" i="1" s="1"/>
  <c r="J36" i="1"/>
  <c r="L36" i="1" s="1"/>
  <c r="K74" i="1"/>
  <c r="J58" i="1"/>
  <c r="L58" i="1" s="1"/>
  <c r="K89" i="1"/>
  <c r="P89" i="1" s="1"/>
  <c r="M10" i="1"/>
  <c r="O10" i="1" s="1"/>
  <c r="P10" i="1" s="1"/>
  <c r="Z5" i="1" s="1"/>
  <c r="J43" i="1"/>
  <c r="L43" i="1" s="1"/>
  <c r="K73" i="1"/>
  <c r="P73" i="1" s="1"/>
  <c r="K25" i="1"/>
  <c r="L25" i="1" s="1"/>
  <c r="AZ40" i="1" s="1"/>
  <c r="BD40" i="1" s="1"/>
  <c r="K87" i="1"/>
  <c r="K8" i="1"/>
  <c r="L8" i="1" s="1"/>
  <c r="V5" i="1" s="1"/>
  <c r="J59" i="1"/>
  <c r="L59" i="1" s="1"/>
  <c r="J34" i="1"/>
  <c r="L34" i="1" s="1"/>
  <c r="V34" i="1" s="1"/>
  <c r="K71" i="1"/>
  <c r="M4" i="1"/>
  <c r="O4" i="1" s="1"/>
  <c r="J37" i="1"/>
  <c r="L37" i="1" s="1"/>
  <c r="J52" i="1"/>
  <c r="L52" i="1" s="1"/>
  <c r="J50" i="1"/>
  <c r="L50" i="1" s="1"/>
  <c r="V36" i="1" s="1"/>
  <c r="K75" i="1"/>
  <c r="K9" i="1"/>
  <c r="L9" i="1" s="1"/>
  <c r="K88" i="1"/>
  <c r="K16" i="1"/>
  <c r="L16" i="1" s="1"/>
  <c r="AZ31" i="1" s="1"/>
  <c r="BD31" i="1" s="1"/>
  <c r="AZ49" i="1" s="1"/>
  <c r="K5" i="1"/>
  <c r="L5" i="1" s="1"/>
  <c r="J53" i="1"/>
  <c r="L53" i="1" s="1"/>
  <c r="K90" i="1"/>
  <c r="V20" i="1"/>
  <c r="BA77" i="1" l="1"/>
  <c r="BF77" i="1" s="1"/>
  <c r="BA63" i="1"/>
  <c r="BA82" i="1"/>
  <c r="BA68" i="1"/>
  <c r="BA62" i="1"/>
  <c r="BA83" i="1" s="1"/>
  <c r="BA67" i="1"/>
  <c r="BA81" i="1"/>
  <c r="BF81" i="1" s="1"/>
  <c r="BA80" i="1"/>
  <c r="BA66" i="1"/>
  <c r="BF61" i="1"/>
  <c r="BH61" i="1" s="1"/>
  <c r="BJ108" i="1" s="1"/>
  <c r="BA79" i="1"/>
  <c r="BA65" i="1"/>
  <c r="BF65" i="1" s="1"/>
  <c r="BA84" i="1"/>
  <c r="BA78" i="1"/>
  <c r="BA64" i="1"/>
  <c r="K117" i="1"/>
  <c r="L117" i="1" s="1"/>
  <c r="V113" i="1" s="1"/>
  <c r="V16" i="1"/>
  <c r="AZ38" i="1"/>
  <c r="BD38" i="1" s="1"/>
  <c r="J129" i="1"/>
  <c r="J125" i="1"/>
  <c r="J127" i="1"/>
  <c r="BB35" i="1"/>
  <c r="BE35" i="1" s="1"/>
  <c r="BE34" i="1"/>
  <c r="BB37" i="1"/>
  <c r="BE37" i="1" s="1"/>
  <c r="BB42" i="1"/>
  <c r="BB36" i="1"/>
  <c r="BE36" i="1" s="1"/>
  <c r="V15" i="1"/>
  <c r="AZ30" i="1"/>
  <c r="BD30" i="1" s="1"/>
  <c r="BB30" i="1"/>
  <c r="BE30" i="1" s="1"/>
  <c r="BA48" i="1" s="1"/>
  <c r="BC9" i="1"/>
  <c r="AZ14" i="1"/>
  <c r="BC14" i="1" s="1"/>
  <c r="AZ13" i="1"/>
  <c r="BC13" i="1" s="1"/>
  <c r="AZ10" i="1"/>
  <c r="BC10" i="1" s="1"/>
  <c r="W15" i="1"/>
  <c r="AZ34" i="1"/>
  <c r="BD34" i="1" s="1"/>
  <c r="V69" i="1"/>
  <c r="V70" i="1"/>
  <c r="W73" i="1"/>
  <c r="W69" i="1"/>
  <c r="V73" i="1"/>
  <c r="W70" i="1"/>
  <c r="V74" i="1"/>
  <c r="P4" i="1"/>
  <c r="Y4" i="1" s="1"/>
  <c r="P8" i="1"/>
  <c r="Y5" i="1" s="1"/>
  <c r="V8" i="1"/>
  <c r="P5" i="1"/>
  <c r="Y8" i="1" s="1"/>
  <c r="V48" i="1"/>
  <c r="V55" i="1"/>
  <c r="V42" i="1"/>
  <c r="V24" i="1"/>
  <c r="V28" i="1"/>
  <c r="V9" i="1"/>
  <c r="P9" i="1"/>
  <c r="Y9" i="1" s="1"/>
  <c r="V46" i="1"/>
  <c r="V41" i="1"/>
  <c r="V53" i="1"/>
  <c r="M61" i="1"/>
  <c r="O61" i="1" s="1"/>
  <c r="P61" i="1" s="1"/>
  <c r="Y55" i="1" s="1"/>
  <c r="M20" i="1"/>
  <c r="O20" i="1" s="1"/>
  <c r="P20" i="1" s="1"/>
  <c r="Z19" i="1" s="1"/>
  <c r="M59" i="1"/>
  <c r="O59" i="1" s="1"/>
  <c r="P59" i="1" s="1"/>
  <c r="M24" i="1"/>
  <c r="O24" i="1" s="1"/>
  <c r="P24" i="1" s="1"/>
  <c r="Y20" i="1" s="1"/>
  <c r="M17" i="1"/>
  <c r="O17" i="1" s="1"/>
  <c r="P17" i="1" s="1"/>
  <c r="Y23" i="1" s="1"/>
  <c r="M39" i="1"/>
  <c r="O39" i="1" s="1"/>
  <c r="P39" i="1" s="1"/>
  <c r="M55" i="1"/>
  <c r="O55" i="1" s="1"/>
  <c r="P55" i="1" s="1"/>
  <c r="M60" i="1"/>
  <c r="O60" i="1" s="1"/>
  <c r="P60" i="1" s="1"/>
  <c r="M53" i="1"/>
  <c r="O53" i="1" s="1"/>
  <c r="M18" i="1"/>
  <c r="O18" i="1" s="1"/>
  <c r="M56" i="1"/>
  <c r="O56" i="1" s="1"/>
  <c r="P56" i="1" s="1"/>
  <c r="Z48" i="1" s="1"/>
  <c r="M28" i="1"/>
  <c r="O28" i="1" s="1"/>
  <c r="P28" i="1" s="1"/>
  <c r="Z20" i="1" s="1"/>
  <c r="M49" i="1"/>
  <c r="O49" i="1" s="1"/>
  <c r="P49" i="1" s="1"/>
  <c r="M48" i="1"/>
  <c r="O48" i="1" s="1"/>
  <c r="P48" i="1" s="1"/>
  <c r="M47" i="1"/>
  <c r="O47" i="1" s="1"/>
  <c r="P47" i="1" s="1"/>
  <c r="Z41" i="1" s="1"/>
  <c r="M64" i="1"/>
  <c r="O64" i="1" s="1"/>
  <c r="P64" i="1" s="1"/>
  <c r="M63" i="1"/>
  <c r="O63" i="1" s="1"/>
  <c r="P63" i="1" s="1"/>
  <c r="M22" i="1"/>
  <c r="O22" i="1" s="1"/>
  <c r="P22" i="1" s="1"/>
  <c r="Z27" i="1" s="1"/>
  <c r="M43" i="1"/>
  <c r="O43" i="1" s="1"/>
  <c r="P43" i="1" s="1"/>
  <c r="Y41" i="1" s="1"/>
  <c r="M36" i="1"/>
  <c r="O36" i="1" s="1"/>
  <c r="P36" i="1" s="1"/>
  <c r="M41" i="1"/>
  <c r="O41" i="1" s="1"/>
  <c r="P41" i="1" s="1"/>
  <c r="M52" i="1"/>
  <c r="O52" i="1" s="1"/>
  <c r="P52" i="1" s="1"/>
  <c r="Y48" i="1" s="1"/>
  <c r="M57" i="1"/>
  <c r="O57" i="1" s="1"/>
  <c r="P57" i="1" s="1"/>
  <c r="M16" i="1"/>
  <c r="O16" i="1" s="1"/>
  <c r="P16" i="1" s="1"/>
  <c r="Y19" i="1" s="1"/>
  <c r="M37" i="1"/>
  <c r="O37" i="1" s="1"/>
  <c r="P37" i="1" s="1"/>
  <c r="M25" i="1"/>
  <c r="O25" i="1" s="1"/>
  <c r="P25" i="1" s="1"/>
  <c r="Y24" i="1" s="1"/>
  <c r="M35" i="1"/>
  <c r="O35" i="1" s="1"/>
  <c r="P35" i="1" s="1"/>
  <c r="M40" i="1"/>
  <c r="O40" i="1" s="1"/>
  <c r="P40" i="1" s="1"/>
  <c r="M51" i="1"/>
  <c r="O51" i="1" s="1"/>
  <c r="P51" i="1" s="1"/>
  <c r="M44" i="1"/>
  <c r="O44" i="1" s="1"/>
  <c r="P44" i="1" s="1"/>
  <c r="M26" i="1"/>
  <c r="O26" i="1" s="1"/>
  <c r="P26" i="1" s="1"/>
  <c r="Y28" i="1" s="1"/>
  <c r="M30" i="1"/>
  <c r="O30" i="1" s="1"/>
  <c r="P30" i="1" s="1"/>
  <c r="Z28" i="1" s="1"/>
  <c r="M21" i="1"/>
  <c r="O21" i="1" s="1"/>
  <c r="P21" i="1" s="1"/>
  <c r="Z23" i="1" s="1"/>
  <c r="M65" i="1"/>
  <c r="O65" i="1" s="1"/>
  <c r="P65" i="1" s="1"/>
  <c r="Z55" i="1" s="1"/>
  <c r="B29" i="1"/>
  <c r="M29" i="1"/>
  <c r="O29" i="1" s="1"/>
  <c r="P29" i="1" s="1"/>
  <c r="Z24" i="1" s="1"/>
  <c r="M45" i="1"/>
  <c r="O45" i="1" s="1"/>
  <c r="P45" i="1" s="1"/>
  <c r="V54" i="1"/>
  <c r="P53" i="1"/>
  <c r="V43" i="1"/>
  <c r="V47" i="1"/>
  <c r="V19" i="1"/>
  <c r="V52" i="1"/>
  <c r="V37" i="1"/>
  <c r="V27" i="1"/>
  <c r="P18" i="1"/>
  <c r="Y27" i="1" s="1"/>
  <c r="V23" i="1"/>
  <c r="V49" i="1"/>
  <c r="V40" i="1"/>
  <c r="AZ48" i="1" l="1"/>
  <c r="BC48" i="1" s="1"/>
  <c r="BB33" i="1"/>
  <c r="BE33" i="1" s="1"/>
  <c r="BA51" i="1" s="1"/>
  <c r="BC51" i="1" s="1"/>
  <c r="BB32" i="1"/>
  <c r="BE32" i="1" s="1"/>
  <c r="BA50" i="1" s="1"/>
  <c r="BC50" i="1" s="1"/>
  <c r="BB31" i="1"/>
  <c r="BE31" i="1" s="1"/>
  <c r="BA49" i="1" s="1"/>
  <c r="BC49" i="1" s="1"/>
  <c r="BB38" i="1"/>
  <c r="J136" i="1"/>
  <c r="L136" i="1" s="1"/>
  <c r="X128" i="1" s="1"/>
  <c r="J135" i="1"/>
  <c r="L135" i="1" s="1"/>
  <c r="X124" i="1" s="1"/>
  <c r="J128" i="1"/>
  <c r="L128" i="1" s="1"/>
  <c r="X127" i="1" s="1"/>
  <c r="L127" i="1"/>
  <c r="X123" i="1" s="1"/>
  <c r="J134" i="1"/>
  <c r="L134" i="1" s="1"/>
  <c r="W128" i="1" s="1"/>
  <c r="L125" i="1"/>
  <c r="W123" i="1" s="1"/>
  <c r="J133" i="1"/>
  <c r="L133" i="1" s="1"/>
  <c r="W124" i="1" s="1"/>
  <c r="J126" i="1"/>
  <c r="L126" i="1" s="1"/>
  <c r="W127" i="1" s="1"/>
  <c r="J130" i="1"/>
  <c r="L130" i="1" s="1"/>
  <c r="Y127" i="1" s="1"/>
  <c r="J138" i="1"/>
  <c r="L138" i="1" s="1"/>
  <c r="Y128" i="1" s="1"/>
  <c r="L129" i="1"/>
  <c r="Y123" i="1" s="1"/>
  <c r="J137" i="1"/>
  <c r="L137" i="1" s="1"/>
  <c r="Y124" i="1" s="1"/>
  <c r="B34" i="1" a="1"/>
  <c r="B34" i="1" s="1"/>
  <c r="M123" i="1" s="1"/>
  <c r="J123" i="1"/>
  <c r="BC19" i="1"/>
  <c r="BB43" i="1"/>
  <c r="BE43" i="1" s="1"/>
  <c r="BE42" i="1"/>
  <c r="BB45" i="1"/>
  <c r="BE45" i="1" s="1"/>
  <c r="BB44" i="1"/>
  <c r="BE44" i="1" s="1"/>
  <c r="BC20" i="1"/>
  <c r="M58" i="1"/>
  <c r="O58" i="1" s="1"/>
  <c r="P58" i="1" s="1"/>
  <c r="M27" i="1"/>
  <c r="O27" i="1" s="1"/>
  <c r="P27" i="1" s="1"/>
  <c r="Z16" i="1" s="1"/>
  <c r="M15" i="1"/>
  <c r="O15" i="1" s="1"/>
  <c r="P15" i="1" s="1"/>
  <c r="Y15" i="1" s="1"/>
  <c r="M62" i="1"/>
  <c r="O62" i="1" s="1"/>
  <c r="P62" i="1" s="1"/>
  <c r="M19" i="1"/>
  <c r="O19" i="1" s="1"/>
  <c r="P19" i="1" s="1"/>
  <c r="Z15" i="1" s="1"/>
  <c r="M46" i="1"/>
  <c r="O46" i="1" s="1"/>
  <c r="P46" i="1" s="1"/>
  <c r="M34" i="1"/>
  <c r="O34" i="1" s="1"/>
  <c r="P34" i="1" s="1"/>
  <c r="Y34" i="1" s="1"/>
  <c r="M50" i="1"/>
  <c r="O50" i="1" s="1"/>
  <c r="P50" i="1" s="1"/>
  <c r="M38" i="1"/>
  <c r="O38" i="1" s="1"/>
  <c r="P38" i="1" s="1"/>
  <c r="Z34" i="1" s="1"/>
  <c r="M54" i="1"/>
  <c r="O54" i="1" s="1"/>
  <c r="P54" i="1" s="1"/>
  <c r="M23" i="1"/>
  <c r="O23" i="1" s="1"/>
  <c r="P23" i="1" s="1"/>
  <c r="Y16" i="1" s="1"/>
  <c r="M42" i="1"/>
  <c r="O42" i="1" s="1"/>
  <c r="P42" i="1" s="1"/>
  <c r="Q73" i="1" l="1"/>
  <c r="M133" i="1"/>
  <c r="O133" i="1" s="1"/>
  <c r="P133" i="1" s="1"/>
  <c r="W132" i="1" s="1"/>
  <c r="M127" i="1"/>
  <c r="O127" i="1" s="1"/>
  <c r="P127" i="1" s="1"/>
  <c r="X131" i="1" s="1"/>
  <c r="M125" i="1"/>
  <c r="O125" i="1" s="1"/>
  <c r="P125" i="1" s="1"/>
  <c r="W131" i="1" s="1"/>
  <c r="O123" i="1"/>
  <c r="M131" i="1"/>
  <c r="O131" i="1" s="1"/>
  <c r="M129" i="1"/>
  <c r="O129" i="1" s="1"/>
  <c r="P129" i="1" s="1"/>
  <c r="Y131" i="1" s="1"/>
  <c r="M137" i="1"/>
  <c r="O137" i="1" s="1"/>
  <c r="P137" i="1" s="1"/>
  <c r="Y132" i="1" s="1"/>
  <c r="M135" i="1"/>
  <c r="O135" i="1" s="1"/>
  <c r="P135" i="1" s="1"/>
  <c r="X132" i="1" s="1"/>
  <c r="BB41" i="1"/>
  <c r="BE41" i="1" s="1"/>
  <c r="BB40" i="1"/>
  <c r="BE40" i="1" s="1"/>
  <c r="BB39" i="1"/>
  <c r="BE39" i="1" s="1"/>
  <c r="BE38" i="1"/>
  <c r="J124" i="1"/>
  <c r="L124" i="1" s="1"/>
  <c r="V127" i="1" s="1"/>
  <c r="L123" i="1"/>
  <c r="V123" i="1" s="1"/>
  <c r="J131" i="1"/>
  <c r="M105" i="1"/>
  <c r="M124" i="1"/>
  <c r="Q69" i="1"/>
  <c r="Q85" i="1" s="1"/>
  <c r="S85" i="1" s="1"/>
  <c r="T85" i="1" s="1"/>
  <c r="Y70" i="1" s="1"/>
  <c r="M104" i="1"/>
  <c r="Q81" i="1"/>
  <c r="S81" i="1" s="1"/>
  <c r="T81" i="1" s="1"/>
  <c r="Z73" i="1" s="1"/>
  <c r="Q97" i="1"/>
  <c r="S97" i="1" s="1"/>
  <c r="T97" i="1" s="1"/>
  <c r="Z74" i="1" s="1"/>
  <c r="Q89" i="1"/>
  <c r="S89" i="1" s="1"/>
  <c r="T89" i="1" s="1"/>
  <c r="Y74" i="1" s="1"/>
  <c r="S73" i="1"/>
  <c r="T73" i="1" s="1"/>
  <c r="Y73" i="1" s="1"/>
  <c r="Q93" i="1"/>
  <c r="S93" i="1" s="1"/>
  <c r="T93" i="1" s="1"/>
  <c r="Z70" i="1" s="1"/>
  <c r="Q77" i="1"/>
  <c r="S77" i="1" s="1"/>
  <c r="T77" i="1" s="1"/>
  <c r="Z69" i="1" s="1"/>
  <c r="S69" i="1"/>
  <c r="T69" i="1" s="1"/>
  <c r="Y69" i="1" s="1"/>
  <c r="L131" i="1" l="1"/>
  <c r="V124" i="1" s="1"/>
  <c r="J132" i="1"/>
  <c r="L132" i="1" s="1"/>
  <c r="V128" i="1" s="1"/>
  <c r="P131" i="1"/>
  <c r="V132" i="1" s="1"/>
  <c r="P123" i="1"/>
  <c r="V131" i="1" s="1"/>
  <c r="M134" i="1"/>
  <c r="O134" i="1" s="1"/>
  <c r="P134" i="1" s="1"/>
  <c r="W136" i="1" s="1"/>
  <c r="M128" i="1"/>
  <c r="O128" i="1" s="1"/>
  <c r="P128" i="1" s="1"/>
  <c r="X135" i="1" s="1"/>
  <c r="M138" i="1"/>
  <c r="O138" i="1" s="1"/>
  <c r="P138" i="1" s="1"/>
  <c r="Y136" i="1" s="1"/>
  <c r="M132" i="1"/>
  <c r="O132" i="1" s="1"/>
  <c r="M126" i="1"/>
  <c r="O126" i="1" s="1"/>
  <c r="P126" i="1" s="1"/>
  <c r="W135" i="1" s="1"/>
  <c r="M130" i="1"/>
  <c r="O130" i="1" s="1"/>
  <c r="P130" i="1" s="1"/>
  <c r="Y135" i="1" s="1"/>
  <c r="M136" i="1"/>
  <c r="O136" i="1" s="1"/>
  <c r="P136" i="1" s="1"/>
  <c r="X136" i="1" s="1"/>
  <c r="O124" i="1"/>
  <c r="P124" i="1" s="1"/>
  <c r="V135" i="1" s="1"/>
  <c r="M115" i="1"/>
  <c r="O115" i="1" s="1"/>
  <c r="P115" i="1" s="1"/>
  <c r="Z112" i="1" s="1"/>
  <c r="M117" i="1"/>
  <c r="O117" i="1" s="1"/>
  <c r="P117" i="1" s="1"/>
  <c r="Y113" i="1" s="1"/>
  <c r="M107" i="1"/>
  <c r="O107" i="1" s="1"/>
  <c r="P107" i="1" s="1"/>
  <c r="W110" i="1" s="1"/>
  <c r="M109" i="1"/>
  <c r="O109" i="1" s="1"/>
  <c r="P109" i="1" s="1"/>
  <c r="V111" i="1" s="1"/>
  <c r="M119" i="1"/>
  <c r="O119" i="1" s="1"/>
  <c r="P119" i="1" s="1"/>
  <c r="Z113" i="1" s="1"/>
  <c r="M111" i="1"/>
  <c r="O111" i="1" s="1"/>
  <c r="P111" i="1" s="1"/>
  <c r="W111" i="1" s="1"/>
  <c r="M113" i="1"/>
  <c r="O113" i="1" s="1"/>
  <c r="P113" i="1" s="1"/>
  <c r="Y112" i="1" s="1"/>
  <c r="O105" i="1"/>
  <c r="P105" i="1" s="1"/>
  <c r="V110" i="1" s="1"/>
  <c r="M110" i="1"/>
  <c r="O110" i="1" s="1"/>
  <c r="P110" i="1" s="1"/>
  <c r="Z105" i="1" s="1"/>
  <c r="M118" i="1"/>
  <c r="O118" i="1" s="1"/>
  <c r="P118" i="1" s="1"/>
  <c r="Z107" i="1" s="1"/>
  <c r="M112" i="1"/>
  <c r="O112" i="1" s="1"/>
  <c r="P112" i="1" s="1"/>
  <c r="Y106" i="1" s="1"/>
  <c r="M106" i="1"/>
  <c r="O106" i="1" s="1"/>
  <c r="P106" i="1" s="1"/>
  <c r="Z104" i="1" s="1"/>
  <c r="M116" i="1"/>
  <c r="O116" i="1" s="1"/>
  <c r="P116" i="1" s="1"/>
  <c r="Y107" i="1" s="1"/>
  <c r="M114" i="1"/>
  <c r="O114" i="1" s="1"/>
  <c r="P114" i="1" s="1"/>
  <c r="Z106" i="1" s="1"/>
  <c r="M108" i="1"/>
  <c r="O108" i="1" s="1"/>
  <c r="P108" i="1" s="1"/>
  <c r="Y105" i="1" s="1"/>
  <c r="O104" i="1"/>
  <c r="P104" i="1" s="1"/>
  <c r="Y104" i="1" s="1"/>
  <c r="P132" i="1" l="1"/>
  <c r="V1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<sst xmlns="http://schemas.openxmlformats.org/spreadsheetml/2006/main" count="259" uniqueCount="159">
  <si>
    <t>A</t>
  </si>
  <si>
    <t>B</t>
  </si>
  <si>
    <t>f</t>
  </si>
  <si>
    <t>A-1</t>
  </si>
  <si>
    <t>s</t>
  </si>
  <si>
    <t>Lambda</t>
  </si>
  <si>
    <t>i</t>
  </si>
  <si>
    <t>j</t>
  </si>
  <si>
    <t>k</t>
  </si>
  <si>
    <t>lambda ki (negativo)</t>
  </si>
  <si>
    <t>s j</t>
  </si>
  <si>
    <t>g k / a ij</t>
  </si>
  <si>
    <t>g 1 / a ij</t>
  </si>
  <si>
    <t>g 2 / a ij</t>
  </si>
  <si>
    <t>g 3 / a ij</t>
  </si>
  <si>
    <t>g 4 / a ij</t>
  </si>
  <si>
    <t>(A-1) ki (negativo)</t>
  </si>
  <si>
    <t>s k / a ij</t>
  </si>
  <si>
    <t>s 1 / a ij</t>
  </si>
  <si>
    <t>s 2 / a ij</t>
  </si>
  <si>
    <t>g k / b ij</t>
  </si>
  <si>
    <t>delta ik</t>
  </si>
  <si>
    <t>g 1 / b ij</t>
  </si>
  <si>
    <t>g 2 / b ij</t>
  </si>
  <si>
    <t>g 3 / b ij</t>
  </si>
  <si>
    <t>g 4 / b ij</t>
  </si>
  <si>
    <t>l</t>
  </si>
  <si>
    <t>1 a 2</t>
  </si>
  <si>
    <t>1 a 4</t>
  </si>
  <si>
    <t>s j (negativo)</t>
  </si>
  <si>
    <t>Q</t>
  </si>
  <si>
    <t>q kl</t>
  </si>
  <si>
    <t>lambda li</t>
  </si>
  <si>
    <t>q kl lambda li</t>
  </si>
  <si>
    <t>Somatório</t>
  </si>
  <si>
    <t>h k / a ij</t>
  </si>
  <si>
    <t>a ij</t>
  </si>
  <si>
    <t>s k</t>
  </si>
  <si>
    <t>a ij / s k</t>
  </si>
  <si>
    <t>sensibilidade</t>
  </si>
  <si>
    <t>perturbação</t>
  </si>
  <si>
    <t>sigma k (a ij)</t>
  </si>
  <si>
    <t>g k</t>
  </si>
  <si>
    <t>a ij / g k</t>
  </si>
  <si>
    <t>g</t>
  </si>
  <si>
    <t>gama k (a ij)</t>
  </si>
  <si>
    <t>sigma 1 (a ij)</t>
  </si>
  <si>
    <t>sigma 2 (a ij)</t>
  </si>
  <si>
    <t>gama 1 (a ij)</t>
  </si>
  <si>
    <t>gama 2 (a ij)</t>
  </si>
  <si>
    <t>gama 3 (a ij)</t>
  </si>
  <si>
    <t>gama 4 (a ij)</t>
  </si>
  <si>
    <t>gama k (b ij)</t>
  </si>
  <si>
    <t>b ij</t>
  </si>
  <si>
    <t>b ij / g k</t>
  </si>
  <si>
    <t>gama 1 (b ij)</t>
  </si>
  <si>
    <t>gama 2 (b ij)</t>
  </si>
  <si>
    <t>gama 4 (b ij)</t>
  </si>
  <si>
    <t>gama 3 (b ij)</t>
  </si>
  <si>
    <t>h 1 / a ij</t>
  </si>
  <si>
    <t>h 2 / a ij</t>
  </si>
  <si>
    <t>h k</t>
  </si>
  <si>
    <t>a ij / h k</t>
  </si>
  <si>
    <t>eta k (a ij)</t>
  </si>
  <si>
    <t>h</t>
  </si>
  <si>
    <t>eta 1 (a ij)</t>
  </si>
  <si>
    <t>eta 2 (a ij)</t>
  </si>
  <si>
    <t>q ki</t>
  </si>
  <si>
    <t>h k / b ij</t>
  </si>
  <si>
    <t>b ij / h k</t>
  </si>
  <si>
    <t>eta k (b ij)</t>
  </si>
  <si>
    <t>DADOS FORNECIDOS / CALCULADOS</t>
  </si>
  <si>
    <t>var(A)</t>
  </si>
  <si>
    <t>var(B)</t>
  </si>
  <si>
    <t>h 1 / b ij</t>
  </si>
  <si>
    <t>eta 1 (b ij)</t>
  </si>
  <si>
    <t>h 2 / b ij</t>
  </si>
  <si>
    <t>eta 2 (b ij)</t>
  </si>
  <si>
    <t>h k / q ij</t>
  </si>
  <si>
    <t>g j</t>
  </si>
  <si>
    <t>q ij</t>
  </si>
  <si>
    <t>q ij / h k</t>
  </si>
  <si>
    <t>h 1 / q ij</t>
  </si>
  <si>
    <t>h 2 / q ij</t>
  </si>
  <si>
    <t>eta k (q ij)</t>
  </si>
  <si>
    <t>eta 1 (q ij)</t>
  </si>
  <si>
    <t>eta 2 (q ij)</t>
  </si>
  <si>
    <t>var (a ij)</t>
  </si>
  <si>
    <t>var (s k)</t>
  </si>
  <si>
    <t>calc</t>
  </si>
  <si>
    <t>s j lambda ki</t>
  </si>
  <si>
    <t>var (b kj)</t>
  </si>
  <si>
    <t>var (g k)</t>
  </si>
  <si>
    <t>calc1</t>
  </si>
  <si>
    <t>calc2</t>
  </si>
  <si>
    <t>G</t>
  </si>
  <si>
    <t>somatorio 1</t>
  </si>
  <si>
    <t>somatorio 2</t>
  </si>
  <si>
    <t>var(Q)</t>
  </si>
  <si>
    <t>var(h_p)</t>
  </si>
  <si>
    <t>h_p</t>
  </si>
  <si>
    <t>W</t>
  </si>
  <si>
    <t>w</t>
  </si>
  <si>
    <t>var(w)</t>
  </si>
  <si>
    <t>&gt;&gt;&gt;&gt;&gt;&gt;&gt;&gt;</t>
  </si>
  <si>
    <t>g_p</t>
  </si>
  <si>
    <t>&gt;&gt;&gt;&gt;&gt; desconsiderar</t>
  </si>
  <si>
    <t xml:space="preserve">s j </t>
  </si>
  <si>
    <t>s j *somatorio</t>
  </si>
  <si>
    <t>somatorio</t>
  </si>
  <si>
    <t>calc 1</t>
  </si>
  <si>
    <t>var (b ij)</t>
  </si>
  <si>
    <t>calc 2</t>
  </si>
  <si>
    <t>var (q kj)</t>
  </si>
  <si>
    <t>calc3</t>
  </si>
  <si>
    <t>somatorio 3</t>
  </si>
  <si>
    <t>var (h k)</t>
  </si>
  <si>
    <t>h_til</t>
  </si>
  <si>
    <t>incerteza</t>
  </si>
  <si>
    <t>h 1 / a 11</t>
  </si>
  <si>
    <t>h 1 / a 12</t>
  </si>
  <si>
    <t>h 1 / a 21</t>
  </si>
  <si>
    <t>h 1 / a 22</t>
  </si>
  <si>
    <t>h 1 / b 11</t>
  </si>
  <si>
    <t>h 1 / b 12</t>
  </si>
  <si>
    <t>h 1 / b 21</t>
  </si>
  <si>
    <t>h 1 / b 22</t>
  </si>
  <si>
    <t>h 1 / b 31</t>
  </si>
  <si>
    <t>h 1 / b 32</t>
  </si>
  <si>
    <t>h 1 / b 41</t>
  </si>
  <si>
    <t>h 1 / b 42</t>
  </si>
  <si>
    <t>h 1 / q 11</t>
  </si>
  <si>
    <t>h 1 / q 12</t>
  </si>
  <si>
    <t>h 1 / q 13</t>
  </si>
  <si>
    <t>h 1 / q 14</t>
  </si>
  <si>
    <t>h 1 / q 21</t>
  </si>
  <si>
    <t>h 1 / q 22</t>
  </si>
  <si>
    <t>h 1 / q 23</t>
  </si>
  <si>
    <t>h 1 / q 24</t>
  </si>
  <si>
    <t>h 2 / a 11</t>
  </si>
  <si>
    <t>h 2 / a 12</t>
  </si>
  <si>
    <t>h 2 / a 21</t>
  </si>
  <si>
    <t>h 2 / a 22</t>
  </si>
  <si>
    <t>h 2 / b 11</t>
  </si>
  <si>
    <t>h 2 / b 12</t>
  </si>
  <si>
    <t>h 2 / b 21</t>
  </si>
  <si>
    <t>h 2 / b 22</t>
  </si>
  <si>
    <t>h 2 / b 31</t>
  </si>
  <si>
    <t>h 2 / b 32</t>
  </si>
  <si>
    <t>h 2 / b 41</t>
  </si>
  <si>
    <t>h 2 / b 42</t>
  </si>
  <si>
    <t>h 2 / q 11</t>
  </si>
  <si>
    <t>h 2 / q 12</t>
  </si>
  <si>
    <t>h 2 / q 13</t>
  </si>
  <si>
    <t>h 2 / q 14</t>
  </si>
  <si>
    <t>h 2 / q 21</t>
  </si>
  <si>
    <t>h 2 / q 22</t>
  </si>
  <si>
    <t>h 2 / q 23</t>
  </si>
  <si>
    <t>h 2 / q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</si>
</sst>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164" fontId="0" fillId="0" borderId="6" xfId="0" applyNumberFormat="1" applyBorder="1"/>
    <xf numFmtId="0" fontId="0" fillId="0" borderId="7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'Gráficos - Key Issues'!$G$3</c:f>
              <c:strCache>
                <c:ptCount val="1"/>
                <c:pt idx="0">
                  <c:v>h 1 / a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'Gráficos - Key Issues'!$H$3</c:f>
              <c:numCache>
                <c:formatCode>General</c:formatCode>
                <c:ptCount val="1"/>
                <c:pt idx="0">
                  <c:v>-5.2855658461264065E-4</c:v>
                </c:pt>
              </c:numCache>
            </c:numRef>
          </c:xVal>
          <c:yVal>
            <c:numRef>
              <c:f>'Gráficos - Key Issues'!$I$3</c:f>
              <c:numCache>
                <c:formatCode>General</c:formatCode>
                <c:ptCount val="1"/>
                <c:pt idx="0">
                  <c:v>2.7937206313737954E-7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C-4DC7-90E2-0A71804FFF07}"/>
            </c:ext>
          </c:extLst>
        </c:ser>
        <c:ser>
          <c:idx val="1"/>
          <c:order val="1"/>
          <c:tx>
            <c:strRef>
              <c:f>'Gráficos - Key Issues'!$G$4</c:f>
              <c:strCache>
                <c:ptCount val="1"/>
                <c:pt idx="0">
                  <c:v>h 1 / a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'Gráficos - Key Issues'!$H$4</c:f>
              <c:numCache>
                <c:formatCode>General</c:formatCode>
                <c:ptCount val="1"/>
                <c:pt idx="0">
                  <c:v>-0.10571131692252815</c:v>
                </c:pt>
              </c:numCache>
            </c:numRef>
          </c:xVal>
          <c:yVal>
            <c:numRef>
              <c:f>'Gráficos - Key Issues'!$I$5</c:f>
              <c:numCache>
                <c:formatCode>General</c:formatCode>
                <c:ptCount val="1"/>
                <c:pt idx="0">
                  <c:v>0.25568469529078702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5C-4DC7-90E2-0A71804FFF07}"/>
            </c:ext>
          </c:extLst>
        </c:ser>
        <c:ser>
          <c:idx val="2"/>
          <c:order val="2"/>
          <c:tx>
            <c:strRef>
              <c:f>'Gráficos - Key Issues'!$G$5</c:f>
              <c:strCache>
                <c:ptCount val="1"/>
                <c:pt idx="0">
                  <c:v>h 1 / a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'Gráficos - Key Issues'!$H$5</c:f>
              <c:numCache>
                <c:formatCode>General</c:formatCode>
                <c:ptCount val="1"/>
                <c:pt idx="0">
                  <c:v>-0.50314328342356374</c:v>
                </c:pt>
              </c:numCache>
            </c:numRef>
          </c:xVal>
          <c:yVal>
            <c:numRef>
              <c:f>'Gráficos - Key Issues'!$I$5</c:f>
              <c:numCache>
                <c:formatCode>General</c:formatCode>
                <c:ptCount val="1"/>
                <c:pt idx="0">
                  <c:v>0.25568469529078702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C-4DC7-90E2-0A71804FFF07}"/>
            </c:ext>
          </c:extLst>
        </c:ser>
        <c:ser>
          <c:idx val="3"/>
          <c:order val="3"/>
          <c:tx>
            <c:strRef>
              <c:f>'Gráficos - Key Issues'!$G$6</c:f>
              <c:strCache>
                <c:ptCount val="1"/>
                <c:pt idx="0">
                  <c:v>h 1 / a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'Gráficos - Key Issues'!$H$6</c:f>
              <c:numCache>
                <c:formatCode>General</c:formatCode>
                <c:ptCount val="1"/>
                <c:pt idx="0">
                  <c:v>-100.62865668471277</c:v>
                </c:pt>
              </c:numCache>
            </c:numRef>
          </c:xVal>
          <c:yVal>
            <c:numRef>
              <c:f>'Gráficos - Key Issues'!$I$6</c:f>
              <c:numCache>
                <c:formatCode>General</c:formatCode>
                <c:ptCount val="1"/>
                <c:pt idx="0">
                  <c:v>10126.126546169788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C-4DC7-90E2-0A71804FFF07}"/>
            </c:ext>
          </c:extLst>
        </c:ser>
        <c:ser>
          <c:idx val="4"/>
          <c:order val="4"/>
          <c:tx>
            <c:strRef>
              <c:f>'Gráficos - Key Issues'!$G$7</c:f>
              <c:strCache>
                <c:ptCount val="1"/>
                <c:pt idx="0">
                  <c:v>h 1 / b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'Gráficos - Key Issues'!$H$7</c:f>
              <c:numCache>
                <c:formatCode>General</c:formatCode>
                <c:ptCount val="1"/>
                <c:pt idx="0">
                  <c:v>5.005005005005005</c:v>
                </c:pt>
              </c:numCache>
            </c:numRef>
          </c:xVal>
          <c:yVal>
            <c:numRef>
              <c:f>'Gráficos - Key Issues'!$I$7</c:f>
              <c:numCache>
                <c:formatCode>General</c:formatCode>
                <c:ptCount val="1"/>
                <c:pt idx="0">
                  <c:v>50.100150200250297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5C-4DC7-90E2-0A71804FFF07}"/>
            </c:ext>
          </c:extLst>
        </c:ser>
        <c:ser>
          <c:idx val="5"/>
          <c:order val="5"/>
          <c:tx>
            <c:strRef>
              <c:f>'Gráficos - Key Issues'!$G$8</c:f>
              <c:strCache>
                <c:ptCount val="1"/>
                <c:pt idx="0">
                  <c:v>h 1 / b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'Gráficos - Key Issues'!$H$8</c:f>
              <c:numCache>
                <c:formatCode>General</c:formatCode>
                <c:ptCount val="1"/>
                <c:pt idx="0">
                  <c:v>1001.0010010010011</c:v>
                </c:pt>
              </c:numCache>
            </c:numRef>
          </c:xVal>
          <c:yVal>
            <c:numRef>
              <c:f>'Gráficos - Key Issues'!$I$8</c:f>
              <c:numCache>
                <c:formatCode>General</c:formatCode>
                <c:ptCount val="1"/>
                <c:pt idx="0">
                  <c:v>2004006.0080100123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5C-4DC7-90E2-0A71804FFF07}"/>
            </c:ext>
          </c:extLst>
        </c:ser>
        <c:ser>
          <c:idx val="6"/>
          <c:order val="6"/>
          <c:tx>
            <c:strRef>
              <c:f>'Gráficos - Key Issues'!$G$9</c:f>
              <c:strCache>
                <c:ptCount val="1"/>
                <c:pt idx="0">
                  <c:v>h 1 / b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Issues'!$H$9</c:f>
              <c:numCache>
                <c:formatCode>General</c:formatCode>
                <c:ptCount val="1"/>
                <c:pt idx="0">
                  <c:v>3.5035035035035031</c:v>
                </c:pt>
              </c:numCache>
            </c:numRef>
          </c:xVal>
          <c:yVal>
            <c:numRef>
              <c:f>'Gráficos - Key Issues'!$I$9</c:f>
              <c:numCache>
                <c:formatCode>General</c:formatCode>
                <c:ptCount val="1"/>
                <c:pt idx="0">
                  <c:v>24.549073598122643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5C-4DC7-90E2-0A71804FFF07}"/>
            </c:ext>
          </c:extLst>
        </c:ser>
        <c:ser>
          <c:idx val="7"/>
          <c:order val="7"/>
          <c:tx>
            <c:strRef>
              <c:f>'Gráficos - Key Issues'!$G$10</c:f>
              <c:strCache>
                <c:ptCount val="1"/>
                <c:pt idx="0">
                  <c:v>h 1 / b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Issues'!$H$10</c:f>
              <c:numCache>
                <c:formatCode>General</c:formatCode>
                <c:ptCount val="1"/>
                <c:pt idx="0">
                  <c:v>700.70070070070074</c:v>
                </c:pt>
              </c:numCache>
            </c:numRef>
          </c:xVal>
          <c:yVal>
            <c:numRef>
              <c:f>'Gráficos - Key Issues'!$I$10</c:f>
              <c:numCache>
                <c:formatCode>General</c:formatCode>
                <c:ptCount val="1"/>
                <c:pt idx="0">
                  <c:v>981962.94392490597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5C-4DC7-90E2-0A71804FFF07}"/>
            </c:ext>
          </c:extLst>
        </c:ser>
        <c:ser>
          <c:idx val="8"/>
          <c:order val="8"/>
          <c:tx>
            <c:strRef>
              <c:f>'Gráficos - Key Issues'!$G$16</c:f>
              <c:strCache>
                <c:ptCount val="1"/>
                <c:pt idx="0">
                  <c:v>h 1 / q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Issues'!$H$16</c:f>
              <c:numCache>
                <c:formatCode>General</c:formatCode>
                <c:ptCount val="1"/>
                <c:pt idx="0">
                  <c:v>100.42542542542544</c:v>
                </c:pt>
              </c:numCache>
            </c:numRef>
          </c:xVal>
          <c:yVal>
            <c:numRef>
              <c:f>'Gráficos - Key Issues'!$I$16</c:f>
              <c:numCache>
                <c:formatCode>General</c:formatCode>
                <c:ptCount val="1"/>
                <c:pt idx="0">
                  <c:v>18153.478929379839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5C-4DC7-90E2-0A71804FFF07}"/>
            </c:ext>
          </c:extLst>
        </c:ser>
        <c:ser>
          <c:idx val="9"/>
          <c:order val="9"/>
          <c:tx>
            <c:strRef>
              <c:f>'Gráficos - Key Issues'!$G$21</c:f>
              <c:strCache>
                <c:ptCount val="1"/>
                <c:pt idx="0">
                  <c:v>h 1 / q 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Issues'!$H$21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'Gráficos - Key Issues'!$I$21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5C-4DC7-90E2-0A71804FF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93503"/>
        <c:axId val="2098285583"/>
      </c:scatterChart>
      <c:valAx>
        <c:axId val="70289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285583"/>
        <c:crosses val="autoZero"/>
        <c:crossBetween val="midCat"/>
      </c:valAx>
      <c:valAx>
        <c:axId val="20982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89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'Gráficos - Key Issues'!$K$3</c:f>
              <c:strCache>
                <c:ptCount val="1"/>
                <c:pt idx="0">
                  <c:v>h 2 / a 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'Gráficos - Key Issues'!$L$3</c:f>
              <c:numCache>
                <c:formatCode>General</c:formatCode>
                <c:ptCount val="1"/>
                <c:pt idx="0">
                  <c:v>2.5022269516764011</c:v>
                </c:pt>
              </c:numCache>
            </c:numRef>
          </c:xVal>
          <c:yVal>
            <c:numRef>
              <c:f>'Gráficos - Key Issues'!$M$3</c:f>
              <c:numCache>
                <c:formatCode>General</c:formatCode>
                <c:ptCount val="1"/>
                <c:pt idx="0">
                  <c:v>6.2611397176957748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B24-4E79-8EB7-377E173CC0A8}"/>
            </c:ext>
          </c:extLst>
        </c:ser>
        <c:ser>
          <c:idx val="1"/>
          <c:order val="1"/>
          <c:tx>
            <c:strRef>
              <c:f>'Gráficos - Key Issues'!$K$4</c:f>
              <c:strCache>
                <c:ptCount val="1"/>
                <c:pt idx="0">
                  <c:v>h 2 / a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'Gráficos - Key Issues'!$L$4</c:f>
              <c:numCache>
                <c:formatCode>General</c:formatCode>
                <c:ptCount val="1"/>
                <c:pt idx="0">
                  <c:v>500.44539033528031</c:v>
                </c:pt>
              </c:numCache>
            </c:numRef>
          </c:xVal>
          <c:yVal>
            <c:numRef>
              <c:f>'Gráficos - Key Issues'!$M$4</c:f>
              <c:numCache>
                <c:formatCode>General</c:formatCode>
                <c:ptCount val="1"/>
                <c:pt idx="0">
                  <c:v>250696.03429653888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B24-4E79-8EB7-377E173CC0A8}"/>
            </c:ext>
          </c:extLst>
        </c:ser>
        <c:ser>
          <c:idx val="2"/>
          <c:order val="2"/>
          <c:tx>
            <c:strRef>
              <c:f>'Gráficos - Key Issues'!$K$5</c:f>
              <c:strCache>
                <c:ptCount val="1"/>
                <c:pt idx="0">
                  <c:v>h 2 / a 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'Gráficos - Key Issues'!$L$5</c:f>
              <c:numCache>
                <c:formatCode>General</c:formatCode>
                <c:ptCount val="1"/>
                <c:pt idx="0">
                  <c:v>8.0066302538775016</c:v>
                </c:pt>
              </c:numCache>
            </c:numRef>
          </c:xVal>
          <c:yVal>
            <c:numRef>
              <c:f>'Gráficos - Key Issues'!$M$5</c:f>
              <c:numCache>
                <c:formatCode>General</c:formatCode>
                <c:ptCount val="1"/>
                <c:pt idx="0">
                  <c:v>64.747189302529577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B24-4E79-8EB7-377E173CC0A8}"/>
            </c:ext>
          </c:extLst>
        </c:ser>
        <c:ser>
          <c:idx val="3"/>
          <c:order val="3"/>
          <c:tx>
            <c:strRef>
              <c:f>'Gráficos - Key Issues'!$K$6</c:f>
              <c:strCache>
                <c:ptCount val="1"/>
                <c:pt idx="0">
                  <c:v>h 2 / a 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'Gráficos - Key Issues'!$L$6</c:f>
              <c:numCache>
                <c:formatCode>General</c:formatCode>
                <c:ptCount val="1"/>
                <c:pt idx="0">
                  <c:v>1601.3260507755006</c:v>
                </c:pt>
              </c:numCache>
            </c:numRef>
          </c:xVal>
          <c:yVal>
            <c:numRef>
              <c:f>'Gráficos - Key Issues'!$M$6</c:f>
              <c:numCache>
                <c:formatCode>General</c:formatCode>
                <c:ptCount val="1"/>
                <c:pt idx="0">
                  <c:v>2564245.1208922612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B24-4E79-8EB7-377E173CC0A8}"/>
            </c:ext>
          </c:extLst>
        </c:ser>
        <c:ser>
          <c:idx val="4"/>
          <c:order val="4"/>
          <c:tx>
            <c:strRef>
              <c:f>'Gráficos - Key Issues'!$K$11</c:f>
              <c:strCache>
                <c:ptCount val="1"/>
                <c:pt idx="0">
                  <c:v>h 2 / b 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'Gráficos - Key Issues'!$L$11</c:f>
              <c:numCache>
                <c:formatCode>General</c:formatCode>
                <c:ptCount val="1"/>
                <c:pt idx="0">
                  <c:v>125.12512512512512</c:v>
                </c:pt>
              </c:numCache>
            </c:numRef>
          </c:xVal>
          <c:yVal>
            <c:numRef>
              <c:f>'Gráficos - Key Issues'!$M$11</c:f>
              <c:numCache>
                <c:formatCode>General</c:formatCode>
                <c:ptCount val="1"/>
                <c:pt idx="0">
                  <c:v>23484.445406367326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B24-4E79-8EB7-377E173CC0A8}"/>
            </c:ext>
          </c:extLst>
        </c:ser>
        <c:ser>
          <c:idx val="5"/>
          <c:order val="5"/>
          <c:tx>
            <c:strRef>
              <c:f>'Gráficos - Key Issues'!$K$12</c:f>
              <c:strCache>
                <c:ptCount val="1"/>
                <c:pt idx="0">
                  <c:v>h 2 / b 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'Gráficos - Key Issues'!$L$12</c:f>
              <c:numCache>
                <c:formatCode>General</c:formatCode>
                <c:ptCount val="1"/>
                <c:pt idx="0">
                  <c:v>25025.025025025028</c:v>
                </c:pt>
              </c:numCache>
            </c:numRef>
          </c:xVal>
          <c:yVal>
            <c:numRef>
              <c:f>'Gráficos - Key Issues'!$M$12</c:f>
              <c:numCache>
                <c:formatCode>General</c:formatCode>
                <c:ptCount val="1"/>
                <c:pt idx="0">
                  <c:v>939377816.25469327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B24-4E79-8EB7-377E173CC0A8}"/>
            </c:ext>
          </c:extLst>
        </c:ser>
        <c:ser>
          <c:idx val="6"/>
          <c:order val="6"/>
          <c:tx>
            <c:strRef>
              <c:f>'Gráficos - Key Issues'!$K$13</c:f>
              <c:strCache>
                <c:ptCount val="1"/>
                <c:pt idx="0">
                  <c:v>h 2 / b 41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Issues'!$L$13</c:f>
              <c:numCache>
                <c:formatCode>General</c:formatCode>
                <c:ptCount val="1"/>
                <c:pt idx="0">
                  <c:v>5.005005005005005</c:v>
                </c:pt>
              </c:numCache>
            </c:numRef>
          </c:xVal>
          <c:yVal>
            <c:numRef>
              <c:f>'Gráficos - Key Issues'!$M$13</c:f>
              <c:numCache>
                <c:formatCode>General</c:formatCode>
                <c:ptCount val="1"/>
                <c:pt idx="0">
                  <c:v>75.150225300375439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B24-4E79-8EB7-377E173CC0A8}"/>
            </c:ext>
          </c:extLst>
        </c:ser>
        <c:ser>
          <c:idx val="7"/>
          <c:order val="7"/>
          <c:tx>
            <c:strRef>
              <c:f>'Gráficos - Key Issues'!$K$14</c:f>
              <c:strCache>
                <c:ptCount val="1"/>
                <c:pt idx="0">
                  <c:v>h 2 / b 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Issues'!$L$14</c:f>
              <c:numCache>
                <c:formatCode>General</c:formatCode>
                <c:ptCount val="1"/>
                <c:pt idx="0">
                  <c:v>1001.0010010010011</c:v>
                </c:pt>
              </c:numCache>
            </c:numRef>
          </c:xVal>
          <c:yVal>
            <c:numRef>
              <c:f>'Gráficos - Key Issues'!$M$14</c:f>
              <c:numCache>
                <c:formatCode>General</c:formatCode>
                <c:ptCount val="1"/>
                <c:pt idx="0">
                  <c:v>5010015.0200250307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B24-4E79-8EB7-377E173CC0A8}"/>
            </c:ext>
          </c:extLst>
        </c:ser>
        <c:ser>
          <c:idx val="8"/>
          <c:order val="8"/>
          <c:tx>
            <c:strRef>
              <c:f>'Gráficos - Key Issues'!$K$16</c:f>
              <c:strCache>
                <c:ptCount val="1"/>
                <c:pt idx="0">
                  <c:v>h 2 / q 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Issues'!$L$16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'Gráficos - Key Issues'!$M$16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B24-4E79-8EB7-377E173CC0A8}"/>
            </c:ext>
          </c:extLst>
        </c:ser>
        <c:ser>
          <c:idx val="9"/>
          <c:order val="9"/>
          <c:tx>
            <c:strRef>
              <c:f>'Gráficos - Key Issues'!$K$21</c:f>
              <c:strCache>
                <c:ptCount val="1"/>
                <c:pt idx="0">
                  <c:v>h 2 / q 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'Gráficos - Key Issues'!$L$21</c:f>
              <c:numCache>
                <c:formatCode>General</c:formatCode>
                <c:ptCount val="1"/>
                <c:pt idx="0">
                  <c:v>20.0950950950951</c:v>
                </c:pt>
              </c:numCache>
            </c:numRef>
          </c:xVal>
          <c:yVal>
            <c:numRef>
              <c:f>'Gráficos - Key Issues'!$M$21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B24-4E79-8EB7-377E173CC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893503"/>
        <c:axId val="2098285583"/>
      </c:scatterChart>
      <c:valAx>
        <c:axId val="70289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8285583"/>
        <c:crosses val="autoZero"/>
        <c:crossBetween val="midCat"/>
      </c:valAx>
      <c:valAx>
        <c:axId val="20982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89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</xdr:row>
      <xdr:rowOff>0</xdr:rowOff>
    </xdr:from>
    <xdr:to>
      <xdr:col>44</xdr:col>
      <xdr:colOff>236727</xdr:colOff>
      <xdr:row>24</xdr:row>
      <xdr:rowOff>94712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23FA2F-9CA8-3EC4-0C18-70EC1C4D9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73725" y="390525"/>
          <a:ext cx="11180952" cy="4304762"/>
        </a:xfrm>
        <a:prstGeom prst="rect">
          <a:avLst/>
        </a:prstGeom>
      </xdr:spPr>
    </xdr:pic>
    <xdr:clientData/>
  </xdr:twoCellAnchor>
  <xdr:twoCellAnchor editAs="oneCell">
    <xdr:from>
      <xdr:col>27</xdr:col>
      <xdr:colOff>142875</xdr:colOff>
      <xdr:row>25</xdr:row>
      <xdr:rowOff>19050</xdr:rowOff>
    </xdr:from>
    <xdr:to>
      <xdr:col>34</xdr:col>
      <xdr:colOff>332790</xdr:colOff>
      <xdr:row>60</xdr:row>
      <xdr:rowOff>142024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78D026F-C05E-3986-24F3-DA6E7825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30950" y="4791075"/>
          <a:ext cx="4676190" cy="6809524"/>
        </a:xfrm>
        <a:prstGeom prst="rect">
          <a:avLst/>
        </a:prstGeom>
      </xdr:spPr>
    </xdr:pic>
    <xdr:clientData/>
  </xdr:twoCellAnchor>
  <xdr:twoCellAnchor editAs="oneCell">
    <xdr:from>
      <xdr:col>27</xdr:col>
      <xdr:colOff>142875</xdr:colOff>
      <xdr:row>61</xdr:row>
      <xdr:rowOff>152400</xdr:rowOff>
    </xdr:from>
    <xdr:to>
      <xdr:col>47</xdr:col>
      <xdr:colOff>74612</xdr:colOff>
      <xdr:row>98</xdr:row>
      <xdr:rowOff>18186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6A103E1-B2DD-B1C8-34FC-43F811B5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6600" y="11582400"/>
          <a:ext cx="12704762" cy="69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1</xdr:row>
      <xdr:rowOff>180975</xdr:rowOff>
    </xdr:from>
    <xdr:to>
      <xdr:col>17</xdr:col>
      <xdr:colOff>495300</xdr:colOff>
      <xdr:row>4</xdr:row>
      <xdr:rowOff>159409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04CE9B-D7E0-4F58-BF02-24BFFC0269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772" t="19472" r="63198" b="69244"/>
        <a:stretch/>
      </xdr:blipFill>
      <xdr:spPr>
        <a:xfrm>
          <a:off x="10953750" y="381000"/>
          <a:ext cx="1143000" cy="54993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114299</xdr:colOff>
      <xdr:row>2</xdr:row>
      <xdr:rowOff>47625</xdr:rowOff>
    </xdr:from>
    <xdr:to>
      <xdr:col>19</xdr:col>
      <xdr:colOff>791861</xdr:colOff>
      <xdr:row>4</xdr:row>
      <xdr:rowOff>180975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7C85B31-B3E1-4769-A002-B8B918E6BD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8904" t="7553" r="8746" b="87272"/>
        <a:stretch/>
      </xdr:blipFill>
      <xdr:spPr>
        <a:xfrm>
          <a:off x="12563474" y="438150"/>
          <a:ext cx="1525287" cy="5143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285749</xdr:colOff>
      <xdr:row>13</xdr:row>
      <xdr:rowOff>146887</xdr:rowOff>
    </xdr:from>
    <xdr:to>
      <xdr:col>17</xdr:col>
      <xdr:colOff>542925</xdr:colOff>
      <xdr:row>16</xdr:row>
      <xdr:rowOff>171451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D2E7D98-26FA-40A6-BAE4-FA4010680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488" t="20357" r="52037" b="70571"/>
        <a:stretch/>
      </xdr:blipFill>
      <xdr:spPr>
        <a:xfrm>
          <a:off x="11039474" y="2632912"/>
          <a:ext cx="1104901" cy="5960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238124</xdr:colOff>
      <xdr:row>14</xdr:row>
      <xdr:rowOff>9524</xdr:rowOff>
    </xdr:from>
    <xdr:to>
      <xdr:col>19</xdr:col>
      <xdr:colOff>633662</xdr:colOff>
      <xdr:row>17</xdr:row>
      <xdr:rowOff>19050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CBB8BE-E9DC-4C5A-BE6A-5EA1FE6712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422" t="12729" r="16283" b="81955"/>
        <a:stretch/>
      </xdr:blipFill>
      <xdr:spPr>
        <a:xfrm>
          <a:off x="12687299" y="2686049"/>
          <a:ext cx="1243263" cy="5905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381000</xdr:colOff>
      <xdr:row>32</xdr:row>
      <xdr:rowOff>85725</xdr:rowOff>
    </xdr:from>
    <xdr:to>
      <xdr:col>17</xdr:col>
      <xdr:colOff>400050</xdr:colOff>
      <xdr:row>35</xdr:row>
      <xdr:rowOff>87178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FA849FE-776C-49D1-9AAA-C53356EEF4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572" t="31420" r="53402" b="59951"/>
        <a:stretch/>
      </xdr:blipFill>
      <xdr:spPr>
        <a:xfrm>
          <a:off x="11134725" y="6191250"/>
          <a:ext cx="866775" cy="5729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285750</xdr:colOff>
      <xdr:row>32</xdr:row>
      <xdr:rowOff>123825</xdr:rowOff>
    </xdr:from>
    <xdr:to>
      <xdr:col>19</xdr:col>
      <xdr:colOff>488156</xdr:colOff>
      <xdr:row>36</xdr:row>
      <xdr:rowOff>28575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7EAFF03-26E1-4259-8311-E45E42A9D2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218" t="17625" r="19949" b="76780"/>
        <a:stretch/>
      </xdr:blipFill>
      <xdr:spPr>
        <a:xfrm>
          <a:off x="12734925" y="6229350"/>
          <a:ext cx="1050131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190499</xdr:colOff>
      <xdr:row>62</xdr:row>
      <xdr:rowOff>124368</xdr:rowOff>
    </xdr:from>
    <xdr:to>
      <xdr:col>17</xdr:col>
      <xdr:colOff>704849</xdr:colOff>
      <xdr:row>65</xdr:row>
      <xdr:rowOff>161925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3ECCD4B-0001-4F17-8523-60DC434B99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755" t="20357" r="35767" b="67474"/>
        <a:stretch/>
      </xdr:blipFill>
      <xdr:spPr>
        <a:xfrm>
          <a:off x="10944224" y="11944893"/>
          <a:ext cx="1362075" cy="6090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66674</xdr:colOff>
      <xdr:row>62</xdr:row>
      <xdr:rowOff>133349</xdr:rowOff>
    </xdr:from>
    <xdr:to>
      <xdr:col>19</xdr:col>
      <xdr:colOff>679875</xdr:colOff>
      <xdr:row>65</xdr:row>
      <xdr:rowOff>114300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49E2D9C-31F6-4E34-83BA-6B4BEDAB6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7830" t="23220" r="7931" b="70486"/>
        <a:stretch/>
      </xdr:blipFill>
      <xdr:spPr>
        <a:xfrm>
          <a:off x="12515849" y="11953874"/>
          <a:ext cx="1460926" cy="5524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371475</xdr:colOff>
      <xdr:row>103</xdr:row>
      <xdr:rowOff>104775</xdr:rowOff>
    </xdr:from>
    <xdr:to>
      <xdr:col>17</xdr:col>
      <xdr:colOff>163830</xdr:colOff>
      <xdr:row>105</xdr:row>
      <xdr:rowOff>190500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5405B58-806B-405E-B69C-F91957A73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350" t="32526" r="41560" b="59730"/>
        <a:stretch/>
      </xdr:blipFill>
      <xdr:spPr>
        <a:xfrm>
          <a:off x="11125200" y="19735800"/>
          <a:ext cx="640080" cy="4667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17</xdr:col>
      <xdr:colOff>714375</xdr:colOff>
      <xdr:row>103</xdr:row>
      <xdr:rowOff>9524</xdr:rowOff>
    </xdr:from>
    <xdr:to>
      <xdr:col>19</xdr:col>
      <xdr:colOff>85725</xdr:colOff>
      <xdr:row>106</xdr:row>
      <xdr:rowOff>86846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DDF45930-50F9-4227-9338-5AB6698383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6404" t="27556" r="19745" b="65450"/>
        <a:stretch/>
      </xdr:blipFill>
      <xdr:spPr>
        <a:xfrm>
          <a:off x="12315825" y="19640549"/>
          <a:ext cx="1066800" cy="65834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409574</xdr:colOff>
      <xdr:row>121</xdr:row>
      <xdr:rowOff>161925</xdr:rowOff>
    </xdr:from>
    <xdr:to>
      <xdr:col>17</xdr:col>
      <xdr:colOff>390524</xdr:colOff>
      <xdr:row>124</xdr:row>
      <xdr:rowOff>173567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05CBA42-82C8-4476-AFE2-910065A77C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010" t="43811" r="41390" b="47781"/>
        <a:stretch/>
      </xdr:blipFill>
      <xdr:spPr>
        <a:xfrm>
          <a:off x="11163299" y="23221950"/>
          <a:ext cx="828675" cy="58314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18</xdr:col>
      <xdr:colOff>47625</xdr:colOff>
      <xdr:row>121</xdr:row>
      <xdr:rowOff>104774</xdr:rowOff>
    </xdr:from>
    <xdr:to>
      <xdr:col>19</xdr:col>
      <xdr:colOff>181709</xdr:colOff>
      <xdr:row>124</xdr:row>
      <xdr:rowOff>104775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E4CBE5A8-061A-45C2-859B-4AA90CCCE9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6811" t="34129" r="19542" b="60415"/>
        <a:stretch/>
      </xdr:blipFill>
      <xdr:spPr>
        <a:xfrm>
          <a:off x="12496800" y="23164799"/>
          <a:ext cx="981809" cy="57150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50</xdr:col>
      <xdr:colOff>219075</xdr:colOff>
      <xdr:row>1</xdr:row>
      <xdr:rowOff>152400</xdr:rowOff>
    </xdr:from>
    <xdr:to>
      <xdr:col>53</xdr:col>
      <xdr:colOff>367587</xdr:colOff>
      <xdr:row>4</xdr:row>
      <xdr:rowOff>123825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AEED841-12BD-4F70-84EC-C6DA44E19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995" t="6612" r="71661" b="86638"/>
        <a:stretch/>
      </xdr:blipFill>
      <xdr:spPr>
        <a:xfrm>
          <a:off x="31575375" y="352425"/>
          <a:ext cx="2415462" cy="5429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49</xdr:col>
      <xdr:colOff>180975</xdr:colOff>
      <xdr:row>22</xdr:row>
      <xdr:rowOff>57149</xdr:rowOff>
    </xdr:from>
    <xdr:to>
      <xdr:col>54</xdr:col>
      <xdr:colOff>117962</xdr:colOff>
      <xdr:row>25</xdr:row>
      <xdr:rowOff>95250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7BCAA19F-6133-4980-B1A6-B18B73E654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145" t="17496" r="66938" b="75341"/>
        <a:stretch/>
      </xdr:blipFill>
      <xdr:spPr>
        <a:xfrm>
          <a:off x="31213425" y="4257674"/>
          <a:ext cx="3270737" cy="60960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38</xdr:col>
      <xdr:colOff>28574</xdr:colOff>
      <xdr:row>10</xdr:row>
      <xdr:rowOff>142875</xdr:rowOff>
    </xdr:from>
    <xdr:to>
      <xdr:col>41</xdr:col>
      <xdr:colOff>304799</xdr:colOff>
      <xdr:row>14</xdr:row>
      <xdr:rowOff>85725</xdr:rowOff>
    </xdr:to>
    <xdr:sp macro="" textlink="">
      <xdr:nvSpPr>
        <xdr:cNvPr id="19" name="Sinal de Multiplicação 18">
          <a:extLst>
            <a:ext uri="{FF2B5EF4-FFF2-40B4-BE49-F238E27FC236}">
              <a16:creationId xmlns:a16="http://schemas.microsoft.com/office/drawing/2014/main" id="{3396C477-11D2-BDCA-FF32-C407CB9CC336}"/>
            </a:ext>
          </a:extLst>
        </xdr:cNvPr>
        <xdr:cNvSpPr/>
      </xdr:nvSpPr>
      <xdr:spPr>
        <a:xfrm>
          <a:off x="26165174" y="2057400"/>
          <a:ext cx="2105025" cy="704850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41</xdr:col>
      <xdr:colOff>57149</xdr:colOff>
      <xdr:row>10</xdr:row>
      <xdr:rowOff>142875</xdr:rowOff>
    </xdr:from>
    <xdr:to>
      <xdr:col>44</xdr:col>
      <xdr:colOff>333374</xdr:colOff>
      <xdr:row>14</xdr:row>
      <xdr:rowOff>85725</xdr:rowOff>
    </xdr:to>
    <xdr:sp macro="" textlink="">
      <xdr:nvSpPr>
        <xdr:cNvPr id="20" name="Sinal de Multiplicação 19">
          <a:extLst>
            <a:ext uri="{FF2B5EF4-FFF2-40B4-BE49-F238E27FC236}">
              <a16:creationId xmlns:a16="http://schemas.microsoft.com/office/drawing/2014/main" id="{A7B64222-EED2-4BFC-A1AC-E0D2893D1E08}"/>
            </a:ext>
          </a:extLst>
        </xdr:cNvPr>
        <xdr:cNvSpPr/>
      </xdr:nvSpPr>
      <xdr:spPr>
        <a:xfrm>
          <a:off x="28022549" y="2057400"/>
          <a:ext cx="2105025" cy="704850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428624</xdr:colOff>
      <xdr:row>42</xdr:row>
      <xdr:rowOff>114299</xdr:rowOff>
    </xdr:from>
    <xdr:to>
      <xdr:col>34</xdr:col>
      <xdr:colOff>666750</xdr:colOff>
      <xdr:row>45</xdr:row>
      <xdr:rowOff>123824</xdr:rowOff>
    </xdr:to>
    <xdr:sp macro="" textlink="">
      <xdr:nvSpPr>
        <xdr:cNvPr id="21" name="Sinal de Multiplicação 20">
          <a:extLst>
            <a:ext uri="{FF2B5EF4-FFF2-40B4-BE49-F238E27FC236}">
              <a16:creationId xmlns:a16="http://schemas.microsoft.com/office/drawing/2014/main" id="{88E23A0D-ED99-4F34-B965-5761AF3475A2}"/>
            </a:ext>
          </a:extLst>
        </xdr:cNvPr>
        <xdr:cNvSpPr/>
      </xdr:nvSpPr>
      <xdr:spPr>
        <a:xfrm>
          <a:off x="21755099" y="8124824"/>
          <a:ext cx="2286001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685800</xdr:colOff>
      <xdr:row>44</xdr:row>
      <xdr:rowOff>123824</xdr:rowOff>
    </xdr:from>
    <xdr:to>
      <xdr:col>33</xdr:col>
      <xdr:colOff>466725</xdr:colOff>
      <xdr:row>47</xdr:row>
      <xdr:rowOff>133349</xdr:rowOff>
    </xdr:to>
    <xdr:sp macro="" textlink="">
      <xdr:nvSpPr>
        <xdr:cNvPr id="22" name="Sinal de Multiplicação 21">
          <a:extLst>
            <a:ext uri="{FF2B5EF4-FFF2-40B4-BE49-F238E27FC236}">
              <a16:creationId xmlns:a16="http://schemas.microsoft.com/office/drawing/2014/main" id="{22CE8684-A855-44AF-B47D-AA3008CAC661}"/>
            </a:ext>
          </a:extLst>
        </xdr:cNvPr>
        <xdr:cNvSpPr/>
      </xdr:nvSpPr>
      <xdr:spPr>
        <a:xfrm>
          <a:off x="22012275" y="8515349"/>
          <a:ext cx="1219200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733425</xdr:colOff>
      <xdr:row>53</xdr:row>
      <xdr:rowOff>190499</xdr:rowOff>
    </xdr:from>
    <xdr:to>
      <xdr:col>34</xdr:col>
      <xdr:colOff>9525</xdr:colOff>
      <xdr:row>57</xdr:row>
      <xdr:rowOff>9524</xdr:rowOff>
    </xdr:to>
    <xdr:sp macro="" textlink="">
      <xdr:nvSpPr>
        <xdr:cNvPr id="23" name="Sinal de Multiplicação 22">
          <a:extLst>
            <a:ext uri="{FF2B5EF4-FFF2-40B4-BE49-F238E27FC236}">
              <a16:creationId xmlns:a16="http://schemas.microsoft.com/office/drawing/2014/main" id="{61D16DEA-C8B8-4D8D-B289-62ED1C345028}"/>
            </a:ext>
          </a:extLst>
        </xdr:cNvPr>
        <xdr:cNvSpPr/>
      </xdr:nvSpPr>
      <xdr:spPr>
        <a:xfrm>
          <a:off x="22059900" y="10296524"/>
          <a:ext cx="1323975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552450</xdr:colOff>
      <xdr:row>52</xdr:row>
      <xdr:rowOff>9524</xdr:rowOff>
    </xdr:from>
    <xdr:to>
      <xdr:col>34</xdr:col>
      <xdr:colOff>381000</xdr:colOff>
      <xdr:row>55</xdr:row>
      <xdr:rowOff>19049</xdr:rowOff>
    </xdr:to>
    <xdr:sp macro="" textlink="">
      <xdr:nvSpPr>
        <xdr:cNvPr id="24" name="Sinal de Multiplicação 23">
          <a:extLst>
            <a:ext uri="{FF2B5EF4-FFF2-40B4-BE49-F238E27FC236}">
              <a16:creationId xmlns:a16="http://schemas.microsoft.com/office/drawing/2014/main" id="{1E572AD6-9867-4977-BDC3-16901958C51B}"/>
            </a:ext>
          </a:extLst>
        </xdr:cNvPr>
        <xdr:cNvSpPr/>
      </xdr:nvSpPr>
      <xdr:spPr>
        <a:xfrm>
          <a:off x="21878925" y="9925049"/>
          <a:ext cx="1876425" cy="581025"/>
        </a:xfrm>
        <a:prstGeom prst="mathMultiply">
          <a:avLst>
            <a:gd name="adj1" fmla="val 3250"/>
          </a:avLst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180975</xdr:colOff>
      <xdr:row>78</xdr:row>
      <xdr:rowOff>76200</xdr:rowOff>
    </xdr:from>
    <xdr:to>
      <xdr:col>40</xdr:col>
      <xdr:colOff>76200</xdr:colOff>
      <xdr:row>78</xdr:row>
      <xdr:rowOff>85725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FA6933F9-FA19-5871-7F83-1337BEFD1EDE}"/>
            </a:ext>
          </a:extLst>
        </xdr:cNvPr>
        <xdr:cNvCxnSpPr/>
      </xdr:nvCxnSpPr>
      <xdr:spPr>
        <a:xfrm flipV="1">
          <a:off x="20897850" y="14944725"/>
          <a:ext cx="657225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88</xdr:row>
      <xdr:rowOff>114300</xdr:rowOff>
    </xdr:from>
    <xdr:to>
      <xdr:col>44</xdr:col>
      <xdr:colOff>333375</xdr:colOff>
      <xdr:row>88</xdr:row>
      <xdr:rowOff>142875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BF078E48-7D4A-45CE-9939-06CA606496CD}"/>
            </a:ext>
          </a:extLst>
        </xdr:cNvPr>
        <xdr:cNvCxnSpPr/>
      </xdr:nvCxnSpPr>
      <xdr:spPr>
        <a:xfrm>
          <a:off x="20850225" y="16887825"/>
          <a:ext cx="9315450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133350</xdr:colOff>
      <xdr:row>91</xdr:row>
      <xdr:rowOff>9525</xdr:rowOff>
    </xdr:from>
    <xdr:to>
      <xdr:col>44</xdr:col>
      <xdr:colOff>333375</xdr:colOff>
      <xdr:row>91</xdr:row>
      <xdr:rowOff>38100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58268A9F-B182-400C-814C-699C21D983E3}"/>
            </a:ext>
          </a:extLst>
        </xdr:cNvPr>
        <xdr:cNvCxnSpPr/>
      </xdr:nvCxnSpPr>
      <xdr:spPr>
        <a:xfrm>
          <a:off x="20850225" y="17354550"/>
          <a:ext cx="9315450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85725</xdr:colOff>
      <xdr:row>53</xdr:row>
      <xdr:rowOff>19049</xdr:rowOff>
    </xdr:from>
    <xdr:to>
      <xdr:col>56</xdr:col>
      <xdr:colOff>19050</xdr:colOff>
      <xdr:row>56</xdr:row>
      <xdr:rowOff>114300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C6472765-C4C6-4EC2-B010-A6610A54F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2670" t="24246" r="51569" b="66111"/>
        <a:stretch/>
      </xdr:blipFill>
      <xdr:spPr>
        <a:xfrm>
          <a:off x="32699325" y="10125074"/>
          <a:ext cx="4543425" cy="6667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14</xdr:col>
      <xdr:colOff>333375</xdr:colOff>
      <xdr:row>40</xdr:row>
      <xdr:rowOff>100013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DFEEDF-D6FC-4A3D-B1F5-C9D958FB1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600075</xdr:colOff>
      <xdr:row>40</xdr:row>
      <xdr:rowOff>100013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015E1C5-5952-404A-8D3A-1C0CF7648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2436-7A13-49FC-A6F7-D84238C816FB}">
  <dimension ref="A1:BK154"/>
  <sheetViews>
    <sheetView tabSelected="1" topLeftCell="BB84" workbookViewId="0">
      <selection activeCell="BL107" sqref="BL107"/>
    </sheetView>
  </sheetViews>
  <sheetFormatPr defaultRowHeight="15" x14ac:dyDescent="0.25"/>
  <cols>
    <col min="1" max="1" width="8.42578125" bestFit="1" customWidth="1"/>
    <col min="2" max="2" width="11.5703125" bestFit="1" customWidth="1"/>
    <col min="6" max="6" width="4.7109375" style="13" customWidth="1"/>
    <col min="7" max="9" width="4.85546875" bestFit="1" customWidth="1"/>
    <col min="10" max="10" width="19.42578125" bestFit="1" customWidth="1"/>
    <col min="11" max="11" width="12.7109375" bestFit="1" customWidth="1"/>
    <col min="12" max="12" width="12.85546875" bestFit="1" customWidth="1"/>
    <col min="13" max="13" width="12" bestFit="1" customWidth="1"/>
    <col min="14" max="16" width="12.7109375" bestFit="1" customWidth="1"/>
    <col min="17" max="20" width="12.7109375" customWidth="1"/>
    <col min="21" max="21" width="5.28515625" style="13" customWidth="1"/>
    <col min="22" max="23" width="12.7109375" bestFit="1" customWidth="1"/>
    <col min="24" max="24" width="12" customWidth="1"/>
    <col min="25" max="25" width="12" bestFit="1" customWidth="1"/>
    <col min="26" max="26" width="11.28515625" customWidth="1"/>
    <col min="27" max="27" width="4.5703125" style="13" customWidth="1"/>
    <col min="32" max="32" width="12.42578125" bestFit="1" customWidth="1"/>
    <col min="35" max="35" width="12.7109375" bestFit="1" customWidth="1"/>
    <col min="36" max="36" width="11" bestFit="1" customWidth="1"/>
    <col min="48" max="48" width="4.5703125" style="13" customWidth="1"/>
    <col min="49" max="51" width="4.85546875" bestFit="1" customWidth="1"/>
    <col min="52" max="52" width="11.85546875" bestFit="1" customWidth="1"/>
    <col min="53" max="53" width="17.28515625" bestFit="1" customWidth="1"/>
    <col min="54" max="54" width="11.140625" bestFit="1" customWidth="1"/>
    <col min="55" max="56" width="12" bestFit="1" customWidth="1"/>
    <col min="57" max="57" width="12.7109375" bestFit="1" customWidth="1"/>
    <col min="58" max="58" width="13.42578125" bestFit="1" customWidth="1"/>
    <col min="59" max="59" width="12.7109375" bestFit="1" customWidth="1"/>
    <col min="60" max="60" width="12" bestFit="1" customWidth="1"/>
    <col min="61" max="61" width="12.140625" bestFit="1" customWidth="1"/>
    <col min="62" max="62" width="12" bestFit="1" customWidth="1"/>
  </cols>
  <sheetData>
    <row r="1" spans="1:55" ht="15.75" thickBot="1" x14ac:dyDescent="0.3">
      <c r="A1" s="28" t="s">
        <v>71</v>
      </c>
      <c r="B1" s="29"/>
      <c r="C1" s="29"/>
      <c r="D1" s="29"/>
      <c r="E1" s="30"/>
    </row>
    <row r="2" spans="1:55" x14ac:dyDescent="0.25">
      <c r="G2" t="s">
        <v>27</v>
      </c>
      <c r="H2" t="s">
        <v>27</v>
      </c>
      <c r="I2" t="s">
        <v>27</v>
      </c>
      <c r="L2" t="s">
        <v>39</v>
      </c>
      <c r="P2" t="s">
        <v>40</v>
      </c>
    </row>
    <row r="3" spans="1:55" x14ac:dyDescent="0.25">
      <c r="G3" s="3" t="s">
        <v>6</v>
      </c>
      <c r="H3" s="3" t="s">
        <v>7</v>
      </c>
      <c r="I3" s="3" t="s">
        <v>8</v>
      </c>
      <c r="J3" s="3" t="s">
        <v>16</v>
      </c>
      <c r="K3" s="3" t="s">
        <v>10</v>
      </c>
      <c r="L3" s="14" t="s">
        <v>17</v>
      </c>
      <c r="M3" s="3" t="s">
        <v>37</v>
      </c>
      <c r="N3" s="3" t="s">
        <v>36</v>
      </c>
      <c r="O3" s="3" t="s">
        <v>38</v>
      </c>
      <c r="P3" s="16" t="s">
        <v>41</v>
      </c>
      <c r="Q3" s="19"/>
      <c r="R3" s="19"/>
      <c r="S3" s="19"/>
      <c r="T3" s="19"/>
      <c r="V3" s="4" t="s">
        <v>18</v>
      </c>
      <c r="Y3" s="4" t="s">
        <v>46</v>
      </c>
    </row>
    <row r="4" spans="1:55" x14ac:dyDescent="0.25">
      <c r="A4" s="9" t="s">
        <v>0</v>
      </c>
      <c r="B4" s="7">
        <v>1000</v>
      </c>
      <c r="C4" s="7">
        <v>-5</v>
      </c>
      <c r="G4" s="1">
        <v>1</v>
      </c>
      <c r="H4" s="1">
        <v>1</v>
      </c>
      <c r="I4" s="1">
        <v>1</v>
      </c>
      <c r="J4" s="1">
        <f>-B15</f>
        <v>-1.001001001001001E-3</v>
      </c>
      <c r="K4" s="2">
        <f>B18</f>
        <v>5.005005005005005</v>
      </c>
      <c r="L4" s="15">
        <f>J4*K4</f>
        <v>-5.0100150200250299E-3</v>
      </c>
      <c r="M4" s="2">
        <f>B18</f>
        <v>5.005005005005005</v>
      </c>
      <c r="N4" s="1">
        <f>B4</f>
        <v>1000</v>
      </c>
      <c r="O4" s="1">
        <f>N4/M4</f>
        <v>199.8</v>
      </c>
      <c r="P4" s="17">
        <f>O4*L4</f>
        <v>-1.0010010010010011</v>
      </c>
      <c r="Q4" s="5"/>
      <c r="R4" s="5"/>
      <c r="S4" s="5"/>
      <c r="T4" s="5"/>
      <c r="V4" s="7">
        <f>L4</f>
        <v>-5.0100150200250299E-3</v>
      </c>
      <c r="W4" s="7">
        <f>L6</f>
        <v>-1.0020030040050061</v>
      </c>
      <c r="Y4" s="7">
        <f>P4</f>
        <v>-1.0010010010010011</v>
      </c>
      <c r="Z4" s="7">
        <f>P6</f>
        <v>1.0010010010010011</v>
      </c>
    </row>
    <row r="5" spans="1:55" x14ac:dyDescent="0.25">
      <c r="A5" s="10"/>
      <c r="B5" s="7">
        <v>-0.2</v>
      </c>
      <c r="C5" s="7">
        <v>1</v>
      </c>
      <c r="G5" s="1">
        <v>1</v>
      </c>
      <c r="H5" s="1">
        <v>1</v>
      </c>
      <c r="I5" s="1">
        <v>2</v>
      </c>
      <c r="J5" s="1">
        <f>-C15</f>
        <v>-5.005005005005005E-3</v>
      </c>
      <c r="K5" s="2">
        <f>B18</f>
        <v>5.005005005005005</v>
      </c>
      <c r="L5" s="15">
        <f t="shared" ref="L5:L11" si="0">J5*K5</f>
        <v>-2.5050075100125149E-2</v>
      </c>
      <c r="M5" s="1">
        <f>B19</f>
        <v>1001.0010010010011</v>
      </c>
      <c r="N5" s="1">
        <f>B4</f>
        <v>1000</v>
      </c>
      <c r="O5" s="1">
        <f t="shared" ref="O5:O11" si="1">N5/M5</f>
        <v>0.99899999999999989</v>
      </c>
      <c r="P5" s="17">
        <f t="shared" ref="P5:P11" si="2">O5*L5</f>
        <v>-2.502502502502502E-2</v>
      </c>
      <c r="Q5" s="5"/>
      <c r="R5" s="5"/>
      <c r="S5" s="5"/>
      <c r="T5" s="5"/>
      <c r="V5" s="7">
        <f>L8</f>
        <v>-1.002003004005006E-3</v>
      </c>
      <c r="W5" s="7">
        <f>L10</f>
        <v>-0.20040060080100122</v>
      </c>
      <c r="Y5" s="7">
        <f>P8</f>
        <v>4.0040040040040039E-5</v>
      </c>
      <c r="Z5" s="7">
        <f>P10</f>
        <v>-4.0040040040040047E-2</v>
      </c>
    </row>
    <row r="6" spans="1:55" x14ac:dyDescent="0.25">
      <c r="A6" s="10"/>
      <c r="G6" s="1">
        <v>1</v>
      </c>
      <c r="H6" s="1">
        <v>2</v>
      </c>
      <c r="I6" s="1">
        <v>1</v>
      </c>
      <c r="J6" s="1">
        <f>-B15</f>
        <v>-1.001001001001001E-3</v>
      </c>
      <c r="K6" s="11">
        <f>B19</f>
        <v>1001.0010010010011</v>
      </c>
      <c r="L6" s="15">
        <f>J6*K6</f>
        <v>-1.0020030040050061</v>
      </c>
      <c r="M6" s="2">
        <f>B18</f>
        <v>5.005005005005005</v>
      </c>
      <c r="N6" s="1">
        <f>C4</f>
        <v>-5</v>
      </c>
      <c r="O6" s="1">
        <f t="shared" si="1"/>
        <v>-0.999</v>
      </c>
      <c r="P6" s="17">
        <f t="shared" si="2"/>
        <v>1.0010010010010011</v>
      </c>
      <c r="Q6" s="5"/>
      <c r="R6" s="5"/>
      <c r="S6" s="5"/>
      <c r="T6" s="5"/>
    </row>
    <row r="7" spans="1:55" x14ac:dyDescent="0.25">
      <c r="A7" s="9" t="s">
        <v>1</v>
      </c>
      <c r="B7" s="7">
        <v>0.04</v>
      </c>
      <c r="C7" s="7">
        <v>0.03</v>
      </c>
      <c r="G7" s="1">
        <v>1</v>
      </c>
      <c r="H7" s="1">
        <v>2</v>
      </c>
      <c r="I7" s="1">
        <v>2</v>
      </c>
      <c r="J7" s="1">
        <f>-C15</f>
        <v>-5.005005005005005E-3</v>
      </c>
      <c r="K7" s="11">
        <f>B19</f>
        <v>1001.0010010010011</v>
      </c>
      <c r="L7" s="15">
        <f t="shared" si="0"/>
        <v>-5.0100150200250306</v>
      </c>
      <c r="M7" s="1">
        <f>B19</f>
        <v>1001.0010010010011</v>
      </c>
      <c r="N7" s="1">
        <f>C4</f>
        <v>-5</v>
      </c>
      <c r="O7" s="1">
        <f t="shared" si="1"/>
        <v>-4.9949999999999994E-3</v>
      </c>
      <c r="P7" s="17">
        <f t="shared" si="2"/>
        <v>2.5025025025025027E-2</v>
      </c>
      <c r="Q7" s="5"/>
      <c r="R7" s="5"/>
      <c r="S7" s="5"/>
      <c r="T7" s="5"/>
      <c r="V7" s="4" t="s">
        <v>19</v>
      </c>
      <c r="Y7" s="4" t="s">
        <v>47</v>
      </c>
      <c r="AW7" t="s">
        <v>27</v>
      </c>
      <c r="AX7" t="s">
        <v>27</v>
      </c>
      <c r="AY7" t="s">
        <v>27</v>
      </c>
    </row>
    <row r="8" spans="1:55" x14ac:dyDescent="0.25">
      <c r="A8" s="10"/>
      <c r="B8" s="7">
        <v>6.5000000000000002E-2</v>
      </c>
      <c r="C8" s="7">
        <v>0.1</v>
      </c>
      <c r="G8" s="1">
        <v>2</v>
      </c>
      <c r="H8" s="1">
        <v>1</v>
      </c>
      <c r="I8" s="1">
        <v>1</v>
      </c>
      <c r="J8" s="1">
        <f>-B16</f>
        <v>-2.0020020020020021E-4</v>
      </c>
      <c r="K8" s="2">
        <f>B18</f>
        <v>5.005005005005005</v>
      </c>
      <c r="L8" s="15">
        <f t="shared" si="0"/>
        <v>-1.002003004005006E-3</v>
      </c>
      <c r="M8" s="2">
        <f>B18</f>
        <v>5.005005005005005</v>
      </c>
      <c r="N8" s="1">
        <f>B5</f>
        <v>-0.2</v>
      </c>
      <c r="O8" s="1">
        <f t="shared" si="1"/>
        <v>-3.9960000000000002E-2</v>
      </c>
      <c r="P8" s="17">
        <f t="shared" si="2"/>
        <v>4.0040040040040039E-5</v>
      </c>
      <c r="Q8" s="5"/>
      <c r="R8" s="5"/>
      <c r="S8" s="5"/>
      <c r="T8" s="5"/>
      <c r="V8" s="7">
        <f>L5</f>
        <v>-2.5050075100125149E-2</v>
      </c>
      <c r="W8" s="7">
        <f>L7</f>
        <v>-5.0100150200250306</v>
      </c>
      <c r="Y8" s="7">
        <f>P5</f>
        <v>-2.502502502502502E-2</v>
      </c>
      <c r="Z8" s="7">
        <f>P7</f>
        <v>2.5025025025025027E-2</v>
      </c>
      <c r="AW8" s="3" t="s">
        <v>6</v>
      </c>
      <c r="AX8" s="3" t="s">
        <v>7</v>
      </c>
      <c r="AY8" s="3" t="s">
        <v>8</v>
      </c>
      <c r="AZ8" s="3" t="s">
        <v>10</v>
      </c>
      <c r="BA8" s="3" t="s">
        <v>16</v>
      </c>
      <c r="BB8" s="3" t="s">
        <v>87</v>
      </c>
      <c r="BC8" s="3" t="s">
        <v>89</v>
      </c>
    </row>
    <row r="9" spans="1:55" x14ac:dyDescent="0.25">
      <c r="A9" s="10"/>
      <c r="B9" s="7">
        <v>1.4999999999999999E-2</v>
      </c>
      <c r="C9" s="7">
        <v>0.02</v>
      </c>
      <c r="G9" s="1">
        <v>2</v>
      </c>
      <c r="H9" s="1">
        <v>1</v>
      </c>
      <c r="I9" s="1">
        <v>2</v>
      </c>
      <c r="J9" s="1">
        <f>-C16</f>
        <v>-1.0010010010010011</v>
      </c>
      <c r="K9" s="2">
        <f>B18</f>
        <v>5.005005005005005</v>
      </c>
      <c r="L9" s="15">
        <f t="shared" si="0"/>
        <v>-5.0100150200250306</v>
      </c>
      <c r="M9" s="1">
        <f>B19</f>
        <v>1001.0010010010011</v>
      </c>
      <c r="N9" s="1">
        <f>B5</f>
        <v>-0.2</v>
      </c>
      <c r="O9" s="1">
        <f t="shared" si="1"/>
        <v>-1.998E-4</v>
      </c>
      <c r="P9" s="17">
        <f t="shared" si="2"/>
        <v>1.0010010010010012E-3</v>
      </c>
      <c r="Q9" s="5"/>
      <c r="R9" s="5"/>
      <c r="S9" s="5"/>
      <c r="T9" s="5"/>
      <c r="V9" s="7">
        <f>L9</f>
        <v>-5.0100150200250306</v>
      </c>
      <c r="W9" s="7">
        <f>L11</f>
        <v>-1002.0030040050062</v>
      </c>
      <c r="Y9" s="7">
        <f>P9</f>
        <v>1.0010010010010012E-3</v>
      </c>
      <c r="Z9" s="7">
        <f>P11</f>
        <v>-1.0010010010010011</v>
      </c>
      <c r="AW9" s="1">
        <v>1</v>
      </c>
      <c r="AX9" s="1">
        <v>1</v>
      </c>
      <c r="AY9" s="1">
        <v>1</v>
      </c>
      <c r="AZ9" s="1">
        <f>B18</f>
        <v>5.005005005005005</v>
      </c>
      <c r="BA9" s="1">
        <f t="shared" ref="BA9:BA16" si="3">J4</f>
        <v>-1.001001001001001E-3</v>
      </c>
      <c r="BB9" s="1">
        <f>B37</f>
        <v>1</v>
      </c>
      <c r="BC9" s="7">
        <f>(AZ9^2)*(BA9^2)*BB9</f>
        <v>2.51002505008764E-5</v>
      </c>
    </row>
    <row r="10" spans="1:55" x14ac:dyDescent="0.25">
      <c r="A10" s="10"/>
      <c r="B10" s="7">
        <v>-500</v>
      </c>
      <c r="C10" s="7">
        <v>0.4</v>
      </c>
      <c r="G10" s="1">
        <v>2</v>
      </c>
      <c r="H10" s="1">
        <v>2</v>
      </c>
      <c r="I10" s="1">
        <v>1</v>
      </c>
      <c r="J10" s="1">
        <f>-B16</f>
        <v>-2.0020020020020021E-4</v>
      </c>
      <c r="K10" s="1">
        <f>B19</f>
        <v>1001.0010010010011</v>
      </c>
      <c r="L10" s="15">
        <f t="shared" si="0"/>
        <v>-0.20040060080100122</v>
      </c>
      <c r="M10" s="2">
        <f>B18</f>
        <v>5.005005005005005</v>
      </c>
      <c r="N10" s="1">
        <f>C5</f>
        <v>1</v>
      </c>
      <c r="O10" s="1">
        <f t="shared" si="1"/>
        <v>0.19980000000000001</v>
      </c>
      <c r="P10" s="17">
        <f t="shared" si="2"/>
        <v>-4.0040040040040047E-2</v>
      </c>
      <c r="Q10" s="5"/>
      <c r="R10" s="5"/>
      <c r="S10" s="5"/>
      <c r="T10" s="5"/>
      <c r="AW10" s="1">
        <v>1</v>
      </c>
      <c r="AX10" s="1">
        <v>1</v>
      </c>
      <c r="AY10" s="1">
        <v>2</v>
      </c>
      <c r="AZ10" s="1">
        <f>AZ9</f>
        <v>5.005005005005005</v>
      </c>
      <c r="BA10" s="1">
        <f t="shared" si="3"/>
        <v>-5.005005005005005E-3</v>
      </c>
      <c r="BB10" s="1">
        <f>BB9</f>
        <v>1</v>
      </c>
      <c r="BC10" s="7">
        <f t="shared" ref="BC10:BC16" si="4">(AZ10^2)*(BA10^2)*BB10</f>
        <v>6.2750626252191003E-4</v>
      </c>
    </row>
    <row r="11" spans="1:55" x14ac:dyDescent="0.25">
      <c r="A11" s="10"/>
      <c r="G11" s="1">
        <v>2</v>
      </c>
      <c r="H11" s="1">
        <v>2</v>
      </c>
      <c r="I11" s="1">
        <v>2</v>
      </c>
      <c r="J11" s="1">
        <f>-C16</f>
        <v>-1.0010010010010011</v>
      </c>
      <c r="K11" s="1">
        <f>B19</f>
        <v>1001.0010010010011</v>
      </c>
      <c r="L11" s="15">
        <f t="shared" si="0"/>
        <v>-1002.0030040050062</v>
      </c>
      <c r="M11" s="1">
        <f>B19</f>
        <v>1001.0010010010011</v>
      </c>
      <c r="N11" s="1">
        <f>C5</f>
        <v>1</v>
      </c>
      <c r="O11" s="1">
        <f t="shared" si="1"/>
        <v>9.9899999999999989E-4</v>
      </c>
      <c r="P11" s="17">
        <f t="shared" si="2"/>
        <v>-1.0010010010010011</v>
      </c>
      <c r="Q11" s="5"/>
      <c r="R11" s="5"/>
      <c r="S11" s="5"/>
      <c r="T11" s="5"/>
      <c r="AW11" s="1">
        <v>1</v>
      </c>
      <c r="AX11" s="1">
        <v>2</v>
      </c>
      <c r="AY11" s="1">
        <v>1</v>
      </c>
      <c r="AZ11" s="1">
        <f>B19</f>
        <v>1001.0010010010011</v>
      </c>
      <c r="BA11" s="1">
        <f t="shared" si="3"/>
        <v>-1.001001001001001E-3</v>
      </c>
      <c r="BB11" s="1">
        <f>C37</f>
        <v>1.0009999999999999</v>
      </c>
      <c r="BC11" s="7">
        <f t="shared" si="4"/>
        <v>1.0050140300550912</v>
      </c>
    </row>
    <row r="12" spans="1:55" x14ac:dyDescent="0.25">
      <c r="A12" s="9" t="s">
        <v>2</v>
      </c>
      <c r="B12" s="7">
        <v>0</v>
      </c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AW12" s="1">
        <v>1</v>
      </c>
      <c r="AX12" s="1">
        <v>2</v>
      </c>
      <c r="AY12" s="1">
        <v>2</v>
      </c>
      <c r="AZ12" s="1">
        <f>AZ11</f>
        <v>1001.0010010010011</v>
      </c>
      <c r="BA12" s="1">
        <f t="shared" si="3"/>
        <v>-5.005005005005005E-3</v>
      </c>
      <c r="BB12" s="1">
        <f>BB11</f>
        <v>1.0009999999999999</v>
      </c>
      <c r="BC12" s="7">
        <f t="shared" si="4"/>
        <v>25.12535075137728</v>
      </c>
    </row>
    <row r="13" spans="1:55" x14ac:dyDescent="0.25">
      <c r="A13" s="10"/>
      <c r="B13" s="7">
        <v>1000</v>
      </c>
      <c r="G13" s="5" t="s">
        <v>27</v>
      </c>
      <c r="H13" s="5" t="s">
        <v>27</v>
      </c>
      <c r="I13" s="5" t="s">
        <v>28</v>
      </c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AW13" s="1">
        <v>2</v>
      </c>
      <c r="AX13" s="1">
        <v>1</v>
      </c>
      <c r="AY13" s="1">
        <v>1</v>
      </c>
      <c r="AZ13" s="1">
        <f>AZ9</f>
        <v>5.005005005005005</v>
      </c>
      <c r="BA13" s="1">
        <f t="shared" si="3"/>
        <v>-2.0020020020020021E-4</v>
      </c>
      <c r="BB13" s="1">
        <f>B38</f>
        <v>1.01</v>
      </c>
      <c r="BC13" s="7">
        <f t="shared" si="4"/>
        <v>1.0140501202354066E-6</v>
      </c>
    </row>
    <row r="14" spans="1:55" x14ac:dyDescent="0.25">
      <c r="A14" s="10"/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14" t="s">
        <v>11</v>
      </c>
      <c r="M14" s="3" t="s">
        <v>42</v>
      </c>
      <c r="N14" s="3" t="s">
        <v>36</v>
      </c>
      <c r="O14" s="3" t="s">
        <v>43</v>
      </c>
      <c r="P14" s="16" t="s">
        <v>45</v>
      </c>
      <c r="Q14" s="19"/>
      <c r="R14" s="19"/>
      <c r="S14" s="19"/>
      <c r="T14" s="19"/>
      <c r="V14" s="4" t="s">
        <v>12</v>
      </c>
      <c r="Y14" s="4" t="s">
        <v>48</v>
      </c>
      <c r="AW14" s="1">
        <v>2</v>
      </c>
      <c r="AX14" s="1">
        <v>1</v>
      </c>
      <c r="AY14" s="1">
        <v>2</v>
      </c>
      <c r="AZ14" s="1">
        <f>AZ9</f>
        <v>5.005005005005005</v>
      </c>
      <c r="BA14" s="1">
        <f t="shared" si="3"/>
        <v>-1.0010010010010011</v>
      </c>
      <c r="BB14" s="1">
        <f>BB13</f>
        <v>1.01</v>
      </c>
      <c r="BC14" s="7">
        <f t="shared" si="4"/>
        <v>25.351253005885166</v>
      </c>
    </row>
    <row r="15" spans="1:55" x14ac:dyDescent="0.25">
      <c r="A15" s="9" t="s">
        <v>3</v>
      </c>
      <c r="B15" s="7" cm="1">
        <f t="array" ref="B15:C16">MINVERSE(B4:C5)</f>
        <v>1.001001001001001E-3</v>
      </c>
      <c r="C15" s="7">
        <v>5.005005005005005E-3</v>
      </c>
      <c r="G15" s="1">
        <v>1</v>
      </c>
      <c r="H15" s="1">
        <v>1</v>
      </c>
      <c r="I15" s="1">
        <v>1</v>
      </c>
      <c r="J15" s="1">
        <f>-B21</f>
        <v>-4.6046046046046044E-5</v>
      </c>
      <c r="K15" s="2">
        <f>B18</f>
        <v>5.005005005005005</v>
      </c>
      <c r="L15" s="15">
        <f>J15*K15</f>
        <v>-2.3046069092115139E-4</v>
      </c>
      <c r="M15" s="2">
        <f>B29</f>
        <v>30.230230230230234</v>
      </c>
      <c r="N15" s="1">
        <f>B4</f>
        <v>1000</v>
      </c>
      <c r="O15" s="1">
        <f>N15/M15</f>
        <v>33.079470198675494</v>
      </c>
      <c r="P15" s="17">
        <f>L15*O15</f>
        <v>-7.6235175572923917E-3</v>
      </c>
      <c r="Q15" s="5"/>
      <c r="R15" s="5"/>
      <c r="S15" s="5"/>
      <c r="T15" s="5"/>
      <c r="V15" s="7">
        <f>L15</f>
        <v>-2.3046069092115139E-4</v>
      </c>
      <c r="W15" s="7">
        <f>L19</f>
        <v>-4.6092138184230282E-2</v>
      </c>
      <c r="Y15" s="7">
        <f>P15</f>
        <v>-7.6235175572923917E-3</v>
      </c>
      <c r="Z15" s="7">
        <f>P19</f>
        <v>7.6235175572923917E-3</v>
      </c>
      <c r="AW15" s="1">
        <v>2</v>
      </c>
      <c r="AX15" s="1">
        <v>2</v>
      </c>
      <c r="AY15" s="1">
        <v>1</v>
      </c>
      <c r="AZ15" s="1">
        <f>AZ11</f>
        <v>1001.0010010010011</v>
      </c>
      <c r="BA15" s="1">
        <f t="shared" si="3"/>
        <v>-2.0020020020020021E-4</v>
      </c>
      <c r="BB15" s="1">
        <f>C38</f>
        <v>1</v>
      </c>
      <c r="BC15" s="7">
        <f t="shared" si="4"/>
        <v>4.0160400801402256E-2</v>
      </c>
    </row>
    <row r="16" spans="1:55" x14ac:dyDescent="0.25">
      <c r="A16" s="10"/>
      <c r="B16" s="7">
        <v>2.0020020020020021E-4</v>
      </c>
      <c r="C16" s="7">
        <v>1.0010010010010011</v>
      </c>
      <c r="G16" s="1">
        <v>1</v>
      </c>
      <c r="H16" s="1">
        <v>1</v>
      </c>
      <c r="I16" s="1">
        <v>2</v>
      </c>
      <c r="J16" s="1">
        <f>-B22</f>
        <v>-8.5085085085085098E-5</v>
      </c>
      <c r="K16" s="2">
        <f>B18</f>
        <v>5.005005005005005</v>
      </c>
      <c r="L16" s="15">
        <f t="shared" ref="L16:L30" si="5">J16*K16</f>
        <v>-4.2585127670212761E-4</v>
      </c>
      <c r="M16" s="1">
        <f>B30</f>
        <v>100.42542542542544</v>
      </c>
      <c r="N16" s="1">
        <f>B4</f>
        <v>1000</v>
      </c>
      <c r="O16" s="1">
        <f t="shared" ref="O16:O30" si="6">N16/M16</f>
        <v>9.957637677547968</v>
      </c>
      <c r="P16" s="17">
        <f t="shared" ref="P16:P30" si="7">L16*O16</f>
        <v>-4.2404727179210112E-3</v>
      </c>
      <c r="Q16" s="5"/>
      <c r="R16" s="5"/>
      <c r="S16" s="5"/>
      <c r="T16" s="5"/>
      <c r="V16" s="7">
        <f>L23</f>
        <v>-0.15130245360475592</v>
      </c>
      <c r="W16" s="7">
        <f>L27</f>
        <v>-30.260490720951189</v>
      </c>
      <c r="Y16" s="7">
        <f>P23</f>
        <v>1.001001001001001E-3</v>
      </c>
      <c r="Z16" s="7">
        <f>P27</f>
        <v>-1.0010010010010011</v>
      </c>
      <c r="AW16" s="1">
        <v>2</v>
      </c>
      <c r="AX16" s="1">
        <v>2</v>
      </c>
      <c r="AY16" s="1">
        <v>2</v>
      </c>
      <c r="AZ16" s="1">
        <f>AZ11</f>
        <v>1001.0010010010011</v>
      </c>
      <c r="BA16" s="1">
        <f t="shared" si="3"/>
        <v>-1.0010010010010011</v>
      </c>
      <c r="BB16" s="1">
        <f>BB15</f>
        <v>1</v>
      </c>
      <c r="BC16" s="7">
        <f t="shared" si="4"/>
        <v>1004010.0200350563</v>
      </c>
    </row>
    <row r="17" spans="1:57" ht="15.75" thickBot="1" x14ac:dyDescent="0.3">
      <c r="A17" s="10"/>
      <c r="G17" s="1">
        <v>1</v>
      </c>
      <c r="H17" s="1">
        <v>1</v>
      </c>
      <c r="I17" s="1">
        <v>3</v>
      </c>
      <c r="J17" s="1">
        <f>-B23</f>
        <v>-1.9019019019019021E-5</v>
      </c>
      <c r="K17" s="2">
        <f>B18</f>
        <v>5.005005005005005</v>
      </c>
      <c r="L17" s="15">
        <f t="shared" si="5"/>
        <v>-9.5190285380475587E-5</v>
      </c>
      <c r="M17" s="2">
        <f>B31</f>
        <v>20.0950950950951</v>
      </c>
      <c r="N17" s="1">
        <f>B4</f>
        <v>1000</v>
      </c>
      <c r="O17" s="1">
        <f t="shared" si="6"/>
        <v>49.763387297633862</v>
      </c>
      <c r="P17" s="17">
        <f t="shared" si="7"/>
        <v>-4.7369910383609016E-3</v>
      </c>
      <c r="Q17" s="5"/>
      <c r="R17" s="5"/>
      <c r="S17" s="5"/>
      <c r="T17" s="5"/>
    </row>
    <row r="18" spans="1:57" x14ac:dyDescent="0.25">
      <c r="A18" s="9" t="s">
        <v>4</v>
      </c>
      <c r="B18" s="8" cm="1">
        <f t="array" ref="B18:B19">MMULT(_xlfn.ANCHORARRAY(B15),B12:B13)</f>
        <v>5.005005005005005</v>
      </c>
      <c r="G18" s="1">
        <v>1</v>
      </c>
      <c r="H18" s="1">
        <v>1</v>
      </c>
      <c r="I18" s="1">
        <v>4</v>
      </c>
      <c r="J18" s="1">
        <f>-B24</f>
        <v>0.50042042042042045</v>
      </c>
      <c r="K18" s="2">
        <f>B18</f>
        <v>5.005005005005005</v>
      </c>
      <c r="L18" s="15">
        <f t="shared" si="5"/>
        <v>2.504606708810913</v>
      </c>
      <c r="M18" s="1">
        <f>B32</f>
        <v>-2102.102102102102</v>
      </c>
      <c r="N18" s="1">
        <f>B4</f>
        <v>1000</v>
      </c>
      <c r="O18" s="1">
        <f t="shared" si="6"/>
        <v>-0.47571428571428576</v>
      </c>
      <c r="P18" s="17">
        <f t="shared" si="7"/>
        <v>-1.1914771914771916</v>
      </c>
      <c r="Q18" s="5"/>
      <c r="R18" s="5"/>
      <c r="S18" s="5"/>
      <c r="T18" s="5"/>
      <c r="V18" s="4" t="s">
        <v>13</v>
      </c>
      <c r="Y18" s="4" t="s">
        <v>49</v>
      </c>
      <c r="BC18" s="23" t="s">
        <v>88</v>
      </c>
    </row>
    <row r="19" spans="1:57" x14ac:dyDescent="0.25">
      <c r="A19" s="10"/>
      <c r="B19" s="12">
        <v>1001.0010010010011</v>
      </c>
      <c r="G19" s="1">
        <v>1</v>
      </c>
      <c r="H19" s="1">
        <v>2</v>
      </c>
      <c r="I19" s="1">
        <v>1</v>
      </c>
      <c r="J19" s="1">
        <f>-B21</f>
        <v>-4.6046046046046044E-5</v>
      </c>
      <c r="K19" s="1">
        <f>B19</f>
        <v>1001.0010010010011</v>
      </c>
      <c r="L19" s="15">
        <f t="shared" si="5"/>
        <v>-4.6092138184230282E-2</v>
      </c>
      <c r="M19" s="2">
        <f>B29</f>
        <v>30.230230230230234</v>
      </c>
      <c r="N19" s="1">
        <f>C4</f>
        <v>-5</v>
      </c>
      <c r="O19" s="1">
        <f t="shared" si="6"/>
        <v>-0.16539735099337746</v>
      </c>
      <c r="P19" s="17">
        <f t="shared" si="7"/>
        <v>7.6235175572923917E-3</v>
      </c>
      <c r="Q19" s="5"/>
      <c r="R19" s="5"/>
      <c r="S19" s="5"/>
      <c r="T19" s="5"/>
      <c r="V19" s="7">
        <f>L16</f>
        <v>-4.2585127670212761E-4</v>
      </c>
      <c r="W19" s="7">
        <f>L20</f>
        <v>-8.5170255340425535E-2</v>
      </c>
      <c r="Y19" s="7">
        <f>P16</f>
        <v>-4.2404727179210112E-3</v>
      </c>
      <c r="Z19" s="7">
        <f>P20</f>
        <v>4.2404727179210112E-3</v>
      </c>
      <c r="AZ19" s="10"/>
      <c r="BC19" s="24">
        <f>SUM(BC9,BC11,BC13,BC15)</f>
        <v>1.0452005451571147</v>
      </c>
    </row>
    <row r="20" spans="1:57" ht="15.75" thickBot="1" x14ac:dyDescent="0.3">
      <c r="A20" s="10"/>
      <c r="G20" s="1">
        <v>1</v>
      </c>
      <c r="H20" s="1">
        <v>2</v>
      </c>
      <c r="I20" s="1">
        <v>2</v>
      </c>
      <c r="J20" s="1">
        <f>-B22</f>
        <v>-8.5085085085085098E-5</v>
      </c>
      <c r="K20" s="1">
        <f>B19</f>
        <v>1001.0010010010011</v>
      </c>
      <c r="L20" s="15">
        <f t="shared" si="5"/>
        <v>-8.5170255340425535E-2</v>
      </c>
      <c r="M20" s="1">
        <f>B30</f>
        <v>100.42542542542544</v>
      </c>
      <c r="N20" s="1">
        <f>C4</f>
        <v>-5</v>
      </c>
      <c r="O20" s="1">
        <f t="shared" si="6"/>
        <v>-4.9788188387739837E-2</v>
      </c>
      <c r="P20" s="17">
        <f t="shared" si="7"/>
        <v>4.2404727179210112E-3</v>
      </c>
      <c r="Q20" s="5"/>
      <c r="R20" s="5"/>
      <c r="S20" s="5"/>
      <c r="T20" s="5"/>
      <c r="V20" s="7">
        <f>L24</f>
        <v>-0.50262975688401124</v>
      </c>
      <c r="W20" s="7">
        <f>L28</f>
        <v>-100.52595137680225</v>
      </c>
      <c r="Y20" s="7">
        <f>P24</f>
        <v>1.001001001001001E-3</v>
      </c>
      <c r="Z20" s="7">
        <f>P28</f>
        <v>-1.0010010010010011</v>
      </c>
      <c r="BC20" s="25">
        <f>SUM(BC10,BC12,BC14,BC16)</f>
        <v>1004060.4972663198</v>
      </c>
    </row>
    <row r="21" spans="1:57" x14ac:dyDescent="0.25">
      <c r="A21" s="9" t="s">
        <v>5</v>
      </c>
      <c r="B21" s="7" cm="1">
        <f t="array" ref="B21:C24">MMULT(B7:C10,_xlfn.ANCHORARRAY(B15))</f>
        <v>4.6046046046046044E-5</v>
      </c>
      <c r="C21" s="7">
        <v>3.0230230230230234E-2</v>
      </c>
      <c r="G21" s="1">
        <v>1</v>
      </c>
      <c r="H21" s="1">
        <v>2</v>
      </c>
      <c r="I21" s="1">
        <v>3</v>
      </c>
      <c r="J21" s="1">
        <f>-B23</f>
        <v>-1.9019019019019021E-5</v>
      </c>
      <c r="K21" s="1">
        <f>B19</f>
        <v>1001.0010010010011</v>
      </c>
      <c r="L21" s="15">
        <f t="shared" si="5"/>
        <v>-1.9038057076095117E-2</v>
      </c>
      <c r="M21" s="2">
        <f>B31</f>
        <v>20.0950950950951</v>
      </c>
      <c r="N21" s="1">
        <f>C4</f>
        <v>-5</v>
      </c>
      <c r="O21" s="1">
        <f t="shared" si="6"/>
        <v>-0.2488169364881693</v>
      </c>
      <c r="P21" s="17">
        <f t="shared" si="7"/>
        <v>4.7369910383609007E-3</v>
      </c>
      <c r="Q21" s="5"/>
      <c r="R21" s="5"/>
      <c r="S21" s="5"/>
      <c r="T21" s="5"/>
    </row>
    <row r="22" spans="1:57" x14ac:dyDescent="0.25">
      <c r="B22" s="7">
        <v>8.5085085085085098E-5</v>
      </c>
      <c r="C22" s="7">
        <v>0.10042542542542544</v>
      </c>
      <c r="G22" s="1">
        <v>1</v>
      </c>
      <c r="H22" s="1">
        <v>2</v>
      </c>
      <c r="I22" s="1">
        <v>4</v>
      </c>
      <c r="J22" s="1">
        <f>-B24</f>
        <v>0.50042042042042045</v>
      </c>
      <c r="K22" s="1">
        <f>B19</f>
        <v>1001.0010010010011</v>
      </c>
      <c r="L22" s="15">
        <f t="shared" si="5"/>
        <v>500.92134176218269</v>
      </c>
      <c r="M22" s="1">
        <f>B32</f>
        <v>-2102.102102102102</v>
      </c>
      <c r="N22" s="1">
        <f>C4</f>
        <v>-5</v>
      </c>
      <c r="O22" s="1">
        <f t="shared" si="6"/>
        <v>2.3785714285714287E-3</v>
      </c>
      <c r="P22" s="17">
        <f t="shared" si="7"/>
        <v>1.1914771914771918</v>
      </c>
      <c r="Q22" s="5"/>
      <c r="R22" s="5"/>
      <c r="S22" s="5"/>
      <c r="T22" s="5"/>
      <c r="V22" s="4" t="s">
        <v>14</v>
      </c>
      <c r="Y22" s="4" t="s">
        <v>50</v>
      </c>
    </row>
    <row r="23" spans="1:57" x14ac:dyDescent="0.25">
      <c r="B23" s="7">
        <v>1.9019019019019021E-5</v>
      </c>
      <c r="C23" s="7">
        <v>2.0095095095095099E-2</v>
      </c>
      <c r="G23" s="1">
        <v>2</v>
      </c>
      <c r="H23" s="1">
        <v>1</v>
      </c>
      <c r="I23" s="1">
        <v>1</v>
      </c>
      <c r="J23" s="1">
        <f>-C21</f>
        <v>-3.0230230230230234E-2</v>
      </c>
      <c r="K23" s="2">
        <f>B18</f>
        <v>5.005005005005005</v>
      </c>
      <c r="L23" s="15">
        <f t="shared" si="5"/>
        <v>-0.15130245360475592</v>
      </c>
      <c r="M23" s="1">
        <f>B29</f>
        <v>30.230230230230234</v>
      </c>
      <c r="N23" s="1">
        <f>B5</f>
        <v>-0.2</v>
      </c>
      <c r="O23" s="1">
        <f t="shared" si="6"/>
        <v>-6.6158940397350987E-3</v>
      </c>
      <c r="P23" s="17">
        <f t="shared" si="7"/>
        <v>1.001001001001001E-3</v>
      </c>
      <c r="Q23" s="5"/>
      <c r="R23" s="5"/>
      <c r="S23" s="5"/>
      <c r="T23" s="5"/>
      <c r="V23" s="7">
        <f>L17</f>
        <v>-9.5190285380475587E-5</v>
      </c>
      <c r="W23" s="7">
        <f>L21</f>
        <v>-1.9038057076095117E-2</v>
      </c>
      <c r="Y23" s="7">
        <f>P17</f>
        <v>-4.7369910383609016E-3</v>
      </c>
      <c r="Z23" s="7">
        <f>P21</f>
        <v>4.7369910383609007E-3</v>
      </c>
    </row>
    <row r="24" spans="1:57" x14ac:dyDescent="0.25">
      <c r="B24" s="7">
        <v>-0.50042042042042045</v>
      </c>
      <c r="C24" s="7">
        <v>-2.1021021021021022</v>
      </c>
      <c r="G24" s="1">
        <v>2</v>
      </c>
      <c r="H24" s="1">
        <v>1</v>
      </c>
      <c r="I24" s="1">
        <v>2</v>
      </c>
      <c r="J24" s="1">
        <f>-C22</f>
        <v>-0.10042542542542544</v>
      </c>
      <c r="K24" s="2">
        <f>B18</f>
        <v>5.005005005005005</v>
      </c>
      <c r="L24" s="15">
        <f t="shared" si="5"/>
        <v>-0.50262975688401124</v>
      </c>
      <c r="M24" s="1">
        <f>B30</f>
        <v>100.42542542542544</v>
      </c>
      <c r="N24" s="1">
        <f>B5</f>
        <v>-0.2</v>
      </c>
      <c r="O24" s="1">
        <f t="shared" si="6"/>
        <v>-1.9915275355095936E-3</v>
      </c>
      <c r="P24" s="17">
        <f t="shared" si="7"/>
        <v>1.001001001001001E-3</v>
      </c>
      <c r="Q24" s="5"/>
      <c r="R24" s="5"/>
      <c r="S24" s="5"/>
      <c r="T24" s="5"/>
      <c r="V24" s="7">
        <f>L25</f>
        <v>-0.1005760515270025</v>
      </c>
      <c r="W24" s="7">
        <f>L29</f>
        <v>-20.115210305400502</v>
      </c>
      <c r="Y24" s="7">
        <f>P25</f>
        <v>1.001001001001001E-3</v>
      </c>
      <c r="Z24" s="7">
        <f>P29</f>
        <v>-1.0010010010010011</v>
      </c>
    </row>
    <row r="25" spans="1:57" x14ac:dyDescent="0.25">
      <c r="G25" s="1">
        <v>2</v>
      </c>
      <c r="H25" s="1">
        <v>1</v>
      </c>
      <c r="I25" s="1">
        <v>3</v>
      </c>
      <c r="J25" s="1">
        <f>-C23</f>
        <v>-2.0095095095095099E-2</v>
      </c>
      <c r="K25" s="2">
        <f>B18</f>
        <v>5.005005005005005</v>
      </c>
      <c r="L25" s="15">
        <f t="shared" si="5"/>
        <v>-0.1005760515270025</v>
      </c>
      <c r="M25" s="1">
        <f>B31</f>
        <v>20.0950950950951</v>
      </c>
      <c r="N25" s="1">
        <f>B5</f>
        <v>-0.2</v>
      </c>
      <c r="O25" s="1">
        <f t="shared" si="6"/>
        <v>-9.9526774595267726E-3</v>
      </c>
      <c r="P25" s="17">
        <f t="shared" si="7"/>
        <v>1.001001001001001E-3</v>
      </c>
      <c r="Q25" s="5"/>
      <c r="R25" s="5"/>
      <c r="S25" s="5"/>
      <c r="T25" s="5"/>
    </row>
    <row r="26" spans="1:57" x14ac:dyDescent="0.25">
      <c r="A26" s="9" t="s">
        <v>30</v>
      </c>
      <c r="B26" s="8">
        <v>1</v>
      </c>
      <c r="C26" s="7">
        <v>0.7</v>
      </c>
      <c r="D26" s="7">
        <v>0</v>
      </c>
      <c r="E26" s="7">
        <v>0</v>
      </c>
      <c r="G26" s="1">
        <v>2</v>
      </c>
      <c r="H26" s="1">
        <v>1</v>
      </c>
      <c r="I26" s="1">
        <v>4</v>
      </c>
      <c r="J26" s="1">
        <f>-C24</f>
        <v>2.1021021021021022</v>
      </c>
      <c r="K26" s="2">
        <f>B18</f>
        <v>5.005005005005005</v>
      </c>
      <c r="L26" s="15">
        <f t="shared" si="5"/>
        <v>10.521031542052564</v>
      </c>
      <c r="M26" s="1">
        <f>B32</f>
        <v>-2102.102102102102</v>
      </c>
      <c r="N26" s="1">
        <f>B5</f>
        <v>-0.2</v>
      </c>
      <c r="O26" s="1">
        <f t="shared" si="6"/>
        <v>9.5142857142857157E-5</v>
      </c>
      <c r="P26" s="17">
        <f t="shared" si="7"/>
        <v>1.0010010010010012E-3</v>
      </c>
      <c r="Q26" s="5"/>
      <c r="R26" s="5"/>
      <c r="S26" s="5"/>
      <c r="T26" s="5"/>
      <c r="V26" s="4" t="s">
        <v>15</v>
      </c>
      <c r="Y26" s="4" t="s">
        <v>51</v>
      </c>
    </row>
    <row r="27" spans="1:57" x14ac:dyDescent="0.25">
      <c r="A27" s="10"/>
      <c r="B27" s="12">
        <v>0</v>
      </c>
      <c r="C27" s="7">
        <v>0</v>
      </c>
      <c r="D27" s="7">
        <v>25</v>
      </c>
      <c r="E27" s="7">
        <v>1</v>
      </c>
      <c r="G27" s="1">
        <v>2</v>
      </c>
      <c r="H27" s="1">
        <v>2</v>
      </c>
      <c r="I27" s="1">
        <v>1</v>
      </c>
      <c r="J27" s="1">
        <f>-C21</f>
        <v>-3.0230230230230234E-2</v>
      </c>
      <c r="K27" s="1">
        <f>B19</f>
        <v>1001.0010010010011</v>
      </c>
      <c r="L27" s="15">
        <f t="shared" si="5"/>
        <v>-30.260490720951189</v>
      </c>
      <c r="M27" s="1">
        <f>B29</f>
        <v>30.230230230230234</v>
      </c>
      <c r="N27" s="1">
        <f>C5</f>
        <v>1</v>
      </c>
      <c r="O27" s="1">
        <f t="shared" si="6"/>
        <v>3.3079470198675492E-2</v>
      </c>
      <c r="P27" s="17">
        <f t="shared" si="7"/>
        <v>-1.0010010010010011</v>
      </c>
      <c r="Q27" s="5"/>
      <c r="R27" s="5"/>
      <c r="S27" s="5"/>
      <c r="T27" s="5"/>
      <c r="V27" s="7">
        <f>L18</f>
        <v>2.504606708810913</v>
      </c>
      <c r="W27" s="7">
        <f>L22</f>
        <v>500.92134176218269</v>
      </c>
      <c r="Y27" s="7">
        <f>P18</f>
        <v>-1.1914771914771916</v>
      </c>
      <c r="Z27" s="7">
        <f>P22</f>
        <v>1.1914771914771918</v>
      </c>
    </row>
    <row r="28" spans="1:57" x14ac:dyDescent="0.25">
      <c r="G28" s="1">
        <v>2</v>
      </c>
      <c r="H28" s="1">
        <v>2</v>
      </c>
      <c r="I28" s="1">
        <v>2</v>
      </c>
      <c r="J28" s="1">
        <f>-C22</f>
        <v>-0.10042542542542544</v>
      </c>
      <c r="K28" s="1">
        <f>B19</f>
        <v>1001.0010010010011</v>
      </c>
      <c r="L28" s="15">
        <f t="shared" si="5"/>
        <v>-100.52595137680225</v>
      </c>
      <c r="M28" s="1">
        <f>B30</f>
        <v>100.42542542542544</v>
      </c>
      <c r="N28" s="1">
        <f>C5</f>
        <v>1</v>
      </c>
      <c r="O28" s="1">
        <f t="shared" si="6"/>
        <v>9.9576376775479675E-3</v>
      </c>
      <c r="P28" s="17">
        <f t="shared" si="7"/>
        <v>-1.0010010010010011</v>
      </c>
      <c r="Q28" s="5"/>
      <c r="R28" s="5"/>
      <c r="S28" s="5"/>
      <c r="T28" s="5"/>
      <c r="V28" s="8">
        <f>L26</f>
        <v>10.521031542052564</v>
      </c>
      <c r="W28" s="7">
        <f>L30</f>
        <v>2104.206308410513</v>
      </c>
      <c r="Y28" s="7">
        <f>P26</f>
        <v>1.0010010010010012E-3</v>
      </c>
      <c r="Z28" s="7">
        <f>P30</f>
        <v>-1.0010010010010013</v>
      </c>
      <c r="AW28" t="s">
        <v>27</v>
      </c>
      <c r="AX28" t="s">
        <v>27</v>
      </c>
      <c r="AY28" t="s">
        <v>28</v>
      </c>
    </row>
    <row r="29" spans="1:57" x14ac:dyDescent="0.25">
      <c r="A29" s="9" t="s">
        <v>44</v>
      </c>
      <c r="B29" s="7" cm="1">
        <f t="array" ref="B29:B32">MMULT(B7:C10,_xlfn.ANCHORARRAY(B18))</f>
        <v>30.230230230230234</v>
      </c>
      <c r="G29" s="1">
        <v>2</v>
      </c>
      <c r="H29" s="1">
        <v>2</v>
      </c>
      <c r="I29" s="1">
        <v>3</v>
      </c>
      <c r="J29" s="1">
        <f>-C23</f>
        <v>-2.0095095095095099E-2</v>
      </c>
      <c r="K29" s="1">
        <f>B19</f>
        <v>1001.0010010010011</v>
      </c>
      <c r="L29" s="15">
        <f t="shared" si="5"/>
        <v>-20.115210305400502</v>
      </c>
      <c r="M29" s="1">
        <f>B31</f>
        <v>20.0950950950951</v>
      </c>
      <c r="N29" s="1">
        <f>C5</f>
        <v>1</v>
      </c>
      <c r="O29" s="1">
        <f t="shared" si="6"/>
        <v>4.9763387297633861E-2</v>
      </c>
      <c r="P29" s="17">
        <f t="shared" si="7"/>
        <v>-1.0010010010010011</v>
      </c>
      <c r="Q29" s="5"/>
      <c r="R29" s="5"/>
      <c r="S29" s="5"/>
      <c r="T29" s="5"/>
      <c r="AW29" s="3" t="s">
        <v>6</v>
      </c>
      <c r="AX29" s="3" t="s">
        <v>7</v>
      </c>
      <c r="AY29" s="3" t="s">
        <v>8</v>
      </c>
      <c r="AZ29" s="3" t="s">
        <v>90</v>
      </c>
      <c r="BA29" s="3" t="s">
        <v>87</v>
      </c>
      <c r="BB29" s="3" t="s">
        <v>10</v>
      </c>
      <c r="BC29" s="3" t="s">
        <v>91</v>
      </c>
      <c r="BD29" s="3" t="s">
        <v>93</v>
      </c>
      <c r="BE29" s="3" t="s">
        <v>94</v>
      </c>
    </row>
    <row r="30" spans="1:57" x14ac:dyDescent="0.25">
      <c r="B30" s="7">
        <v>100.42542542542544</v>
      </c>
      <c r="G30" s="1">
        <v>2</v>
      </c>
      <c r="H30" s="1">
        <v>2</v>
      </c>
      <c r="I30" s="1">
        <v>4</v>
      </c>
      <c r="J30" s="1">
        <f>-C24</f>
        <v>2.1021021021021022</v>
      </c>
      <c r="K30" s="1">
        <f>B19</f>
        <v>1001.0010010010011</v>
      </c>
      <c r="L30" s="15">
        <f t="shared" si="5"/>
        <v>2104.206308410513</v>
      </c>
      <c r="M30" s="1">
        <f>B32</f>
        <v>-2102.102102102102</v>
      </c>
      <c r="N30" s="1">
        <f>C5</f>
        <v>1</v>
      </c>
      <c r="O30" s="1">
        <f t="shared" si="6"/>
        <v>-4.7571428571428575E-4</v>
      </c>
      <c r="P30" s="17">
        <f t="shared" si="7"/>
        <v>-1.0010010010010013</v>
      </c>
      <c r="Q30" s="5"/>
      <c r="R30" s="5"/>
      <c r="S30" s="5"/>
      <c r="T30" s="5"/>
      <c r="AW30" s="1">
        <v>1</v>
      </c>
      <c r="AX30" s="1">
        <v>1</v>
      </c>
      <c r="AY30" s="1">
        <v>1</v>
      </c>
      <c r="AZ30" s="1">
        <f t="shared" ref="AZ30:AZ45" si="8">-L15</f>
        <v>2.3046069092115139E-4</v>
      </c>
      <c r="BA30" s="1">
        <f>B37</f>
        <v>1</v>
      </c>
      <c r="BB30" s="1">
        <f>AZ9</f>
        <v>5.005005005005005</v>
      </c>
      <c r="BC30" s="1">
        <f>B40</f>
        <v>2</v>
      </c>
      <c r="BD30" s="1">
        <f>(AZ30^2)*BA30</f>
        <v>5.3112130059854466E-8</v>
      </c>
      <c r="BE30" s="1">
        <f>(BB30^2)*BC30</f>
        <v>50.100150200250297</v>
      </c>
    </row>
    <row r="31" spans="1:57" x14ac:dyDescent="0.25">
      <c r="B31" s="7">
        <v>20.0950950950951</v>
      </c>
      <c r="AW31" s="1">
        <v>1</v>
      </c>
      <c r="AX31" s="1">
        <v>1</v>
      </c>
      <c r="AY31" s="1">
        <v>2</v>
      </c>
      <c r="AZ31" s="1">
        <f t="shared" si="8"/>
        <v>4.2585127670212761E-4</v>
      </c>
      <c r="BA31" s="1">
        <f>BA30</f>
        <v>1</v>
      </c>
      <c r="BB31" s="1">
        <f>BB30</f>
        <v>5.005005005005005</v>
      </c>
      <c r="BC31" s="1">
        <f>B41</f>
        <v>2</v>
      </c>
      <c r="BD31" s="1">
        <f t="shared" ref="BD31:BD45" si="9">(AZ31^2)*BA31</f>
        <v>1.8134930986883206E-7</v>
      </c>
      <c r="BE31" s="1">
        <f t="shared" ref="BE31:BE45" si="10">(BB31^2)*BC31</f>
        <v>50.100150200250297</v>
      </c>
    </row>
    <row r="32" spans="1:57" x14ac:dyDescent="0.25">
      <c r="B32" s="7">
        <v>-2102.102102102102</v>
      </c>
      <c r="G32" t="s">
        <v>28</v>
      </c>
      <c r="H32" t="s">
        <v>27</v>
      </c>
      <c r="I32" t="s">
        <v>28</v>
      </c>
      <c r="AW32" s="1">
        <v>1</v>
      </c>
      <c r="AX32" s="1">
        <v>1</v>
      </c>
      <c r="AY32" s="1">
        <v>3</v>
      </c>
      <c r="AZ32" s="1">
        <f t="shared" si="8"/>
        <v>9.5190285380475587E-5</v>
      </c>
      <c r="BA32" s="1">
        <f>BA30</f>
        <v>1</v>
      </c>
      <c r="BB32" s="1">
        <f>BB30</f>
        <v>5.005005005005005</v>
      </c>
      <c r="BC32" s="1">
        <f>B42</f>
        <v>1.5</v>
      </c>
      <c r="BD32" s="1">
        <f t="shared" si="9"/>
        <v>9.0611904308163841E-9</v>
      </c>
      <c r="BE32" s="1">
        <f t="shared" si="10"/>
        <v>37.57511265018772</v>
      </c>
    </row>
    <row r="33" spans="1:57" x14ac:dyDescent="0.25">
      <c r="G33" s="3" t="s">
        <v>6</v>
      </c>
      <c r="H33" s="3" t="s">
        <v>7</v>
      </c>
      <c r="I33" s="3" t="s">
        <v>8</v>
      </c>
      <c r="J33" s="3" t="s">
        <v>10</v>
      </c>
      <c r="K33" s="3" t="s">
        <v>21</v>
      </c>
      <c r="L33" s="14" t="s">
        <v>20</v>
      </c>
      <c r="M33" s="3" t="s">
        <v>42</v>
      </c>
      <c r="N33" s="3" t="s">
        <v>53</v>
      </c>
      <c r="O33" s="3" t="s">
        <v>54</v>
      </c>
      <c r="P33" s="16" t="s">
        <v>52</v>
      </c>
      <c r="Q33" s="19"/>
      <c r="R33" s="19"/>
      <c r="S33" s="19"/>
      <c r="T33" s="19"/>
      <c r="V33" s="4" t="s">
        <v>22</v>
      </c>
      <c r="Y33" s="4" t="s">
        <v>55</v>
      </c>
      <c r="AW33" s="1">
        <v>1</v>
      </c>
      <c r="AX33" s="1">
        <v>1</v>
      </c>
      <c r="AY33" s="1">
        <v>4</v>
      </c>
      <c r="AZ33" s="1">
        <f t="shared" si="8"/>
        <v>-2.504606708810913</v>
      </c>
      <c r="BA33" s="1">
        <f>BA30</f>
        <v>1</v>
      </c>
      <c r="BB33" s="1">
        <f>BB30</f>
        <v>5.005005005005005</v>
      </c>
      <c r="BC33" s="1">
        <f>B43</f>
        <v>3</v>
      </c>
      <c r="BD33" s="1">
        <f t="shared" si="9"/>
        <v>6.2730547658206337</v>
      </c>
      <c r="BE33" s="1">
        <f t="shared" si="10"/>
        <v>75.150225300375439</v>
      </c>
    </row>
    <row r="34" spans="1:57" x14ac:dyDescent="0.25">
      <c r="A34" s="9" t="s">
        <v>64</v>
      </c>
      <c r="B34" s="7" cm="1">
        <f t="array" ref="B34:B35">MMULT(B26:E27,_xlfn.ANCHORARRAY(B29))</f>
        <v>100.52802802802805</v>
      </c>
      <c r="G34" s="1">
        <v>1</v>
      </c>
      <c r="H34" s="1">
        <v>1</v>
      </c>
      <c r="I34" s="1">
        <v>1</v>
      </c>
      <c r="J34" s="2">
        <f>B18</f>
        <v>5.005005005005005</v>
      </c>
      <c r="K34" s="11">
        <v>1</v>
      </c>
      <c r="L34" s="15">
        <f>J34*K34</f>
        <v>5.005005005005005</v>
      </c>
      <c r="M34" s="2">
        <f>B29</f>
        <v>30.230230230230234</v>
      </c>
      <c r="N34" s="1">
        <f>B7</f>
        <v>0.04</v>
      </c>
      <c r="O34" s="1">
        <f>N34/M34</f>
        <v>1.3231788079470198E-3</v>
      </c>
      <c r="P34" s="17">
        <f>L34*O34</f>
        <v>6.6225165562913899E-3</v>
      </c>
      <c r="Q34" s="5"/>
      <c r="R34" s="5"/>
      <c r="S34" s="5"/>
      <c r="T34" s="5"/>
      <c r="V34" s="7">
        <f>L34</f>
        <v>5.005005005005005</v>
      </c>
      <c r="W34" s="7">
        <f>L38</f>
        <v>1001.0010010010011</v>
      </c>
      <c r="Y34" s="7">
        <f>P34</f>
        <v>6.6225165562913899E-3</v>
      </c>
      <c r="Z34" s="7">
        <f>P38</f>
        <v>0.99337748344370846</v>
      </c>
      <c r="AW34" s="1">
        <v>1</v>
      </c>
      <c r="AX34" s="1">
        <v>2</v>
      </c>
      <c r="AY34" s="1">
        <v>1</v>
      </c>
      <c r="AZ34" s="1">
        <f t="shared" si="8"/>
        <v>4.6092138184230282E-2</v>
      </c>
      <c r="BA34" s="1">
        <f>C37</f>
        <v>1.0009999999999999</v>
      </c>
      <c r="BB34" s="1">
        <f>AZ11</f>
        <v>1001.0010010010011</v>
      </c>
      <c r="BC34" s="1">
        <f>C40</f>
        <v>2</v>
      </c>
      <c r="BD34" s="1">
        <f t="shared" si="9"/>
        <v>2.1266096875965732E-3</v>
      </c>
      <c r="BE34" s="1">
        <f t="shared" si="10"/>
        <v>2004006.0080100123</v>
      </c>
    </row>
    <row r="35" spans="1:57" x14ac:dyDescent="0.25">
      <c r="B35" s="7">
        <v>-1599.7247247247244</v>
      </c>
      <c r="G35" s="1">
        <v>1</v>
      </c>
      <c r="H35" s="1">
        <v>1</v>
      </c>
      <c r="I35" s="1">
        <v>2</v>
      </c>
      <c r="J35" s="2">
        <f>B18</f>
        <v>5.005005005005005</v>
      </c>
      <c r="K35" s="11">
        <v>0</v>
      </c>
      <c r="L35" s="15">
        <f t="shared" ref="L35:L65" si="11">J35*K35</f>
        <v>0</v>
      </c>
      <c r="M35" s="1">
        <f>B30</f>
        <v>100.42542542542544</v>
      </c>
      <c r="N35" s="1">
        <f>N34</f>
        <v>0.04</v>
      </c>
      <c r="O35" s="1">
        <f t="shared" ref="O35:O65" si="12">N35/M35</f>
        <v>3.9830550710191867E-4</v>
      </c>
      <c r="P35" s="17">
        <f t="shared" ref="P35:P65" si="13">L35*O35</f>
        <v>0</v>
      </c>
      <c r="Q35" s="5"/>
      <c r="R35" s="5"/>
      <c r="S35" s="5"/>
      <c r="T35" s="5"/>
      <c r="V35" s="7">
        <f>L42</f>
        <v>0</v>
      </c>
      <c r="W35" s="7">
        <f>L46</f>
        <v>0</v>
      </c>
      <c r="Y35" s="7">
        <v>0</v>
      </c>
      <c r="Z35" s="7">
        <v>0</v>
      </c>
      <c r="AW35" s="1">
        <v>1</v>
      </c>
      <c r="AX35" s="1">
        <v>2</v>
      </c>
      <c r="AY35" s="1">
        <v>2</v>
      </c>
      <c r="AZ35" s="1">
        <f t="shared" si="8"/>
        <v>8.5170255340425535E-2</v>
      </c>
      <c r="BA35" s="1">
        <f>BA34</f>
        <v>1.0009999999999999</v>
      </c>
      <c r="BB35" s="1">
        <f>BB34</f>
        <v>1001.0010010010011</v>
      </c>
      <c r="BC35" s="1">
        <f>C41</f>
        <v>2</v>
      </c>
      <c r="BD35" s="1">
        <f t="shared" si="9"/>
        <v>7.2612263671480376E-3</v>
      </c>
      <c r="BE35" s="1">
        <f t="shared" si="10"/>
        <v>2004006.0080100123</v>
      </c>
    </row>
    <row r="36" spans="1:57" x14ac:dyDescent="0.25">
      <c r="G36" s="1">
        <v>1</v>
      </c>
      <c r="H36" s="1">
        <v>1</v>
      </c>
      <c r="I36" s="1">
        <v>3</v>
      </c>
      <c r="J36" s="2">
        <f>B18</f>
        <v>5.005005005005005</v>
      </c>
      <c r="K36" s="11">
        <v>0</v>
      </c>
      <c r="L36" s="15">
        <f t="shared" si="11"/>
        <v>0</v>
      </c>
      <c r="M36" s="2">
        <f>B31</f>
        <v>20.0950950950951</v>
      </c>
      <c r="N36" s="1">
        <f>N34</f>
        <v>0.04</v>
      </c>
      <c r="O36" s="1">
        <f t="shared" si="12"/>
        <v>1.9905354919053544E-3</v>
      </c>
      <c r="P36" s="17">
        <f t="shared" si="13"/>
        <v>0</v>
      </c>
      <c r="Q36" s="5"/>
      <c r="R36" s="5"/>
      <c r="S36" s="5"/>
      <c r="T36" s="5"/>
      <c r="V36" s="7">
        <f>L50</f>
        <v>0</v>
      </c>
      <c r="W36" s="7">
        <f>L54</f>
        <v>0</v>
      </c>
      <c r="Y36" s="7">
        <v>0</v>
      </c>
      <c r="Z36" s="7">
        <v>0</v>
      </c>
      <c r="AW36" s="1">
        <v>1</v>
      </c>
      <c r="AX36" s="1">
        <v>2</v>
      </c>
      <c r="AY36" s="1">
        <v>3</v>
      </c>
      <c r="AZ36" s="1">
        <f t="shared" si="8"/>
        <v>1.9038057076095117E-2</v>
      </c>
      <c r="BA36" s="1">
        <f>BA34</f>
        <v>1.0009999999999999</v>
      </c>
      <c r="BB36" s="1">
        <f>BB34</f>
        <v>1001.0010010010011</v>
      </c>
      <c r="BC36" s="1">
        <f>C42</f>
        <v>1.5</v>
      </c>
      <c r="BD36" s="1">
        <f t="shared" si="9"/>
        <v>3.6281006484988797E-4</v>
      </c>
      <c r="BE36" s="1">
        <f t="shared" si="10"/>
        <v>1503004.5060075093</v>
      </c>
    </row>
    <row r="37" spans="1:57" x14ac:dyDescent="0.25">
      <c r="A37" s="9" t="s">
        <v>72</v>
      </c>
      <c r="B37" s="7">
        <v>1</v>
      </c>
      <c r="C37" s="7">
        <v>1.0009999999999999</v>
      </c>
      <c r="G37" s="1">
        <v>1</v>
      </c>
      <c r="H37" s="1">
        <v>1</v>
      </c>
      <c r="I37" s="1">
        <v>4</v>
      </c>
      <c r="J37" s="2">
        <f>B18</f>
        <v>5.005005005005005</v>
      </c>
      <c r="K37" s="11">
        <v>0</v>
      </c>
      <c r="L37" s="15">
        <f t="shared" si="11"/>
        <v>0</v>
      </c>
      <c r="M37" s="1">
        <f>B32</f>
        <v>-2102.102102102102</v>
      </c>
      <c r="N37" s="1">
        <f>N34</f>
        <v>0.04</v>
      </c>
      <c r="O37" s="1">
        <f t="shared" si="12"/>
        <v>-1.9028571428571431E-5</v>
      </c>
      <c r="P37" s="17">
        <f t="shared" si="13"/>
        <v>0</v>
      </c>
      <c r="Q37" s="5"/>
      <c r="R37" s="5"/>
      <c r="S37" s="5"/>
      <c r="T37" s="5"/>
      <c r="V37" s="7">
        <f>L58</f>
        <v>0</v>
      </c>
      <c r="W37" s="7">
        <f>L62</f>
        <v>0</v>
      </c>
      <c r="Y37" s="7">
        <v>0</v>
      </c>
      <c r="Z37" s="7">
        <v>0</v>
      </c>
      <c r="AW37" s="1">
        <v>1</v>
      </c>
      <c r="AX37" s="1">
        <v>2</v>
      </c>
      <c r="AY37" s="1">
        <v>4</v>
      </c>
      <c r="AZ37" s="1">
        <f t="shared" si="8"/>
        <v>-500.92134176218269</v>
      </c>
      <c r="BA37" s="1">
        <f>BA34</f>
        <v>1.0009999999999999</v>
      </c>
      <c r="BB37" s="1">
        <f>BB34</f>
        <v>1001.0010010010011</v>
      </c>
      <c r="BC37" s="1">
        <f>C43</f>
        <v>5</v>
      </c>
      <c r="BD37" s="1">
        <f t="shared" si="9"/>
        <v>251173.11282345821</v>
      </c>
      <c r="BE37" s="1">
        <f t="shared" si="10"/>
        <v>5010015.0200250307</v>
      </c>
    </row>
    <row r="38" spans="1:57" x14ac:dyDescent="0.25">
      <c r="A38" s="10"/>
      <c r="B38" s="7">
        <v>1.01</v>
      </c>
      <c r="C38" s="7">
        <v>1</v>
      </c>
      <c r="G38" s="1">
        <v>1</v>
      </c>
      <c r="H38" s="1">
        <v>2</v>
      </c>
      <c r="I38" s="1">
        <v>1</v>
      </c>
      <c r="J38" s="1">
        <f>B19</f>
        <v>1001.0010010010011</v>
      </c>
      <c r="K38" s="11">
        <v>1</v>
      </c>
      <c r="L38" s="15">
        <f t="shared" si="11"/>
        <v>1001.0010010010011</v>
      </c>
      <c r="M38" s="2">
        <f>B29</f>
        <v>30.230230230230234</v>
      </c>
      <c r="N38" s="1">
        <f>C7</f>
        <v>0.03</v>
      </c>
      <c r="O38" s="1">
        <f t="shared" si="12"/>
        <v>9.9238410596026467E-4</v>
      </c>
      <c r="P38" s="17">
        <f t="shared" si="13"/>
        <v>0.99337748344370846</v>
      </c>
      <c r="Q38" s="5"/>
      <c r="R38" s="5"/>
      <c r="S38" s="5"/>
      <c r="T38" s="5"/>
      <c r="AW38" s="1">
        <v>2</v>
      </c>
      <c r="AX38" s="1">
        <v>1</v>
      </c>
      <c r="AY38" s="1">
        <v>1</v>
      </c>
      <c r="AZ38" s="1">
        <f t="shared" si="8"/>
        <v>0.15130245360475592</v>
      </c>
      <c r="BA38" s="1">
        <f>B38</f>
        <v>1.01</v>
      </c>
      <c r="BB38" s="1">
        <f>BB30</f>
        <v>5.005005005005005</v>
      </c>
      <c r="BC38" s="1">
        <f>BC30</f>
        <v>2</v>
      </c>
      <c r="BD38" s="1">
        <f t="shared" si="9"/>
        <v>2.312135679148751E-2</v>
      </c>
      <c r="BE38" s="1">
        <f t="shared" si="10"/>
        <v>50.100150200250297</v>
      </c>
    </row>
    <row r="39" spans="1:57" x14ac:dyDescent="0.25">
      <c r="G39" s="1">
        <v>1</v>
      </c>
      <c r="H39" s="1">
        <v>2</v>
      </c>
      <c r="I39" s="1">
        <v>2</v>
      </c>
      <c r="J39" s="1">
        <f>B19</f>
        <v>1001.0010010010011</v>
      </c>
      <c r="K39" s="11">
        <v>0</v>
      </c>
      <c r="L39" s="15">
        <f t="shared" si="11"/>
        <v>0</v>
      </c>
      <c r="M39" s="1">
        <f>B30</f>
        <v>100.42542542542544</v>
      </c>
      <c r="N39" s="1">
        <f>N38</f>
        <v>0.03</v>
      </c>
      <c r="O39" s="1">
        <f t="shared" si="12"/>
        <v>2.98729130326439E-4</v>
      </c>
      <c r="P39" s="17">
        <f t="shared" si="13"/>
        <v>0</v>
      </c>
      <c r="Q39" s="5"/>
      <c r="R39" s="5"/>
      <c r="S39" s="5"/>
      <c r="T39" s="5"/>
      <c r="V39" s="4" t="s">
        <v>23</v>
      </c>
      <c r="Y39" s="4" t="s">
        <v>56</v>
      </c>
      <c r="AW39" s="1">
        <v>2</v>
      </c>
      <c r="AX39" s="1">
        <v>1</v>
      </c>
      <c r="AY39" s="1">
        <v>2</v>
      </c>
      <c r="AZ39" s="1">
        <f t="shared" si="8"/>
        <v>0.50262975688401124</v>
      </c>
      <c r="BA39" s="1">
        <f>BA38</f>
        <v>1.01</v>
      </c>
      <c r="BB39" s="1">
        <f>BB38</f>
        <v>5.005005005005005</v>
      </c>
      <c r="BC39" s="1">
        <f t="shared" ref="BC39:BC45" si="14">BC31</f>
        <v>2</v>
      </c>
      <c r="BD39" s="1">
        <f t="shared" si="9"/>
        <v>0.25516303923033301</v>
      </c>
      <c r="BE39" s="1">
        <f t="shared" si="10"/>
        <v>50.100150200250297</v>
      </c>
    </row>
    <row r="40" spans="1:57" x14ac:dyDescent="0.25">
      <c r="A40" s="9" t="s">
        <v>73</v>
      </c>
      <c r="B40" s="7">
        <v>2</v>
      </c>
      <c r="C40" s="7">
        <v>2</v>
      </c>
      <c r="G40" s="1">
        <v>1</v>
      </c>
      <c r="H40" s="1">
        <v>2</v>
      </c>
      <c r="I40" s="1">
        <v>3</v>
      </c>
      <c r="J40" s="1">
        <f>B19</f>
        <v>1001.0010010010011</v>
      </c>
      <c r="K40" s="11">
        <v>0</v>
      </c>
      <c r="L40" s="15">
        <f t="shared" si="11"/>
        <v>0</v>
      </c>
      <c r="M40" s="2">
        <f>B31</f>
        <v>20.0950950950951</v>
      </c>
      <c r="N40" s="1">
        <f>N38</f>
        <v>0.03</v>
      </c>
      <c r="O40" s="1">
        <f t="shared" si="12"/>
        <v>1.4929016189290157E-3</v>
      </c>
      <c r="P40" s="17">
        <f t="shared" si="13"/>
        <v>0</v>
      </c>
      <c r="Q40" s="5"/>
      <c r="R40" s="5"/>
      <c r="S40" s="5"/>
      <c r="T40" s="5"/>
      <c r="V40" s="7">
        <f>L35</f>
        <v>0</v>
      </c>
      <c r="W40" s="7">
        <f>L39</f>
        <v>0</v>
      </c>
      <c r="Y40" s="7">
        <v>0</v>
      </c>
      <c r="Z40" s="7">
        <v>0</v>
      </c>
      <c r="AW40" s="1">
        <v>2</v>
      </c>
      <c r="AX40" s="1">
        <v>1</v>
      </c>
      <c r="AY40" s="1">
        <v>3</v>
      </c>
      <c r="AZ40" s="1">
        <f t="shared" si="8"/>
        <v>0.1005760515270025</v>
      </c>
      <c r="BA40" s="1">
        <f>BA38</f>
        <v>1.01</v>
      </c>
      <c r="BB40" s="1">
        <f>BB38</f>
        <v>5.005005005005005</v>
      </c>
      <c r="BC40" s="1">
        <f t="shared" si="14"/>
        <v>1.5</v>
      </c>
      <c r="BD40" s="1">
        <f t="shared" si="9"/>
        <v>1.0216697562169884E-2</v>
      </c>
      <c r="BE40" s="1">
        <f t="shared" si="10"/>
        <v>37.57511265018772</v>
      </c>
    </row>
    <row r="41" spans="1:57" x14ac:dyDescent="0.25">
      <c r="A41" s="10"/>
      <c r="B41" s="7">
        <v>2</v>
      </c>
      <c r="C41" s="7">
        <v>2</v>
      </c>
      <c r="G41" s="1">
        <v>1</v>
      </c>
      <c r="H41" s="1">
        <v>2</v>
      </c>
      <c r="I41" s="1">
        <v>4</v>
      </c>
      <c r="J41" s="1">
        <f>B19</f>
        <v>1001.0010010010011</v>
      </c>
      <c r="K41" s="11">
        <v>0</v>
      </c>
      <c r="L41" s="15">
        <f t="shared" si="11"/>
        <v>0</v>
      </c>
      <c r="M41" s="1">
        <f>B32</f>
        <v>-2102.102102102102</v>
      </c>
      <c r="N41" s="1">
        <f>N38</f>
        <v>0.03</v>
      </c>
      <c r="O41" s="1">
        <f t="shared" si="12"/>
        <v>-1.4271428571428572E-5</v>
      </c>
      <c r="P41" s="17">
        <f t="shared" si="13"/>
        <v>0</v>
      </c>
      <c r="Q41" s="5"/>
      <c r="R41" s="5"/>
      <c r="S41" s="5"/>
      <c r="T41" s="5"/>
      <c r="V41" s="7">
        <f>L43</f>
        <v>5.005005005005005</v>
      </c>
      <c r="W41" s="7">
        <f>L47</f>
        <v>1001.0010010010011</v>
      </c>
      <c r="Y41" s="7">
        <f>P43</f>
        <v>3.2394717169200097E-3</v>
      </c>
      <c r="Z41" s="7">
        <f>P47</f>
        <v>0.99676052828307993</v>
      </c>
      <c r="AW41" s="1">
        <v>2</v>
      </c>
      <c r="AX41" s="1">
        <v>1</v>
      </c>
      <c r="AY41" s="1">
        <v>4</v>
      </c>
      <c r="AZ41" s="1">
        <f t="shared" si="8"/>
        <v>-10.521031542052564</v>
      </c>
      <c r="BA41" s="1">
        <f>BA38</f>
        <v>1.01</v>
      </c>
      <c r="BB41" s="1">
        <f>BB38</f>
        <v>5.005005005005005</v>
      </c>
      <c r="BC41" s="1">
        <f t="shared" si="14"/>
        <v>3</v>
      </c>
      <c r="BD41" s="1">
        <f t="shared" si="9"/>
        <v>111.79902575595359</v>
      </c>
      <c r="BE41" s="1">
        <f t="shared" si="10"/>
        <v>75.150225300375439</v>
      </c>
    </row>
    <row r="42" spans="1:57" x14ac:dyDescent="0.25">
      <c r="A42" s="10"/>
      <c r="B42" s="7">
        <v>1.5</v>
      </c>
      <c r="C42" s="7">
        <v>1.5</v>
      </c>
      <c r="G42" s="1">
        <v>2</v>
      </c>
      <c r="H42" s="1">
        <v>1</v>
      </c>
      <c r="I42" s="1">
        <v>1</v>
      </c>
      <c r="J42" s="2">
        <f>B18</f>
        <v>5.005005005005005</v>
      </c>
      <c r="K42" s="11">
        <v>0</v>
      </c>
      <c r="L42" s="15">
        <f t="shared" si="11"/>
        <v>0</v>
      </c>
      <c r="M42" s="1">
        <f>B29</f>
        <v>30.230230230230234</v>
      </c>
      <c r="N42" s="1">
        <f>B8</f>
        <v>6.5000000000000002E-2</v>
      </c>
      <c r="O42" s="1">
        <f t="shared" si="12"/>
        <v>2.1501655629139072E-3</v>
      </c>
      <c r="P42" s="17">
        <f t="shared" si="13"/>
        <v>0</v>
      </c>
      <c r="Q42" s="5"/>
      <c r="R42" s="5"/>
      <c r="S42" s="5"/>
      <c r="T42" s="5"/>
      <c r="V42" s="7">
        <f>L51</f>
        <v>0</v>
      </c>
      <c r="W42" s="7">
        <f>L55</f>
        <v>0</v>
      </c>
      <c r="Y42" s="7">
        <v>0</v>
      </c>
      <c r="Z42" s="7">
        <v>0</v>
      </c>
      <c r="AW42" s="1">
        <v>2</v>
      </c>
      <c r="AX42" s="1">
        <v>2</v>
      </c>
      <c r="AY42" s="1">
        <v>1</v>
      </c>
      <c r="AZ42" s="1">
        <f t="shared" si="8"/>
        <v>30.260490720951189</v>
      </c>
      <c r="BA42" s="1">
        <f>C38</f>
        <v>1</v>
      </c>
      <c r="BB42" s="1">
        <f>BB34</f>
        <v>1001.0010010010011</v>
      </c>
      <c r="BC42" s="1">
        <f t="shared" si="14"/>
        <v>2</v>
      </c>
      <c r="BD42" s="1">
        <f t="shared" si="9"/>
        <v>915.69729867277306</v>
      </c>
      <c r="BE42" s="1">
        <f t="shared" si="10"/>
        <v>2004006.0080100123</v>
      </c>
    </row>
    <row r="43" spans="1:57" x14ac:dyDescent="0.25">
      <c r="A43" s="10"/>
      <c r="B43" s="7">
        <v>3</v>
      </c>
      <c r="C43" s="7">
        <v>5</v>
      </c>
      <c r="G43" s="1">
        <v>2</v>
      </c>
      <c r="H43" s="1">
        <v>1</v>
      </c>
      <c r="I43" s="1">
        <v>2</v>
      </c>
      <c r="J43" s="2">
        <f>B18</f>
        <v>5.005005005005005</v>
      </c>
      <c r="K43" s="11">
        <v>1</v>
      </c>
      <c r="L43" s="15">
        <f t="shared" si="11"/>
        <v>5.005005005005005</v>
      </c>
      <c r="M43" s="1">
        <f>B30</f>
        <v>100.42542542542544</v>
      </c>
      <c r="N43" s="1">
        <f>N42</f>
        <v>6.5000000000000002E-2</v>
      </c>
      <c r="O43" s="1">
        <f t="shared" si="12"/>
        <v>6.4724644904061792E-4</v>
      </c>
      <c r="P43" s="17">
        <f t="shared" si="13"/>
        <v>3.2394717169200097E-3</v>
      </c>
      <c r="Q43" s="5"/>
      <c r="R43" s="5"/>
      <c r="S43" s="5"/>
      <c r="T43" s="5"/>
      <c r="V43" s="7">
        <f>L59</f>
        <v>0</v>
      </c>
      <c r="W43" s="7">
        <f>L63</f>
        <v>0</v>
      </c>
      <c r="Y43" s="7">
        <v>0</v>
      </c>
      <c r="Z43" s="7">
        <v>0</v>
      </c>
      <c r="AW43" s="1">
        <v>2</v>
      </c>
      <c r="AX43" s="1">
        <v>2</v>
      </c>
      <c r="AY43" s="1">
        <v>2</v>
      </c>
      <c r="AZ43" s="1">
        <f t="shared" si="8"/>
        <v>100.52595137680225</v>
      </c>
      <c r="BA43" s="1">
        <f>BA42</f>
        <v>1</v>
      </c>
      <c r="BB43" s="1">
        <f>BB42</f>
        <v>1001.0010010010011</v>
      </c>
      <c r="BC43" s="1">
        <f t="shared" si="14"/>
        <v>2</v>
      </c>
      <c r="BD43" s="1">
        <f t="shared" si="9"/>
        <v>10105.466900211211</v>
      </c>
      <c r="BE43" s="1">
        <f t="shared" si="10"/>
        <v>2004006.0080100123</v>
      </c>
    </row>
    <row r="44" spans="1:57" x14ac:dyDescent="0.25">
      <c r="E44" s="20" t="s">
        <v>44</v>
      </c>
      <c r="G44" s="1">
        <v>2</v>
      </c>
      <c r="H44" s="1">
        <v>1</v>
      </c>
      <c r="I44" s="1">
        <v>3</v>
      </c>
      <c r="J44" s="2">
        <f>B18</f>
        <v>5.005005005005005</v>
      </c>
      <c r="K44" s="11">
        <v>0</v>
      </c>
      <c r="L44" s="15">
        <f t="shared" si="11"/>
        <v>0</v>
      </c>
      <c r="M44" s="1">
        <f>B31</f>
        <v>20.0950950950951</v>
      </c>
      <c r="N44" s="1">
        <f>N42</f>
        <v>6.5000000000000002E-2</v>
      </c>
      <c r="O44" s="1">
        <f t="shared" si="12"/>
        <v>3.2346201743462008E-3</v>
      </c>
      <c r="P44" s="17">
        <f t="shared" si="13"/>
        <v>0</v>
      </c>
      <c r="Q44" s="5"/>
      <c r="R44" s="5"/>
      <c r="S44" s="5"/>
      <c r="T44" s="5"/>
      <c r="AW44" s="1">
        <v>2</v>
      </c>
      <c r="AX44" s="1">
        <v>2</v>
      </c>
      <c r="AY44" s="1">
        <v>3</v>
      </c>
      <c r="AZ44" s="1">
        <f t="shared" si="8"/>
        <v>20.115210305400502</v>
      </c>
      <c r="BA44" s="1">
        <f>BA42</f>
        <v>1</v>
      </c>
      <c r="BB44" s="1">
        <f>BB42</f>
        <v>1001.0010010010011</v>
      </c>
      <c r="BC44" s="1">
        <f t="shared" si="14"/>
        <v>1.5</v>
      </c>
      <c r="BD44" s="1">
        <f t="shared" si="9"/>
        <v>404.62168563049056</v>
      </c>
      <c r="BE44" s="1">
        <f t="shared" si="10"/>
        <v>1503004.5060075093</v>
      </c>
    </row>
    <row r="45" spans="1:57" x14ac:dyDescent="0.25">
      <c r="A45" s="9" t="s">
        <v>95</v>
      </c>
      <c r="B45" s="7">
        <f>B7*$B$18</f>
        <v>0.20020020020020021</v>
      </c>
      <c r="C45" s="7">
        <f>C7*$B$19</f>
        <v>30.030030030030034</v>
      </c>
      <c r="D45" t="s">
        <v>104</v>
      </c>
      <c r="E45" s="21">
        <f>B45+C45</f>
        <v>30.230230230230234</v>
      </c>
      <c r="G45" s="1">
        <v>2</v>
      </c>
      <c r="H45" s="1">
        <v>1</v>
      </c>
      <c r="I45" s="1">
        <v>4</v>
      </c>
      <c r="J45" s="2">
        <f>B18</f>
        <v>5.005005005005005</v>
      </c>
      <c r="K45" s="11">
        <v>0</v>
      </c>
      <c r="L45" s="15">
        <f t="shared" si="11"/>
        <v>0</v>
      </c>
      <c r="M45" s="1">
        <f>B32</f>
        <v>-2102.102102102102</v>
      </c>
      <c r="N45" s="1">
        <f>N42</f>
        <v>6.5000000000000002E-2</v>
      </c>
      <c r="O45" s="1">
        <f t="shared" si="12"/>
        <v>-3.0921428571428574E-5</v>
      </c>
      <c r="P45" s="17">
        <f t="shared" si="13"/>
        <v>0</v>
      </c>
      <c r="Q45" s="5"/>
      <c r="R45" s="5"/>
      <c r="S45" s="5"/>
      <c r="T45" s="5"/>
      <c r="V45" s="4" t="s">
        <v>24</v>
      </c>
      <c r="Y45" s="4" t="s">
        <v>58</v>
      </c>
      <c r="AW45" s="1">
        <v>2</v>
      </c>
      <c r="AX45" s="1">
        <v>2</v>
      </c>
      <c r="AY45" s="1">
        <v>4</v>
      </c>
      <c r="AZ45" s="1">
        <f t="shared" si="8"/>
        <v>-2104.206308410513</v>
      </c>
      <c r="BA45" s="1">
        <f>BA42</f>
        <v>1</v>
      </c>
      <c r="BB45" s="1">
        <f>BB42</f>
        <v>1001.0010010010011</v>
      </c>
      <c r="BC45" s="1">
        <f t="shared" si="14"/>
        <v>5</v>
      </c>
      <c r="BD45" s="1">
        <f t="shared" si="9"/>
        <v>4427684.1883545993</v>
      </c>
      <c r="BE45" s="1">
        <f t="shared" si="10"/>
        <v>5010015.0200250307</v>
      </c>
    </row>
    <row r="46" spans="1:57" ht="15.75" thickBot="1" x14ac:dyDescent="0.3">
      <c r="B46" s="7">
        <f t="shared" ref="B46:B48" si="15">B8*$B$18</f>
        <v>0.32532532532532532</v>
      </c>
      <c r="C46" s="7">
        <f t="shared" ref="C46:C48" si="16">C8*$B$19</f>
        <v>100.10010010010012</v>
      </c>
      <c r="D46" t="s">
        <v>104</v>
      </c>
      <c r="E46" s="21">
        <f t="shared" ref="E46:E48" si="17">B46+C46</f>
        <v>100.42542542542544</v>
      </c>
      <c r="G46" s="1">
        <v>2</v>
      </c>
      <c r="H46" s="1">
        <v>2</v>
      </c>
      <c r="I46" s="1">
        <v>1</v>
      </c>
      <c r="J46" s="1">
        <f>B19</f>
        <v>1001.0010010010011</v>
      </c>
      <c r="K46" s="1">
        <v>0</v>
      </c>
      <c r="L46" s="15">
        <f t="shared" si="11"/>
        <v>0</v>
      </c>
      <c r="M46" s="1">
        <f>B29</f>
        <v>30.230230230230234</v>
      </c>
      <c r="N46" s="1">
        <f>C8</f>
        <v>0.1</v>
      </c>
      <c r="O46" s="1">
        <f t="shared" si="12"/>
        <v>3.3079470198675493E-3</v>
      </c>
      <c r="P46" s="17">
        <f t="shared" si="13"/>
        <v>0</v>
      </c>
      <c r="Q46" s="5"/>
      <c r="R46" s="5"/>
      <c r="S46" s="5"/>
      <c r="T46" s="5"/>
      <c r="V46" s="7">
        <f>L36</f>
        <v>0</v>
      </c>
      <c r="W46" s="7">
        <f>L40</f>
        <v>0</v>
      </c>
      <c r="Y46" s="7">
        <v>0</v>
      </c>
      <c r="Z46" s="7">
        <v>0</v>
      </c>
    </row>
    <row r="47" spans="1:57" x14ac:dyDescent="0.25">
      <c r="B47" s="7">
        <f t="shared" si="15"/>
        <v>7.5075075075075076E-2</v>
      </c>
      <c r="C47" s="7">
        <f t="shared" si="16"/>
        <v>20.020020020020024</v>
      </c>
      <c r="D47" t="s">
        <v>104</v>
      </c>
      <c r="E47" s="21">
        <f t="shared" si="17"/>
        <v>20.0950950950951</v>
      </c>
      <c r="G47" s="1">
        <v>2</v>
      </c>
      <c r="H47" s="1">
        <v>2</v>
      </c>
      <c r="I47" s="1">
        <v>2</v>
      </c>
      <c r="J47" s="1">
        <f>B19</f>
        <v>1001.0010010010011</v>
      </c>
      <c r="K47" s="1">
        <v>1</v>
      </c>
      <c r="L47" s="15">
        <f t="shared" si="11"/>
        <v>1001.0010010010011</v>
      </c>
      <c r="M47" s="1">
        <f>B30</f>
        <v>100.42542542542544</v>
      </c>
      <c r="N47" s="1">
        <f>N46</f>
        <v>0.1</v>
      </c>
      <c r="O47" s="1">
        <f t="shared" si="12"/>
        <v>9.9576376775479679E-4</v>
      </c>
      <c r="P47" s="17">
        <f t="shared" si="13"/>
        <v>0.99676052828307993</v>
      </c>
      <c r="Q47" s="5"/>
      <c r="R47" s="5"/>
      <c r="S47" s="5"/>
      <c r="T47" s="5"/>
      <c r="V47" s="7">
        <f>L44</f>
        <v>0</v>
      </c>
      <c r="W47" s="7">
        <f>L48</f>
        <v>0</v>
      </c>
      <c r="Y47" s="7">
        <v>0</v>
      </c>
      <c r="Z47" s="7">
        <v>0</v>
      </c>
      <c r="AY47" s="3" t="s">
        <v>8</v>
      </c>
      <c r="AZ47" s="3" t="s">
        <v>96</v>
      </c>
      <c r="BA47" s="3" t="s">
        <v>97</v>
      </c>
      <c r="BC47" s="23" t="s">
        <v>92</v>
      </c>
    </row>
    <row r="48" spans="1:57" x14ac:dyDescent="0.25">
      <c r="B48" s="7">
        <f t="shared" si="15"/>
        <v>-2502.5025025025025</v>
      </c>
      <c r="C48" s="7">
        <f t="shared" si="16"/>
        <v>400.40040040040049</v>
      </c>
      <c r="D48" t="s">
        <v>104</v>
      </c>
      <c r="E48" s="21">
        <f t="shared" si="17"/>
        <v>-2102.102102102102</v>
      </c>
      <c r="G48" s="1">
        <v>2</v>
      </c>
      <c r="H48" s="1">
        <v>2</v>
      </c>
      <c r="I48" s="1">
        <v>3</v>
      </c>
      <c r="J48" s="1">
        <f>B19</f>
        <v>1001.0010010010011</v>
      </c>
      <c r="K48" s="1">
        <v>0</v>
      </c>
      <c r="L48" s="15">
        <f t="shared" si="11"/>
        <v>0</v>
      </c>
      <c r="M48" s="1">
        <f>B31</f>
        <v>20.0950950950951</v>
      </c>
      <c r="N48" s="1">
        <f>N46</f>
        <v>0.1</v>
      </c>
      <c r="O48" s="1">
        <f t="shared" si="12"/>
        <v>4.9763387297633863E-3</v>
      </c>
      <c r="P48" s="17">
        <f t="shared" si="13"/>
        <v>0</v>
      </c>
      <c r="Q48" s="5"/>
      <c r="R48" s="5"/>
      <c r="S48" s="5"/>
      <c r="T48" s="5"/>
      <c r="V48" s="7">
        <f>L52</f>
        <v>5.005005005005005</v>
      </c>
      <c r="W48" s="7">
        <f>L56</f>
        <v>1001.0010010010011</v>
      </c>
      <c r="Y48" s="7">
        <f>P52</f>
        <v>3.7359900373598993E-3</v>
      </c>
      <c r="Z48" s="7">
        <f>P56</f>
        <v>0.99626400996263997</v>
      </c>
      <c r="AY48" s="1">
        <v>1</v>
      </c>
      <c r="AZ48" s="1">
        <f>SUM(BD30,BD34,BD38,BD42)</f>
        <v>915.72254669236429</v>
      </c>
      <c r="BA48" s="1">
        <f>SUM(BE30,BE34)</f>
        <v>2004056.1081602126</v>
      </c>
      <c r="BC48" s="26">
        <f>AZ48+BA48</f>
        <v>2004971.8307069051</v>
      </c>
    </row>
    <row r="49" spans="1:60" x14ac:dyDescent="0.25">
      <c r="G49" s="1">
        <v>2</v>
      </c>
      <c r="H49" s="1">
        <v>2</v>
      </c>
      <c r="I49" s="1">
        <v>4</v>
      </c>
      <c r="J49" s="1">
        <f>B19</f>
        <v>1001.0010010010011</v>
      </c>
      <c r="K49" s="1">
        <v>0</v>
      </c>
      <c r="L49" s="15">
        <f t="shared" si="11"/>
        <v>0</v>
      </c>
      <c r="M49" s="1">
        <f>B32</f>
        <v>-2102.102102102102</v>
      </c>
      <c r="N49" s="1">
        <f>N46</f>
        <v>0.1</v>
      </c>
      <c r="O49" s="1">
        <f t="shared" si="12"/>
        <v>-4.7571428571428579E-5</v>
      </c>
      <c r="P49" s="17">
        <f t="shared" si="13"/>
        <v>0</v>
      </c>
      <c r="Q49" s="5"/>
      <c r="R49" s="5"/>
      <c r="S49" s="5"/>
      <c r="T49" s="5"/>
      <c r="V49" s="7">
        <f>L60</f>
        <v>0</v>
      </c>
      <c r="W49" s="7">
        <f>L64</f>
        <v>0</v>
      </c>
      <c r="Y49" s="7">
        <v>0</v>
      </c>
      <c r="Z49" s="7">
        <v>0</v>
      </c>
      <c r="AY49" s="1">
        <v>2</v>
      </c>
      <c r="AZ49" s="1">
        <f t="shared" ref="AZ49:AZ51" si="18">SUM(BD31,BD35,BD39,BD43)</f>
        <v>10105.729324658158</v>
      </c>
      <c r="BA49" s="1">
        <f t="shared" ref="BA49:BA51" si="19">SUM(BE31,BE35)</f>
        <v>2004056.1081602126</v>
      </c>
      <c r="BC49" s="26">
        <f t="shared" ref="BC49:BC51" si="20">AZ49+BA49</f>
        <v>2014161.8374848708</v>
      </c>
    </row>
    <row r="50" spans="1:60" x14ac:dyDescent="0.25">
      <c r="A50" s="9" t="s">
        <v>98</v>
      </c>
      <c r="B50" s="7">
        <v>0</v>
      </c>
      <c r="C50" s="7">
        <v>1.8</v>
      </c>
      <c r="D50" s="7">
        <v>0</v>
      </c>
      <c r="E50" s="7">
        <v>0</v>
      </c>
      <c r="G50" s="1">
        <v>3</v>
      </c>
      <c r="H50" s="1">
        <v>1</v>
      </c>
      <c r="I50" s="1">
        <v>1</v>
      </c>
      <c r="J50" s="2">
        <f>B18</f>
        <v>5.005005005005005</v>
      </c>
      <c r="K50" s="1">
        <v>0</v>
      </c>
      <c r="L50" s="15">
        <f t="shared" si="11"/>
        <v>0</v>
      </c>
      <c r="M50" s="1">
        <f>B29</f>
        <v>30.230230230230234</v>
      </c>
      <c r="N50" s="1">
        <f>B9</f>
        <v>1.4999999999999999E-2</v>
      </c>
      <c r="O50" s="1">
        <f t="shared" si="12"/>
        <v>4.9619205298013233E-4</v>
      </c>
      <c r="P50" s="17">
        <f t="shared" si="13"/>
        <v>0</v>
      </c>
      <c r="Q50" s="5"/>
      <c r="R50" s="5"/>
      <c r="S50" s="5"/>
      <c r="T50" s="5"/>
      <c r="AY50" s="1">
        <v>3</v>
      </c>
      <c r="AZ50" s="1">
        <f t="shared" si="18"/>
        <v>404.63226514717877</v>
      </c>
      <c r="BA50" s="1">
        <f t="shared" si="19"/>
        <v>1503042.0811201595</v>
      </c>
      <c r="BC50" s="26">
        <f t="shared" si="20"/>
        <v>1503446.7133853068</v>
      </c>
    </row>
    <row r="51" spans="1:60" ht="15.75" thickBot="1" x14ac:dyDescent="0.3">
      <c r="A51" s="10"/>
      <c r="B51" s="12">
        <v>0</v>
      </c>
      <c r="C51" s="7">
        <v>0</v>
      </c>
      <c r="D51" s="7">
        <v>2.5</v>
      </c>
      <c r="E51" s="7">
        <v>0</v>
      </c>
      <c r="G51" s="1">
        <v>3</v>
      </c>
      <c r="H51" s="1">
        <v>1</v>
      </c>
      <c r="I51" s="1">
        <v>2</v>
      </c>
      <c r="J51" s="2">
        <f>B18</f>
        <v>5.005005005005005</v>
      </c>
      <c r="K51" s="1">
        <v>0</v>
      </c>
      <c r="L51" s="15">
        <f t="shared" si="11"/>
        <v>0</v>
      </c>
      <c r="M51" s="1">
        <f>B30</f>
        <v>100.42542542542544</v>
      </c>
      <c r="N51" s="1">
        <f>N50</f>
        <v>1.4999999999999999E-2</v>
      </c>
      <c r="O51" s="1">
        <f t="shared" si="12"/>
        <v>1.493645651632195E-4</v>
      </c>
      <c r="P51" s="17">
        <f t="shared" si="13"/>
        <v>0</v>
      </c>
      <c r="Q51" s="5"/>
      <c r="R51" s="5"/>
      <c r="S51" s="5"/>
      <c r="T51" s="5"/>
      <c r="V51" s="4" t="s">
        <v>25</v>
      </c>
      <c r="Y51" s="4" t="s">
        <v>57</v>
      </c>
      <c r="AY51" s="1">
        <v>4</v>
      </c>
      <c r="AZ51" s="1">
        <f t="shared" si="18"/>
        <v>4678975.3732585795</v>
      </c>
      <c r="BA51" s="1">
        <f t="shared" si="19"/>
        <v>5010090.1702503311</v>
      </c>
      <c r="BC51" s="27">
        <f t="shared" si="20"/>
        <v>9689065.5435089096</v>
      </c>
    </row>
    <row r="52" spans="1:60" x14ac:dyDescent="0.25">
      <c r="G52" s="1">
        <v>3</v>
      </c>
      <c r="H52" s="1">
        <v>1</v>
      </c>
      <c r="I52" s="1">
        <v>3</v>
      </c>
      <c r="J52" s="2">
        <f>B18</f>
        <v>5.005005005005005</v>
      </c>
      <c r="K52" s="1">
        <v>1</v>
      </c>
      <c r="L52" s="15">
        <f t="shared" si="11"/>
        <v>5.005005005005005</v>
      </c>
      <c r="M52" s="1">
        <f>B31</f>
        <v>20.0950950950951</v>
      </c>
      <c r="N52" s="1">
        <f>N50</f>
        <v>1.4999999999999999E-2</v>
      </c>
      <c r="O52" s="1">
        <f t="shared" si="12"/>
        <v>7.4645080946450786E-4</v>
      </c>
      <c r="P52" s="17">
        <f t="shared" si="13"/>
        <v>3.7359900373598993E-3</v>
      </c>
      <c r="Q52" s="5"/>
      <c r="R52" s="5"/>
      <c r="S52" s="5"/>
      <c r="T52" s="5"/>
      <c r="V52" s="7">
        <f>L37</f>
        <v>0</v>
      </c>
      <c r="W52" s="7">
        <f>L41</f>
        <v>0</v>
      </c>
      <c r="Y52" s="7">
        <v>0</v>
      </c>
      <c r="Z52" s="7">
        <v>0</v>
      </c>
    </row>
    <row r="53" spans="1:60" x14ac:dyDescent="0.25">
      <c r="A53" s="9" t="s">
        <v>100</v>
      </c>
      <c r="B53" s="7">
        <v>1000</v>
      </c>
      <c r="G53" s="1">
        <v>3</v>
      </c>
      <c r="H53" s="1">
        <v>1</v>
      </c>
      <c r="I53" s="1">
        <v>4</v>
      </c>
      <c r="J53" s="2">
        <f>B18</f>
        <v>5.005005005005005</v>
      </c>
      <c r="K53" s="1">
        <v>0</v>
      </c>
      <c r="L53" s="15">
        <f t="shared" si="11"/>
        <v>0</v>
      </c>
      <c r="M53" s="1">
        <f>B32</f>
        <v>-2102.102102102102</v>
      </c>
      <c r="N53" s="1">
        <f>N50</f>
        <v>1.4999999999999999E-2</v>
      </c>
      <c r="O53" s="1">
        <f t="shared" si="12"/>
        <v>-7.1357142857142861E-6</v>
      </c>
      <c r="P53" s="17">
        <f t="shared" si="13"/>
        <v>0</v>
      </c>
      <c r="Q53" s="5"/>
      <c r="R53" s="5"/>
      <c r="S53" s="5"/>
      <c r="T53" s="5"/>
      <c r="V53" s="7">
        <f>L45</f>
        <v>0</v>
      </c>
      <c r="W53" s="7">
        <f>L49</f>
        <v>0</v>
      </c>
      <c r="Y53" s="7">
        <v>0</v>
      </c>
      <c r="Z53" s="7">
        <v>0</v>
      </c>
    </row>
    <row r="54" spans="1:60" x14ac:dyDescent="0.25">
      <c r="B54" s="7">
        <v>10000</v>
      </c>
      <c r="G54" s="1">
        <v>3</v>
      </c>
      <c r="H54" s="1">
        <v>2</v>
      </c>
      <c r="I54" s="1">
        <v>1</v>
      </c>
      <c r="J54" s="1">
        <f>B19</f>
        <v>1001.0010010010011</v>
      </c>
      <c r="K54" s="1">
        <v>0</v>
      </c>
      <c r="L54" s="15">
        <f t="shared" si="11"/>
        <v>0</v>
      </c>
      <c r="M54" s="1">
        <f>B29</f>
        <v>30.230230230230234</v>
      </c>
      <c r="N54" s="1">
        <f>C9</f>
        <v>0.02</v>
      </c>
      <c r="O54" s="1">
        <f t="shared" si="12"/>
        <v>6.6158940397350989E-4</v>
      </c>
      <c r="P54" s="17">
        <f t="shared" si="13"/>
        <v>0</v>
      </c>
      <c r="Q54" s="5"/>
      <c r="R54" s="5"/>
      <c r="S54" s="5"/>
      <c r="T54" s="5"/>
      <c r="V54" s="7">
        <f>L53</f>
        <v>0</v>
      </c>
      <c r="W54" s="7">
        <f>L57</f>
        <v>0</v>
      </c>
      <c r="Y54" s="7">
        <v>0</v>
      </c>
      <c r="Z54" s="7">
        <v>0</v>
      </c>
    </row>
    <row r="55" spans="1:60" x14ac:dyDescent="0.25">
      <c r="G55" s="1">
        <v>3</v>
      </c>
      <c r="H55" s="1">
        <v>2</v>
      </c>
      <c r="I55" s="1">
        <v>2</v>
      </c>
      <c r="J55" s="1">
        <f>B19</f>
        <v>1001.0010010010011</v>
      </c>
      <c r="K55" s="1">
        <v>0</v>
      </c>
      <c r="L55" s="15">
        <f t="shared" si="11"/>
        <v>0</v>
      </c>
      <c r="M55" s="1">
        <f>B30</f>
        <v>100.42542542542544</v>
      </c>
      <c r="N55" s="1">
        <f>N54</f>
        <v>0.02</v>
      </c>
      <c r="O55" s="1">
        <f t="shared" si="12"/>
        <v>1.9915275355095934E-4</v>
      </c>
      <c r="P55" s="17">
        <f t="shared" si="13"/>
        <v>0</v>
      </c>
      <c r="Q55" s="5"/>
      <c r="R55" s="5"/>
      <c r="S55" s="5"/>
      <c r="T55" s="5"/>
      <c r="V55" s="7">
        <f>L61</f>
        <v>5.005005005005005</v>
      </c>
      <c r="W55" s="7">
        <f>L65</f>
        <v>1001.0010010010011</v>
      </c>
      <c r="Y55" s="7">
        <f>P61</f>
        <v>1.1904761904761907</v>
      </c>
      <c r="Z55" s="7">
        <f>P65</f>
        <v>-0.19047619047619052</v>
      </c>
    </row>
    <row r="56" spans="1:60" x14ac:dyDescent="0.25">
      <c r="A56" s="9" t="s">
        <v>99</v>
      </c>
      <c r="B56" s="7">
        <v>8</v>
      </c>
      <c r="G56" s="1">
        <v>3</v>
      </c>
      <c r="H56" s="1">
        <v>2</v>
      </c>
      <c r="I56" s="1">
        <v>3</v>
      </c>
      <c r="J56" s="1">
        <f>B19</f>
        <v>1001.0010010010011</v>
      </c>
      <c r="K56" s="1">
        <v>1</v>
      </c>
      <c r="L56" s="15">
        <f t="shared" si="11"/>
        <v>1001.0010010010011</v>
      </c>
      <c r="M56" s="1">
        <f>B31</f>
        <v>20.0950950950951</v>
      </c>
      <c r="N56" s="1">
        <f>N54</f>
        <v>0.02</v>
      </c>
      <c r="O56" s="1">
        <f t="shared" si="12"/>
        <v>9.9526774595267722E-4</v>
      </c>
      <c r="P56" s="17">
        <f t="shared" si="13"/>
        <v>0.99626400996263997</v>
      </c>
      <c r="Q56" s="5"/>
      <c r="R56" s="5"/>
      <c r="S56" s="5"/>
      <c r="T56" s="5"/>
    </row>
    <row r="57" spans="1:60" x14ac:dyDescent="0.25">
      <c r="B57" s="7">
        <v>10</v>
      </c>
      <c r="G57" s="1">
        <v>3</v>
      </c>
      <c r="H57" s="1">
        <v>2</v>
      </c>
      <c r="I57" s="1">
        <v>4</v>
      </c>
      <c r="J57" s="1">
        <f>B19</f>
        <v>1001.0010010010011</v>
      </c>
      <c r="K57" s="1">
        <v>0</v>
      </c>
      <c r="L57" s="15">
        <f t="shared" si="11"/>
        <v>0</v>
      </c>
      <c r="M57" s="1">
        <f>B32</f>
        <v>-2102.102102102102</v>
      </c>
      <c r="N57" s="1">
        <f>N54</f>
        <v>0.02</v>
      </c>
      <c r="O57" s="1">
        <f t="shared" si="12"/>
        <v>-9.5142857142857154E-6</v>
      </c>
      <c r="P57" s="17">
        <f t="shared" si="13"/>
        <v>0</v>
      </c>
      <c r="Q57" s="5"/>
      <c r="R57" s="5"/>
      <c r="S57" s="5"/>
      <c r="T57" s="5"/>
    </row>
    <row r="58" spans="1:60" x14ac:dyDescent="0.25">
      <c r="G58" s="1">
        <v>4</v>
      </c>
      <c r="H58" s="1">
        <v>1</v>
      </c>
      <c r="I58" s="1">
        <v>1</v>
      </c>
      <c r="J58" s="2">
        <f>B18</f>
        <v>5.005005005005005</v>
      </c>
      <c r="K58" s="1">
        <v>0</v>
      </c>
      <c r="L58" s="15">
        <f t="shared" si="11"/>
        <v>0</v>
      </c>
      <c r="M58" s="1">
        <f>B29</f>
        <v>30.230230230230234</v>
      </c>
      <c r="N58" s="1">
        <f>B10</f>
        <v>-500</v>
      </c>
      <c r="O58" s="1">
        <f t="shared" si="12"/>
        <v>-16.539735099337747</v>
      </c>
      <c r="P58" s="17">
        <f t="shared" si="13"/>
        <v>0</v>
      </c>
      <c r="Q58" s="5"/>
      <c r="R58" s="5"/>
      <c r="S58" s="5"/>
      <c r="T58" s="5"/>
    </row>
    <row r="59" spans="1:60" x14ac:dyDescent="0.25">
      <c r="A59" s="9" t="s">
        <v>102</v>
      </c>
      <c r="B59" s="7">
        <v>0.3</v>
      </c>
      <c r="G59" s="1">
        <v>4</v>
      </c>
      <c r="H59" s="1">
        <v>1</v>
      </c>
      <c r="I59" s="1">
        <v>2</v>
      </c>
      <c r="J59" s="2">
        <f>B18</f>
        <v>5.005005005005005</v>
      </c>
      <c r="K59" s="1">
        <v>0</v>
      </c>
      <c r="L59" s="15">
        <f t="shared" si="11"/>
        <v>0</v>
      </c>
      <c r="M59" s="1">
        <f>B30</f>
        <v>100.42542542542544</v>
      </c>
      <c r="N59" s="1">
        <f>N58</f>
        <v>-500</v>
      </c>
      <c r="O59" s="1">
        <f t="shared" si="12"/>
        <v>-4.978818838773984</v>
      </c>
      <c r="P59" s="17">
        <f t="shared" si="13"/>
        <v>0</v>
      </c>
      <c r="Q59" s="5"/>
      <c r="R59" s="5"/>
      <c r="S59" s="5"/>
      <c r="T59" s="5"/>
      <c r="AW59" t="s">
        <v>27</v>
      </c>
      <c r="AX59" t="s">
        <v>27</v>
      </c>
      <c r="AY59" t="s">
        <v>27</v>
      </c>
      <c r="AZ59" t="s">
        <v>28</v>
      </c>
    </row>
    <row r="60" spans="1:60" x14ac:dyDescent="0.25">
      <c r="B60" s="7">
        <v>0.7</v>
      </c>
      <c r="G60" s="1">
        <v>4</v>
      </c>
      <c r="H60" s="1">
        <v>1</v>
      </c>
      <c r="I60" s="1">
        <v>3</v>
      </c>
      <c r="J60" s="2">
        <f>B18</f>
        <v>5.005005005005005</v>
      </c>
      <c r="K60" s="1">
        <v>0</v>
      </c>
      <c r="L60" s="15">
        <f t="shared" si="11"/>
        <v>0</v>
      </c>
      <c r="M60" s="1">
        <f>B31</f>
        <v>20.0950950950951</v>
      </c>
      <c r="N60" s="1">
        <f>N58</f>
        <v>-500</v>
      </c>
      <c r="O60" s="1">
        <f t="shared" si="12"/>
        <v>-24.881693648816931</v>
      </c>
      <c r="P60" s="17">
        <f t="shared" si="13"/>
        <v>0</v>
      </c>
      <c r="Q60" s="5"/>
      <c r="R60" s="5"/>
      <c r="S60" s="5"/>
      <c r="T60" s="5"/>
      <c r="AW60" s="3" t="s">
        <v>6</v>
      </c>
      <c r="AX60" s="3" t="s">
        <v>7</v>
      </c>
      <c r="AY60" s="3" t="s">
        <v>8</v>
      </c>
      <c r="AZ60" s="3" t="s">
        <v>26</v>
      </c>
      <c r="BA60" s="3" t="s">
        <v>107</v>
      </c>
      <c r="BB60" s="3" t="s">
        <v>31</v>
      </c>
      <c r="BC60" s="3" t="s">
        <v>32</v>
      </c>
      <c r="BD60" s="3" t="s">
        <v>33</v>
      </c>
      <c r="BE60" s="3" t="s">
        <v>109</v>
      </c>
      <c r="BF60" s="3" t="s">
        <v>108</v>
      </c>
      <c r="BG60" s="3" t="s">
        <v>87</v>
      </c>
      <c r="BH60" s="3" t="s">
        <v>110</v>
      </c>
    </row>
    <row r="61" spans="1:60" x14ac:dyDescent="0.25">
      <c r="G61" s="1">
        <v>4</v>
      </c>
      <c r="H61" s="1">
        <v>1</v>
      </c>
      <c r="I61" s="1">
        <v>4</v>
      </c>
      <c r="J61" s="2">
        <f>B18</f>
        <v>5.005005005005005</v>
      </c>
      <c r="K61" s="1">
        <v>1</v>
      </c>
      <c r="L61" s="15">
        <f t="shared" si="11"/>
        <v>5.005005005005005</v>
      </c>
      <c r="M61" s="1">
        <f>B32</f>
        <v>-2102.102102102102</v>
      </c>
      <c r="N61" s="1">
        <f>N58</f>
        <v>-500</v>
      </c>
      <c r="O61" s="1">
        <f t="shared" si="12"/>
        <v>0.23785714285714288</v>
      </c>
      <c r="P61" s="17">
        <f t="shared" si="13"/>
        <v>1.1904761904761907</v>
      </c>
      <c r="Q61" s="5"/>
      <c r="R61" s="5"/>
      <c r="S61" s="5"/>
      <c r="T61" s="5"/>
      <c r="AW61" s="1">
        <v>1</v>
      </c>
      <c r="AX61" s="1">
        <v>1</v>
      </c>
      <c r="AY61" s="1">
        <v>1</v>
      </c>
      <c r="AZ61" s="1">
        <v>1</v>
      </c>
      <c r="BA61" s="1">
        <f>B18</f>
        <v>5.005005005005005</v>
      </c>
      <c r="BB61" s="1">
        <f>B26</f>
        <v>1</v>
      </c>
      <c r="BC61" s="1">
        <f>B21</f>
        <v>4.6046046046046044E-5</v>
      </c>
      <c r="BD61" s="7">
        <f>BB61*BC61</f>
        <v>4.6046046046046044E-5</v>
      </c>
      <c r="BE61" s="1">
        <f>SUM(BD61:BD64)</f>
        <v>1.0560560560560561E-4</v>
      </c>
      <c r="BF61" s="1">
        <f>BA61*BE61</f>
        <v>5.2855658461264065E-4</v>
      </c>
      <c r="BG61" s="1">
        <f>B37</f>
        <v>1</v>
      </c>
      <c r="BH61" s="1">
        <f>(BF61^2)*BG61</f>
        <v>2.7937206313737954E-7</v>
      </c>
    </row>
    <row r="62" spans="1:60" x14ac:dyDescent="0.25">
      <c r="A62" s="9" t="s">
        <v>103</v>
      </c>
      <c r="B62" s="7">
        <v>1.2</v>
      </c>
      <c r="G62" s="1">
        <v>4</v>
      </c>
      <c r="H62" s="1">
        <v>2</v>
      </c>
      <c r="I62" s="1">
        <v>1</v>
      </c>
      <c r="J62" s="1">
        <f>B19</f>
        <v>1001.0010010010011</v>
      </c>
      <c r="K62" s="1">
        <v>0</v>
      </c>
      <c r="L62" s="15">
        <f t="shared" si="11"/>
        <v>0</v>
      </c>
      <c r="M62" s="2">
        <f>B29</f>
        <v>30.230230230230234</v>
      </c>
      <c r="N62" s="1">
        <f>C10</f>
        <v>0.4</v>
      </c>
      <c r="O62" s="1">
        <f t="shared" si="12"/>
        <v>1.3231788079470197E-2</v>
      </c>
      <c r="P62" s="17">
        <f t="shared" si="13"/>
        <v>0</v>
      </c>
      <c r="Q62" s="5"/>
      <c r="R62" s="5"/>
      <c r="S62" s="5"/>
      <c r="T62" s="5"/>
      <c r="AW62" s="1">
        <v>1</v>
      </c>
      <c r="AX62" s="1">
        <v>1</v>
      </c>
      <c r="AY62" s="1">
        <v>1</v>
      </c>
      <c r="AZ62" s="1">
        <v>2</v>
      </c>
      <c r="BA62" s="1">
        <f>BA61</f>
        <v>5.005005005005005</v>
      </c>
      <c r="BB62" s="1">
        <f>C26</f>
        <v>0.7</v>
      </c>
      <c r="BC62" s="1">
        <f>B22</f>
        <v>8.5085085085085098E-5</v>
      </c>
      <c r="BD62" s="7">
        <f t="shared" ref="BD62:BD92" si="21">BB62*BC62</f>
        <v>5.9559559559559566E-5</v>
      </c>
      <c r="BE62" s="1"/>
      <c r="BF62" s="1"/>
      <c r="BG62" s="1"/>
      <c r="BH62" s="1"/>
    </row>
    <row r="63" spans="1:60" x14ac:dyDescent="0.25">
      <c r="B63" s="7">
        <v>1.5</v>
      </c>
      <c r="G63" s="1">
        <v>4</v>
      </c>
      <c r="H63" s="1">
        <v>2</v>
      </c>
      <c r="I63" s="1">
        <v>2</v>
      </c>
      <c r="J63" s="1">
        <f>B19</f>
        <v>1001.0010010010011</v>
      </c>
      <c r="K63" s="1">
        <v>0</v>
      </c>
      <c r="L63" s="15">
        <f t="shared" si="11"/>
        <v>0</v>
      </c>
      <c r="M63" s="1">
        <f>B30</f>
        <v>100.42542542542544</v>
      </c>
      <c r="N63" s="1">
        <f>N62</f>
        <v>0.4</v>
      </c>
      <c r="O63" s="1">
        <f t="shared" si="12"/>
        <v>3.9830550710191872E-3</v>
      </c>
      <c r="P63" s="17">
        <f t="shared" si="13"/>
        <v>0</v>
      </c>
      <c r="Q63" s="5"/>
      <c r="R63" s="5"/>
      <c r="S63" s="5"/>
      <c r="T63" s="5"/>
      <c r="AW63" s="1">
        <v>1</v>
      </c>
      <c r="AX63" s="1">
        <v>1</v>
      </c>
      <c r="AY63" s="1">
        <v>1</v>
      </c>
      <c r="AZ63" s="1">
        <v>3</v>
      </c>
      <c r="BA63" s="1">
        <f>BA61</f>
        <v>5.005005005005005</v>
      </c>
      <c r="BB63" s="1">
        <f>D50</f>
        <v>0</v>
      </c>
      <c r="BC63" s="1">
        <f>B23</f>
        <v>1.9019019019019021E-5</v>
      </c>
      <c r="BD63" s="7">
        <f t="shared" si="21"/>
        <v>0</v>
      </c>
      <c r="BE63" s="1"/>
      <c r="BF63" s="1"/>
      <c r="BG63" s="1"/>
      <c r="BH63" s="1"/>
    </row>
    <row r="64" spans="1:60" x14ac:dyDescent="0.25">
      <c r="G64" s="1">
        <v>4</v>
      </c>
      <c r="H64" s="1">
        <v>2</v>
      </c>
      <c r="I64" s="1">
        <v>3</v>
      </c>
      <c r="J64" s="1">
        <f>B19</f>
        <v>1001.0010010010011</v>
      </c>
      <c r="K64" s="1">
        <v>0</v>
      </c>
      <c r="L64" s="15">
        <f t="shared" si="11"/>
        <v>0</v>
      </c>
      <c r="M64" s="2">
        <f>B31</f>
        <v>20.0950950950951</v>
      </c>
      <c r="N64" s="1">
        <f>N62</f>
        <v>0.4</v>
      </c>
      <c r="O64" s="1">
        <f t="shared" si="12"/>
        <v>1.9905354919053545E-2</v>
      </c>
      <c r="P64" s="17">
        <f t="shared" si="13"/>
        <v>0</v>
      </c>
      <c r="Q64" s="5"/>
      <c r="R64" s="5"/>
      <c r="S64" s="5"/>
      <c r="T64" s="5"/>
      <c r="AW64" s="1">
        <v>1</v>
      </c>
      <c r="AX64" s="1">
        <v>1</v>
      </c>
      <c r="AY64" s="1">
        <v>1</v>
      </c>
      <c r="AZ64" s="1">
        <v>4</v>
      </c>
      <c r="BA64" s="1">
        <f>BA61</f>
        <v>5.005005005005005</v>
      </c>
      <c r="BB64" s="1">
        <f>E26</f>
        <v>0</v>
      </c>
      <c r="BC64" s="1">
        <f>B24</f>
        <v>-0.50042042042042045</v>
      </c>
      <c r="BD64" s="7">
        <f t="shared" si="21"/>
        <v>0</v>
      </c>
      <c r="BE64" s="1"/>
      <c r="BF64" s="1"/>
      <c r="BG64" s="1"/>
      <c r="BH64" s="1"/>
    </row>
    <row r="65" spans="1:60" x14ac:dyDescent="0.25">
      <c r="A65" s="9" t="s">
        <v>105</v>
      </c>
      <c r="B65" s="31" t="s">
        <v>106</v>
      </c>
      <c r="C65" s="31"/>
      <c r="G65" s="1">
        <v>4</v>
      </c>
      <c r="H65" s="1">
        <v>2</v>
      </c>
      <c r="I65" s="1">
        <v>4</v>
      </c>
      <c r="J65" s="1">
        <f>B19</f>
        <v>1001.0010010010011</v>
      </c>
      <c r="K65" s="1">
        <v>1</v>
      </c>
      <c r="L65" s="15">
        <f t="shared" si="11"/>
        <v>1001.0010010010011</v>
      </c>
      <c r="M65" s="1">
        <f>B32</f>
        <v>-2102.102102102102</v>
      </c>
      <c r="N65" s="1">
        <f>N62</f>
        <v>0.4</v>
      </c>
      <c r="O65" s="1">
        <f t="shared" si="12"/>
        <v>-1.9028571428571431E-4</v>
      </c>
      <c r="P65" s="17">
        <f t="shared" si="13"/>
        <v>-0.19047619047619052</v>
      </c>
      <c r="Q65" s="5"/>
      <c r="R65" s="5"/>
      <c r="S65" s="5"/>
      <c r="T65" s="5"/>
      <c r="AW65" s="1">
        <v>1</v>
      </c>
      <c r="AX65" s="1">
        <v>1</v>
      </c>
      <c r="AY65" s="1">
        <v>2</v>
      </c>
      <c r="AZ65" s="1">
        <v>1</v>
      </c>
      <c r="BA65" s="1">
        <f>BA61</f>
        <v>5.005005005005005</v>
      </c>
      <c r="BB65" s="1">
        <f>B27</f>
        <v>0</v>
      </c>
      <c r="BC65" s="1">
        <f>BC61</f>
        <v>4.6046046046046044E-5</v>
      </c>
      <c r="BD65" s="7">
        <f t="shared" si="21"/>
        <v>0</v>
      </c>
      <c r="BE65" s="1">
        <f>SUM(BD65:BD68)</f>
        <v>-0.49994494494494496</v>
      </c>
      <c r="BF65" s="1">
        <f t="shared" ref="BF65:BF89" si="22">BA65*BE65</f>
        <v>-2.5022269516764011</v>
      </c>
      <c r="BG65" s="1">
        <f>BG61</f>
        <v>1</v>
      </c>
      <c r="BH65" s="1">
        <f t="shared" ref="BH65:BH89" si="23">(BF65^2)*BG65</f>
        <v>6.2611397176957748</v>
      </c>
    </row>
    <row r="66" spans="1:60" x14ac:dyDescent="0.25">
      <c r="AW66" s="1">
        <v>1</v>
      </c>
      <c r="AX66" s="1">
        <v>1</v>
      </c>
      <c r="AY66" s="1">
        <v>2</v>
      </c>
      <c r="AZ66" s="1">
        <v>2</v>
      </c>
      <c r="BA66" s="1">
        <f>BA61</f>
        <v>5.005005005005005</v>
      </c>
      <c r="BB66" s="1">
        <f>C27</f>
        <v>0</v>
      </c>
      <c r="BC66" s="1">
        <f>BC62</f>
        <v>8.5085085085085098E-5</v>
      </c>
      <c r="BD66" s="7">
        <f t="shared" si="21"/>
        <v>0</v>
      </c>
      <c r="BE66" s="1"/>
      <c r="BF66" s="1"/>
      <c r="BG66" s="1"/>
      <c r="BH66" s="1"/>
    </row>
    <row r="67" spans="1:60" x14ac:dyDescent="0.25">
      <c r="A67" s="9" t="s">
        <v>117</v>
      </c>
      <c r="B67" s="7">
        <f>B34/B53</f>
        <v>0.10052802802802804</v>
      </c>
      <c r="G67" s="5" t="s">
        <v>27</v>
      </c>
      <c r="H67" s="5" t="s">
        <v>27</v>
      </c>
      <c r="I67" s="5" t="s">
        <v>27</v>
      </c>
      <c r="J67" s="5" t="s">
        <v>28</v>
      </c>
      <c r="AW67" s="1">
        <v>1</v>
      </c>
      <c r="AX67" s="1">
        <v>1</v>
      </c>
      <c r="AY67" s="1">
        <v>2</v>
      </c>
      <c r="AZ67" s="1">
        <v>3</v>
      </c>
      <c r="BA67" s="1">
        <f>BA61</f>
        <v>5.005005005005005</v>
      </c>
      <c r="BB67" s="1">
        <f>D27</f>
        <v>25</v>
      </c>
      <c r="BC67" s="1">
        <f>BC63</f>
        <v>1.9019019019019021E-5</v>
      </c>
      <c r="BD67" s="7">
        <f t="shared" si="21"/>
        <v>4.754754754754755E-4</v>
      </c>
      <c r="BE67" s="1"/>
      <c r="BF67" s="1"/>
      <c r="BG67" s="1"/>
      <c r="BH67" s="1"/>
    </row>
    <row r="68" spans="1:60" x14ac:dyDescent="0.25">
      <c r="B68" s="7">
        <f>B35/B54</f>
        <v>-0.15997247247247245</v>
      </c>
      <c r="G68" s="3" t="s">
        <v>6</v>
      </c>
      <c r="H68" s="3" t="s">
        <v>7</v>
      </c>
      <c r="I68" s="3" t="s">
        <v>8</v>
      </c>
      <c r="J68" s="3" t="s">
        <v>26</v>
      </c>
      <c r="K68" s="3" t="s">
        <v>29</v>
      </c>
      <c r="L68" s="3" t="s">
        <v>31</v>
      </c>
      <c r="M68" s="3" t="s">
        <v>32</v>
      </c>
      <c r="N68" s="3" t="s">
        <v>33</v>
      </c>
      <c r="O68" s="3" t="s">
        <v>34</v>
      </c>
      <c r="P68" s="14" t="s">
        <v>35</v>
      </c>
      <c r="Q68" s="3" t="s">
        <v>61</v>
      </c>
      <c r="R68" s="3" t="s">
        <v>36</v>
      </c>
      <c r="S68" s="3" t="s">
        <v>62</v>
      </c>
      <c r="T68" s="16" t="s">
        <v>63</v>
      </c>
      <c r="V68" s="4" t="s">
        <v>59</v>
      </c>
      <c r="Y68" s="4" t="s">
        <v>65</v>
      </c>
      <c r="AW68" s="1">
        <v>1</v>
      </c>
      <c r="AX68" s="1">
        <v>1</v>
      </c>
      <c r="AY68" s="1">
        <v>2</v>
      </c>
      <c r="AZ68" s="1">
        <v>4</v>
      </c>
      <c r="BA68" s="1">
        <f>BA61</f>
        <v>5.005005005005005</v>
      </c>
      <c r="BB68" s="1">
        <f>E27</f>
        <v>1</v>
      </c>
      <c r="BC68" s="1">
        <f>BC64</f>
        <v>-0.50042042042042045</v>
      </c>
      <c r="BD68" s="7">
        <f t="shared" si="21"/>
        <v>-0.50042042042042045</v>
      </c>
      <c r="BE68" s="1"/>
      <c r="BF68" s="1"/>
      <c r="BG68" s="1"/>
      <c r="BH68" s="1"/>
    </row>
    <row r="69" spans="1:60" x14ac:dyDescent="0.25">
      <c r="G69" s="1">
        <v>1</v>
      </c>
      <c r="H69" s="1">
        <v>1</v>
      </c>
      <c r="I69" s="1">
        <v>1</v>
      </c>
      <c r="J69" s="11">
        <v>1</v>
      </c>
      <c r="K69" s="2">
        <f>-B18</f>
        <v>-5.005005005005005</v>
      </c>
      <c r="L69" s="2">
        <f>B26</f>
        <v>1</v>
      </c>
      <c r="M69" s="2">
        <f>B21</f>
        <v>4.6046046046046044E-5</v>
      </c>
      <c r="N69" s="7">
        <f>L69*M69</f>
        <v>4.6046046046046044E-5</v>
      </c>
      <c r="O69" s="7">
        <f>SUM(N69:N72)</f>
        <v>1.0560560560560561E-4</v>
      </c>
      <c r="P69" s="18">
        <f>K69*O69</f>
        <v>-5.2855658461264065E-4</v>
      </c>
      <c r="Q69" s="2">
        <f>B34</f>
        <v>100.52802802802805</v>
      </c>
      <c r="R69" s="1">
        <f>B4</f>
        <v>1000</v>
      </c>
      <c r="S69" s="1">
        <f>R69/Q69</f>
        <v>9.9474745463145045</v>
      </c>
      <c r="T69" s="17">
        <f>P69*S69</f>
        <v>-5.2578031717211713E-3</v>
      </c>
      <c r="V69" s="7">
        <f>P69</f>
        <v>-5.2855658461264065E-4</v>
      </c>
      <c r="W69" s="7">
        <f>P77</f>
        <v>-0.10571131692252815</v>
      </c>
      <c r="Y69" s="7">
        <f>T69</f>
        <v>-5.2578031717211713E-3</v>
      </c>
      <c r="Z69" s="7">
        <f>T77</f>
        <v>5.2578031717211721E-3</v>
      </c>
      <c r="AW69" s="1">
        <v>1</v>
      </c>
      <c r="AX69" s="1">
        <v>2</v>
      </c>
      <c r="AY69" s="1">
        <v>1</v>
      </c>
      <c r="AZ69" s="1">
        <v>1</v>
      </c>
      <c r="BA69" s="1">
        <f>B19</f>
        <v>1001.0010010010011</v>
      </c>
      <c r="BB69" s="1">
        <f t="shared" ref="BB69:BC72" si="24">BB61</f>
        <v>1</v>
      </c>
      <c r="BC69" s="1">
        <f t="shared" si="24"/>
        <v>4.6046046046046044E-5</v>
      </c>
      <c r="BD69" s="7">
        <f t="shared" si="21"/>
        <v>4.6046046046046044E-5</v>
      </c>
      <c r="BE69" s="1">
        <f>SUM(BD69:BD72)</f>
        <v>1.0560560560560561E-4</v>
      </c>
      <c r="BF69" s="1">
        <f t="shared" si="22"/>
        <v>0.10571131692252815</v>
      </c>
      <c r="BG69" s="1">
        <f>C37</f>
        <v>1.0009999999999999</v>
      </c>
      <c r="BH69" s="1">
        <f t="shared" si="23"/>
        <v>1.1186057408020681E-2</v>
      </c>
    </row>
    <row r="70" spans="1:60" x14ac:dyDescent="0.25">
      <c r="A70" s="9" t="s">
        <v>101</v>
      </c>
      <c r="B70" s="7">
        <f>B67*B59</f>
        <v>3.0158408408408412E-2</v>
      </c>
      <c r="G70" s="1">
        <v>1</v>
      </c>
      <c r="H70" s="1">
        <v>1</v>
      </c>
      <c r="I70" s="1">
        <v>1</v>
      </c>
      <c r="J70" s="11">
        <v>2</v>
      </c>
      <c r="K70" s="2">
        <f>-B18</f>
        <v>-5.005005005005005</v>
      </c>
      <c r="L70" s="1">
        <f>C26</f>
        <v>0.7</v>
      </c>
      <c r="M70" s="1">
        <f>B22</f>
        <v>8.5085085085085098E-5</v>
      </c>
      <c r="N70" s="7">
        <f t="shared" ref="N70:N100" si="25">L70*M70</f>
        <v>5.9559559559559566E-5</v>
      </c>
      <c r="O70" s="7"/>
      <c r="P70" s="18"/>
      <c r="Q70" s="1"/>
      <c r="R70" s="1"/>
      <c r="S70" s="1"/>
      <c r="T70" s="17"/>
      <c r="V70" s="7">
        <f>P85</f>
        <v>-0.50314328342356374</v>
      </c>
      <c r="W70" s="7">
        <f>P93</f>
        <v>-100.62865668471277</v>
      </c>
      <c r="Y70" s="7">
        <f>T85</f>
        <v>1.0010010010010008E-3</v>
      </c>
      <c r="Z70" s="7">
        <f>T93</f>
        <v>-1.0010010010010011</v>
      </c>
      <c r="AW70" s="1">
        <v>1</v>
      </c>
      <c r="AX70" s="1">
        <v>2</v>
      </c>
      <c r="AY70" s="1">
        <v>1</v>
      </c>
      <c r="AZ70" s="1">
        <v>2</v>
      </c>
      <c r="BA70" s="1">
        <f>BA69</f>
        <v>1001.0010010010011</v>
      </c>
      <c r="BB70" s="1">
        <f t="shared" si="24"/>
        <v>0.7</v>
      </c>
      <c r="BC70" s="1">
        <f t="shared" si="24"/>
        <v>8.5085085085085098E-5</v>
      </c>
      <c r="BD70" s="7">
        <f t="shared" si="21"/>
        <v>5.9559559559559566E-5</v>
      </c>
      <c r="BE70" s="1"/>
      <c r="BF70" s="1"/>
      <c r="BG70" s="1"/>
      <c r="BH70" s="1"/>
    </row>
    <row r="71" spans="1:60" x14ac:dyDescent="0.25">
      <c r="B71" s="7">
        <f>B60*B68</f>
        <v>-0.11198073073073071</v>
      </c>
      <c r="G71" s="1">
        <v>1</v>
      </c>
      <c r="H71" s="1">
        <v>1</v>
      </c>
      <c r="I71" s="1">
        <v>1</v>
      </c>
      <c r="J71" s="11">
        <v>3</v>
      </c>
      <c r="K71" s="2">
        <f>-B18</f>
        <v>-5.005005005005005</v>
      </c>
      <c r="L71" s="1">
        <f>D26</f>
        <v>0</v>
      </c>
      <c r="M71" s="1">
        <f>B23</f>
        <v>1.9019019019019021E-5</v>
      </c>
      <c r="N71" s="7">
        <f t="shared" si="25"/>
        <v>0</v>
      </c>
      <c r="O71" s="7"/>
      <c r="P71" s="18"/>
      <c r="Q71" s="2"/>
      <c r="R71" s="1"/>
      <c r="S71" s="1"/>
      <c r="T71" s="17"/>
      <c r="AW71" s="1">
        <v>1</v>
      </c>
      <c r="AX71" s="1">
        <v>2</v>
      </c>
      <c r="AY71" s="1">
        <v>1</v>
      </c>
      <c r="AZ71" s="1">
        <v>3</v>
      </c>
      <c r="BA71" s="1">
        <f>BA69</f>
        <v>1001.0010010010011</v>
      </c>
      <c r="BB71" s="1">
        <f t="shared" si="24"/>
        <v>0</v>
      </c>
      <c r="BC71" s="1">
        <f t="shared" si="24"/>
        <v>1.9019019019019021E-5</v>
      </c>
      <c r="BD71" s="7">
        <f t="shared" si="21"/>
        <v>0</v>
      </c>
      <c r="BE71" s="1"/>
      <c r="BF71" s="1"/>
      <c r="BG71" s="1"/>
      <c r="BH71" s="1"/>
    </row>
    <row r="72" spans="1:60" x14ac:dyDescent="0.25">
      <c r="G72" s="1">
        <v>1</v>
      </c>
      <c r="H72" s="1">
        <v>1</v>
      </c>
      <c r="I72" s="1">
        <v>1</v>
      </c>
      <c r="J72" s="11">
        <v>4</v>
      </c>
      <c r="K72" s="2">
        <f>-B18</f>
        <v>-5.005005005005005</v>
      </c>
      <c r="L72" s="1">
        <f>E26</f>
        <v>0</v>
      </c>
      <c r="M72" s="1">
        <f>B24</f>
        <v>-0.50042042042042045</v>
      </c>
      <c r="N72" s="7">
        <f t="shared" si="25"/>
        <v>0</v>
      </c>
      <c r="O72" s="7"/>
      <c r="P72" s="18"/>
      <c r="Q72" s="1"/>
      <c r="R72" s="1"/>
      <c r="S72" s="1"/>
      <c r="T72" s="17"/>
      <c r="V72" s="4" t="s">
        <v>60</v>
      </c>
      <c r="Y72" s="4" t="s">
        <v>66</v>
      </c>
      <c r="AW72" s="1">
        <v>1</v>
      </c>
      <c r="AX72" s="1">
        <v>2</v>
      </c>
      <c r="AY72" s="1">
        <v>1</v>
      </c>
      <c r="AZ72" s="1">
        <v>4</v>
      </c>
      <c r="BA72" s="1">
        <f>BA69</f>
        <v>1001.0010010010011</v>
      </c>
      <c r="BB72" s="1">
        <f t="shared" si="24"/>
        <v>0</v>
      </c>
      <c r="BC72" s="1">
        <f t="shared" si="24"/>
        <v>-0.50042042042042045</v>
      </c>
      <c r="BD72" s="7">
        <f t="shared" si="21"/>
        <v>0</v>
      </c>
      <c r="BE72" s="1"/>
      <c r="BF72" s="1"/>
      <c r="BG72" s="1"/>
      <c r="BH72" s="1"/>
    </row>
    <row r="73" spans="1:60" x14ac:dyDescent="0.25">
      <c r="G73" s="1">
        <v>1</v>
      </c>
      <c r="H73" s="1">
        <v>1</v>
      </c>
      <c r="I73" s="1">
        <v>2</v>
      </c>
      <c r="J73" s="11">
        <v>1</v>
      </c>
      <c r="K73" s="2">
        <f>-B18</f>
        <v>-5.005005005005005</v>
      </c>
      <c r="L73" s="1">
        <f>B27</f>
        <v>0</v>
      </c>
      <c r="M73" s="1">
        <f>B21</f>
        <v>4.6046046046046044E-5</v>
      </c>
      <c r="N73" s="7">
        <f t="shared" si="25"/>
        <v>0</v>
      </c>
      <c r="O73" s="7">
        <f>SUM(N73:N76)</f>
        <v>-0.49994494494494496</v>
      </c>
      <c r="P73" s="18">
        <f>K73*O73</f>
        <v>2.5022269516764011</v>
      </c>
      <c r="Q73" s="2">
        <f>B35</f>
        <v>-1599.7247247247244</v>
      </c>
      <c r="R73" s="1">
        <f>R69</f>
        <v>1000</v>
      </c>
      <c r="S73" s="1">
        <f t="shared" ref="S73:S97" si="26">R73/Q73</f>
        <v>-0.62510754790770451</v>
      </c>
      <c r="T73" s="17">
        <f t="shared" ref="T73:T97" si="27">P73*S73</f>
        <v>-1.5641609540710053</v>
      </c>
      <c r="V73" s="7">
        <f>P73</f>
        <v>2.5022269516764011</v>
      </c>
      <c r="W73" s="7">
        <f>P81</f>
        <v>500.44539033528031</v>
      </c>
      <c r="Y73" s="7">
        <f>T73</f>
        <v>-1.5641609540710053</v>
      </c>
      <c r="Z73" s="7">
        <f>T81</f>
        <v>1.5641609540710055</v>
      </c>
      <c r="AW73" s="1">
        <v>1</v>
      </c>
      <c r="AX73" s="1">
        <v>2</v>
      </c>
      <c r="AY73" s="1">
        <v>2</v>
      </c>
      <c r="AZ73" s="1">
        <v>1</v>
      </c>
      <c r="BA73" s="1">
        <f>BA69</f>
        <v>1001.0010010010011</v>
      </c>
      <c r="BB73" s="1">
        <f>BB65</f>
        <v>0</v>
      </c>
      <c r="BC73" s="1">
        <f>BC61</f>
        <v>4.6046046046046044E-5</v>
      </c>
      <c r="BD73" s="7">
        <f t="shared" si="21"/>
        <v>0</v>
      </c>
      <c r="BE73" s="1">
        <f>SUM(BD73:BD76)</f>
        <v>-0.49994494494494496</v>
      </c>
      <c r="BF73" s="1">
        <f t="shared" si="22"/>
        <v>-500.44539033528031</v>
      </c>
      <c r="BG73" s="1">
        <f>BG69</f>
        <v>1.0009999999999999</v>
      </c>
      <c r="BH73" s="1">
        <f t="shared" si="23"/>
        <v>250696.03429653888</v>
      </c>
    </row>
    <row r="74" spans="1:60" x14ac:dyDescent="0.25">
      <c r="G74" s="1">
        <v>1</v>
      </c>
      <c r="H74" s="1">
        <v>1</v>
      </c>
      <c r="I74" s="1">
        <v>2</v>
      </c>
      <c r="J74" s="11">
        <v>2</v>
      </c>
      <c r="K74" s="2">
        <f>-B18</f>
        <v>-5.005005005005005</v>
      </c>
      <c r="L74" s="1">
        <f>C27</f>
        <v>0</v>
      </c>
      <c r="M74" s="1">
        <f>B22</f>
        <v>8.5085085085085098E-5</v>
      </c>
      <c r="N74" s="7">
        <f t="shared" si="25"/>
        <v>0</v>
      </c>
      <c r="O74" s="7"/>
      <c r="P74" s="18"/>
      <c r="Q74" s="1"/>
      <c r="R74" s="1"/>
      <c r="S74" s="1"/>
      <c r="T74" s="17"/>
      <c r="V74" s="7">
        <f>P89</f>
        <v>8.0066302538775016</v>
      </c>
      <c r="W74" s="7">
        <f>P97</f>
        <v>1601.3260507755006</v>
      </c>
      <c r="Y74" s="7">
        <f>T89</f>
        <v>1.0010010010010012E-3</v>
      </c>
      <c r="Z74" s="7">
        <f>T97</f>
        <v>-1.0010010010010013</v>
      </c>
      <c r="AW74" s="1">
        <v>1</v>
      </c>
      <c r="AX74" s="1">
        <v>2</v>
      </c>
      <c r="AY74" s="1">
        <v>2</v>
      </c>
      <c r="AZ74" s="1">
        <v>2</v>
      </c>
      <c r="BA74" s="1">
        <f>BA69</f>
        <v>1001.0010010010011</v>
      </c>
      <c r="BB74" s="1">
        <f>BB66</f>
        <v>0</v>
      </c>
      <c r="BC74" s="1">
        <f>BC62</f>
        <v>8.5085085085085098E-5</v>
      </c>
      <c r="BD74" s="7">
        <f t="shared" si="21"/>
        <v>0</v>
      </c>
      <c r="BE74" s="1"/>
      <c r="BF74" s="1"/>
      <c r="BG74" s="1"/>
      <c r="BH74" s="1"/>
    </row>
    <row r="75" spans="1:60" x14ac:dyDescent="0.25">
      <c r="G75" s="1">
        <v>1</v>
      </c>
      <c r="H75" s="1">
        <v>1</v>
      </c>
      <c r="I75" s="1">
        <v>2</v>
      </c>
      <c r="J75" s="11">
        <v>3</v>
      </c>
      <c r="K75" s="2">
        <f>-B18</f>
        <v>-5.005005005005005</v>
      </c>
      <c r="L75" s="1">
        <f>D27</f>
        <v>25</v>
      </c>
      <c r="M75" s="1">
        <f>B23</f>
        <v>1.9019019019019021E-5</v>
      </c>
      <c r="N75" s="7">
        <f t="shared" si="25"/>
        <v>4.754754754754755E-4</v>
      </c>
      <c r="O75" s="7"/>
      <c r="P75" s="18"/>
      <c r="Q75" s="2"/>
      <c r="R75" s="1"/>
      <c r="S75" s="1"/>
      <c r="T75" s="17"/>
      <c r="AW75" s="1">
        <v>1</v>
      </c>
      <c r="AX75" s="1">
        <v>2</v>
      </c>
      <c r="AY75" s="1">
        <v>2</v>
      </c>
      <c r="AZ75" s="1">
        <v>3</v>
      </c>
      <c r="BA75" s="1">
        <f>BA69</f>
        <v>1001.0010010010011</v>
      </c>
      <c r="BB75" s="1">
        <f>BB67</f>
        <v>25</v>
      </c>
      <c r="BC75" s="1">
        <f>BC63</f>
        <v>1.9019019019019021E-5</v>
      </c>
      <c r="BD75" s="7">
        <f t="shared" si="21"/>
        <v>4.754754754754755E-4</v>
      </c>
      <c r="BE75" s="1"/>
      <c r="BF75" s="1"/>
      <c r="BG75" s="1"/>
      <c r="BH75" s="1"/>
    </row>
    <row r="76" spans="1:60" x14ac:dyDescent="0.25">
      <c r="G76" s="1">
        <v>1</v>
      </c>
      <c r="H76" s="1">
        <v>1</v>
      </c>
      <c r="I76" s="1">
        <v>2</v>
      </c>
      <c r="J76" s="11">
        <v>4</v>
      </c>
      <c r="K76" s="2">
        <f>-B18</f>
        <v>-5.005005005005005</v>
      </c>
      <c r="L76" s="1">
        <f>E27</f>
        <v>1</v>
      </c>
      <c r="M76" s="1">
        <f>B24</f>
        <v>-0.50042042042042045</v>
      </c>
      <c r="N76" s="7">
        <f t="shared" si="25"/>
        <v>-0.50042042042042045</v>
      </c>
      <c r="O76" s="7"/>
      <c r="P76" s="18"/>
      <c r="Q76" s="1"/>
      <c r="R76" s="1"/>
      <c r="S76" s="1"/>
      <c r="T76" s="17"/>
      <c r="AW76" s="1">
        <v>1</v>
      </c>
      <c r="AX76" s="1">
        <v>2</v>
      </c>
      <c r="AY76" s="1">
        <v>2</v>
      </c>
      <c r="AZ76" s="1">
        <v>4</v>
      </c>
      <c r="BA76" s="1">
        <f>BA69</f>
        <v>1001.0010010010011</v>
      </c>
      <c r="BB76" s="1">
        <f>BB68</f>
        <v>1</v>
      </c>
      <c r="BC76" s="1">
        <f>BC64</f>
        <v>-0.50042042042042045</v>
      </c>
      <c r="BD76" s="7">
        <f t="shared" si="21"/>
        <v>-0.50042042042042045</v>
      </c>
      <c r="BE76" s="1"/>
      <c r="BF76" s="1"/>
      <c r="BG76" s="1"/>
      <c r="BH76" s="1"/>
    </row>
    <row r="77" spans="1:60" x14ac:dyDescent="0.25">
      <c r="G77" s="1">
        <v>1</v>
      </c>
      <c r="H77" s="1">
        <v>2</v>
      </c>
      <c r="I77" s="1">
        <v>1</v>
      </c>
      <c r="J77" s="11">
        <v>1</v>
      </c>
      <c r="K77" s="11">
        <f>-B19</f>
        <v>-1001.0010010010011</v>
      </c>
      <c r="L77" s="2">
        <f>B26</f>
        <v>1</v>
      </c>
      <c r="M77" s="1">
        <f>B21</f>
        <v>4.6046046046046044E-5</v>
      </c>
      <c r="N77" s="7">
        <f t="shared" si="25"/>
        <v>4.6046046046046044E-5</v>
      </c>
      <c r="O77" s="7">
        <f>SUM(N77:N80)</f>
        <v>1.0560560560560561E-4</v>
      </c>
      <c r="P77" s="18">
        <f>K77*O77</f>
        <v>-0.10571131692252815</v>
      </c>
      <c r="Q77" s="2">
        <f>Q69</f>
        <v>100.52802802802805</v>
      </c>
      <c r="R77" s="1">
        <f>C4</f>
        <v>-5</v>
      </c>
      <c r="S77" s="1">
        <f t="shared" si="26"/>
        <v>-4.973737273157252E-2</v>
      </c>
      <c r="T77" s="17">
        <f t="shared" si="27"/>
        <v>5.2578031717211721E-3</v>
      </c>
      <c r="AW77" s="1">
        <v>2</v>
      </c>
      <c r="AX77" s="1">
        <v>1</v>
      </c>
      <c r="AY77" s="1">
        <v>1</v>
      </c>
      <c r="AZ77" s="1">
        <v>1</v>
      </c>
      <c r="BA77" s="1">
        <f>BA61</f>
        <v>5.005005005005005</v>
      </c>
      <c r="BB77" s="1">
        <f>BB61</f>
        <v>1</v>
      </c>
      <c r="BC77" s="1">
        <f>C21</f>
        <v>3.0230230230230234E-2</v>
      </c>
      <c r="BD77" s="7">
        <f t="shared" si="21"/>
        <v>3.0230230230230234E-2</v>
      </c>
      <c r="BE77" s="1">
        <f>SUM(BD77:BD80)</f>
        <v>0.10052802802802804</v>
      </c>
      <c r="BF77" s="1">
        <f t="shared" si="22"/>
        <v>0.50314328342356374</v>
      </c>
      <c r="BG77" s="1">
        <f>B38</f>
        <v>1.01</v>
      </c>
      <c r="BH77" s="1">
        <f t="shared" si="23"/>
        <v>0.25568469529078702</v>
      </c>
    </row>
    <row r="78" spans="1:60" x14ac:dyDescent="0.25">
      <c r="G78" s="1">
        <v>1</v>
      </c>
      <c r="H78" s="1">
        <v>2</v>
      </c>
      <c r="I78" s="1">
        <v>1</v>
      </c>
      <c r="J78" s="11">
        <v>2</v>
      </c>
      <c r="K78" s="11">
        <f>-B19</f>
        <v>-1001.0010010010011</v>
      </c>
      <c r="L78" s="1">
        <f>C26</f>
        <v>0.7</v>
      </c>
      <c r="M78" s="1">
        <f>B22</f>
        <v>8.5085085085085098E-5</v>
      </c>
      <c r="N78" s="7">
        <f t="shared" si="25"/>
        <v>5.9559559559559566E-5</v>
      </c>
      <c r="O78" s="7"/>
      <c r="P78" s="18"/>
      <c r="Q78" s="1"/>
      <c r="R78" s="1"/>
      <c r="S78" s="1"/>
      <c r="T78" s="17"/>
      <c r="AW78" s="1">
        <v>2</v>
      </c>
      <c r="AX78" s="1">
        <v>1</v>
      </c>
      <c r="AY78" s="1">
        <v>1</v>
      </c>
      <c r="AZ78" s="1">
        <v>2</v>
      </c>
      <c r="BA78" s="1">
        <f>BA61</f>
        <v>5.005005005005005</v>
      </c>
      <c r="BB78" s="1">
        <f t="shared" ref="BB78:BB84" si="28">BB62</f>
        <v>0.7</v>
      </c>
      <c r="BC78" s="1">
        <f t="shared" ref="BC78:BC80" si="29">C22</f>
        <v>0.10042542542542544</v>
      </c>
      <c r="BD78" s="7">
        <f t="shared" si="21"/>
        <v>7.0297797797797809E-2</v>
      </c>
      <c r="BE78" s="1"/>
      <c r="BF78" s="1"/>
      <c r="BG78" s="1"/>
      <c r="BH78" s="1"/>
    </row>
    <row r="79" spans="1:60" x14ac:dyDescent="0.25">
      <c r="G79" s="1">
        <v>1</v>
      </c>
      <c r="H79" s="1">
        <v>2</v>
      </c>
      <c r="I79" s="1">
        <v>1</v>
      </c>
      <c r="J79" s="11">
        <v>3</v>
      </c>
      <c r="K79" s="11">
        <f>-B19</f>
        <v>-1001.0010010010011</v>
      </c>
      <c r="L79" s="1">
        <f>D26</f>
        <v>0</v>
      </c>
      <c r="M79" s="1">
        <f>B23</f>
        <v>1.9019019019019021E-5</v>
      </c>
      <c r="N79" s="7">
        <f t="shared" si="25"/>
        <v>0</v>
      </c>
      <c r="O79" s="7"/>
      <c r="P79" s="18"/>
      <c r="Q79" s="1"/>
      <c r="R79" s="1"/>
      <c r="S79" s="1"/>
      <c r="T79" s="17"/>
      <c r="AW79" s="1">
        <v>2</v>
      </c>
      <c r="AX79" s="1">
        <v>1</v>
      </c>
      <c r="AY79" s="1">
        <v>1</v>
      </c>
      <c r="AZ79" s="1">
        <v>3</v>
      </c>
      <c r="BA79" s="1">
        <f>BA61</f>
        <v>5.005005005005005</v>
      </c>
      <c r="BB79" s="1">
        <f t="shared" si="28"/>
        <v>0</v>
      </c>
      <c r="BC79" s="1">
        <f t="shared" si="29"/>
        <v>2.0095095095095099E-2</v>
      </c>
      <c r="BD79" s="7">
        <f t="shared" si="21"/>
        <v>0</v>
      </c>
      <c r="BE79" s="1"/>
      <c r="BF79" s="1"/>
      <c r="BG79" s="1"/>
      <c r="BH79" s="1"/>
    </row>
    <row r="80" spans="1:60" x14ac:dyDescent="0.25">
      <c r="G80" s="1">
        <v>1</v>
      </c>
      <c r="H80" s="1">
        <v>2</v>
      </c>
      <c r="I80" s="1">
        <v>1</v>
      </c>
      <c r="J80" s="11">
        <v>4</v>
      </c>
      <c r="K80" s="11">
        <f>-B19</f>
        <v>-1001.0010010010011</v>
      </c>
      <c r="L80" s="1">
        <f>E26</f>
        <v>0</v>
      </c>
      <c r="M80" s="1">
        <f>B24</f>
        <v>-0.50042042042042045</v>
      </c>
      <c r="N80" s="7">
        <f t="shared" si="25"/>
        <v>0</v>
      </c>
      <c r="O80" s="7"/>
      <c r="P80" s="18"/>
      <c r="Q80" s="1"/>
      <c r="R80" s="1"/>
      <c r="S80" s="1"/>
      <c r="T80" s="17"/>
      <c r="AW80" s="1">
        <v>2</v>
      </c>
      <c r="AX80" s="1">
        <v>1</v>
      </c>
      <c r="AY80" s="1">
        <v>1</v>
      </c>
      <c r="AZ80" s="1">
        <v>4</v>
      </c>
      <c r="BA80" s="1">
        <f>BA61</f>
        <v>5.005005005005005</v>
      </c>
      <c r="BB80" s="1">
        <f t="shared" si="28"/>
        <v>0</v>
      </c>
      <c r="BC80" s="1">
        <f t="shared" si="29"/>
        <v>-2.1021021021021022</v>
      </c>
      <c r="BD80" s="7">
        <f t="shared" si="21"/>
        <v>0</v>
      </c>
      <c r="BE80" s="1"/>
      <c r="BF80" s="1"/>
      <c r="BG80" s="1"/>
      <c r="BH80" s="1"/>
    </row>
    <row r="81" spans="7:63" x14ac:dyDescent="0.25">
      <c r="G81" s="1">
        <v>1</v>
      </c>
      <c r="H81" s="1">
        <v>2</v>
      </c>
      <c r="I81" s="1">
        <v>2</v>
      </c>
      <c r="J81" s="11">
        <v>1</v>
      </c>
      <c r="K81" s="1">
        <f>-B19</f>
        <v>-1001.0010010010011</v>
      </c>
      <c r="L81" s="1">
        <f>B27</f>
        <v>0</v>
      </c>
      <c r="M81" s="1">
        <f>B21</f>
        <v>4.6046046046046044E-5</v>
      </c>
      <c r="N81" s="7">
        <f t="shared" si="25"/>
        <v>0</v>
      </c>
      <c r="O81" s="7">
        <f>SUM(N81:N84)</f>
        <v>-0.49994494494494496</v>
      </c>
      <c r="P81" s="18">
        <f>K81*O81</f>
        <v>500.44539033528031</v>
      </c>
      <c r="Q81" s="2">
        <f>Q73</f>
        <v>-1599.7247247247244</v>
      </c>
      <c r="R81" s="1">
        <f>R77</f>
        <v>-5</v>
      </c>
      <c r="S81" s="1">
        <f t="shared" si="26"/>
        <v>3.1255377395385223E-3</v>
      </c>
      <c r="T81" s="17">
        <f t="shared" si="27"/>
        <v>1.5641609540710055</v>
      </c>
      <c r="AW81" s="1">
        <v>2</v>
      </c>
      <c r="AX81" s="1">
        <v>1</v>
      </c>
      <c r="AY81" s="1">
        <v>2</v>
      </c>
      <c r="AZ81" s="1">
        <v>1</v>
      </c>
      <c r="BA81" s="1">
        <f>BA61</f>
        <v>5.005005005005005</v>
      </c>
      <c r="BB81" s="1">
        <f t="shared" si="28"/>
        <v>0</v>
      </c>
      <c r="BC81" s="1">
        <f>BC77</f>
        <v>3.0230230230230234E-2</v>
      </c>
      <c r="BD81" s="7">
        <f t="shared" si="21"/>
        <v>0</v>
      </c>
      <c r="BE81" s="1">
        <f>SUM(BD81:BD84)</f>
        <v>-1.5997247247247248</v>
      </c>
      <c r="BF81" s="1">
        <f t="shared" si="22"/>
        <v>-8.0066302538775016</v>
      </c>
      <c r="BG81" s="1">
        <f>BG77</f>
        <v>1.01</v>
      </c>
      <c r="BH81" s="1">
        <f t="shared" si="23"/>
        <v>64.747189302529577</v>
      </c>
    </row>
    <row r="82" spans="7:63" x14ac:dyDescent="0.25">
      <c r="G82" s="1">
        <v>1</v>
      </c>
      <c r="H82" s="1">
        <v>2</v>
      </c>
      <c r="I82" s="1">
        <v>2</v>
      </c>
      <c r="J82" s="11">
        <v>2</v>
      </c>
      <c r="K82" s="1">
        <f>-B19</f>
        <v>-1001.0010010010011</v>
      </c>
      <c r="L82" s="1">
        <f>C27</f>
        <v>0</v>
      </c>
      <c r="M82" s="1">
        <f>B22</f>
        <v>8.5085085085085098E-5</v>
      </c>
      <c r="N82" s="7">
        <f t="shared" si="25"/>
        <v>0</v>
      </c>
      <c r="O82" s="7"/>
      <c r="P82" s="18"/>
      <c r="Q82" s="1"/>
      <c r="R82" s="1"/>
      <c r="S82" s="1"/>
      <c r="T82" s="17"/>
      <c r="AW82" s="1">
        <v>2</v>
      </c>
      <c r="AX82" s="1">
        <v>1</v>
      </c>
      <c r="AY82" s="1">
        <v>2</v>
      </c>
      <c r="AZ82" s="1">
        <v>2</v>
      </c>
      <c r="BA82" s="1">
        <f>BA61</f>
        <v>5.005005005005005</v>
      </c>
      <c r="BB82" s="1">
        <f t="shared" si="28"/>
        <v>0</v>
      </c>
      <c r="BC82" s="1">
        <f>BC78</f>
        <v>0.10042542542542544</v>
      </c>
      <c r="BD82" s="7">
        <f t="shared" si="21"/>
        <v>0</v>
      </c>
      <c r="BE82" s="1"/>
      <c r="BF82" s="1"/>
      <c r="BG82" s="1"/>
      <c r="BH82" s="1"/>
    </row>
    <row r="83" spans="7:63" x14ac:dyDescent="0.25">
      <c r="G83" s="1">
        <v>1</v>
      </c>
      <c r="H83" s="1">
        <v>2</v>
      </c>
      <c r="I83" s="1">
        <v>2</v>
      </c>
      <c r="J83" s="11">
        <v>3</v>
      </c>
      <c r="K83" s="1">
        <f>-B19</f>
        <v>-1001.0010010010011</v>
      </c>
      <c r="L83" s="1">
        <f>D27</f>
        <v>25</v>
      </c>
      <c r="M83" s="1">
        <f>B23</f>
        <v>1.9019019019019021E-5</v>
      </c>
      <c r="N83" s="7">
        <f t="shared" si="25"/>
        <v>4.754754754754755E-4</v>
      </c>
      <c r="O83" s="7"/>
      <c r="P83" s="18"/>
      <c r="Q83" s="1"/>
      <c r="R83" s="1"/>
      <c r="S83" s="1"/>
      <c r="T83" s="17"/>
      <c r="AW83" s="1">
        <v>2</v>
      </c>
      <c r="AX83" s="1">
        <v>1</v>
      </c>
      <c r="AY83" s="1">
        <v>2</v>
      </c>
      <c r="AZ83" s="1">
        <v>3</v>
      </c>
      <c r="BA83" s="1">
        <f>BA62</f>
        <v>5.005005005005005</v>
      </c>
      <c r="BB83" s="1">
        <f t="shared" si="28"/>
        <v>25</v>
      </c>
      <c r="BC83" s="1">
        <f>BC79</f>
        <v>2.0095095095095099E-2</v>
      </c>
      <c r="BD83" s="7">
        <f t="shared" si="21"/>
        <v>0.50237737737737742</v>
      </c>
      <c r="BE83" s="1"/>
      <c r="BF83" s="1"/>
      <c r="BG83" s="1"/>
      <c r="BH83" s="1"/>
    </row>
    <row r="84" spans="7:63" x14ac:dyDescent="0.25">
      <c r="G84" s="1">
        <v>1</v>
      </c>
      <c r="H84" s="1">
        <v>2</v>
      </c>
      <c r="I84" s="1">
        <v>2</v>
      </c>
      <c r="J84" s="11">
        <v>4</v>
      </c>
      <c r="K84" s="1">
        <f>-B19</f>
        <v>-1001.0010010010011</v>
      </c>
      <c r="L84" s="1">
        <f>E27</f>
        <v>1</v>
      </c>
      <c r="M84" s="1">
        <f>B24</f>
        <v>-0.50042042042042045</v>
      </c>
      <c r="N84" s="7">
        <f t="shared" si="25"/>
        <v>-0.50042042042042045</v>
      </c>
      <c r="O84" s="7"/>
      <c r="P84" s="18"/>
      <c r="Q84" s="1"/>
      <c r="R84" s="1"/>
      <c r="S84" s="1"/>
      <c r="T84" s="17"/>
      <c r="AW84" s="1">
        <v>2</v>
      </c>
      <c r="AX84" s="1">
        <v>1</v>
      </c>
      <c r="AY84" s="1">
        <v>2</v>
      </c>
      <c r="AZ84" s="1">
        <v>4</v>
      </c>
      <c r="BA84" s="1">
        <f>BA61</f>
        <v>5.005005005005005</v>
      </c>
      <c r="BB84" s="1">
        <f t="shared" si="28"/>
        <v>1</v>
      </c>
      <c r="BC84" s="1">
        <f>BC80</f>
        <v>-2.1021021021021022</v>
      </c>
      <c r="BD84" s="7">
        <f t="shared" si="21"/>
        <v>-2.1021021021021022</v>
      </c>
      <c r="BE84" s="1"/>
      <c r="BF84" s="1"/>
      <c r="BG84" s="1"/>
      <c r="BH84" s="1"/>
    </row>
    <row r="85" spans="7:63" x14ac:dyDescent="0.25">
      <c r="G85" s="1">
        <v>2</v>
      </c>
      <c r="H85" s="1">
        <v>1</v>
      </c>
      <c r="I85" s="1">
        <v>1</v>
      </c>
      <c r="J85" s="11">
        <v>1</v>
      </c>
      <c r="K85" s="2">
        <f>-B18</f>
        <v>-5.005005005005005</v>
      </c>
      <c r="L85" s="2">
        <f>B26</f>
        <v>1</v>
      </c>
      <c r="M85" s="1">
        <f>C21</f>
        <v>3.0230230230230234E-2</v>
      </c>
      <c r="N85" s="7">
        <f t="shared" si="25"/>
        <v>3.0230230230230234E-2</v>
      </c>
      <c r="O85" s="7">
        <f>SUM(N85:N88)</f>
        <v>0.10052802802802804</v>
      </c>
      <c r="P85" s="18">
        <f>K85*O85</f>
        <v>-0.50314328342356374</v>
      </c>
      <c r="Q85" s="2">
        <f>Q69</f>
        <v>100.52802802802805</v>
      </c>
      <c r="R85" s="1">
        <f>B5</f>
        <v>-0.2</v>
      </c>
      <c r="S85" s="1">
        <f t="shared" si="26"/>
        <v>-1.9894949092629007E-3</v>
      </c>
      <c r="T85" s="17">
        <f t="shared" si="27"/>
        <v>1.0010010010010008E-3</v>
      </c>
      <c r="AW85" s="1">
        <v>2</v>
      </c>
      <c r="AX85" s="1">
        <v>2</v>
      </c>
      <c r="AY85" s="1">
        <v>1</v>
      </c>
      <c r="AZ85" s="1">
        <v>1</v>
      </c>
      <c r="BA85" s="1">
        <f>BA69</f>
        <v>1001.0010010010011</v>
      </c>
      <c r="BB85" s="1">
        <f t="shared" ref="BB85:BB92" si="30">BB61</f>
        <v>1</v>
      </c>
      <c r="BC85" s="1">
        <f>BC77</f>
        <v>3.0230230230230234E-2</v>
      </c>
      <c r="BD85" s="7">
        <f t="shared" si="21"/>
        <v>3.0230230230230234E-2</v>
      </c>
      <c r="BE85" s="1">
        <f>SUM(BD85:BD88)</f>
        <v>0.10052802802802804</v>
      </c>
      <c r="BF85" s="1">
        <f t="shared" si="22"/>
        <v>100.62865668471277</v>
      </c>
      <c r="BG85" s="1">
        <f>C38</f>
        <v>1</v>
      </c>
      <c r="BH85" s="1">
        <f t="shared" si="23"/>
        <v>10126.126546169788</v>
      </c>
    </row>
    <row r="86" spans="7:63" x14ac:dyDescent="0.25">
      <c r="G86" s="1">
        <v>2</v>
      </c>
      <c r="H86" s="1">
        <v>1</v>
      </c>
      <c r="I86" s="1">
        <v>1</v>
      </c>
      <c r="J86" s="11">
        <v>2</v>
      </c>
      <c r="K86" s="2">
        <f>-B18</f>
        <v>-5.005005005005005</v>
      </c>
      <c r="L86" s="1">
        <f>C26</f>
        <v>0.7</v>
      </c>
      <c r="M86" s="1">
        <f>C22</f>
        <v>0.10042542542542544</v>
      </c>
      <c r="N86" s="7">
        <f t="shared" si="25"/>
        <v>7.0297797797797809E-2</v>
      </c>
      <c r="O86" s="7"/>
      <c r="P86" s="18"/>
      <c r="Q86" s="1"/>
      <c r="R86" s="1"/>
      <c r="S86" s="1"/>
      <c r="T86" s="17"/>
      <c r="AW86" s="1">
        <v>2</v>
      </c>
      <c r="AX86" s="1">
        <v>2</v>
      </c>
      <c r="AY86" s="1">
        <v>1</v>
      </c>
      <c r="AZ86" s="1">
        <v>2</v>
      </c>
      <c r="BA86" s="1">
        <f>BA69</f>
        <v>1001.0010010010011</v>
      </c>
      <c r="BB86" s="1">
        <f t="shared" si="30"/>
        <v>0.7</v>
      </c>
      <c r="BC86" s="1">
        <f>BC78</f>
        <v>0.10042542542542544</v>
      </c>
      <c r="BD86" s="7">
        <f t="shared" si="21"/>
        <v>7.0297797797797809E-2</v>
      </c>
      <c r="BE86" s="1"/>
      <c r="BF86" s="1"/>
      <c r="BG86" s="1"/>
      <c r="BH86" s="1"/>
    </row>
    <row r="87" spans="7:63" x14ac:dyDescent="0.25">
      <c r="G87" s="1">
        <v>2</v>
      </c>
      <c r="H87" s="1">
        <v>1</v>
      </c>
      <c r="I87" s="1">
        <v>1</v>
      </c>
      <c r="J87" s="11">
        <v>3</v>
      </c>
      <c r="K87" s="2">
        <f>-B18</f>
        <v>-5.005005005005005</v>
      </c>
      <c r="L87" s="1">
        <f>D26</f>
        <v>0</v>
      </c>
      <c r="M87" s="1">
        <f>C23</f>
        <v>2.0095095095095099E-2</v>
      </c>
      <c r="N87" s="7">
        <f t="shared" si="25"/>
        <v>0</v>
      </c>
      <c r="O87" s="7"/>
      <c r="P87" s="18"/>
      <c r="Q87" s="1"/>
      <c r="R87" s="1"/>
      <c r="S87" s="1"/>
      <c r="T87" s="17"/>
      <c r="AW87" s="1">
        <v>2</v>
      </c>
      <c r="AX87" s="1">
        <v>2</v>
      </c>
      <c r="AY87" s="1">
        <v>1</v>
      </c>
      <c r="AZ87" s="1">
        <v>3</v>
      </c>
      <c r="BA87" s="1">
        <f>BA69</f>
        <v>1001.0010010010011</v>
      </c>
      <c r="BB87" s="1">
        <f t="shared" si="30"/>
        <v>0</v>
      </c>
      <c r="BC87" s="1">
        <f>BC79</f>
        <v>2.0095095095095099E-2</v>
      </c>
      <c r="BD87" s="7">
        <f t="shared" si="21"/>
        <v>0</v>
      </c>
      <c r="BE87" s="1"/>
      <c r="BF87" s="1"/>
      <c r="BG87" s="1"/>
      <c r="BH87" s="1"/>
    </row>
    <row r="88" spans="7:63" x14ac:dyDescent="0.25">
      <c r="G88" s="1">
        <v>2</v>
      </c>
      <c r="H88" s="1">
        <v>1</v>
      </c>
      <c r="I88" s="1">
        <v>1</v>
      </c>
      <c r="J88" s="11">
        <v>4</v>
      </c>
      <c r="K88" s="2">
        <f>-B18</f>
        <v>-5.005005005005005</v>
      </c>
      <c r="L88" s="1">
        <f>E26</f>
        <v>0</v>
      </c>
      <c r="M88" s="1">
        <f>C24</f>
        <v>-2.1021021021021022</v>
      </c>
      <c r="N88" s="7">
        <f t="shared" si="25"/>
        <v>0</v>
      </c>
      <c r="O88" s="7"/>
      <c r="P88" s="18"/>
      <c r="Q88" s="1"/>
      <c r="R88" s="1"/>
      <c r="S88" s="1"/>
      <c r="T88" s="17"/>
      <c r="AW88" s="1">
        <v>2</v>
      </c>
      <c r="AX88" s="1">
        <v>2</v>
      </c>
      <c r="AY88" s="1">
        <v>1</v>
      </c>
      <c r="AZ88" s="1">
        <v>4</v>
      </c>
      <c r="BA88" s="1">
        <f>BA69</f>
        <v>1001.0010010010011</v>
      </c>
      <c r="BB88" s="1">
        <f t="shared" si="30"/>
        <v>0</v>
      </c>
      <c r="BC88" s="1">
        <f>BC80</f>
        <v>-2.1021021021021022</v>
      </c>
      <c r="BD88" s="7">
        <f t="shared" si="21"/>
        <v>0</v>
      </c>
      <c r="BE88" s="1"/>
      <c r="BF88" s="1"/>
      <c r="BG88" s="1"/>
      <c r="BH88" s="1"/>
    </row>
    <row r="89" spans="7:63" x14ac:dyDescent="0.25">
      <c r="G89" s="1">
        <v>2</v>
      </c>
      <c r="H89" s="1">
        <v>1</v>
      </c>
      <c r="I89" s="1">
        <v>2</v>
      </c>
      <c r="J89" s="1">
        <v>1</v>
      </c>
      <c r="K89" s="2">
        <f>-B18</f>
        <v>-5.005005005005005</v>
      </c>
      <c r="L89" s="1">
        <f>B27</f>
        <v>0</v>
      </c>
      <c r="M89" s="1">
        <f>C21</f>
        <v>3.0230230230230234E-2</v>
      </c>
      <c r="N89" s="7">
        <f t="shared" si="25"/>
        <v>0</v>
      </c>
      <c r="O89" s="7">
        <f>SUM(N89:N92)</f>
        <v>-1.5997247247247248</v>
      </c>
      <c r="P89" s="18">
        <f t="shared" ref="P89:P97" si="31">K89*O89</f>
        <v>8.0066302538775016</v>
      </c>
      <c r="Q89" s="2">
        <f>Q73</f>
        <v>-1599.7247247247244</v>
      </c>
      <c r="R89" s="1">
        <f>R85</f>
        <v>-0.2</v>
      </c>
      <c r="S89" s="1">
        <f t="shared" si="26"/>
        <v>1.250215095815409E-4</v>
      </c>
      <c r="T89" s="17">
        <f t="shared" si="27"/>
        <v>1.0010010010010012E-3</v>
      </c>
      <c r="AW89" s="1">
        <v>2</v>
      </c>
      <c r="AX89" s="1">
        <v>2</v>
      </c>
      <c r="AY89" s="1">
        <v>2</v>
      </c>
      <c r="AZ89" s="1">
        <v>1</v>
      </c>
      <c r="BA89" s="1">
        <f>BA69</f>
        <v>1001.0010010010011</v>
      </c>
      <c r="BB89" s="1">
        <f t="shared" si="30"/>
        <v>0</v>
      </c>
      <c r="BC89" s="1">
        <f>BC77</f>
        <v>3.0230230230230234E-2</v>
      </c>
      <c r="BD89" s="7">
        <f t="shared" si="21"/>
        <v>0</v>
      </c>
      <c r="BE89" s="1">
        <f>SUM(BD89:BD92)</f>
        <v>-1.5997247247247248</v>
      </c>
      <c r="BF89" s="1">
        <f t="shared" si="22"/>
        <v>-1601.3260507755006</v>
      </c>
      <c r="BG89" s="1">
        <f>BG85</f>
        <v>1</v>
      </c>
      <c r="BH89" s="1">
        <f t="shared" si="23"/>
        <v>2564245.1208922612</v>
      </c>
    </row>
    <row r="90" spans="7:63" x14ac:dyDescent="0.25">
      <c r="G90" s="1">
        <v>2</v>
      </c>
      <c r="H90" s="1">
        <v>1</v>
      </c>
      <c r="I90" s="1">
        <v>2</v>
      </c>
      <c r="J90" s="1">
        <v>2</v>
      </c>
      <c r="K90" s="2">
        <f>-B18</f>
        <v>-5.005005005005005</v>
      </c>
      <c r="L90" s="1">
        <f>C27</f>
        <v>0</v>
      </c>
      <c r="M90" s="1">
        <f>C22</f>
        <v>0.10042542542542544</v>
      </c>
      <c r="N90" s="7">
        <f t="shared" si="25"/>
        <v>0</v>
      </c>
      <c r="O90" s="7"/>
      <c r="P90" s="18"/>
      <c r="Q90" s="1"/>
      <c r="R90" s="1"/>
      <c r="S90" s="1"/>
      <c r="T90" s="17"/>
      <c r="AW90" s="1">
        <v>2</v>
      </c>
      <c r="AX90" s="1">
        <v>2</v>
      </c>
      <c r="AY90" s="1">
        <v>2</v>
      </c>
      <c r="AZ90" s="1">
        <v>2</v>
      </c>
      <c r="BA90" s="1">
        <f>BA69</f>
        <v>1001.0010010010011</v>
      </c>
      <c r="BB90" s="1">
        <f t="shared" si="30"/>
        <v>0</v>
      </c>
      <c r="BC90" s="1">
        <f>BC78</f>
        <v>0.10042542542542544</v>
      </c>
      <c r="BD90" s="7">
        <f t="shared" si="21"/>
        <v>0</v>
      </c>
      <c r="BE90" s="1"/>
      <c r="BF90" s="1"/>
      <c r="BG90" s="1"/>
      <c r="BH90" s="1"/>
    </row>
    <row r="91" spans="7:63" x14ac:dyDescent="0.25">
      <c r="G91" s="1">
        <v>2</v>
      </c>
      <c r="H91" s="1">
        <v>1</v>
      </c>
      <c r="I91" s="1">
        <v>2</v>
      </c>
      <c r="J91" s="1">
        <v>3</v>
      </c>
      <c r="K91" s="2">
        <f>-B18</f>
        <v>-5.005005005005005</v>
      </c>
      <c r="L91" s="1">
        <f>D27</f>
        <v>25</v>
      </c>
      <c r="M91" s="1">
        <f>C23</f>
        <v>2.0095095095095099E-2</v>
      </c>
      <c r="N91" s="7">
        <f t="shared" si="25"/>
        <v>0.50237737737737742</v>
      </c>
      <c r="O91" s="7"/>
      <c r="P91" s="18"/>
      <c r="Q91" s="1"/>
      <c r="R91" s="1"/>
      <c r="S91" s="1"/>
      <c r="T91" s="17"/>
      <c r="AW91" s="1">
        <v>2</v>
      </c>
      <c r="AX91" s="1">
        <v>2</v>
      </c>
      <c r="AY91" s="1">
        <v>2</v>
      </c>
      <c r="AZ91" s="1">
        <v>3</v>
      </c>
      <c r="BA91" s="1">
        <f>BA69</f>
        <v>1001.0010010010011</v>
      </c>
      <c r="BB91" s="1">
        <f t="shared" si="30"/>
        <v>25</v>
      </c>
      <c r="BC91" s="1">
        <f>BC79</f>
        <v>2.0095095095095099E-2</v>
      </c>
      <c r="BD91" s="7">
        <f t="shared" si="21"/>
        <v>0.50237737737737742</v>
      </c>
      <c r="BE91" s="1"/>
      <c r="BF91" s="1"/>
      <c r="BG91" s="1"/>
      <c r="BH91" s="1"/>
    </row>
    <row r="92" spans="7:63" x14ac:dyDescent="0.25">
      <c r="G92" s="1">
        <v>2</v>
      </c>
      <c r="H92" s="1">
        <v>1</v>
      </c>
      <c r="I92" s="1">
        <v>2</v>
      </c>
      <c r="J92" s="1">
        <v>4</v>
      </c>
      <c r="K92" s="2">
        <f>-B18</f>
        <v>-5.005005005005005</v>
      </c>
      <c r="L92" s="1">
        <f>E27</f>
        <v>1</v>
      </c>
      <c r="M92" s="1">
        <f>C24</f>
        <v>-2.1021021021021022</v>
      </c>
      <c r="N92" s="7">
        <f t="shared" si="25"/>
        <v>-2.1021021021021022</v>
      </c>
      <c r="O92" s="7"/>
      <c r="P92" s="18"/>
      <c r="Q92" s="1"/>
      <c r="R92" s="1"/>
      <c r="S92" s="1"/>
      <c r="T92" s="17"/>
      <c r="AW92" s="1">
        <v>2</v>
      </c>
      <c r="AX92" s="1">
        <v>2</v>
      </c>
      <c r="AY92" s="1">
        <v>2</v>
      </c>
      <c r="AZ92" s="1">
        <v>4</v>
      </c>
      <c r="BA92" s="1">
        <f>BA69</f>
        <v>1001.0010010010011</v>
      </c>
      <c r="BB92" s="1">
        <f t="shared" si="30"/>
        <v>1</v>
      </c>
      <c r="BC92" s="1">
        <f>BC80</f>
        <v>-2.1021021021021022</v>
      </c>
      <c r="BD92" s="7">
        <f t="shared" si="21"/>
        <v>-2.1021021021021022</v>
      </c>
      <c r="BE92" s="1"/>
      <c r="BF92" s="1"/>
      <c r="BG92" s="1"/>
      <c r="BH92" s="1"/>
    </row>
    <row r="93" spans="7:63" x14ac:dyDescent="0.25">
      <c r="G93" s="1">
        <v>2</v>
      </c>
      <c r="H93" s="1">
        <v>2</v>
      </c>
      <c r="I93" s="1">
        <v>1</v>
      </c>
      <c r="J93" s="11">
        <v>1</v>
      </c>
      <c r="K93" s="1">
        <f>-B19</f>
        <v>-1001.0010010010011</v>
      </c>
      <c r="L93" s="2">
        <f>B26</f>
        <v>1</v>
      </c>
      <c r="M93" s="1">
        <f>C21</f>
        <v>3.0230230230230234E-2</v>
      </c>
      <c r="N93" s="7">
        <f t="shared" si="25"/>
        <v>3.0230230230230234E-2</v>
      </c>
      <c r="O93" s="7">
        <f>SUM(N93:N96)</f>
        <v>0.10052802802802804</v>
      </c>
      <c r="P93" s="18">
        <f t="shared" si="31"/>
        <v>-100.62865668471277</v>
      </c>
      <c r="Q93" s="2">
        <f>Q69</f>
        <v>100.52802802802805</v>
      </c>
      <c r="R93" s="1">
        <f>C5</f>
        <v>1</v>
      </c>
      <c r="S93" s="1">
        <f t="shared" si="26"/>
        <v>9.9474745463145036E-3</v>
      </c>
      <c r="T93" s="17">
        <f t="shared" si="27"/>
        <v>-1.0010010010010011</v>
      </c>
    </row>
    <row r="94" spans="7:63" x14ac:dyDescent="0.25">
      <c r="G94" s="1">
        <v>2</v>
      </c>
      <c r="H94" s="1">
        <v>2</v>
      </c>
      <c r="I94" s="1">
        <v>1</v>
      </c>
      <c r="J94" s="11">
        <v>2</v>
      </c>
      <c r="K94" s="1">
        <f>-B19</f>
        <v>-1001.0010010010011</v>
      </c>
      <c r="L94" s="1">
        <f>C26</f>
        <v>0.7</v>
      </c>
      <c r="M94" s="1">
        <f>C22</f>
        <v>0.10042542542542544</v>
      </c>
      <c r="N94" s="7">
        <f t="shared" si="25"/>
        <v>7.0297797797797809E-2</v>
      </c>
      <c r="O94" s="7"/>
      <c r="P94" s="18"/>
      <c r="Q94" s="1"/>
      <c r="R94" s="1"/>
      <c r="S94" s="1"/>
      <c r="T94" s="17"/>
      <c r="AW94" t="s">
        <v>28</v>
      </c>
      <c r="AX94" t="s">
        <v>27</v>
      </c>
      <c r="AY94" t="s">
        <v>27</v>
      </c>
      <c r="BE94" t="s">
        <v>28</v>
      </c>
      <c r="BF94" t="s">
        <v>27</v>
      </c>
    </row>
    <row r="95" spans="7:63" x14ac:dyDescent="0.25">
      <c r="G95" s="1">
        <v>2</v>
      </c>
      <c r="H95" s="1">
        <v>2</v>
      </c>
      <c r="I95" s="1">
        <v>1</v>
      </c>
      <c r="J95" s="11">
        <v>3</v>
      </c>
      <c r="K95" s="1">
        <f>-B19</f>
        <v>-1001.0010010010011</v>
      </c>
      <c r="L95" s="1">
        <f>D26</f>
        <v>0</v>
      </c>
      <c r="M95" s="1">
        <f>C23</f>
        <v>2.0095095095095099E-2</v>
      </c>
      <c r="N95" s="7">
        <f t="shared" si="25"/>
        <v>0</v>
      </c>
      <c r="O95" s="7"/>
      <c r="P95" s="18"/>
      <c r="Q95" s="1"/>
      <c r="R95" s="1"/>
      <c r="S95" s="1"/>
      <c r="T95" s="17"/>
      <c r="AW95" s="3" t="s">
        <v>6</v>
      </c>
      <c r="AX95" s="3" t="s">
        <v>7</v>
      </c>
      <c r="AY95" s="3" t="s">
        <v>8</v>
      </c>
      <c r="AZ95" s="3" t="s">
        <v>10</v>
      </c>
      <c r="BA95" s="3" t="s">
        <v>67</v>
      </c>
      <c r="BB95" s="3" t="s">
        <v>111</v>
      </c>
      <c r="BC95" s="3" t="s">
        <v>112</v>
      </c>
      <c r="BD95" s="19"/>
      <c r="BE95" s="3" t="s">
        <v>7</v>
      </c>
      <c r="BF95" s="3" t="s">
        <v>8</v>
      </c>
      <c r="BG95" s="3" t="s">
        <v>79</v>
      </c>
      <c r="BH95" s="3" t="s">
        <v>113</v>
      </c>
      <c r="BI95" s="3" t="s">
        <v>114</v>
      </c>
      <c r="BJ95" s="19"/>
      <c r="BK95" s="19"/>
    </row>
    <row r="96" spans="7:63" x14ac:dyDescent="0.25">
      <c r="G96" s="1">
        <v>2</v>
      </c>
      <c r="H96" s="1">
        <v>2</v>
      </c>
      <c r="I96" s="1">
        <v>1</v>
      </c>
      <c r="J96" s="11">
        <v>4</v>
      </c>
      <c r="K96" s="1">
        <f>-B19</f>
        <v>-1001.0010010010011</v>
      </c>
      <c r="L96" s="1">
        <f>E26</f>
        <v>0</v>
      </c>
      <c r="M96" s="1">
        <f>C24</f>
        <v>-2.1021021021021022</v>
      </c>
      <c r="N96" s="7">
        <f t="shared" si="25"/>
        <v>0</v>
      </c>
      <c r="O96" s="7"/>
      <c r="P96" s="18"/>
      <c r="Q96" s="1"/>
      <c r="R96" s="1"/>
      <c r="S96" s="1"/>
      <c r="T96" s="17"/>
      <c r="AW96" s="1">
        <v>1</v>
      </c>
      <c r="AX96" s="1">
        <v>1</v>
      </c>
      <c r="AY96" s="1">
        <v>1</v>
      </c>
      <c r="AZ96" s="1">
        <f>BA61</f>
        <v>5.005005005005005</v>
      </c>
      <c r="BA96" s="1">
        <f>B26</f>
        <v>1</v>
      </c>
      <c r="BB96" s="1">
        <f>B40</f>
        <v>2</v>
      </c>
      <c r="BC96" s="1">
        <f>((AZ96*BA96)^2)*BB96</f>
        <v>50.100150200250297</v>
      </c>
      <c r="BE96" s="1">
        <v>1</v>
      </c>
      <c r="BF96" s="1">
        <v>1</v>
      </c>
      <c r="BG96" s="1">
        <f>B29</f>
        <v>30.230230230230234</v>
      </c>
      <c r="BH96" s="1">
        <f>B50</f>
        <v>0</v>
      </c>
      <c r="BI96" s="1">
        <f>(BG96^2)*BH96</f>
        <v>0</v>
      </c>
      <c r="BJ96" s="5"/>
      <c r="BK96" s="5"/>
    </row>
    <row r="97" spans="7:63" x14ac:dyDescent="0.25">
      <c r="G97" s="1">
        <v>2</v>
      </c>
      <c r="H97" s="1">
        <v>2</v>
      </c>
      <c r="I97" s="1">
        <v>2</v>
      </c>
      <c r="J97" s="1">
        <v>1</v>
      </c>
      <c r="K97" s="1">
        <f>-B19</f>
        <v>-1001.0010010010011</v>
      </c>
      <c r="L97" s="1">
        <f>B27</f>
        <v>0</v>
      </c>
      <c r="M97" s="1">
        <f>C21</f>
        <v>3.0230230230230234E-2</v>
      </c>
      <c r="N97" s="7">
        <f t="shared" si="25"/>
        <v>0</v>
      </c>
      <c r="O97" s="7">
        <f>SUM(N97:N100)</f>
        <v>-1.5997247247247248</v>
      </c>
      <c r="P97" s="18">
        <f t="shared" si="31"/>
        <v>1601.3260507755006</v>
      </c>
      <c r="Q97" s="2">
        <f>Q73</f>
        <v>-1599.7247247247244</v>
      </c>
      <c r="R97" s="1">
        <f>R93</f>
        <v>1</v>
      </c>
      <c r="S97" s="1">
        <f t="shared" si="26"/>
        <v>-6.2510754790770441E-4</v>
      </c>
      <c r="T97" s="17">
        <f t="shared" si="27"/>
        <v>-1.0010010010010013</v>
      </c>
      <c r="AW97" s="1">
        <v>1</v>
      </c>
      <c r="AX97" s="1">
        <v>1</v>
      </c>
      <c r="AY97" s="1">
        <v>2</v>
      </c>
      <c r="AZ97" s="1">
        <f>AZ96</f>
        <v>5.005005005005005</v>
      </c>
      <c r="BA97" s="1">
        <v>0</v>
      </c>
      <c r="BB97" s="1">
        <f>BB96</f>
        <v>2</v>
      </c>
      <c r="BC97" s="1">
        <f t="shared" ref="BC97:BC111" si="32">((AZ97*BA97)^2)*BB97</f>
        <v>0</v>
      </c>
      <c r="BE97" s="1">
        <v>1</v>
      </c>
      <c r="BF97" s="1">
        <v>2</v>
      </c>
      <c r="BG97" s="1">
        <f>BG96</f>
        <v>30.230230230230234</v>
      </c>
      <c r="BH97" s="1">
        <f>B51</f>
        <v>0</v>
      </c>
      <c r="BI97" s="1">
        <f t="shared" ref="BI97:BI103" si="33">(BG97^2)*BH97</f>
        <v>0</v>
      </c>
      <c r="BJ97" s="5"/>
      <c r="BK97" s="5"/>
    </row>
    <row r="98" spans="7:63" x14ac:dyDescent="0.25">
      <c r="G98" s="1">
        <v>2</v>
      </c>
      <c r="H98" s="1">
        <v>2</v>
      </c>
      <c r="I98" s="1">
        <v>2</v>
      </c>
      <c r="J98" s="1">
        <v>2</v>
      </c>
      <c r="K98" s="1">
        <f>-B19</f>
        <v>-1001.0010010010011</v>
      </c>
      <c r="L98" s="1">
        <f>C27</f>
        <v>0</v>
      </c>
      <c r="M98" s="1">
        <f>C22</f>
        <v>0.10042542542542544</v>
      </c>
      <c r="N98" s="7">
        <f t="shared" si="25"/>
        <v>0</v>
      </c>
      <c r="O98" s="7"/>
      <c r="P98" s="18"/>
      <c r="Q98" s="1"/>
      <c r="R98" s="1"/>
      <c r="S98" s="1"/>
      <c r="T98" s="17"/>
      <c r="AW98" s="1">
        <v>1</v>
      </c>
      <c r="AX98" s="1">
        <v>2</v>
      </c>
      <c r="AY98" s="1">
        <v>1</v>
      </c>
      <c r="AZ98" s="1">
        <f>BA69</f>
        <v>1001.0010010010011</v>
      </c>
      <c r="BA98" s="1">
        <f>BA96</f>
        <v>1</v>
      </c>
      <c r="BB98" s="1">
        <f>C40</f>
        <v>2</v>
      </c>
      <c r="BC98" s="1">
        <f t="shared" si="32"/>
        <v>2004006.0080100123</v>
      </c>
      <c r="BE98" s="1">
        <v>2</v>
      </c>
      <c r="BF98" s="1">
        <v>1</v>
      </c>
      <c r="BG98" s="1">
        <f>B30</f>
        <v>100.42542542542544</v>
      </c>
      <c r="BH98" s="1">
        <f>C50</f>
        <v>1.8</v>
      </c>
      <c r="BI98" s="1">
        <f t="shared" si="33"/>
        <v>18153.478929379839</v>
      </c>
      <c r="BJ98" s="5"/>
      <c r="BK98" s="5"/>
    </row>
    <row r="99" spans="7:63" x14ac:dyDescent="0.25">
      <c r="G99" s="1">
        <v>2</v>
      </c>
      <c r="H99" s="1">
        <v>2</v>
      </c>
      <c r="I99" s="1">
        <v>2</v>
      </c>
      <c r="J99" s="1">
        <v>3</v>
      </c>
      <c r="K99" s="1">
        <f>-B19</f>
        <v>-1001.0010010010011</v>
      </c>
      <c r="L99" s="1">
        <f>D27</f>
        <v>25</v>
      </c>
      <c r="M99" s="1">
        <f>C23</f>
        <v>2.0095095095095099E-2</v>
      </c>
      <c r="N99" s="7">
        <f t="shared" si="25"/>
        <v>0.50237737737737742</v>
      </c>
      <c r="O99" s="7"/>
      <c r="P99" s="18"/>
      <c r="Q99" s="2"/>
      <c r="R99" s="1"/>
      <c r="S99" s="1"/>
      <c r="T99" s="17"/>
      <c r="AW99" s="1">
        <v>1</v>
      </c>
      <c r="AX99" s="1">
        <v>2</v>
      </c>
      <c r="AY99" s="1">
        <v>2</v>
      </c>
      <c r="AZ99" s="1">
        <f>AZ98</f>
        <v>1001.0010010010011</v>
      </c>
      <c r="BA99" s="1">
        <v>0</v>
      </c>
      <c r="BB99" s="1">
        <f>BB98</f>
        <v>2</v>
      </c>
      <c r="BC99" s="1">
        <f t="shared" si="32"/>
        <v>0</v>
      </c>
      <c r="BE99" s="1">
        <v>2</v>
      </c>
      <c r="BF99" s="1">
        <v>2</v>
      </c>
      <c r="BG99" s="1">
        <f>BG98</f>
        <v>100.42542542542544</v>
      </c>
      <c r="BH99" s="1">
        <f>C51</f>
        <v>0</v>
      </c>
      <c r="BI99" s="1">
        <f t="shared" si="33"/>
        <v>0</v>
      </c>
      <c r="BJ99" s="5"/>
      <c r="BK99" s="5"/>
    </row>
    <row r="100" spans="7:63" x14ac:dyDescent="0.25">
      <c r="G100" s="1">
        <v>2</v>
      </c>
      <c r="H100" s="1">
        <v>2</v>
      </c>
      <c r="I100" s="1">
        <v>2</v>
      </c>
      <c r="J100" s="1">
        <v>4</v>
      </c>
      <c r="K100" s="1">
        <f>-B19</f>
        <v>-1001.0010010010011</v>
      </c>
      <c r="L100" s="1">
        <f>E27</f>
        <v>1</v>
      </c>
      <c r="M100" s="1">
        <f>C24</f>
        <v>-2.1021021021021022</v>
      </c>
      <c r="N100" s="7">
        <f t="shared" si="25"/>
        <v>-2.1021021021021022</v>
      </c>
      <c r="O100" s="7"/>
      <c r="P100" s="18"/>
      <c r="Q100" s="1"/>
      <c r="R100" s="1"/>
      <c r="S100" s="1"/>
      <c r="T100" s="17"/>
      <c r="AW100" s="1">
        <v>2</v>
      </c>
      <c r="AX100" s="1">
        <v>1</v>
      </c>
      <c r="AY100" s="1">
        <v>1</v>
      </c>
      <c r="AZ100" s="1">
        <f>AZ96</f>
        <v>5.005005005005005</v>
      </c>
      <c r="BA100" s="1">
        <f>C26</f>
        <v>0.7</v>
      </c>
      <c r="BB100" s="1">
        <f>B41</f>
        <v>2</v>
      </c>
      <c r="BC100" s="1">
        <f t="shared" si="32"/>
        <v>24.549073598122643</v>
      </c>
      <c r="BE100" s="1">
        <v>3</v>
      </c>
      <c r="BF100" s="1">
        <v>1</v>
      </c>
      <c r="BG100" s="1">
        <f>B31</f>
        <v>20.0950950950951</v>
      </c>
      <c r="BH100" s="1">
        <f>D50</f>
        <v>0</v>
      </c>
      <c r="BI100" s="1">
        <f t="shared" si="33"/>
        <v>0</v>
      </c>
      <c r="BJ100" s="5"/>
      <c r="BK100" s="5"/>
    </row>
    <row r="101" spans="7:63" x14ac:dyDescent="0.25">
      <c r="AW101" s="1">
        <v>2</v>
      </c>
      <c r="AX101" s="1">
        <v>1</v>
      </c>
      <c r="AY101" s="1">
        <v>2</v>
      </c>
      <c r="AZ101" s="1">
        <f>AZ96</f>
        <v>5.005005005005005</v>
      </c>
      <c r="BA101" s="1">
        <v>0</v>
      </c>
      <c r="BB101" s="1">
        <f>BB100</f>
        <v>2</v>
      </c>
      <c r="BC101" s="1">
        <f t="shared" si="32"/>
        <v>0</v>
      </c>
      <c r="BE101" s="1">
        <v>3</v>
      </c>
      <c r="BF101" s="1">
        <v>2</v>
      </c>
      <c r="BG101" s="1">
        <f>BG100</f>
        <v>20.0950950950951</v>
      </c>
      <c r="BH101" s="1">
        <f>D51</f>
        <v>2.5</v>
      </c>
      <c r="BI101" s="1">
        <f t="shared" si="33"/>
        <v>1009.532117202288</v>
      </c>
      <c r="BJ101" s="5"/>
      <c r="BK101" s="5"/>
    </row>
    <row r="102" spans="7:63" x14ac:dyDescent="0.25">
      <c r="G102" s="5" t="s">
        <v>28</v>
      </c>
      <c r="H102" s="5" t="s">
        <v>27</v>
      </c>
      <c r="I102" s="5" t="s">
        <v>27</v>
      </c>
      <c r="J102" s="5"/>
      <c r="K102" s="6"/>
      <c r="L102" s="5"/>
      <c r="M102" s="5"/>
      <c r="N102" s="5"/>
      <c r="O102" s="5"/>
      <c r="P102" s="5"/>
      <c r="AW102" s="1">
        <v>2</v>
      </c>
      <c r="AX102" s="1">
        <v>2</v>
      </c>
      <c r="AY102" s="1">
        <v>1</v>
      </c>
      <c r="AZ102" s="1">
        <f>AZ98</f>
        <v>1001.0010010010011</v>
      </c>
      <c r="BA102" s="1">
        <f>BA100</f>
        <v>0.7</v>
      </c>
      <c r="BB102" s="1">
        <f>C41</f>
        <v>2</v>
      </c>
      <c r="BC102" s="1">
        <f t="shared" si="32"/>
        <v>981962.94392490597</v>
      </c>
      <c r="BE102" s="1">
        <v>4</v>
      </c>
      <c r="BF102" s="1">
        <v>1</v>
      </c>
      <c r="BG102" s="1">
        <f>B32</f>
        <v>-2102.102102102102</v>
      </c>
      <c r="BH102" s="1">
        <f>E50</f>
        <v>0</v>
      </c>
      <c r="BI102" s="1">
        <f t="shared" si="33"/>
        <v>0</v>
      </c>
      <c r="BJ102" s="5"/>
      <c r="BK102" s="5"/>
    </row>
    <row r="103" spans="7:63" x14ac:dyDescent="0.25">
      <c r="G103" s="3" t="s">
        <v>6</v>
      </c>
      <c r="H103" s="3" t="s">
        <v>7</v>
      </c>
      <c r="I103" s="3" t="s">
        <v>8</v>
      </c>
      <c r="J103" s="3" t="s">
        <v>67</v>
      </c>
      <c r="K103" s="3" t="s">
        <v>10</v>
      </c>
      <c r="L103" s="14" t="s">
        <v>68</v>
      </c>
      <c r="M103" s="3" t="s">
        <v>61</v>
      </c>
      <c r="N103" s="3" t="s">
        <v>53</v>
      </c>
      <c r="O103" s="3" t="s">
        <v>69</v>
      </c>
      <c r="P103" s="16" t="s">
        <v>70</v>
      </c>
      <c r="V103" s="4" t="s">
        <v>74</v>
      </c>
      <c r="Y103" s="4" t="s">
        <v>75</v>
      </c>
      <c r="AW103" s="1">
        <v>2</v>
      </c>
      <c r="AX103" s="1">
        <v>2</v>
      </c>
      <c r="AY103" s="1">
        <v>2</v>
      </c>
      <c r="AZ103" s="1">
        <f>AZ98</f>
        <v>1001.0010010010011</v>
      </c>
      <c r="BA103" s="1">
        <v>0</v>
      </c>
      <c r="BB103" s="1">
        <f>BB102</f>
        <v>2</v>
      </c>
      <c r="BC103" s="1">
        <f t="shared" si="32"/>
        <v>0</v>
      </c>
      <c r="BE103" s="1">
        <v>4</v>
      </c>
      <c r="BF103" s="1">
        <v>2</v>
      </c>
      <c r="BG103" s="1">
        <f>BG102</f>
        <v>-2102.102102102102</v>
      </c>
      <c r="BH103" s="1">
        <f>E51</f>
        <v>0</v>
      </c>
      <c r="BI103" s="1">
        <f t="shared" si="33"/>
        <v>0</v>
      </c>
      <c r="BJ103" s="5"/>
      <c r="BK103" s="5"/>
    </row>
    <row r="104" spans="7:63" x14ac:dyDescent="0.25">
      <c r="G104" s="1">
        <v>1</v>
      </c>
      <c r="H104" s="1">
        <v>1</v>
      </c>
      <c r="I104" s="1">
        <v>1</v>
      </c>
      <c r="J104" s="2">
        <f>B26</f>
        <v>1</v>
      </c>
      <c r="K104" s="2">
        <f>B18</f>
        <v>5.005005005005005</v>
      </c>
      <c r="L104" s="15">
        <f>J104*K104</f>
        <v>5.005005005005005</v>
      </c>
      <c r="M104" s="2">
        <f>B34</f>
        <v>100.52802802802805</v>
      </c>
      <c r="N104" s="1">
        <f>B7</f>
        <v>0.04</v>
      </c>
      <c r="O104" s="1">
        <f>N104/M104</f>
        <v>3.9789898185258013E-4</v>
      </c>
      <c r="P104" s="17">
        <f>L104*O104</f>
        <v>1.9914863956585591E-3</v>
      </c>
      <c r="V104" s="7">
        <f>L104</f>
        <v>5.005005005005005</v>
      </c>
      <c r="W104" s="7">
        <f>L106</f>
        <v>1001.0010010010011</v>
      </c>
      <c r="Y104" s="7">
        <f>P104</f>
        <v>1.9914863956585591E-3</v>
      </c>
      <c r="Z104" s="7">
        <f>P106</f>
        <v>0.2987229593487839</v>
      </c>
      <c r="AW104" s="1">
        <v>3</v>
      </c>
      <c r="AX104" s="1">
        <v>1</v>
      </c>
      <c r="AY104" s="1">
        <v>1</v>
      </c>
      <c r="AZ104" s="1">
        <f>AZ96</f>
        <v>5.005005005005005</v>
      </c>
      <c r="BA104" s="1">
        <v>0</v>
      </c>
      <c r="BB104" s="1">
        <f>B42</f>
        <v>1.5</v>
      </c>
      <c r="BC104" s="1">
        <f t="shared" si="32"/>
        <v>0</v>
      </c>
      <c r="BE104" s="5"/>
      <c r="BF104" s="5"/>
      <c r="BG104" s="5"/>
      <c r="BH104" s="6"/>
      <c r="BI104" s="5"/>
      <c r="BJ104" s="5"/>
      <c r="BK104" s="5"/>
    </row>
    <row r="105" spans="7:63" x14ac:dyDescent="0.25">
      <c r="G105" s="1">
        <v>1</v>
      </c>
      <c r="H105" s="1">
        <v>1</v>
      </c>
      <c r="I105" s="1">
        <v>2</v>
      </c>
      <c r="J105" s="1">
        <f>B27</f>
        <v>0</v>
      </c>
      <c r="K105" s="2">
        <f>K104</f>
        <v>5.005005005005005</v>
      </c>
      <c r="L105" s="15">
        <f t="shared" ref="L105:L119" si="34">J105*K105</f>
        <v>0</v>
      </c>
      <c r="M105" s="1">
        <f>B35</f>
        <v>-1599.7247247247244</v>
      </c>
      <c r="N105" s="1">
        <f>N104</f>
        <v>0.04</v>
      </c>
      <c r="O105" s="1">
        <f t="shared" ref="O105:O119" si="35">N105/M105</f>
        <v>-2.500430191630818E-5</v>
      </c>
      <c r="P105" s="17">
        <f t="shared" ref="P105:P119" si="36">L105*O105</f>
        <v>0</v>
      </c>
      <c r="V105" s="7">
        <f>L108</f>
        <v>3.5035035035035031</v>
      </c>
      <c r="W105" s="7">
        <f>L110</f>
        <v>700.70070070070074</v>
      </c>
      <c r="Y105" s="7">
        <f>P108</f>
        <v>2.2653157750616112E-3</v>
      </c>
      <c r="Z105" s="7">
        <f>P110</f>
        <v>0.69702023848049577</v>
      </c>
      <c r="AW105" s="1">
        <v>3</v>
      </c>
      <c r="AX105" s="1">
        <v>1</v>
      </c>
      <c r="AY105" s="1">
        <v>2</v>
      </c>
      <c r="AZ105" s="1">
        <f>AZ96</f>
        <v>5.005005005005005</v>
      </c>
      <c r="BA105" s="1">
        <f>D27</f>
        <v>25</v>
      </c>
      <c r="BB105" s="1">
        <f>BB104</f>
        <v>1.5</v>
      </c>
      <c r="BC105" s="1">
        <f t="shared" si="32"/>
        <v>23484.445406367326</v>
      </c>
      <c r="BJ105" s="5"/>
      <c r="BK105" s="5"/>
    </row>
    <row r="106" spans="7:63" ht="15.75" thickBot="1" x14ac:dyDescent="0.3">
      <c r="G106" s="1">
        <v>1</v>
      </c>
      <c r="H106" s="1">
        <v>2</v>
      </c>
      <c r="I106" s="1">
        <v>1</v>
      </c>
      <c r="J106" s="2">
        <f>J104</f>
        <v>1</v>
      </c>
      <c r="K106" s="2">
        <f>B19</f>
        <v>1001.0010010010011</v>
      </c>
      <c r="L106" s="15">
        <f t="shared" si="34"/>
        <v>1001.0010010010011</v>
      </c>
      <c r="M106" s="2">
        <f>M104</f>
        <v>100.52802802802805</v>
      </c>
      <c r="N106" s="1">
        <f>C7</f>
        <v>0.03</v>
      </c>
      <c r="O106" s="1">
        <f t="shared" si="35"/>
        <v>2.9842423638943509E-4</v>
      </c>
      <c r="P106" s="17">
        <f t="shared" si="36"/>
        <v>0.2987229593487839</v>
      </c>
      <c r="V106" s="7">
        <f>L112</f>
        <v>0</v>
      </c>
      <c r="W106" s="7">
        <f>L114</f>
        <v>0</v>
      </c>
      <c r="Y106" s="7">
        <f>P112</f>
        <v>0</v>
      </c>
      <c r="Z106" s="7">
        <f>P114</f>
        <v>0</v>
      </c>
      <c r="AW106" s="1">
        <v>3</v>
      </c>
      <c r="AX106" s="1">
        <v>2</v>
      </c>
      <c r="AY106" s="1">
        <v>1</v>
      </c>
      <c r="AZ106" s="1">
        <f>AZ98</f>
        <v>1001.0010010010011</v>
      </c>
      <c r="BA106" s="1">
        <v>0</v>
      </c>
      <c r="BB106" s="1">
        <f>C42</f>
        <v>1.5</v>
      </c>
      <c r="BC106" s="1">
        <f t="shared" si="32"/>
        <v>0</v>
      </c>
      <c r="BJ106" s="5"/>
      <c r="BK106" s="5"/>
    </row>
    <row r="107" spans="7:63" x14ac:dyDescent="0.25">
      <c r="G107" s="1">
        <v>1</v>
      </c>
      <c r="H107" s="1">
        <v>2</v>
      </c>
      <c r="I107" s="1">
        <v>2</v>
      </c>
      <c r="J107" s="1">
        <f>J105</f>
        <v>0</v>
      </c>
      <c r="K107" s="2">
        <f>K106</f>
        <v>1001.0010010010011</v>
      </c>
      <c r="L107" s="15">
        <f t="shared" si="34"/>
        <v>0</v>
      </c>
      <c r="M107" s="1">
        <f>M105</f>
        <v>-1599.7247247247244</v>
      </c>
      <c r="N107" s="1">
        <f>N106</f>
        <v>0.03</v>
      </c>
      <c r="O107" s="1">
        <f t="shared" si="35"/>
        <v>-1.8753226437231133E-5</v>
      </c>
      <c r="P107" s="17">
        <f t="shared" si="36"/>
        <v>0</v>
      </c>
      <c r="V107" s="7">
        <f>L116</f>
        <v>0</v>
      </c>
      <c r="W107" s="7">
        <f>L118</f>
        <v>0</v>
      </c>
      <c r="Y107" s="7">
        <f>P116</f>
        <v>0</v>
      </c>
      <c r="Z107" s="7">
        <f>P118</f>
        <v>0</v>
      </c>
      <c r="AW107" s="1">
        <v>3</v>
      </c>
      <c r="AX107" s="1">
        <v>2</v>
      </c>
      <c r="AY107" s="1">
        <v>2</v>
      </c>
      <c r="AZ107" s="1">
        <f>AZ98</f>
        <v>1001.0010010010011</v>
      </c>
      <c r="BA107" s="1">
        <f>BA105</f>
        <v>25</v>
      </c>
      <c r="BB107" s="1">
        <f>BB106</f>
        <v>1.5</v>
      </c>
      <c r="BC107" s="1">
        <f t="shared" si="32"/>
        <v>939377816.25469327</v>
      </c>
      <c r="BE107" s="3" t="s">
        <v>8</v>
      </c>
      <c r="BF107" s="3" t="s">
        <v>96</v>
      </c>
      <c r="BG107" s="3" t="s">
        <v>97</v>
      </c>
      <c r="BH107" s="3" t="s">
        <v>115</v>
      </c>
      <c r="BI107" s="22"/>
      <c r="BJ107" s="23" t="s">
        <v>116</v>
      </c>
      <c r="BK107" s="5"/>
    </row>
    <row r="108" spans="7:63" x14ac:dyDescent="0.25">
      <c r="G108" s="1">
        <v>2</v>
      </c>
      <c r="H108" s="1">
        <v>1</v>
      </c>
      <c r="I108" s="1">
        <v>1</v>
      </c>
      <c r="J108" s="1">
        <f>C26</f>
        <v>0.7</v>
      </c>
      <c r="K108" s="2">
        <f>K104</f>
        <v>5.005005005005005</v>
      </c>
      <c r="L108" s="15">
        <f t="shared" si="34"/>
        <v>3.5035035035035031</v>
      </c>
      <c r="M108" s="2">
        <f>M104</f>
        <v>100.52802802802805</v>
      </c>
      <c r="N108" s="1">
        <f>B8</f>
        <v>6.5000000000000002E-2</v>
      </c>
      <c r="O108" s="1">
        <f t="shared" si="35"/>
        <v>6.4658584551044278E-4</v>
      </c>
      <c r="P108" s="17">
        <f t="shared" si="36"/>
        <v>2.2653157750616112E-3</v>
      </c>
      <c r="AW108" s="1">
        <v>4</v>
      </c>
      <c r="AX108" s="1">
        <v>1</v>
      </c>
      <c r="AY108" s="1">
        <v>1</v>
      </c>
      <c r="AZ108" s="1">
        <f>AZ96</f>
        <v>5.005005005005005</v>
      </c>
      <c r="BA108" s="1">
        <v>0</v>
      </c>
      <c r="BB108" s="1">
        <f>B43</f>
        <v>3</v>
      </c>
      <c r="BC108" s="1">
        <f t="shared" si="32"/>
        <v>0</v>
      </c>
      <c r="BE108" s="1">
        <v>1</v>
      </c>
      <c r="BF108" s="1">
        <f>SUM(BH61,BH69,BH77,BH85)</f>
        <v>10126.393417201858</v>
      </c>
      <c r="BG108" s="1">
        <f>SUM(BC96,BC98,BC100,BC102,BC104,BC106,BC108,BC110)</f>
        <v>2986043.6011587167</v>
      </c>
      <c r="BH108" s="1">
        <f>SUM(BI96,BI98,BI100,BI102)</f>
        <v>18153.478929379839</v>
      </c>
      <c r="BJ108" s="26">
        <f>BF108+BG108+BH108</f>
        <v>3014323.4735052986</v>
      </c>
      <c r="BK108" s="5"/>
    </row>
    <row r="109" spans="7:63" ht="15.75" thickBot="1" x14ac:dyDescent="0.3">
      <c r="G109" s="1">
        <v>2</v>
      </c>
      <c r="H109" s="1">
        <v>1</v>
      </c>
      <c r="I109" s="1">
        <v>2</v>
      </c>
      <c r="J109" s="1">
        <f>C27</f>
        <v>0</v>
      </c>
      <c r="K109" s="2">
        <f>K104</f>
        <v>5.005005005005005</v>
      </c>
      <c r="L109" s="15">
        <f t="shared" si="34"/>
        <v>0</v>
      </c>
      <c r="M109" s="1">
        <f>M105</f>
        <v>-1599.7247247247244</v>
      </c>
      <c r="N109" s="1">
        <f>B8</f>
        <v>6.5000000000000002E-2</v>
      </c>
      <c r="O109" s="1">
        <f t="shared" si="35"/>
        <v>-4.0631990614000793E-5</v>
      </c>
      <c r="P109" s="17">
        <f t="shared" si="36"/>
        <v>0</v>
      </c>
      <c r="V109" s="4" t="s">
        <v>76</v>
      </c>
      <c r="Y109" s="4" t="s">
        <v>77</v>
      </c>
      <c r="AW109" s="1">
        <v>4</v>
      </c>
      <c r="AX109" s="1">
        <v>1</v>
      </c>
      <c r="AY109" s="1">
        <v>2</v>
      </c>
      <c r="AZ109" s="1">
        <f>AZ96</f>
        <v>5.005005005005005</v>
      </c>
      <c r="BA109" s="1">
        <f>E27</f>
        <v>1</v>
      </c>
      <c r="BB109" s="1">
        <f>BB108</f>
        <v>3</v>
      </c>
      <c r="BC109" s="1">
        <f t="shared" si="32"/>
        <v>75.150225300375439</v>
      </c>
      <c r="BE109" s="1">
        <v>2</v>
      </c>
      <c r="BF109" s="1">
        <f>SUM(BH65,BH73,BH81,BH89)</f>
        <v>2815012.1635178202</v>
      </c>
      <c r="BG109" s="1">
        <f>SUM(BC97,BC99,BC101,BC103,BC105,BC107,BC109,BC111)</f>
        <v>944411390.87034988</v>
      </c>
      <c r="BH109" s="1">
        <f>SUM(BI97,BI99,BI101,BI103)</f>
        <v>1009.532117202288</v>
      </c>
      <c r="BJ109" s="27">
        <f>BF109+BG109+BH109</f>
        <v>947227412.56598496</v>
      </c>
      <c r="BK109" s="5"/>
    </row>
    <row r="110" spans="7:63" x14ac:dyDescent="0.25">
      <c r="G110" s="1">
        <v>2</v>
      </c>
      <c r="H110" s="1">
        <v>2</v>
      </c>
      <c r="I110" s="1">
        <v>1</v>
      </c>
      <c r="J110" s="1">
        <f>J108</f>
        <v>0.7</v>
      </c>
      <c r="K110" s="2">
        <f>K106</f>
        <v>1001.0010010010011</v>
      </c>
      <c r="L110" s="15">
        <f t="shared" si="34"/>
        <v>700.70070070070074</v>
      </c>
      <c r="M110" s="2">
        <f>M104</f>
        <v>100.52802802802805</v>
      </c>
      <c r="N110" s="1">
        <f>C8</f>
        <v>0.1</v>
      </c>
      <c r="O110" s="1">
        <f t="shared" si="35"/>
        <v>9.9474745463145036E-4</v>
      </c>
      <c r="P110" s="17">
        <f t="shared" si="36"/>
        <v>0.69702023848049577</v>
      </c>
      <c r="V110" s="7">
        <f>P105</f>
        <v>0</v>
      </c>
      <c r="W110" s="7">
        <f>P107</f>
        <v>0</v>
      </c>
      <c r="Y110" s="7">
        <v>0</v>
      </c>
      <c r="Z110" s="7">
        <v>0</v>
      </c>
      <c r="AW110" s="1">
        <v>4</v>
      </c>
      <c r="AX110" s="1">
        <v>2</v>
      </c>
      <c r="AY110" s="1">
        <v>1</v>
      </c>
      <c r="AZ110" s="1">
        <f>AZ98</f>
        <v>1001.0010010010011</v>
      </c>
      <c r="BA110" s="1">
        <v>0</v>
      </c>
      <c r="BB110" s="1">
        <f>C43</f>
        <v>5</v>
      </c>
      <c r="BC110" s="1">
        <f t="shared" si="32"/>
        <v>0</v>
      </c>
      <c r="BJ110" s="5"/>
      <c r="BK110" s="5"/>
    </row>
    <row r="111" spans="7:63" x14ac:dyDescent="0.25">
      <c r="G111" s="1">
        <v>2</v>
      </c>
      <c r="H111" s="1">
        <v>2</v>
      </c>
      <c r="I111" s="1">
        <v>2</v>
      </c>
      <c r="J111" s="1">
        <f>J109</f>
        <v>0</v>
      </c>
      <c r="K111" s="2">
        <f>K106</f>
        <v>1001.0010010010011</v>
      </c>
      <c r="L111" s="15">
        <f t="shared" si="34"/>
        <v>0</v>
      </c>
      <c r="M111" s="1">
        <f>M105</f>
        <v>-1599.7247247247244</v>
      </c>
      <c r="N111" s="1">
        <f>C8</f>
        <v>0.1</v>
      </c>
      <c r="O111" s="1">
        <f t="shared" si="35"/>
        <v>-6.2510754790770449E-5</v>
      </c>
      <c r="P111" s="17">
        <f t="shared" si="36"/>
        <v>0</v>
      </c>
      <c r="V111" s="7">
        <f>P109</f>
        <v>0</v>
      </c>
      <c r="W111" s="7">
        <f>P111</f>
        <v>0</v>
      </c>
      <c r="Y111" s="7">
        <v>0</v>
      </c>
      <c r="Z111" s="7">
        <v>0</v>
      </c>
      <c r="AW111" s="1">
        <v>4</v>
      </c>
      <c r="AX111" s="1">
        <v>2</v>
      </c>
      <c r="AY111" s="1">
        <v>2</v>
      </c>
      <c r="AZ111" s="1">
        <f>AZ98</f>
        <v>1001.0010010010011</v>
      </c>
      <c r="BA111" s="1">
        <f>BA109</f>
        <v>1</v>
      </c>
      <c r="BB111" s="1">
        <f>BB110</f>
        <v>5</v>
      </c>
      <c r="BC111" s="1">
        <f t="shared" si="32"/>
        <v>5010015.0200250307</v>
      </c>
      <c r="BE111" s="5"/>
      <c r="BJ111" s="5"/>
      <c r="BK111" s="5"/>
    </row>
    <row r="112" spans="7:63" x14ac:dyDescent="0.25">
      <c r="G112" s="1">
        <v>3</v>
      </c>
      <c r="H112" s="1">
        <v>1</v>
      </c>
      <c r="I112" s="1">
        <v>1</v>
      </c>
      <c r="J112" s="1">
        <f>D26</f>
        <v>0</v>
      </c>
      <c r="K112" s="2">
        <f>K104</f>
        <v>5.005005005005005</v>
      </c>
      <c r="L112" s="15">
        <f t="shared" si="34"/>
        <v>0</v>
      </c>
      <c r="M112" s="2">
        <f>M104</f>
        <v>100.52802802802805</v>
      </c>
      <c r="N112" s="1">
        <f>B9</f>
        <v>1.4999999999999999E-2</v>
      </c>
      <c r="O112" s="1">
        <f t="shared" si="35"/>
        <v>1.4921211819471754E-4</v>
      </c>
      <c r="P112" s="17">
        <f t="shared" si="36"/>
        <v>0</v>
      </c>
      <c r="V112" s="7">
        <f>L113</f>
        <v>125.12512512512512</v>
      </c>
      <c r="W112" s="7">
        <f>L115</f>
        <v>25025.025025025028</v>
      </c>
      <c r="Y112" s="7">
        <f>P113</f>
        <v>-1.173249902229175E-3</v>
      </c>
      <c r="Z112" s="7">
        <f>P115</f>
        <v>-0.31286664059444674</v>
      </c>
      <c r="BE112" s="5"/>
    </row>
    <row r="113" spans="7:26" x14ac:dyDescent="0.25">
      <c r="G113" s="1">
        <v>3</v>
      </c>
      <c r="H113" s="1">
        <v>1</v>
      </c>
      <c r="I113" s="1">
        <v>2</v>
      </c>
      <c r="J113" s="1">
        <f>D27</f>
        <v>25</v>
      </c>
      <c r="K113" s="2">
        <f>K104</f>
        <v>5.005005005005005</v>
      </c>
      <c r="L113" s="15">
        <f t="shared" si="34"/>
        <v>125.12512512512512</v>
      </c>
      <c r="M113" s="1">
        <f>M105</f>
        <v>-1599.7247247247244</v>
      </c>
      <c r="N113" s="1">
        <f>B9</f>
        <v>1.4999999999999999E-2</v>
      </c>
      <c r="O113" s="1">
        <f t="shared" si="35"/>
        <v>-9.3766132186155664E-6</v>
      </c>
      <c r="P113" s="17">
        <f t="shared" si="36"/>
        <v>-1.173249902229175E-3</v>
      </c>
      <c r="V113" s="7">
        <f>L117</f>
        <v>5.005005005005005</v>
      </c>
      <c r="W113" s="7">
        <f>L119</f>
        <v>1001.0010010010011</v>
      </c>
      <c r="Y113" s="7">
        <f>P117</f>
        <v>1.5643332029722334</v>
      </c>
      <c r="Z113" s="7">
        <f>P119</f>
        <v>-0.25029331247555736</v>
      </c>
    </row>
    <row r="114" spans="7:26" x14ac:dyDescent="0.25">
      <c r="G114" s="1">
        <v>3</v>
      </c>
      <c r="H114" s="1">
        <v>2</v>
      </c>
      <c r="I114" s="1">
        <v>1</v>
      </c>
      <c r="J114" s="1">
        <f>J112</f>
        <v>0</v>
      </c>
      <c r="K114" s="2">
        <f>K106</f>
        <v>1001.0010010010011</v>
      </c>
      <c r="L114" s="15">
        <f t="shared" si="34"/>
        <v>0</v>
      </c>
      <c r="M114" s="2">
        <f>M104</f>
        <v>100.52802802802805</v>
      </c>
      <c r="N114" s="1">
        <f>C9</f>
        <v>0.02</v>
      </c>
      <c r="O114" s="1">
        <f t="shared" si="35"/>
        <v>1.9894949092629007E-4</v>
      </c>
      <c r="P114" s="17">
        <f t="shared" si="36"/>
        <v>0</v>
      </c>
      <c r="V114" s="4"/>
      <c r="Y114" s="4"/>
    </row>
    <row r="115" spans="7:26" x14ac:dyDescent="0.25">
      <c r="G115" s="1">
        <v>3</v>
      </c>
      <c r="H115" s="1">
        <v>2</v>
      </c>
      <c r="I115" s="1">
        <v>2</v>
      </c>
      <c r="J115" s="1">
        <f>J113</f>
        <v>25</v>
      </c>
      <c r="K115" s="2">
        <f>K106</f>
        <v>1001.0010010010011</v>
      </c>
      <c r="L115" s="15">
        <f t="shared" si="34"/>
        <v>25025.025025025028</v>
      </c>
      <c r="M115" s="1">
        <f>M105</f>
        <v>-1599.7247247247244</v>
      </c>
      <c r="N115" s="1">
        <f>C9</f>
        <v>0.02</v>
      </c>
      <c r="O115" s="1">
        <f t="shared" si="35"/>
        <v>-1.250215095815409E-5</v>
      </c>
      <c r="P115" s="17">
        <f t="shared" si="36"/>
        <v>-0.31286664059444674</v>
      </c>
    </row>
    <row r="116" spans="7:26" x14ac:dyDescent="0.25">
      <c r="G116" s="1">
        <v>4</v>
      </c>
      <c r="H116" s="1">
        <v>1</v>
      </c>
      <c r="I116" s="1">
        <v>1</v>
      </c>
      <c r="J116" s="1">
        <f>E26</f>
        <v>0</v>
      </c>
      <c r="K116" s="2">
        <f>K104</f>
        <v>5.005005005005005</v>
      </c>
      <c r="L116" s="15">
        <f t="shared" si="34"/>
        <v>0</v>
      </c>
      <c r="M116" s="2">
        <f>M104</f>
        <v>100.52802802802805</v>
      </c>
      <c r="N116" s="1">
        <f>B10</f>
        <v>-500</v>
      </c>
      <c r="O116" s="1">
        <f t="shared" si="35"/>
        <v>-4.9737372731572522</v>
      </c>
      <c r="P116" s="17">
        <f t="shared" si="36"/>
        <v>0</v>
      </c>
    </row>
    <row r="117" spans="7:26" x14ac:dyDescent="0.25">
      <c r="G117" s="1">
        <v>4</v>
      </c>
      <c r="H117" s="1">
        <v>1</v>
      </c>
      <c r="I117" s="1">
        <v>2</v>
      </c>
      <c r="J117" s="1">
        <f>E27</f>
        <v>1</v>
      </c>
      <c r="K117" s="2">
        <f>K104</f>
        <v>5.005005005005005</v>
      </c>
      <c r="L117" s="15">
        <f t="shared" si="34"/>
        <v>5.005005005005005</v>
      </c>
      <c r="M117" s="1">
        <f>M105</f>
        <v>-1599.7247247247244</v>
      </c>
      <c r="N117" s="1">
        <f>B10</f>
        <v>-500</v>
      </c>
      <c r="O117" s="1">
        <f t="shared" si="35"/>
        <v>0.31255377395385225</v>
      </c>
      <c r="P117" s="17">
        <f t="shared" si="36"/>
        <v>1.5643332029722334</v>
      </c>
    </row>
    <row r="118" spans="7:26" x14ac:dyDescent="0.25">
      <c r="G118" s="1">
        <v>4</v>
      </c>
      <c r="H118" s="1">
        <v>2</v>
      </c>
      <c r="I118" s="1">
        <v>1</v>
      </c>
      <c r="J118" s="1">
        <f>J116</f>
        <v>0</v>
      </c>
      <c r="K118" s="2">
        <f>K106</f>
        <v>1001.0010010010011</v>
      </c>
      <c r="L118" s="15">
        <f t="shared" si="34"/>
        <v>0</v>
      </c>
      <c r="M118" s="2">
        <f>M104</f>
        <v>100.52802802802805</v>
      </c>
      <c r="N118" s="1">
        <f>C10</f>
        <v>0.4</v>
      </c>
      <c r="O118" s="1">
        <f t="shared" si="35"/>
        <v>3.9789898185258014E-3</v>
      </c>
      <c r="P118" s="17">
        <f t="shared" si="36"/>
        <v>0</v>
      </c>
    </row>
    <row r="119" spans="7:26" x14ac:dyDescent="0.25">
      <c r="G119" s="1">
        <v>4</v>
      </c>
      <c r="H119" s="1">
        <v>2</v>
      </c>
      <c r="I119" s="1">
        <v>2</v>
      </c>
      <c r="J119" s="1">
        <f>J117</f>
        <v>1</v>
      </c>
      <c r="K119" s="2">
        <f>K106</f>
        <v>1001.0010010010011</v>
      </c>
      <c r="L119" s="15">
        <f t="shared" si="34"/>
        <v>1001.0010010010011</v>
      </c>
      <c r="M119" s="1">
        <f>M105</f>
        <v>-1599.7247247247244</v>
      </c>
      <c r="N119" s="1">
        <f>C10</f>
        <v>0.4</v>
      </c>
      <c r="O119" s="1">
        <f t="shared" si="35"/>
        <v>-2.500430191630818E-4</v>
      </c>
      <c r="P119" s="17">
        <f t="shared" si="36"/>
        <v>-0.25029331247555736</v>
      </c>
    </row>
    <row r="120" spans="7:26" x14ac:dyDescent="0.25">
      <c r="V120" s="4"/>
      <c r="Y120" s="4"/>
    </row>
    <row r="121" spans="7:26" x14ac:dyDescent="0.25">
      <c r="G121" t="s">
        <v>28</v>
      </c>
      <c r="H121" t="s">
        <v>28</v>
      </c>
      <c r="I121" t="s">
        <v>27</v>
      </c>
    </row>
    <row r="122" spans="7:26" x14ac:dyDescent="0.25">
      <c r="G122" s="3" t="s">
        <v>6</v>
      </c>
      <c r="H122" s="3" t="s">
        <v>7</v>
      </c>
      <c r="I122" s="3" t="s">
        <v>8</v>
      </c>
      <c r="J122" s="3" t="s">
        <v>79</v>
      </c>
      <c r="K122" s="3" t="s">
        <v>21</v>
      </c>
      <c r="L122" s="14" t="s">
        <v>78</v>
      </c>
      <c r="M122" s="3" t="s">
        <v>61</v>
      </c>
      <c r="N122" s="3" t="s">
        <v>80</v>
      </c>
      <c r="O122" s="3" t="s">
        <v>81</v>
      </c>
      <c r="P122" s="16" t="s">
        <v>84</v>
      </c>
      <c r="V122" s="4" t="s">
        <v>82</v>
      </c>
    </row>
    <row r="123" spans="7:26" x14ac:dyDescent="0.25">
      <c r="G123" s="1">
        <v>1</v>
      </c>
      <c r="H123" s="1">
        <v>1</v>
      </c>
      <c r="I123" s="1">
        <v>1</v>
      </c>
      <c r="J123" s="2">
        <f>B29</f>
        <v>30.230230230230234</v>
      </c>
      <c r="K123" s="11">
        <v>1</v>
      </c>
      <c r="L123" s="15">
        <f>J123*K123</f>
        <v>30.230230230230234</v>
      </c>
      <c r="M123" s="2">
        <f>B34</f>
        <v>100.52802802802805</v>
      </c>
      <c r="N123" s="2">
        <f>B26</f>
        <v>1</v>
      </c>
      <c r="O123" s="1">
        <f>N123/M123</f>
        <v>9.9474745463145036E-3</v>
      </c>
      <c r="P123" s="17">
        <f>O123*L123</f>
        <v>0.3007144457444425</v>
      </c>
      <c r="V123" s="7">
        <f>L123</f>
        <v>30.230230230230234</v>
      </c>
      <c r="W123" s="7">
        <f>L125</f>
        <v>100.42542542542544</v>
      </c>
      <c r="X123" s="7">
        <f>L127</f>
        <v>20.0950950950951</v>
      </c>
      <c r="Y123" s="7">
        <f>L129</f>
        <v>-2102.102102102102</v>
      </c>
    </row>
    <row r="124" spans="7:26" x14ac:dyDescent="0.25">
      <c r="G124" s="1">
        <v>1</v>
      </c>
      <c r="H124" s="1">
        <v>1</v>
      </c>
      <c r="I124" s="1">
        <v>2</v>
      </c>
      <c r="J124" s="2">
        <f>J123</f>
        <v>30.230230230230234</v>
      </c>
      <c r="K124" s="11">
        <v>0</v>
      </c>
      <c r="L124" s="15">
        <f t="shared" ref="L124:L138" si="37">J124*K124</f>
        <v>0</v>
      </c>
      <c r="M124" s="1">
        <f>B35</f>
        <v>-1599.7247247247244</v>
      </c>
      <c r="N124" s="2">
        <f>N123</f>
        <v>1</v>
      </c>
      <c r="O124" s="1">
        <f t="shared" ref="O124:O138" si="38">N124/M124</f>
        <v>-6.2510754790770441E-4</v>
      </c>
      <c r="P124" s="17">
        <f t="shared" ref="P124:P138" si="39">O124*L124</f>
        <v>0</v>
      </c>
      <c r="V124" s="7">
        <f>L131</f>
        <v>0</v>
      </c>
      <c r="W124" s="7">
        <f>L133</f>
        <v>0</v>
      </c>
      <c r="X124" s="7">
        <f>L135</f>
        <v>0</v>
      </c>
      <c r="Y124" s="7">
        <f>L137</f>
        <v>0</v>
      </c>
    </row>
    <row r="125" spans="7:26" x14ac:dyDescent="0.25">
      <c r="G125" s="1">
        <v>1</v>
      </c>
      <c r="H125" s="1">
        <v>2</v>
      </c>
      <c r="I125" s="1">
        <v>1</v>
      </c>
      <c r="J125" s="2">
        <f>B30</f>
        <v>100.42542542542544</v>
      </c>
      <c r="K125" s="11">
        <v>1</v>
      </c>
      <c r="L125" s="15">
        <f t="shared" si="37"/>
        <v>100.42542542542544</v>
      </c>
      <c r="M125" s="2">
        <f>M123</f>
        <v>100.52802802802805</v>
      </c>
      <c r="N125" s="1">
        <f>C26</f>
        <v>0.7</v>
      </c>
      <c r="O125" s="1">
        <f t="shared" si="38"/>
        <v>6.9632321824201525E-3</v>
      </c>
      <c r="P125" s="17">
        <f t="shared" si="39"/>
        <v>0.6992855542555575</v>
      </c>
    </row>
    <row r="126" spans="7:26" x14ac:dyDescent="0.25">
      <c r="G126" s="1">
        <v>1</v>
      </c>
      <c r="H126" s="1">
        <v>2</v>
      </c>
      <c r="I126" s="1">
        <v>2</v>
      </c>
      <c r="J126" s="2">
        <f>J125</f>
        <v>100.42542542542544</v>
      </c>
      <c r="K126" s="11">
        <v>0</v>
      </c>
      <c r="L126" s="15">
        <f t="shared" si="37"/>
        <v>0</v>
      </c>
      <c r="M126" s="1">
        <f>M124</f>
        <v>-1599.7247247247244</v>
      </c>
      <c r="N126" s="1">
        <f>N125</f>
        <v>0.7</v>
      </c>
      <c r="O126" s="1">
        <f t="shared" si="38"/>
        <v>-4.3757528353539308E-4</v>
      </c>
      <c r="P126" s="17">
        <f t="shared" si="39"/>
        <v>0</v>
      </c>
      <c r="V126" s="4" t="s">
        <v>83</v>
      </c>
    </row>
    <row r="127" spans="7:26" x14ac:dyDescent="0.25">
      <c r="G127" s="1">
        <v>1</v>
      </c>
      <c r="H127" s="1">
        <v>3</v>
      </c>
      <c r="I127" s="1">
        <v>1</v>
      </c>
      <c r="J127" s="1">
        <f>B31</f>
        <v>20.0950950950951</v>
      </c>
      <c r="K127" s="11">
        <v>1</v>
      </c>
      <c r="L127" s="15">
        <f t="shared" si="37"/>
        <v>20.0950950950951</v>
      </c>
      <c r="M127" s="2">
        <f>M123</f>
        <v>100.52802802802805</v>
      </c>
      <c r="N127" s="1">
        <f>D26</f>
        <v>0</v>
      </c>
      <c r="O127" s="1">
        <f t="shared" si="38"/>
        <v>0</v>
      </c>
      <c r="P127" s="17">
        <f t="shared" si="39"/>
        <v>0</v>
      </c>
      <c r="V127" s="7">
        <f>L124</f>
        <v>0</v>
      </c>
      <c r="W127" s="7">
        <f>L126</f>
        <v>0</v>
      </c>
      <c r="X127" s="7">
        <f>L128</f>
        <v>0</v>
      </c>
      <c r="Y127" s="7">
        <f>L130</f>
        <v>0</v>
      </c>
    </row>
    <row r="128" spans="7:26" x14ac:dyDescent="0.25">
      <c r="G128" s="1">
        <v>1</v>
      </c>
      <c r="H128" s="1">
        <v>3</v>
      </c>
      <c r="I128" s="1">
        <v>2</v>
      </c>
      <c r="J128" s="1">
        <f>J127</f>
        <v>20.0950950950951</v>
      </c>
      <c r="K128" s="11">
        <v>0</v>
      </c>
      <c r="L128" s="15">
        <f t="shared" si="37"/>
        <v>0</v>
      </c>
      <c r="M128" s="1">
        <f>M124</f>
        <v>-1599.7247247247244</v>
      </c>
      <c r="N128" s="1">
        <f>N127</f>
        <v>0</v>
      </c>
      <c r="O128" s="1">
        <f t="shared" si="38"/>
        <v>0</v>
      </c>
      <c r="P128" s="17">
        <f t="shared" si="39"/>
        <v>0</v>
      </c>
      <c r="V128" s="7">
        <f>L132</f>
        <v>30.230230230230234</v>
      </c>
      <c r="W128" s="7">
        <f>L134</f>
        <v>100.42542542542544</v>
      </c>
      <c r="X128" s="7">
        <f>L136</f>
        <v>20.0950950950951</v>
      </c>
      <c r="Y128" s="7">
        <f>L138</f>
        <v>-2102.102102102102</v>
      </c>
    </row>
    <row r="129" spans="7:25" x14ac:dyDescent="0.25">
      <c r="G129" s="1">
        <v>1</v>
      </c>
      <c r="H129" s="1">
        <v>4</v>
      </c>
      <c r="I129" s="1">
        <v>1</v>
      </c>
      <c r="J129" s="1">
        <f>B32</f>
        <v>-2102.102102102102</v>
      </c>
      <c r="K129" s="11">
        <v>1</v>
      </c>
      <c r="L129" s="15">
        <f t="shared" si="37"/>
        <v>-2102.102102102102</v>
      </c>
      <c r="M129" s="2">
        <f>M123</f>
        <v>100.52802802802805</v>
      </c>
      <c r="N129" s="1">
        <f>E26</f>
        <v>0</v>
      </c>
      <c r="O129" s="1">
        <f t="shared" si="38"/>
        <v>0</v>
      </c>
      <c r="P129" s="17">
        <f t="shared" si="39"/>
        <v>0</v>
      </c>
    </row>
    <row r="130" spans="7:25" x14ac:dyDescent="0.25">
      <c r="G130" s="1">
        <v>1</v>
      </c>
      <c r="H130" s="1">
        <v>4</v>
      </c>
      <c r="I130" s="1">
        <v>2</v>
      </c>
      <c r="J130" s="1">
        <f>J129</f>
        <v>-2102.102102102102</v>
      </c>
      <c r="K130" s="11">
        <v>0</v>
      </c>
      <c r="L130" s="15">
        <f t="shared" si="37"/>
        <v>0</v>
      </c>
      <c r="M130" s="1">
        <f>M124</f>
        <v>-1599.7247247247244</v>
      </c>
      <c r="N130" s="1">
        <f>N129</f>
        <v>0</v>
      </c>
      <c r="O130" s="1">
        <f t="shared" si="38"/>
        <v>0</v>
      </c>
      <c r="P130" s="17">
        <f t="shared" si="39"/>
        <v>0</v>
      </c>
      <c r="V130" s="4" t="s">
        <v>85</v>
      </c>
    </row>
    <row r="131" spans="7:25" x14ac:dyDescent="0.25">
      <c r="G131" s="1">
        <v>2</v>
      </c>
      <c r="H131" s="1">
        <v>1</v>
      </c>
      <c r="I131" s="1">
        <v>1</v>
      </c>
      <c r="J131" s="2">
        <f>J123</f>
        <v>30.230230230230234</v>
      </c>
      <c r="K131" s="11">
        <v>0</v>
      </c>
      <c r="L131" s="15">
        <f t="shared" si="37"/>
        <v>0</v>
      </c>
      <c r="M131" s="2">
        <f>M123</f>
        <v>100.52802802802805</v>
      </c>
      <c r="N131" s="1">
        <f>B27</f>
        <v>0</v>
      </c>
      <c r="O131" s="1">
        <f t="shared" si="38"/>
        <v>0</v>
      </c>
      <c r="P131" s="17">
        <f t="shared" si="39"/>
        <v>0</v>
      </c>
      <c r="V131" s="7">
        <f>P123</f>
        <v>0.3007144457444425</v>
      </c>
      <c r="W131" s="7">
        <f>P125</f>
        <v>0.6992855542555575</v>
      </c>
      <c r="X131" s="7">
        <f>P127</f>
        <v>0</v>
      </c>
      <c r="Y131" s="7">
        <f>P129</f>
        <v>0</v>
      </c>
    </row>
    <row r="132" spans="7:25" x14ac:dyDescent="0.25">
      <c r="G132" s="1">
        <v>2</v>
      </c>
      <c r="H132" s="1">
        <v>1</v>
      </c>
      <c r="I132" s="1">
        <v>2</v>
      </c>
      <c r="J132" s="2">
        <f>J131</f>
        <v>30.230230230230234</v>
      </c>
      <c r="K132" s="11">
        <v>1</v>
      </c>
      <c r="L132" s="15">
        <f t="shared" si="37"/>
        <v>30.230230230230234</v>
      </c>
      <c r="M132" s="1">
        <f>M124</f>
        <v>-1599.7247247247244</v>
      </c>
      <c r="N132" s="1">
        <f>N131</f>
        <v>0</v>
      </c>
      <c r="O132" s="1">
        <f t="shared" si="38"/>
        <v>0</v>
      </c>
      <c r="P132" s="17">
        <f t="shared" si="39"/>
        <v>0</v>
      </c>
      <c r="V132" s="7">
        <f>P131</f>
        <v>0</v>
      </c>
      <c r="W132" s="7">
        <f>P133</f>
        <v>0</v>
      </c>
      <c r="X132" s="7">
        <f>P135</f>
        <v>0</v>
      </c>
      <c r="Y132" s="7">
        <f>P137</f>
        <v>0</v>
      </c>
    </row>
    <row r="133" spans="7:25" x14ac:dyDescent="0.25">
      <c r="G133" s="1">
        <v>2</v>
      </c>
      <c r="H133" s="1">
        <v>2</v>
      </c>
      <c r="I133" s="1">
        <v>1</v>
      </c>
      <c r="J133" s="2">
        <f>J125</f>
        <v>100.42542542542544</v>
      </c>
      <c r="K133" s="11">
        <v>0</v>
      </c>
      <c r="L133" s="15">
        <f t="shared" si="37"/>
        <v>0</v>
      </c>
      <c r="M133" s="2">
        <f>M123</f>
        <v>100.52802802802805</v>
      </c>
      <c r="N133" s="1">
        <f>C27</f>
        <v>0</v>
      </c>
      <c r="O133" s="1">
        <f t="shared" si="38"/>
        <v>0</v>
      </c>
      <c r="P133" s="17">
        <f t="shared" si="39"/>
        <v>0</v>
      </c>
    </row>
    <row r="134" spans="7:25" x14ac:dyDescent="0.25">
      <c r="G134" s="1">
        <v>2</v>
      </c>
      <c r="H134" s="1">
        <v>2</v>
      </c>
      <c r="I134" s="1">
        <v>2</v>
      </c>
      <c r="J134" s="2">
        <f>J125</f>
        <v>100.42542542542544</v>
      </c>
      <c r="K134" s="11">
        <v>1</v>
      </c>
      <c r="L134" s="15">
        <f t="shared" si="37"/>
        <v>100.42542542542544</v>
      </c>
      <c r="M134" s="1">
        <f>M124</f>
        <v>-1599.7247247247244</v>
      </c>
      <c r="N134" s="1">
        <f>N133</f>
        <v>0</v>
      </c>
      <c r="O134" s="1">
        <f t="shared" si="38"/>
        <v>0</v>
      </c>
      <c r="P134" s="17">
        <f t="shared" si="39"/>
        <v>0</v>
      </c>
      <c r="V134" s="4" t="s">
        <v>86</v>
      </c>
    </row>
    <row r="135" spans="7:25" x14ac:dyDescent="0.25">
      <c r="G135" s="1">
        <v>2</v>
      </c>
      <c r="H135" s="1">
        <v>3</v>
      </c>
      <c r="I135" s="1">
        <v>1</v>
      </c>
      <c r="J135" s="1">
        <f>J127</f>
        <v>20.0950950950951</v>
      </c>
      <c r="K135" s="1">
        <v>0</v>
      </c>
      <c r="L135" s="15">
        <f t="shared" si="37"/>
        <v>0</v>
      </c>
      <c r="M135" s="2">
        <f>M123</f>
        <v>100.52802802802805</v>
      </c>
      <c r="N135" s="1">
        <f>D27</f>
        <v>25</v>
      </c>
      <c r="O135" s="1">
        <f t="shared" si="38"/>
        <v>0.24868686365786258</v>
      </c>
      <c r="P135" s="17">
        <f t="shared" si="39"/>
        <v>0</v>
      </c>
      <c r="V135" s="7">
        <f>P124</f>
        <v>0</v>
      </c>
      <c r="W135" s="7">
        <f>P126</f>
        <v>0</v>
      </c>
      <c r="X135" s="7">
        <f>P128</f>
        <v>0</v>
      </c>
      <c r="Y135" s="7">
        <f>P130</f>
        <v>0</v>
      </c>
    </row>
    <row r="136" spans="7:25" x14ac:dyDescent="0.25">
      <c r="G136" s="1">
        <v>2</v>
      </c>
      <c r="H136" s="1">
        <v>3</v>
      </c>
      <c r="I136" s="1">
        <v>2</v>
      </c>
      <c r="J136" s="1">
        <f>J127</f>
        <v>20.0950950950951</v>
      </c>
      <c r="K136" s="1">
        <v>1</v>
      </c>
      <c r="L136" s="15">
        <f t="shared" si="37"/>
        <v>20.0950950950951</v>
      </c>
      <c r="M136" s="1">
        <f>M124</f>
        <v>-1599.7247247247244</v>
      </c>
      <c r="N136" s="1">
        <f>D27</f>
        <v>25</v>
      </c>
      <c r="O136" s="1">
        <f t="shared" si="38"/>
        <v>-1.5627688697692613E-2</v>
      </c>
      <c r="P136" s="17">
        <f t="shared" si="39"/>
        <v>-0.31403989049667597</v>
      </c>
      <c r="V136" s="7">
        <f>P132</f>
        <v>0</v>
      </c>
      <c r="W136" s="7">
        <f>P134</f>
        <v>0</v>
      </c>
      <c r="X136" s="7">
        <f>P136</f>
        <v>-0.31403989049667597</v>
      </c>
      <c r="Y136" s="7">
        <f>P138</f>
        <v>1.3140398904966759</v>
      </c>
    </row>
    <row r="137" spans="7:25" x14ac:dyDescent="0.25">
      <c r="G137" s="1">
        <v>2</v>
      </c>
      <c r="H137" s="1">
        <v>4</v>
      </c>
      <c r="I137" s="1">
        <v>1</v>
      </c>
      <c r="J137" s="1">
        <f>J129</f>
        <v>-2102.102102102102</v>
      </c>
      <c r="K137" s="1">
        <v>0</v>
      </c>
      <c r="L137" s="15">
        <f t="shared" si="37"/>
        <v>0</v>
      </c>
      <c r="M137" s="2">
        <f>M123</f>
        <v>100.52802802802805</v>
      </c>
      <c r="N137" s="1">
        <f>E27</f>
        <v>1</v>
      </c>
      <c r="O137" s="1">
        <f t="shared" si="38"/>
        <v>9.9474745463145036E-3</v>
      </c>
      <c r="P137" s="17">
        <f t="shared" si="39"/>
        <v>0</v>
      </c>
    </row>
    <row r="138" spans="7:25" x14ac:dyDescent="0.25">
      <c r="G138" s="1">
        <v>2</v>
      </c>
      <c r="H138" s="1">
        <v>4</v>
      </c>
      <c r="I138" s="1">
        <v>2</v>
      </c>
      <c r="J138" s="1">
        <f>J129</f>
        <v>-2102.102102102102</v>
      </c>
      <c r="K138" s="1">
        <v>1</v>
      </c>
      <c r="L138" s="15">
        <f t="shared" si="37"/>
        <v>-2102.102102102102</v>
      </c>
      <c r="M138" s="1">
        <f>M124</f>
        <v>-1599.7247247247244</v>
      </c>
      <c r="N138" s="1">
        <f>N137</f>
        <v>1</v>
      </c>
      <c r="O138" s="1">
        <f t="shared" si="38"/>
        <v>-6.2510754790770441E-4</v>
      </c>
      <c r="P138" s="17">
        <f t="shared" si="39"/>
        <v>1.3140398904966759</v>
      </c>
    </row>
    <row r="139" spans="7:25" x14ac:dyDescent="0.25">
      <c r="G139" s="5"/>
      <c r="H139" s="5"/>
      <c r="I139" s="5"/>
      <c r="J139" s="6"/>
      <c r="K139" s="5"/>
      <c r="L139" s="5"/>
      <c r="M139" s="5"/>
      <c r="N139" s="5"/>
      <c r="O139" s="5"/>
      <c r="P139" s="5"/>
    </row>
    <row r="140" spans="7:25" x14ac:dyDescent="0.25">
      <c r="G140" s="5"/>
      <c r="H140" s="5"/>
      <c r="I140" s="5"/>
      <c r="J140" s="6"/>
      <c r="K140" s="5"/>
      <c r="L140" s="5"/>
      <c r="M140" s="5"/>
      <c r="N140" s="5"/>
      <c r="O140" s="5"/>
      <c r="P140" s="5"/>
    </row>
    <row r="141" spans="7:25" x14ac:dyDescent="0.25">
      <c r="G141" s="5"/>
      <c r="H141" s="5"/>
      <c r="I141" s="5"/>
      <c r="J141" s="6"/>
      <c r="K141" s="5"/>
      <c r="L141" s="5"/>
      <c r="M141" s="5"/>
      <c r="N141" s="5"/>
      <c r="O141" s="5"/>
      <c r="P141" s="5"/>
    </row>
    <row r="142" spans="7:25" x14ac:dyDescent="0.25">
      <c r="G142" s="5"/>
      <c r="H142" s="5"/>
      <c r="I142" s="5"/>
      <c r="J142" s="6"/>
      <c r="K142" s="5"/>
      <c r="L142" s="5"/>
      <c r="M142" s="5"/>
      <c r="N142" s="5"/>
      <c r="O142" s="5"/>
      <c r="P142" s="5"/>
    </row>
    <row r="143" spans="7:25" x14ac:dyDescent="0.25"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7:25" x14ac:dyDescent="0.25"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7:16" x14ac:dyDescent="0.25"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7:16" x14ac:dyDescent="0.25"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7:16" x14ac:dyDescent="0.25">
      <c r="G147" s="5"/>
      <c r="H147" s="5"/>
      <c r="I147" s="5"/>
      <c r="J147" s="6"/>
      <c r="K147" s="5"/>
      <c r="L147" s="5"/>
      <c r="M147" s="5"/>
      <c r="N147" s="5"/>
      <c r="O147" s="5"/>
      <c r="P147" s="5"/>
    </row>
    <row r="148" spans="7:16" x14ac:dyDescent="0.25">
      <c r="G148" s="5"/>
      <c r="H148" s="5"/>
      <c r="I148" s="5"/>
      <c r="J148" s="6"/>
      <c r="K148" s="5"/>
      <c r="L148" s="5"/>
      <c r="M148" s="5"/>
      <c r="N148" s="5"/>
      <c r="O148" s="5"/>
      <c r="P148" s="5"/>
    </row>
    <row r="149" spans="7:16" x14ac:dyDescent="0.25">
      <c r="G149" s="5"/>
      <c r="H149" s="5"/>
      <c r="I149" s="5"/>
      <c r="J149" s="6"/>
      <c r="K149" s="5"/>
      <c r="L149" s="5"/>
      <c r="M149" s="5"/>
      <c r="N149" s="5"/>
      <c r="O149" s="5"/>
      <c r="P149" s="5"/>
    </row>
    <row r="150" spans="7:16" x14ac:dyDescent="0.25">
      <c r="G150" s="5"/>
      <c r="H150" s="5"/>
      <c r="I150" s="5"/>
      <c r="J150" s="6"/>
      <c r="K150" s="5"/>
      <c r="L150" s="5"/>
      <c r="M150" s="5"/>
      <c r="N150" s="5"/>
      <c r="O150" s="5"/>
      <c r="P150" s="5"/>
    </row>
    <row r="151" spans="7:16" x14ac:dyDescent="0.25">
      <c r="G151" s="5"/>
      <c r="H151" s="5"/>
      <c r="I151" s="5"/>
      <c r="J151" s="5"/>
      <c r="K151" s="5"/>
      <c r="L151" s="5"/>
      <c r="M151" s="6"/>
      <c r="N151" s="5"/>
      <c r="O151" s="5"/>
      <c r="P151" s="5"/>
    </row>
    <row r="152" spans="7:16" x14ac:dyDescent="0.25"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7:16" x14ac:dyDescent="0.25">
      <c r="G153" s="5"/>
      <c r="H153" s="5"/>
      <c r="I153" s="5"/>
      <c r="J153" s="5"/>
      <c r="K153" s="5"/>
      <c r="L153" s="5"/>
      <c r="M153" s="6"/>
      <c r="N153" s="5"/>
      <c r="O153" s="5"/>
      <c r="P153" s="5"/>
    </row>
    <row r="154" spans="7:16" x14ac:dyDescent="0.25">
      <c r="G154" s="5"/>
      <c r="H154" s="5"/>
      <c r="I154" s="5"/>
      <c r="J154" s="5"/>
      <c r="K154" s="5"/>
      <c r="L154" s="5"/>
      <c r="M154" s="5"/>
      <c r="N154" s="5"/>
      <c r="O154" s="5"/>
      <c r="P154" s="5"/>
    </row>
  </sheetData>
  <mergeCells count="2">
    <mergeCell ref="A1:E1"/>
    <mergeCell ref="B65:C6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6324-B005-4513-9605-D2DA84B317B7}">
  <dimension ref="B2:M31"/>
  <sheetViews>
    <sheetView topLeftCell="A7" workbookViewId="0">
      <selection activeCell="S21" sqref="S21"/>
    </sheetView>
  </sheetViews>
  <sheetFormatPr defaultRowHeight="15" x14ac:dyDescent="0.25"/>
  <cols>
    <col min="8" max="8" width="12.85546875" bestFit="1" customWidth="1"/>
    <col min="9" max="9" width="12" bestFit="1" customWidth="1"/>
    <col min="12" max="12" width="12.85546875" bestFit="1" customWidth="1"/>
    <col min="13" max="13" width="12" bestFit="1" customWidth="1"/>
  </cols>
  <sheetData>
    <row r="2" spans="2:13" x14ac:dyDescent="0.25">
      <c r="G2" s="3"/>
      <c r="H2" s="3" t="s">
        <v>39</v>
      </c>
      <c r="I2" s="3" t="s">
        <v>118</v>
      </c>
      <c r="K2" s="3"/>
      <c r="L2" s="3" t="s">
        <v>39</v>
      </c>
      <c r="M2" s="3" t="s">
        <v>118</v>
      </c>
    </row>
    <row r="3" spans="2:13" x14ac:dyDescent="0.25">
      <c r="B3" s="4" t="s">
        <v>59</v>
      </c>
      <c r="G3" s="7" t="s">
        <v>119</v>
      </c>
      <c r="H3" s="7">
        <f>B4</f>
        <v>-5.2855658461264065E-4</v>
      </c>
      <c r="I3" s="7">
        <v>2.7937206313737954E-7</v>
      </c>
      <c r="K3" s="7" t="s">
        <v>139</v>
      </c>
      <c r="L3" s="7">
        <f>B8</f>
        <v>2.5022269516764011</v>
      </c>
      <c r="M3" s="7">
        <f>'Sensibilidades e incertezas'!BH65</f>
        <v>6.2611397176957748</v>
      </c>
    </row>
    <row r="4" spans="2:13" x14ac:dyDescent="0.25">
      <c r="B4" s="7">
        <v>-5.2855658461264065E-4</v>
      </c>
      <c r="C4" s="7">
        <v>-0.10571131692252815</v>
      </c>
      <c r="G4" s="7" t="s">
        <v>120</v>
      </c>
      <c r="H4" s="7">
        <f>C4</f>
        <v>-0.10571131692252815</v>
      </c>
      <c r="I4" s="7">
        <v>1.1186057408020681E-2</v>
      </c>
      <c r="K4" s="7" t="s">
        <v>140</v>
      </c>
      <c r="L4" s="7">
        <f>C8</f>
        <v>500.44539033528031</v>
      </c>
      <c r="M4" s="7">
        <f>'Sensibilidades e incertezas'!BH73</f>
        <v>250696.03429653888</v>
      </c>
    </row>
    <row r="5" spans="2:13" x14ac:dyDescent="0.25">
      <c r="B5" s="7">
        <v>-0.50314328342356374</v>
      </c>
      <c r="C5" s="7">
        <v>-100.62865668471277</v>
      </c>
      <c r="G5" s="7" t="s">
        <v>121</v>
      </c>
      <c r="H5" s="7">
        <f>B5</f>
        <v>-0.50314328342356374</v>
      </c>
      <c r="I5" s="7">
        <v>0.25568469529078702</v>
      </c>
      <c r="K5" s="7" t="s">
        <v>141</v>
      </c>
      <c r="L5" s="7">
        <f>B9</f>
        <v>8.0066302538775016</v>
      </c>
      <c r="M5" s="7">
        <f>'Sensibilidades e incertezas'!BH81</f>
        <v>64.747189302529577</v>
      </c>
    </row>
    <row r="6" spans="2:13" x14ac:dyDescent="0.25">
      <c r="G6" s="7" t="s">
        <v>122</v>
      </c>
      <c r="H6" s="7">
        <f>C5</f>
        <v>-100.62865668471277</v>
      </c>
      <c r="I6" s="7">
        <v>10126.126546169788</v>
      </c>
      <c r="K6" s="7" t="s">
        <v>142</v>
      </c>
      <c r="L6" s="7">
        <f>C9</f>
        <v>1601.3260507755006</v>
      </c>
      <c r="M6" s="7">
        <f>'Sensibilidades e incertezas'!BH89</f>
        <v>2564245.1208922612</v>
      </c>
    </row>
    <row r="7" spans="2:13" x14ac:dyDescent="0.25">
      <c r="B7" s="4" t="s">
        <v>60</v>
      </c>
      <c r="G7" s="7" t="s">
        <v>123</v>
      </c>
      <c r="H7" s="7">
        <f>B12</f>
        <v>5.005005005005005</v>
      </c>
      <c r="I7" s="7">
        <f>'Sensibilidades e incertezas'!BC96</f>
        <v>50.100150200250297</v>
      </c>
      <c r="K7" s="7" t="s">
        <v>143</v>
      </c>
      <c r="L7" s="7">
        <f>B18</f>
        <v>0</v>
      </c>
      <c r="M7" s="7">
        <f>'Sensibilidades e incertezas'!BC97</f>
        <v>0</v>
      </c>
    </row>
    <row r="8" spans="2:13" x14ac:dyDescent="0.25">
      <c r="B8" s="7">
        <v>2.5022269516764011</v>
      </c>
      <c r="C8" s="7">
        <v>500.44539033528031</v>
      </c>
      <c r="G8" s="7" t="s">
        <v>124</v>
      </c>
      <c r="H8" s="7">
        <f>C12</f>
        <v>1001.0010010010011</v>
      </c>
      <c r="I8" s="7">
        <f>'Sensibilidades e incertezas'!BC98</f>
        <v>2004006.0080100123</v>
      </c>
      <c r="K8" s="7" t="s">
        <v>144</v>
      </c>
      <c r="L8" s="7">
        <f>C18</f>
        <v>0</v>
      </c>
      <c r="M8" s="7">
        <f>'Sensibilidades e incertezas'!BC99</f>
        <v>0</v>
      </c>
    </row>
    <row r="9" spans="2:13" x14ac:dyDescent="0.25">
      <c r="B9" s="7">
        <v>8.0066302538775016</v>
      </c>
      <c r="C9" s="7">
        <v>1601.3260507755006</v>
      </c>
      <c r="G9" s="7" t="s">
        <v>125</v>
      </c>
      <c r="H9" s="7">
        <f>B13</f>
        <v>3.5035035035035031</v>
      </c>
      <c r="I9" s="7">
        <f>'Sensibilidades e incertezas'!BC100</f>
        <v>24.549073598122643</v>
      </c>
      <c r="K9" s="7" t="s">
        <v>145</v>
      </c>
      <c r="L9" s="7">
        <f>B19</f>
        <v>0</v>
      </c>
      <c r="M9" s="7">
        <f>'Sensibilidades e incertezas'!BC101</f>
        <v>0</v>
      </c>
    </row>
    <row r="10" spans="2:13" x14ac:dyDescent="0.25">
      <c r="G10" s="7" t="s">
        <v>126</v>
      </c>
      <c r="H10" s="7">
        <f>C13</f>
        <v>700.70070070070074</v>
      </c>
      <c r="I10" s="7">
        <f>'Sensibilidades e incertezas'!BC102</f>
        <v>981962.94392490597</v>
      </c>
      <c r="K10" s="7" t="s">
        <v>146</v>
      </c>
      <c r="L10" s="7">
        <f>C19</f>
        <v>0</v>
      </c>
      <c r="M10" s="7">
        <f>'Sensibilidades e incertezas'!BC104</f>
        <v>0</v>
      </c>
    </row>
    <row r="11" spans="2:13" x14ac:dyDescent="0.25">
      <c r="B11" s="4" t="s">
        <v>74</v>
      </c>
      <c r="G11" s="7" t="s">
        <v>127</v>
      </c>
      <c r="H11" s="7">
        <f>B14</f>
        <v>0</v>
      </c>
      <c r="I11" s="7">
        <f>'Sensibilidades e incertezas'!BC104</f>
        <v>0</v>
      </c>
      <c r="K11" s="7" t="s">
        <v>147</v>
      </c>
      <c r="L11" s="7">
        <f>B20</f>
        <v>125.12512512512512</v>
      </c>
      <c r="M11" s="7">
        <f>'Sensibilidades e incertezas'!BC105</f>
        <v>23484.445406367326</v>
      </c>
    </row>
    <row r="12" spans="2:13" x14ac:dyDescent="0.25">
      <c r="B12" s="7">
        <v>5.005005005005005</v>
      </c>
      <c r="C12" s="7">
        <v>1001.0010010010011</v>
      </c>
      <c r="G12" s="7" t="s">
        <v>128</v>
      </c>
      <c r="H12" s="7">
        <f>C14</f>
        <v>0</v>
      </c>
      <c r="I12" s="7">
        <f>'Sensibilidades e incertezas'!BC106</f>
        <v>0</v>
      </c>
      <c r="K12" s="7" t="s">
        <v>148</v>
      </c>
      <c r="L12" s="7">
        <f>C20</f>
        <v>25025.025025025028</v>
      </c>
      <c r="M12" s="7">
        <f>'Sensibilidades e incertezas'!BC107</f>
        <v>939377816.25469327</v>
      </c>
    </row>
    <row r="13" spans="2:13" x14ac:dyDescent="0.25">
      <c r="B13" s="7">
        <v>3.5035035035035031</v>
      </c>
      <c r="C13" s="7">
        <v>700.70070070070074</v>
      </c>
      <c r="G13" s="7" t="s">
        <v>129</v>
      </c>
      <c r="H13" s="7">
        <f>B15</f>
        <v>0</v>
      </c>
      <c r="I13" s="7">
        <f>'Sensibilidades e incertezas'!BC108</f>
        <v>0</v>
      </c>
      <c r="K13" s="7" t="s">
        <v>149</v>
      </c>
      <c r="L13" s="7">
        <f>B21</f>
        <v>5.005005005005005</v>
      </c>
      <c r="M13" s="7">
        <f>'Sensibilidades e incertezas'!BC109</f>
        <v>75.150225300375439</v>
      </c>
    </row>
    <row r="14" spans="2:13" x14ac:dyDescent="0.25">
      <c r="B14" s="7">
        <v>0</v>
      </c>
      <c r="C14" s="7">
        <v>0</v>
      </c>
      <c r="G14" s="7" t="s">
        <v>130</v>
      </c>
      <c r="H14" s="7">
        <f>C15</f>
        <v>0</v>
      </c>
      <c r="I14" s="7">
        <f>'Sensibilidades e incertezas'!BC110</f>
        <v>0</v>
      </c>
      <c r="K14" s="7" t="s">
        <v>150</v>
      </c>
      <c r="L14" s="7">
        <f>C21</f>
        <v>1001.0010010010011</v>
      </c>
      <c r="M14" s="7">
        <f>'Sensibilidades e incertezas'!BC111</f>
        <v>5010015.0200250307</v>
      </c>
    </row>
    <row r="15" spans="2:13" x14ac:dyDescent="0.25">
      <c r="B15" s="7">
        <v>0</v>
      </c>
      <c r="C15" s="7">
        <v>0</v>
      </c>
      <c r="G15" s="7" t="s">
        <v>131</v>
      </c>
      <c r="H15" s="7">
        <f>B24</f>
        <v>30.230230230230234</v>
      </c>
      <c r="I15" s="7">
        <f>'Sensibilidades e incertezas'!BI96</f>
        <v>0</v>
      </c>
      <c r="K15" s="7" t="s">
        <v>151</v>
      </c>
      <c r="L15" s="7">
        <f>B28</f>
        <v>0</v>
      </c>
      <c r="M15" s="7">
        <f>'Sensibilidades e incertezas'!BI96</f>
        <v>0</v>
      </c>
    </row>
    <row r="16" spans="2:13" x14ac:dyDescent="0.25">
      <c r="G16" s="7" t="s">
        <v>132</v>
      </c>
      <c r="H16" s="7">
        <f>C24</f>
        <v>100.42542542542544</v>
      </c>
      <c r="I16" s="7">
        <f>'Sensibilidades e incertezas'!BI98</f>
        <v>18153.478929379839</v>
      </c>
      <c r="K16" s="7" t="s">
        <v>152</v>
      </c>
      <c r="L16" s="7">
        <f>C28</f>
        <v>0</v>
      </c>
      <c r="M16" s="7">
        <v>0</v>
      </c>
    </row>
    <row r="17" spans="2:13" x14ac:dyDescent="0.25">
      <c r="B17" s="4" t="s">
        <v>76</v>
      </c>
      <c r="G17" s="7" t="s">
        <v>133</v>
      </c>
      <c r="H17" s="7">
        <f>D24</f>
        <v>20.0950950950951</v>
      </c>
      <c r="I17" s="7">
        <f>'Sensibilidades e incertezas'!BI100</f>
        <v>0</v>
      </c>
      <c r="K17" s="7" t="s">
        <v>153</v>
      </c>
      <c r="L17" s="7">
        <f>D28</f>
        <v>0</v>
      </c>
      <c r="M17" s="7">
        <f t="shared" ref="M17:M22" si="0">I17</f>
        <v>0</v>
      </c>
    </row>
    <row r="18" spans="2:13" x14ac:dyDescent="0.25">
      <c r="B18" s="7">
        <v>0</v>
      </c>
      <c r="C18" s="7">
        <v>0</v>
      </c>
      <c r="G18" s="7" t="s">
        <v>134</v>
      </c>
      <c r="H18" s="7">
        <f>E24</f>
        <v>-2102.102102102102</v>
      </c>
      <c r="I18" s="7">
        <f>'Sensibilidades e incertezas'!BI102</f>
        <v>0</v>
      </c>
      <c r="K18" s="7" t="s">
        <v>154</v>
      </c>
      <c r="L18" s="7">
        <f>E28</f>
        <v>0</v>
      </c>
      <c r="M18" s="7">
        <f t="shared" si="0"/>
        <v>0</v>
      </c>
    </row>
    <row r="19" spans="2:13" x14ac:dyDescent="0.25">
      <c r="B19" s="7">
        <v>0</v>
      </c>
      <c r="C19" s="7">
        <v>0</v>
      </c>
      <c r="G19" s="7" t="s">
        <v>135</v>
      </c>
      <c r="H19" s="7">
        <f>B25</f>
        <v>0</v>
      </c>
      <c r="I19" s="7">
        <f>'Sensibilidades e incertezas'!BI97</f>
        <v>0</v>
      </c>
      <c r="K19" s="7" t="s">
        <v>155</v>
      </c>
      <c r="L19" s="7">
        <f>B29</f>
        <v>30.230230230230234</v>
      </c>
      <c r="M19" s="7">
        <f t="shared" si="0"/>
        <v>0</v>
      </c>
    </row>
    <row r="20" spans="2:13" x14ac:dyDescent="0.25">
      <c r="B20" s="7">
        <v>125.12512512512512</v>
      </c>
      <c r="C20" s="7">
        <v>25025.025025025028</v>
      </c>
      <c r="G20" s="7" t="s">
        <v>136</v>
      </c>
      <c r="H20" s="7">
        <f>C25</f>
        <v>0</v>
      </c>
      <c r="I20" s="7">
        <f>'Sensibilidades e incertezas'!BI99</f>
        <v>0</v>
      </c>
      <c r="K20" s="7" t="s">
        <v>156</v>
      </c>
      <c r="L20" s="7">
        <f>C29</f>
        <v>100.42542542542544</v>
      </c>
      <c r="M20" s="7">
        <f t="shared" si="0"/>
        <v>0</v>
      </c>
    </row>
    <row r="21" spans="2:13" x14ac:dyDescent="0.25">
      <c r="B21" s="7">
        <v>5.005005005005005</v>
      </c>
      <c r="C21" s="7">
        <v>1001.0010010010011</v>
      </c>
      <c r="G21" s="7" t="s">
        <v>137</v>
      </c>
      <c r="H21" s="7">
        <f>D25</f>
        <v>0</v>
      </c>
      <c r="I21" s="7">
        <v>0</v>
      </c>
      <c r="K21" s="7" t="s">
        <v>157</v>
      </c>
      <c r="L21" s="7">
        <f>D29</f>
        <v>20.0950950950951</v>
      </c>
      <c r="M21" s="7">
        <f t="shared" si="0"/>
        <v>0</v>
      </c>
    </row>
    <row r="22" spans="2:13" x14ac:dyDescent="0.25">
      <c r="G22" s="7" t="s">
        <v>138</v>
      </c>
      <c r="H22" s="7">
        <f>E25</f>
        <v>0</v>
      </c>
      <c r="I22" s="7">
        <f>'Sensibilidades e incertezas'!BI103</f>
        <v>0</v>
      </c>
      <c r="K22" s="7" t="s">
        <v>158</v>
      </c>
      <c r="L22" s="7">
        <f>E29</f>
        <v>-2102.102102102102</v>
      </c>
      <c r="M22" s="7">
        <f t="shared" si="0"/>
        <v>0</v>
      </c>
    </row>
    <row r="23" spans="2:13" x14ac:dyDescent="0.25">
      <c r="B23" s="4" t="s">
        <v>82</v>
      </c>
    </row>
    <row r="24" spans="2:13" x14ac:dyDescent="0.25">
      <c r="B24" s="7">
        <v>30.230230230230234</v>
      </c>
      <c r="C24" s="7">
        <v>100.42542542542544</v>
      </c>
      <c r="D24" s="7">
        <v>20.0950950950951</v>
      </c>
      <c r="E24" s="7">
        <v>-2102.102102102102</v>
      </c>
    </row>
    <row r="25" spans="2:13" x14ac:dyDescent="0.25">
      <c r="B25" s="7">
        <v>0</v>
      </c>
      <c r="C25" s="7">
        <v>0</v>
      </c>
      <c r="D25" s="7">
        <v>0</v>
      </c>
      <c r="E25" s="7">
        <v>0</v>
      </c>
    </row>
    <row r="27" spans="2:13" x14ac:dyDescent="0.25">
      <c r="B27" s="4" t="s">
        <v>83</v>
      </c>
    </row>
    <row r="28" spans="2:13" x14ac:dyDescent="0.25">
      <c r="B28" s="7">
        <v>0</v>
      </c>
      <c r="C28" s="7">
        <v>0</v>
      </c>
      <c r="D28" s="7">
        <v>0</v>
      </c>
      <c r="E28" s="7">
        <v>0</v>
      </c>
    </row>
    <row r="29" spans="2:13" x14ac:dyDescent="0.25">
      <c r="B29" s="7">
        <v>30.230230230230234</v>
      </c>
      <c r="C29" s="7">
        <v>100.42542542542544</v>
      </c>
      <c r="D29" s="7">
        <v>20.0950950950951</v>
      </c>
      <c r="E29" s="7">
        <v>-2102.102102102102</v>
      </c>
    </row>
    <row r="31" spans="2:13" x14ac:dyDescent="0.25">
      <c r="B31" s="2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Sensibilidades e incertezas</vt:lpstr>
      <vt:lpstr>Gráficos - Key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 Nisio</dc:creator>
  <cp:lastModifiedBy>Felipe Di Nisio</cp:lastModifiedBy>
  <dcterms:created xsi:type="dcterms:W3CDTF">2023-08-14T14:48:37Z</dcterms:created>
  <dcterms:modified xsi:type="dcterms:W3CDTF">2023-08-28T14:58:25Z</dcterms:modified>
</cp:coreProperties>
</file>