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omments2.xml" ContentType="application/vnd.openxmlformats-officedocument.spreadsheetml.comment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3.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7.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hidePivotFieldList="1" defaultThemeVersion="124226"/>
  <xr:revisionPtr revIDLastSave="0" documentId="13_ncr:1_{AF6990B5-B6CF-4C86-AA0A-368B4FE77DFE}" xr6:coauthVersionLast="36" xr6:coauthVersionMax="47" xr10:uidLastSave="{00000000-0000-0000-0000-000000000000}"/>
  <bookViews>
    <workbookView xWindow="-105" yWindow="-105" windowWidth="23250" windowHeight="12450" tabRatio="745" firstSheet="10" activeTab="19" xr2:uid="{00000000-000D-0000-FFFF-FFFF00000000}"/>
  </bookViews>
  <sheets>
    <sheet name="Fixed" sheetId="14" r:id="rId1"/>
    <sheet name="Variable" sheetId="13" r:id="rId2"/>
    <sheet name="Capital_Investments" sheetId="15" r:id="rId3"/>
    <sheet name="New Capacity" sheetId="17" r:id="rId4"/>
    <sheet name="AnnualProduction" sheetId="16" r:id="rId5"/>
    <sheet name="shan entropy" sheetId="37" r:id="rId6"/>
    <sheet name="Sheet2" sheetId="35" r:id="rId7"/>
    <sheet name="ET_Cost_of_ELCgen_InvestmentCos" sheetId="11" r:id="rId8"/>
    <sheet name="Schocks_GTAP" sheetId="33" r:id="rId9"/>
    <sheet name="Sheet1" sheetId="38" r:id="rId10"/>
    <sheet name="CO2emissions" sheetId="19" r:id="rId11"/>
    <sheet name="AnnualCapacity" sheetId="20" r:id="rId12"/>
    <sheet name="AnnualCapacity_decreased" sheetId="31" r:id="rId13"/>
    <sheet name="AnnualCapacity_Baseline" sheetId="32" r:id="rId14"/>
    <sheet name="Operation Life Time" sheetId="12" r:id="rId15"/>
    <sheet name="land_requirements" sheetId="25" state="hidden" r:id="rId16"/>
    <sheet name="land_req_appl." sheetId="26" r:id="rId17"/>
    <sheet name="Human_toxicity" sheetId="34" r:id="rId18"/>
    <sheet name="Multicriteria TOPSIS" sheetId="36" r:id="rId19"/>
    <sheet name="critical_materials" sheetId="29" r:id="rId20"/>
    <sheet name="Marine_impact" sheetId="27" r:id="rId21"/>
    <sheet name="Sheet3" sheetId="40" r:id="rId22"/>
    <sheet name="Appendix_data" sheetId="39" r:id="rId23"/>
  </sheets>
  <definedNames>
    <definedName name="_xlnm._FilterDatabase" localSheetId="4" hidden="1">AnnualProduction!$A$37:$AH$106</definedName>
    <definedName name="_xlnm._FilterDatabase" localSheetId="17" hidden="1">Human_toxicity!$A$1:$AR$5</definedName>
    <definedName name="_xlnm._FilterDatabase" localSheetId="20" hidden="1">Marine_impact!$A$75:$H$88</definedName>
  </definedNames>
  <calcPr calcId="191029"/>
</workbook>
</file>

<file path=xl/calcChain.xml><?xml version="1.0" encoding="utf-8"?>
<calcChain xmlns="http://schemas.openxmlformats.org/spreadsheetml/2006/main">
  <c r="BN125" i="16" l="1"/>
  <c r="BM125" i="16"/>
  <c r="AK133" i="16"/>
  <c r="BP124" i="16"/>
  <c r="C217" i="11"/>
  <c r="AI243" i="16"/>
  <c r="AH243" i="16"/>
  <c r="AG243" i="16"/>
  <c r="AF243" i="16"/>
  <c r="AE243" i="16"/>
  <c r="AD243" i="16"/>
  <c r="AC243" i="16"/>
  <c r="AB243" i="16"/>
  <c r="AA243" i="16"/>
  <c r="Z243" i="16"/>
  <c r="Y243" i="16"/>
  <c r="X243" i="16"/>
  <c r="W243" i="16"/>
  <c r="V243" i="16"/>
  <c r="U243" i="16"/>
  <c r="AI242" i="16"/>
  <c r="AH242" i="16"/>
  <c r="AG242" i="16"/>
  <c r="AF242" i="16"/>
  <c r="AE242" i="16"/>
  <c r="AD242" i="16"/>
  <c r="AC242" i="16"/>
  <c r="AB242" i="16"/>
  <c r="AA242" i="16"/>
  <c r="Z242" i="16"/>
  <c r="Y242" i="16"/>
  <c r="X242" i="16"/>
  <c r="W242" i="16"/>
  <c r="V242" i="16"/>
  <c r="U242" i="16"/>
  <c r="T243" i="16"/>
  <c r="S243" i="16"/>
  <c r="R243" i="16"/>
  <c r="Q243" i="16"/>
  <c r="P243" i="16"/>
  <c r="O243" i="16"/>
  <c r="N243" i="16"/>
  <c r="M243" i="16"/>
  <c r="L243" i="16"/>
  <c r="K243" i="16"/>
  <c r="J243" i="16"/>
  <c r="I243" i="16"/>
  <c r="H243" i="16"/>
  <c r="G243" i="16"/>
  <c r="F243" i="16"/>
  <c r="E243" i="16"/>
  <c r="T242" i="16"/>
  <c r="S242" i="16"/>
  <c r="R242" i="16"/>
  <c r="Q242" i="16"/>
  <c r="P242" i="16"/>
  <c r="O242" i="16"/>
  <c r="N242" i="16"/>
  <c r="M242" i="16"/>
  <c r="L242" i="16"/>
  <c r="K242" i="16"/>
  <c r="J242" i="16"/>
  <c r="I242" i="16"/>
  <c r="H242" i="16"/>
  <c r="G242" i="16"/>
  <c r="F242" i="16"/>
  <c r="E242" i="16"/>
  <c r="D243" i="16"/>
  <c r="D242" i="16"/>
  <c r="AI241" i="16"/>
  <c r="AH241" i="16"/>
  <c r="AG241" i="16"/>
  <c r="AF241" i="16"/>
  <c r="AE241" i="16"/>
  <c r="AD241" i="16"/>
  <c r="AC241" i="16"/>
  <c r="AB241" i="16"/>
  <c r="AA241" i="16"/>
  <c r="Z241" i="16"/>
  <c r="Y241" i="16"/>
  <c r="X241" i="16"/>
  <c r="W241" i="16"/>
  <c r="V241" i="16"/>
  <c r="U241" i="16"/>
  <c r="T241" i="16"/>
  <c r="S241" i="16"/>
  <c r="R241" i="16"/>
  <c r="Q241" i="16"/>
  <c r="P241" i="16"/>
  <c r="O241" i="16"/>
  <c r="N241" i="16"/>
  <c r="M241" i="16"/>
  <c r="L241" i="16"/>
  <c r="K241" i="16"/>
  <c r="J241" i="16"/>
  <c r="I241" i="16"/>
  <c r="H241" i="16"/>
  <c r="G241" i="16"/>
  <c r="F241" i="16"/>
  <c r="E241" i="16"/>
  <c r="D241" i="16"/>
  <c r="P161" i="40" l="1"/>
  <c r="Q161" i="40"/>
  <c r="R161" i="40"/>
  <c r="S161" i="40"/>
  <c r="T161" i="40"/>
  <c r="U161" i="40"/>
  <c r="V161" i="40"/>
  <c r="W161" i="40"/>
  <c r="X161" i="40"/>
  <c r="Y161" i="40"/>
  <c r="Z161" i="40"/>
  <c r="AA161" i="40"/>
  <c r="AB161" i="40"/>
  <c r="AC161" i="40"/>
  <c r="AD161" i="40"/>
  <c r="AE161" i="40"/>
  <c r="AF161" i="40"/>
  <c r="AG161" i="40"/>
  <c r="AH161" i="40"/>
  <c r="AI161" i="40"/>
  <c r="AJ161" i="40"/>
  <c r="AK161" i="40"/>
  <c r="AL161" i="40"/>
  <c r="AM161" i="40"/>
  <c r="AN161" i="40"/>
  <c r="AO161" i="40"/>
  <c r="AP161" i="40"/>
  <c r="AQ161" i="40"/>
  <c r="AR161" i="40"/>
  <c r="AS161" i="40"/>
  <c r="AT161" i="40"/>
  <c r="P162" i="40"/>
  <c r="Q162" i="40"/>
  <c r="R162" i="40"/>
  <c r="S162" i="40"/>
  <c r="T162" i="40"/>
  <c r="U162" i="40"/>
  <c r="V162" i="40"/>
  <c r="W162" i="40"/>
  <c r="X162" i="40"/>
  <c r="Y162" i="40"/>
  <c r="Z162" i="40"/>
  <c r="AA162" i="40"/>
  <c r="AB162" i="40"/>
  <c r="AC162" i="40"/>
  <c r="AD162" i="40"/>
  <c r="AE162" i="40"/>
  <c r="AF162" i="40"/>
  <c r="AG162" i="40"/>
  <c r="AH162" i="40"/>
  <c r="AI162" i="40"/>
  <c r="AJ162" i="40"/>
  <c r="AK162" i="40"/>
  <c r="AL162" i="40"/>
  <c r="AM162" i="40"/>
  <c r="AN162" i="40"/>
  <c r="AO162" i="40"/>
  <c r="AP162" i="40"/>
  <c r="AQ162" i="40"/>
  <c r="AR162" i="40"/>
  <c r="AS162" i="40"/>
  <c r="AT162" i="40"/>
  <c r="P163" i="40"/>
  <c r="Q163" i="40"/>
  <c r="R163" i="40"/>
  <c r="S163" i="40"/>
  <c r="T163" i="40"/>
  <c r="U163" i="40"/>
  <c r="V163" i="40"/>
  <c r="W163" i="40"/>
  <c r="X163" i="40"/>
  <c r="Y163" i="40"/>
  <c r="Z163" i="40"/>
  <c r="AA163" i="40"/>
  <c r="AB163" i="40"/>
  <c r="AC163" i="40"/>
  <c r="AD163" i="40"/>
  <c r="AE163" i="40"/>
  <c r="AF163" i="40"/>
  <c r="AG163" i="40"/>
  <c r="AH163" i="40"/>
  <c r="AI163" i="40"/>
  <c r="AJ163" i="40"/>
  <c r="AK163" i="40"/>
  <c r="AL163" i="40"/>
  <c r="AM163" i="40"/>
  <c r="AN163" i="40"/>
  <c r="AO163" i="40"/>
  <c r="AP163" i="40"/>
  <c r="AQ163" i="40"/>
  <c r="AR163" i="40"/>
  <c r="AS163" i="40"/>
  <c r="AT163" i="40"/>
  <c r="P164" i="40"/>
  <c r="Q164" i="40"/>
  <c r="R164" i="40"/>
  <c r="S164" i="40"/>
  <c r="T164" i="40"/>
  <c r="U164" i="40"/>
  <c r="V164" i="40"/>
  <c r="W164" i="40"/>
  <c r="X164" i="40"/>
  <c r="Y164" i="40"/>
  <c r="Z164" i="40"/>
  <c r="AA164" i="40"/>
  <c r="AB164" i="40"/>
  <c r="AC164" i="40"/>
  <c r="AD164" i="40"/>
  <c r="AE164" i="40"/>
  <c r="AF164" i="40"/>
  <c r="AG164" i="40"/>
  <c r="AH164" i="40"/>
  <c r="AI164" i="40"/>
  <c r="AJ164" i="40"/>
  <c r="AK164" i="40"/>
  <c r="AL164" i="40"/>
  <c r="AM164" i="40"/>
  <c r="AN164" i="40"/>
  <c r="AO164" i="40"/>
  <c r="AP164" i="40"/>
  <c r="AQ164" i="40"/>
  <c r="AR164" i="40"/>
  <c r="AS164" i="40"/>
  <c r="AT164" i="40"/>
  <c r="P165" i="40"/>
  <c r="Q165" i="40"/>
  <c r="R165" i="40"/>
  <c r="S165" i="40"/>
  <c r="T165" i="40"/>
  <c r="U165" i="40"/>
  <c r="V165" i="40"/>
  <c r="W165" i="40"/>
  <c r="X165" i="40"/>
  <c r="Y165" i="40"/>
  <c r="Z165" i="40"/>
  <c r="AA165" i="40"/>
  <c r="AB165" i="40"/>
  <c r="AC165" i="40"/>
  <c r="AD165" i="40"/>
  <c r="AE165" i="40"/>
  <c r="AF165" i="40"/>
  <c r="AG165" i="40"/>
  <c r="AH165" i="40"/>
  <c r="AI165" i="40"/>
  <c r="AJ165" i="40"/>
  <c r="AK165" i="40"/>
  <c r="AL165" i="40"/>
  <c r="AM165" i="40"/>
  <c r="AN165" i="40"/>
  <c r="AO165" i="40"/>
  <c r="AP165" i="40"/>
  <c r="AQ165" i="40"/>
  <c r="AR165" i="40"/>
  <c r="AS165" i="40"/>
  <c r="AT165" i="40"/>
  <c r="P166" i="40"/>
  <c r="Q166" i="40"/>
  <c r="R166" i="40"/>
  <c r="S166" i="40"/>
  <c r="T166" i="40"/>
  <c r="U166" i="40"/>
  <c r="V166" i="40"/>
  <c r="W166" i="40"/>
  <c r="X166" i="40"/>
  <c r="Y166" i="40"/>
  <c r="Z166" i="40"/>
  <c r="AA166" i="40"/>
  <c r="AB166" i="40"/>
  <c r="AC166" i="40"/>
  <c r="AD166" i="40"/>
  <c r="AE166" i="40"/>
  <c r="AF166" i="40"/>
  <c r="AG166" i="40"/>
  <c r="AH166" i="40"/>
  <c r="AI166" i="40"/>
  <c r="AJ166" i="40"/>
  <c r="AK166" i="40"/>
  <c r="AL166" i="40"/>
  <c r="AM166" i="40"/>
  <c r="AN166" i="40"/>
  <c r="AO166" i="40"/>
  <c r="AP166" i="40"/>
  <c r="AQ166" i="40"/>
  <c r="AR166" i="40"/>
  <c r="AS166" i="40"/>
  <c r="AT166" i="40"/>
  <c r="P167" i="40"/>
  <c r="Q167" i="40"/>
  <c r="R167" i="40"/>
  <c r="S167" i="40"/>
  <c r="T167" i="40"/>
  <c r="U167" i="40"/>
  <c r="V167" i="40"/>
  <c r="W167" i="40"/>
  <c r="X167" i="40"/>
  <c r="Y167" i="40"/>
  <c r="Z167" i="40"/>
  <c r="AA167" i="40"/>
  <c r="AB167" i="40"/>
  <c r="AC167" i="40"/>
  <c r="AD167" i="40"/>
  <c r="AE167" i="40"/>
  <c r="AF167" i="40"/>
  <c r="AG167" i="40"/>
  <c r="AH167" i="40"/>
  <c r="AI167" i="40"/>
  <c r="AJ167" i="40"/>
  <c r="AK167" i="40"/>
  <c r="AL167" i="40"/>
  <c r="AM167" i="40"/>
  <c r="AN167" i="40"/>
  <c r="AO167" i="40"/>
  <c r="AP167" i="40"/>
  <c r="AQ167" i="40"/>
  <c r="AR167" i="40"/>
  <c r="AS167" i="40"/>
  <c r="AT167" i="40"/>
  <c r="P168" i="40"/>
  <c r="Q168" i="40"/>
  <c r="R168" i="40"/>
  <c r="S168" i="40"/>
  <c r="T168" i="40"/>
  <c r="U168" i="40"/>
  <c r="V168" i="40"/>
  <c r="W168" i="40"/>
  <c r="X168" i="40"/>
  <c r="Y168" i="40"/>
  <c r="Z168" i="40"/>
  <c r="AA168" i="40"/>
  <c r="AB168" i="40"/>
  <c r="AC168" i="40"/>
  <c r="AD168" i="40"/>
  <c r="AE168" i="40"/>
  <c r="AF168" i="40"/>
  <c r="AG168" i="40"/>
  <c r="AH168" i="40"/>
  <c r="AI168" i="40"/>
  <c r="AJ168" i="40"/>
  <c r="AK168" i="40"/>
  <c r="AL168" i="40"/>
  <c r="AM168" i="40"/>
  <c r="AN168" i="40"/>
  <c r="AO168" i="40"/>
  <c r="AP168" i="40"/>
  <c r="AQ168" i="40"/>
  <c r="AR168" i="40"/>
  <c r="AS168" i="40"/>
  <c r="AT168" i="40"/>
  <c r="O162" i="40"/>
  <c r="O163" i="40"/>
  <c r="O164" i="40"/>
  <c r="O165" i="40"/>
  <c r="O166" i="40"/>
  <c r="O167" i="40"/>
  <c r="O168" i="40"/>
  <c r="O161" i="40"/>
  <c r="B51" i="27"/>
  <c r="B183" i="27"/>
  <c r="F240" i="27"/>
  <c r="F238" i="27"/>
  <c r="F239" i="27"/>
  <c r="D53" i="34"/>
  <c r="D30" i="34"/>
  <c r="D51" i="34" l="1"/>
  <c r="D52" i="34"/>
  <c r="D74" i="34"/>
  <c r="K81" i="33"/>
  <c r="K80" i="33"/>
  <c r="K83" i="33"/>
  <c r="J83" i="33"/>
  <c r="M27" i="38"/>
  <c r="M26" i="38"/>
  <c r="M25" i="38"/>
  <c r="M24" i="38"/>
  <c r="S24" i="33"/>
  <c r="R24" i="33"/>
  <c r="Q24" i="33"/>
  <c r="K24" i="33"/>
  <c r="P24" i="33"/>
  <c r="O24" i="33"/>
  <c r="N24" i="33"/>
  <c r="M24" i="33"/>
  <c r="L24" i="33"/>
  <c r="J24" i="33"/>
  <c r="I24" i="33"/>
  <c r="H24" i="33"/>
  <c r="G24" i="33"/>
  <c r="F24" i="33"/>
  <c r="E24" i="33"/>
  <c r="D24" i="33"/>
  <c r="C24" i="33"/>
  <c r="D26" i="33"/>
  <c r="C26" i="33"/>
  <c r="O26" i="33"/>
  <c r="G26" i="33"/>
  <c r="I30" i="33"/>
  <c r="D49" i="33" s="1"/>
  <c r="H30" i="33"/>
  <c r="C49" i="33" s="1"/>
  <c r="G30" i="33"/>
  <c r="B48" i="33" s="1"/>
  <c r="L30" i="33"/>
  <c r="K30" i="33"/>
  <c r="J30" i="33"/>
  <c r="F77" i="33"/>
  <c r="F82" i="33"/>
  <c r="AC52" i="26"/>
  <c r="AD52" i="26"/>
  <c r="AE52" i="26"/>
  <c r="AF52" i="26"/>
  <c r="AG52" i="26"/>
  <c r="AH52" i="26"/>
  <c r="AI52" i="26"/>
  <c r="AJ52" i="26"/>
  <c r="AK52" i="26"/>
  <c r="AL52" i="26"/>
  <c r="AM52" i="26"/>
  <c r="AN52" i="26"/>
  <c r="AO52" i="26"/>
  <c r="AP52" i="26"/>
  <c r="AQ52" i="26"/>
  <c r="AR52" i="26"/>
  <c r="AS52" i="26"/>
  <c r="AT52" i="26"/>
  <c r="AU52" i="26"/>
  <c r="AV52" i="26"/>
  <c r="AW52" i="26"/>
  <c r="AC53" i="26"/>
  <c r="AD53" i="26"/>
  <c r="AE53" i="26"/>
  <c r="AF53" i="26"/>
  <c r="AG53" i="26"/>
  <c r="AH53" i="26"/>
  <c r="AI53" i="26"/>
  <c r="AJ53" i="26"/>
  <c r="AK53" i="26"/>
  <c r="AL53" i="26"/>
  <c r="AM53" i="26"/>
  <c r="AN53" i="26"/>
  <c r="AO53" i="26"/>
  <c r="AP53" i="26"/>
  <c r="AQ53" i="26"/>
  <c r="AR53" i="26"/>
  <c r="AS53" i="26"/>
  <c r="AT53" i="26"/>
  <c r="AU53" i="26"/>
  <c r="AV53" i="26"/>
  <c r="AW53" i="26"/>
  <c r="AC54" i="26"/>
  <c r="AD54" i="26"/>
  <c r="AE54" i="26"/>
  <c r="AF54" i="26"/>
  <c r="AG54" i="26"/>
  <c r="AH54" i="26"/>
  <c r="AI54" i="26"/>
  <c r="AJ54" i="26"/>
  <c r="AK54" i="26"/>
  <c r="AL54" i="26"/>
  <c r="AM54" i="26"/>
  <c r="AN54" i="26"/>
  <c r="AO54" i="26"/>
  <c r="AP54" i="26"/>
  <c r="AQ54" i="26"/>
  <c r="AR54" i="26"/>
  <c r="AS54" i="26"/>
  <c r="AT54" i="26"/>
  <c r="AU54" i="26"/>
  <c r="AV54" i="26"/>
  <c r="AW54" i="26"/>
  <c r="AC55" i="26"/>
  <c r="AD55" i="26"/>
  <c r="AE55" i="26"/>
  <c r="AF55" i="26"/>
  <c r="AG55" i="26"/>
  <c r="AH55" i="26"/>
  <c r="AI55" i="26"/>
  <c r="AJ55" i="26"/>
  <c r="AK55" i="26"/>
  <c r="AL55" i="26"/>
  <c r="AM55" i="26"/>
  <c r="AN55" i="26"/>
  <c r="AO55" i="26"/>
  <c r="AP55" i="26"/>
  <c r="AQ55" i="26"/>
  <c r="AR55" i="26"/>
  <c r="AS55" i="26"/>
  <c r="AT55" i="26"/>
  <c r="AU55" i="26"/>
  <c r="AV55" i="26"/>
  <c r="AW55" i="26"/>
  <c r="AC56" i="26"/>
  <c r="AD56" i="26"/>
  <c r="AE56" i="26"/>
  <c r="AF56" i="26"/>
  <c r="AG56" i="26"/>
  <c r="AH56" i="26"/>
  <c r="AI56" i="26"/>
  <c r="AJ56" i="26"/>
  <c r="AK56" i="26"/>
  <c r="AL56" i="26"/>
  <c r="AM56" i="26"/>
  <c r="AN56" i="26"/>
  <c r="AO56" i="26"/>
  <c r="AP56" i="26"/>
  <c r="AQ56" i="26"/>
  <c r="AR56" i="26"/>
  <c r="AS56" i="26"/>
  <c r="AT56" i="26"/>
  <c r="AU56" i="26"/>
  <c r="AV56" i="26"/>
  <c r="AW56" i="26"/>
  <c r="AC57" i="26"/>
  <c r="AD57" i="26"/>
  <c r="AE57" i="26"/>
  <c r="AF57" i="26"/>
  <c r="AG57" i="26"/>
  <c r="AH57" i="26"/>
  <c r="AI57" i="26"/>
  <c r="AJ57" i="26"/>
  <c r="AK57" i="26"/>
  <c r="AL57" i="26"/>
  <c r="AM57" i="26"/>
  <c r="AN57" i="26"/>
  <c r="AO57" i="26"/>
  <c r="AP57" i="26"/>
  <c r="AQ57" i="26"/>
  <c r="AR57" i="26"/>
  <c r="AS57" i="26"/>
  <c r="AT57" i="26"/>
  <c r="AU57" i="26"/>
  <c r="AV57" i="26"/>
  <c r="AW57" i="26"/>
  <c r="AC58" i="26"/>
  <c r="AD58" i="26"/>
  <c r="AE58" i="26"/>
  <c r="AF58" i="26"/>
  <c r="AG58" i="26"/>
  <c r="AH58" i="26"/>
  <c r="AI58" i="26"/>
  <c r="AJ58" i="26"/>
  <c r="AK58" i="26"/>
  <c r="AL58" i="26"/>
  <c r="AM58" i="26"/>
  <c r="AN58" i="26"/>
  <c r="AO58" i="26"/>
  <c r="AP58" i="26"/>
  <c r="AQ58" i="26"/>
  <c r="AR58" i="26"/>
  <c r="AS58" i="26"/>
  <c r="AT58" i="26"/>
  <c r="AU58" i="26"/>
  <c r="AV58" i="26"/>
  <c r="AW58" i="26"/>
  <c r="AB58" i="26"/>
  <c r="AA58" i="26"/>
  <c r="Z58" i="26"/>
  <c r="Y58" i="26"/>
  <c r="X58" i="26"/>
  <c r="W58" i="26"/>
  <c r="V58" i="26"/>
  <c r="U58" i="26"/>
  <c r="T58" i="26"/>
  <c r="S58" i="26"/>
  <c r="AB57" i="26"/>
  <c r="AA57" i="26"/>
  <c r="Z57" i="26"/>
  <c r="Y57" i="26"/>
  <c r="X57" i="26"/>
  <c r="W57" i="26"/>
  <c r="V57" i="26"/>
  <c r="U57" i="26"/>
  <c r="T57" i="26"/>
  <c r="S57" i="26"/>
  <c r="AB56" i="26"/>
  <c r="AA56" i="26"/>
  <c r="Z56" i="26"/>
  <c r="Y56" i="26"/>
  <c r="X56" i="26"/>
  <c r="W56" i="26"/>
  <c r="V56" i="26"/>
  <c r="U56" i="26"/>
  <c r="T56" i="26"/>
  <c r="S56" i="26"/>
  <c r="AB55" i="26"/>
  <c r="AA55" i="26"/>
  <c r="Z55" i="26"/>
  <c r="Y55" i="26"/>
  <c r="X55" i="26"/>
  <c r="W55" i="26"/>
  <c r="V55" i="26"/>
  <c r="U55" i="26"/>
  <c r="T55" i="26"/>
  <c r="S55" i="26"/>
  <c r="AB54" i="26"/>
  <c r="AA54" i="26"/>
  <c r="Z54" i="26"/>
  <c r="Y54" i="26"/>
  <c r="X54" i="26"/>
  <c r="W54" i="26"/>
  <c r="V54" i="26"/>
  <c r="U54" i="26"/>
  <c r="T54" i="26"/>
  <c r="S54" i="26"/>
  <c r="AB53" i="26"/>
  <c r="AA53" i="26"/>
  <c r="Z53" i="26"/>
  <c r="Y53" i="26"/>
  <c r="X53" i="26"/>
  <c r="W53" i="26"/>
  <c r="V53" i="26"/>
  <c r="U53" i="26"/>
  <c r="T53" i="26"/>
  <c r="S53" i="26"/>
  <c r="AB52" i="26"/>
  <c r="AA52" i="26"/>
  <c r="Z52" i="26"/>
  <c r="Y52" i="26"/>
  <c r="X52" i="26"/>
  <c r="W52" i="26"/>
  <c r="V52" i="26"/>
  <c r="U52" i="26"/>
  <c r="T52" i="26"/>
  <c r="S52" i="26"/>
  <c r="B49" i="33" l="1"/>
  <c r="B97" i="34"/>
  <c r="B2" i="27"/>
  <c r="B28" i="27"/>
  <c r="K13" i="36" l="1"/>
  <c r="N13" i="36"/>
  <c r="M13" i="36"/>
  <c r="L13" i="36"/>
  <c r="AC13" i="36"/>
  <c r="AB13" i="36"/>
  <c r="AA13" i="36"/>
  <c r="Z13" i="36"/>
  <c r="AC12" i="36"/>
  <c r="AB12" i="36"/>
  <c r="AA12" i="36"/>
  <c r="Z12" i="36"/>
  <c r="X13" i="36"/>
  <c r="W13" i="36"/>
  <c r="V13" i="36"/>
  <c r="U13" i="36"/>
  <c r="X12" i="36"/>
  <c r="W12" i="36"/>
  <c r="V12" i="36"/>
  <c r="U12" i="36"/>
  <c r="S13" i="36"/>
  <c r="R13" i="36"/>
  <c r="Q13" i="36"/>
  <c r="P13" i="36"/>
  <c r="S12" i="36"/>
  <c r="R12" i="36"/>
  <c r="Q12" i="36"/>
  <c r="P12" i="36"/>
  <c r="N12" i="36"/>
  <c r="M12" i="36"/>
  <c r="L12" i="36"/>
  <c r="K12" i="36"/>
  <c r="I13" i="36"/>
  <c r="H13" i="36"/>
  <c r="G13" i="36"/>
  <c r="F13" i="36"/>
  <c r="E13" i="36"/>
  <c r="D13" i="36"/>
  <c r="I12" i="36"/>
  <c r="H12" i="36"/>
  <c r="G12" i="36"/>
  <c r="F12" i="36"/>
  <c r="E12" i="36"/>
  <c r="D12" i="36"/>
  <c r="AC92" i="34" l="1"/>
  <c r="AB92" i="34"/>
  <c r="AA92" i="34"/>
  <c r="Z92" i="34"/>
  <c r="Y92" i="34"/>
  <c r="X92" i="34"/>
  <c r="W92" i="34"/>
  <c r="V92" i="34"/>
  <c r="U92" i="34"/>
  <c r="T92" i="34"/>
  <c r="S92" i="34"/>
  <c r="R92" i="34"/>
  <c r="Q92" i="34"/>
  <c r="P92" i="34"/>
  <c r="O92" i="34"/>
  <c r="N92" i="34"/>
  <c r="M92" i="34"/>
  <c r="L92" i="34"/>
  <c r="K92" i="34"/>
  <c r="J92" i="34"/>
  <c r="I92" i="34"/>
  <c r="H92" i="34"/>
  <c r="G92" i="34"/>
  <c r="F92" i="34"/>
  <c r="E92" i="34"/>
  <c r="D92" i="34"/>
  <c r="C92" i="34"/>
  <c r="B92" i="34"/>
  <c r="B95" i="34"/>
  <c r="AE79" i="34"/>
  <c r="AD79" i="34"/>
  <c r="AC79" i="34"/>
  <c r="AB79" i="34"/>
  <c r="AA79" i="34"/>
  <c r="Z79" i="34"/>
  <c r="Y79" i="34"/>
  <c r="X79" i="34"/>
  <c r="W79" i="34"/>
  <c r="V79" i="34"/>
  <c r="U79" i="34"/>
  <c r="T79" i="34"/>
  <c r="S79" i="34"/>
  <c r="R79" i="34"/>
  <c r="Q79" i="34"/>
  <c r="P79" i="34"/>
  <c r="O79" i="34"/>
  <c r="N79" i="34"/>
  <c r="M79" i="34"/>
  <c r="L79" i="34"/>
  <c r="K79" i="34"/>
  <c r="J79" i="34"/>
  <c r="I79" i="34"/>
  <c r="H79" i="34"/>
  <c r="G79" i="34"/>
  <c r="F79" i="34"/>
  <c r="E79" i="34"/>
  <c r="D79" i="34"/>
  <c r="AE78" i="34"/>
  <c r="AD78" i="34"/>
  <c r="AC78" i="34"/>
  <c r="AB78" i="34"/>
  <c r="AA78" i="34"/>
  <c r="Z78" i="34"/>
  <c r="Y78" i="34"/>
  <c r="X78" i="34"/>
  <c r="W78" i="34"/>
  <c r="V78" i="34"/>
  <c r="U78" i="34"/>
  <c r="T78" i="34"/>
  <c r="S78" i="34"/>
  <c r="R78" i="34"/>
  <c r="Q78" i="34"/>
  <c r="P78" i="34"/>
  <c r="O78" i="34"/>
  <c r="N78" i="34"/>
  <c r="M78" i="34"/>
  <c r="L78" i="34"/>
  <c r="K78" i="34"/>
  <c r="J78" i="34"/>
  <c r="I78" i="34"/>
  <c r="H78" i="34"/>
  <c r="G78" i="34"/>
  <c r="F78" i="34"/>
  <c r="E78" i="34"/>
  <c r="D78" i="34"/>
  <c r="AE77" i="34"/>
  <c r="AD77" i="34"/>
  <c r="AC77" i="34"/>
  <c r="AB77" i="34"/>
  <c r="AA77" i="34"/>
  <c r="Z77" i="34"/>
  <c r="Y77" i="34"/>
  <c r="X77" i="34"/>
  <c r="W77" i="34"/>
  <c r="V77" i="34"/>
  <c r="U77" i="34"/>
  <c r="T77" i="34"/>
  <c r="S77" i="34"/>
  <c r="R77" i="34"/>
  <c r="Q77" i="34"/>
  <c r="P77" i="34"/>
  <c r="O77" i="34"/>
  <c r="N77" i="34"/>
  <c r="M77" i="34"/>
  <c r="L77" i="34"/>
  <c r="K77" i="34"/>
  <c r="J77" i="34"/>
  <c r="I77" i="34"/>
  <c r="H77" i="34"/>
  <c r="G77" i="34"/>
  <c r="F77" i="34"/>
  <c r="E77" i="34"/>
  <c r="D77" i="34"/>
  <c r="AE76" i="34"/>
  <c r="AD76" i="34"/>
  <c r="AC76" i="34"/>
  <c r="AB76" i="34"/>
  <c r="AA76" i="34"/>
  <c r="Z76" i="34"/>
  <c r="Y76" i="34"/>
  <c r="X76" i="34"/>
  <c r="W76" i="34"/>
  <c r="V76" i="34"/>
  <c r="U76" i="34"/>
  <c r="T76" i="34"/>
  <c r="S76" i="34"/>
  <c r="R76" i="34"/>
  <c r="Q76" i="34"/>
  <c r="P76" i="34"/>
  <c r="O76" i="34"/>
  <c r="N76" i="34"/>
  <c r="M76" i="34"/>
  <c r="L76" i="34"/>
  <c r="K76" i="34"/>
  <c r="J76" i="34"/>
  <c r="I76" i="34"/>
  <c r="H76" i="34"/>
  <c r="G76" i="34"/>
  <c r="F76" i="34"/>
  <c r="E76" i="34"/>
  <c r="D76" i="34"/>
  <c r="AE75" i="34"/>
  <c r="AD75" i="34"/>
  <c r="AC75" i="34"/>
  <c r="AB75" i="34"/>
  <c r="AA75" i="34"/>
  <c r="Z75" i="34"/>
  <c r="Y75" i="34"/>
  <c r="X75" i="34"/>
  <c r="W75" i="34"/>
  <c r="V75" i="34"/>
  <c r="U75" i="34"/>
  <c r="T75" i="34"/>
  <c r="S75" i="34"/>
  <c r="R75" i="34"/>
  <c r="Q75" i="34"/>
  <c r="P75" i="34"/>
  <c r="O75" i="34"/>
  <c r="N75" i="34"/>
  <c r="M75" i="34"/>
  <c r="L75" i="34"/>
  <c r="K75" i="34"/>
  <c r="J75" i="34"/>
  <c r="I75" i="34"/>
  <c r="H75" i="34"/>
  <c r="G75" i="34"/>
  <c r="F75" i="34"/>
  <c r="E75" i="34"/>
  <c r="D75" i="34"/>
  <c r="AE74" i="34"/>
  <c r="AD74" i="34"/>
  <c r="AC74" i="34"/>
  <c r="AB74" i="34"/>
  <c r="AB80" i="34" s="1"/>
  <c r="AA74" i="34"/>
  <c r="Z74" i="34"/>
  <c r="Y74" i="34"/>
  <c r="X74" i="34"/>
  <c r="W74" i="34"/>
  <c r="V74" i="34"/>
  <c r="U74" i="34"/>
  <c r="T74" i="34"/>
  <c r="T80" i="34" s="1"/>
  <c r="S74" i="34"/>
  <c r="S80" i="34" s="1"/>
  <c r="R74" i="34"/>
  <c r="Q74" i="34"/>
  <c r="P74" i="34"/>
  <c r="O74" i="34"/>
  <c r="N74" i="34"/>
  <c r="M74" i="34"/>
  <c r="L74" i="34"/>
  <c r="L80" i="34" s="1"/>
  <c r="K74" i="34"/>
  <c r="K80" i="34" s="1"/>
  <c r="J74" i="34"/>
  <c r="I74" i="34"/>
  <c r="H74" i="34"/>
  <c r="G74" i="34"/>
  <c r="F74" i="34"/>
  <c r="E74" i="34"/>
  <c r="AE52" i="34"/>
  <c r="AD52" i="34"/>
  <c r="AC52" i="34"/>
  <c r="AB52" i="34"/>
  <c r="AA52" i="34"/>
  <c r="Z52" i="34"/>
  <c r="Y52" i="34"/>
  <c r="X52" i="34"/>
  <c r="W52" i="34"/>
  <c r="V52" i="34"/>
  <c r="U52" i="34"/>
  <c r="T52" i="34"/>
  <c r="S52" i="34"/>
  <c r="R52" i="34"/>
  <c r="Q52" i="34"/>
  <c r="P52" i="34"/>
  <c r="O52" i="34"/>
  <c r="N52" i="34"/>
  <c r="M52" i="34"/>
  <c r="L52" i="34"/>
  <c r="K52" i="34"/>
  <c r="J52" i="34"/>
  <c r="I52" i="34"/>
  <c r="H52" i="34"/>
  <c r="G52" i="34"/>
  <c r="F52" i="34"/>
  <c r="E52" i="34"/>
  <c r="AE51" i="34"/>
  <c r="AD51" i="34"/>
  <c r="AC51" i="34"/>
  <c r="AB51" i="34"/>
  <c r="AA51" i="34"/>
  <c r="Z51" i="34"/>
  <c r="Y51" i="34"/>
  <c r="X51" i="34"/>
  <c r="W51" i="34"/>
  <c r="V51" i="34"/>
  <c r="U51" i="34"/>
  <c r="T51" i="34"/>
  <c r="S51" i="34"/>
  <c r="R51" i="34"/>
  <c r="Q51" i="34"/>
  <c r="P51" i="34"/>
  <c r="O51" i="34"/>
  <c r="N51" i="34"/>
  <c r="M51" i="34"/>
  <c r="L51" i="34"/>
  <c r="K51" i="34"/>
  <c r="J51" i="34"/>
  <c r="I51" i="34"/>
  <c r="H51" i="34"/>
  <c r="G51" i="34"/>
  <c r="F51" i="34"/>
  <c r="E51" i="34"/>
  <c r="AE50" i="34"/>
  <c r="AD50" i="34"/>
  <c r="AC50" i="34"/>
  <c r="AB50" i="34"/>
  <c r="AA50" i="34"/>
  <c r="Z50" i="34"/>
  <c r="Y50" i="34"/>
  <c r="X50" i="34"/>
  <c r="W50" i="34"/>
  <c r="V50" i="34"/>
  <c r="U50" i="34"/>
  <c r="T50" i="34"/>
  <c r="S50" i="34"/>
  <c r="R50" i="34"/>
  <c r="Q50" i="34"/>
  <c r="P50" i="34"/>
  <c r="O50" i="34"/>
  <c r="N50" i="34"/>
  <c r="M50" i="34"/>
  <c r="L50" i="34"/>
  <c r="K50" i="34"/>
  <c r="J50" i="34"/>
  <c r="I50" i="34"/>
  <c r="H50" i="34"/>
  <c r="G50" i="34"/>
  <c r="F50" i="34"/>
  <c r="E50" i="34"/>
  <c r="D50" i="34"/>
  <c r="AE49" i="34"/>
  <c r="AD49" i="34"/>
  <c r="AC49" i="34"/>
  <c r="AB49" i="34"/>
  <c r="AA49" i="34"/>
  <c r="Z49" i="34"/>
  <c r="Y49" i="34"/>
  <c r="X49" i="34"/>
  <c r="W49" i="34"/>
  <c r="V49" i="34"/>
  <c r="U49" i="34"/>
  <c r="T49" i="34"/>
  <c r="S49" i="34"/>
  <c r="R49" i="34"/>
  <c r="Q49" i="34"/>
  <c r="P49" i="34"/>
  <c r="O49" i="34"/>
  <c r="N49" i="34"/>
  <c r="M49" i="34"/>
  <c r="L49" i="34"/>
  <c r="K49" i="34"/>
  <c r="J49" i="34"/>
  <c r="I49" i="34"/>
  <c r="H49" i="34"/>
  <c r="G49" i="34"/>
  <c r="F49" i="34"/>
  <c r="E49" i="34"/>
  <c r="D49" i="34"/>
  <c r="AE48" i="34"/>
  <c r="AD48" i="34"/>
  <c r="AC48" i="34"/>
  <c r="AB48" i="34"/>
  <c r="AA48" i="34"/>
  <c r="Z48" i="34"/>
  <c r="Y48" i="34"/>
  <c r="X48" i="34"/>
  <c r="W48" i="34"/>
  <c r="V48" i="34"/>
  <c r="U48" i="34"/>
  <c r="T48" i="34"/>
  <c r="S48" i="34"/>
  <c r="R48" i="34"/>
  <c r="Q48" i="34"/>
  <c r="P48" i="34"/>
  <c r="O48" i="34"/>
  <c r="N48" i="34"/>
  <c r="M48" i="34"/>
  <c r="L48" i="34"/>
  <c r="K48" i="34"/>
  <c r="J48" i="34"/>
  <c r="I48" i="34"/>
  <c r="H48" i="34"/>
  <c r="G48" i="34"/>
  <c r="F48" i="34"/>
  <c r="E48" i="34"/>
  <c r="D48" i="34"/>
  <c r="AE47" i="34"/>
  <c r="AD47" i="34"/>
  <c r="AC47" i="34"/>
  <c r="AB47" i="34"/>
  <c r="AB53" i="34" s="1"/>
  <c r="AA47" i="34"/>
  <c r="AA53" i="34" s="1"/>
  <c r="Z47" i="34"/>
  <c r="Z53" i="34" s="1"/>
  <c r="Y47" i="34"/>
  <c r="X47" i="34"/>
  <c r="W47" i="34"/>
  <c r="V47" i="34"/>
  <c r="U47" i="34"/>
  <c r="T47" i="34"/>
  <c r="T53" i="34" s="1"/>
  <c r="S47" i="34"/>
  <c r="S53" i="34" s="1"/>
  <c r="R47" i="34"/>
  <c r="R53" i="34" s="1"/>
  <c r="Q47" i="34"/>
  <c r="P47" i="34"/>
  <c r="O47" i="34"/>
  <c r="N47" i="34"/>
  <c r="M47" i="34"/>
  <c r="L47" i="34"/>
  <c r="L53" i="34" s="1"/>
  <c r="K47" i="34"/>
  <c r="K53" i="34" s="1"/>
  <c r="J47" i="34"/>
  <c r="J53" i="34" s="1"/>
  <c r="I47" i="34"/>
  <c r="H47" i="34"/>
  <c r="G47" i="34"/>
  <c r="F47" i="34"/>
  <c r="E47" i="34"/>
  <c r="D47" i="34"/>
  <c r="D27" i="34"/>
  <c r="AE30" i="34"/>
  <c r="AD30" i="34"/>
  <c r="AC30" i="34"/>
  <c r="AB30" i="34"/>
  <c r="AA30" i="34"/>
  <c r="Z30" i="34"/>
  <c r="Y30" i="34"/>
  <c r="X30" i="34"/>
  <c r="W30" i="34"/>
  <c r="V30" i="34"/>
  <c r="U30" i="34"/>
  <c r="T30" i="34"/>
  <c r="S30" i="34"/>
  <c r="R30" i="34"/>
  <c r="Q30" i="34"/>
  <c r="P30" i="34"/>
  <c r="O30" i="34"/>
  <c r="N30" i="34"/>
  <c r="M30" i="34"/>
  <c r="L30" i="34"/>
  <c r="K30" i="34"/>
  <c r="J30" i="34"/>
  <c r="I30" i="34"/>
  <c r="H30" i="34"/>
  <c r="G30" i="34"/>
  <c r="F30" i="34"/>
  <c r="E30" i="34"/>
  <c r="AE29" i="34"/>
  <c r="AD29" i="34"/>
  <c r="AC29" i="34"/>
  <c r="AB29" i="34"/>
  <c r="AA29" i="34"/>
  <c r="Z29" i="34"/>
  <c r="Y29" i="34"/>
  <c r="X29" i="34"/>
  <c r="W29" i="34"/>
  <c r="V29" i="34"/>
  <c r="U29" i="34"/>
  <c r="T29" i="34"/>
  <c r="S29" i="34"/>
  <c r="R29" i="34"/>
  <c r="Q29" i="34"/>
  <c r="P29" i="34"/>
  <c r="O29" i="34"/>
  <c r="N29" i="34"/>
  <c r="M29" i="34"/>
  <c r="L29" i="34"/>
  <c r="K29" i="34"/>
  <c r="J29" i="34"/>
  <c r="I29" i="34"/>
  <c r="H29" i="34"/>
  <c r="G29" i="34"/>
  <c r="F29" i="34"/>
  <c r="E29" i="34"/>
  <c r="AE28" i="34"/>
  <c r="AD28" i="34"/>
  <c r="AC28" i="34"/>
  <c r="AB28" i="34"/>
  <c r="AA28" i="34"/>
  <c r="Z28" i="34"/>
  <c r="Y28" i="34"/>
  <c r="X28" i="34"/>
  <c r="W28" i="34"/>
  <c r="V28" i="34"/>
  <c r="U28" i="34"/>
  <c r="T28" i="34"/>
  <c r="S28" i="34"/>
  <c r="R28" i="34"/>
  <c r="Q28" i="34"/>
  <c r="P28" i="34"/>
  <c r="O28" i="34"/>
  <c r="N28" i="34"/>
  <c r="M28" i="34"/>
  <c r="L28" i="34"/>
  <c r="K28" i="34"/>
  <c r="J28" i="34"/>
  <c r="I28" i="34"/>
  <c r="H28" i="34"/>
  <c r="G28" i="34"/>
  <c r="F28" i="34"/>
  <c r="E28" i="34"/>
  <c r="AE27" i="34"/>
  <c r="AD27" i="34"/>
  <c r="AC27" i="34"/>
  <c r="AB27" i="34"/>
  <c r="AA27" i="34"/>
  <c r="Z27" i="34"/>
  <c r="Y27" i="34"/>
  <c r="X27" i="34"/>
  <c r="W27" i="34"/>
  <c r="V27" i="34"/>
  <c r="U27" i="34"/>
  <c r="T27" i="34"/>
  <c r="S27" i="34"/>
  <c r="R27" i="34"/>
  <c r="Q27" i="34"/>
  <c r="P27" i="34"/>
  <c r="O27" i="34"/>
  <c r="N27" i="34"/>
  <c r="M27" i="34"/>
  <c r="L27" i="34"/>
  <c r="K27" i="34"/>
  <c r="J27" i="34"/>
  <c r="I27" i="34"/>
  <c r="H27" i="34"/>
  <c r="G27" i="34"/>
  <c r="F27" i="34"/>
  <c r="E27" i="34"/>
  <c r="AE26" i="34"/>
  <c r="AD26" i="34"/>
  <c r="AC26" i="34"/>
  <c r="AB26" i="34"/>
  <c r="AA26" i="34"/>
  <c r="Z26" i="34"/>
  <c r="Y26" i="34"/>
  <c r="X26" i="34"/>
  <c r="W26" i="34"/>
  <c r="V26" i="34"/>
  <c r="U26" i="34"/>
  <c r="T26" i="34"/>
  <c r="S26" i="34"/>
  <c r="R26" i="34"/>
  <c r="Q26" i="34"/>
  <c r="P26" i="34"/>
  <c r="O26" i="34"/>
  <c r="N26" i="34"/>
  <c r="M26" i="34"/>
  <c r="L26" i="34"/>
  <c r="K26" i="34"/>
  <c r="J26" i="34"/>
  <c r="I26" i="34"/>
  <c r="H26" i="34"/>
  <c r="G26" i="34"/>
  <c r="F26" i="34"/>
  <c r="E26" i="34"/>
  <c r="AE25" i="34"/>
  <c r="AD25" i="34"/>
  <c r="AC25" i="34"/>
  <c r="AB25" i="34"/>
  <c r="AA25" i="34"/>
  <c r="Z25" i="34"/>
  <c r="Y25" i="34"/>
  <c r="X25" i="34"/>
  <c r="W25" i="34"/>
  <c r="V25" i="34"/>
  <c r="U25" i="34"/>
  <c r="T25" i="34"/>
  <c r="S25" i="34"/>
  <c r="R25" i="34"/>
  <c r="Q25" i="34"/>
  <c r="P25" i="34"/>
  <c r="O25" i="34"/>
  <c r="N25" i="34"/>
  <c r="M25" i="34"/>
  <c r="L25" i="34"/>
  <c r="K25" i="34"/>
  <c r="J25" i="34"/>
  <c r="I25" i="34"/>
  <c r="H25" i="34"/>
  <c r="G25" i="34"/>
  <c r="F25" i="34"/>
  <c r="E25" i="34"/>
  <c r="D29" i="34"/>
  <c r="D28" i="34"/>
  <c r="D26" i="34"/>
  <c r="D25" i="34"/>
  <c r="E53" i="34" l="1"/>
  <c r="M53" i="34"/>
  <c r="U53" i="34"/>
  <c r="AC53" i="34"/>
  <c r="F80" i="34"/>
  <c r="N80" i="34"/>
  <c r="V80" i="34"/>
  <c r="AD80" i="34"/>
  <c r="D80" i="34"/>
  <c r="F53" i="34"/>
  <c r="AD53" i="34"/>
  <c r="O80" i="34"/>
  <c r="N53" i="34"/>
  <c r="G80" i="34"/>
  <c r="W80" i="34"/>
  <c r="O53" i="34"/>
  <c r="AE53" i="34"/>
  <c r="H53" i="34"/>
  <c r="P53" i="34"/>
  <c r="X53" i="34"/>
  <c r="I80" i="34"/>
  <c r="Q80" i="34"/>
  <c r="Y80" i="34"/>
  <c r="V53" i="34"/>
  <c r="AE80" i="34"/>
  <c r="G53" i="34"/>
  <c r="W53" i="34"/>
  <c r="I53" i="34"/>
  <c r="Q53" i="34"/>
  <c r="Y53" i="34"/>
  <c r="J80" i="34"/>
  <c r="R80" i="34"/>
  <c r="Z80" i="34"/>
  <c r="AA80" i="34"/>
  <c r="E80" i="34"/>
  <c r="M80" i="34"/>
  <c r="U80" i="34"/>
  <c r="AC80" i="34"/>
  <c r="H80" i="34"/>
  <c r="P80" i="34"/>
  <c r="X80" i="34"/>
  <c r="E189" i="16" l="1"/>
  <c r="E98" i="33"/>
  <c r="B39" i="26"/>
  <c r="F35" i="26"/>
  <c r="B35" i="26"/>
  <c r="F39" i="26"/>
  <c r="D35" i="26"/>
  <c r="C35" i="26"/>
  <c r="B40" i="26"/>
  <c r="C39" i="26"/>
  <c r="C40" i="26" s="1"/>
  <c r="C101" i="33"/>
  <c r="E102" i="33"/>
  <c r="B106" i="33"/>
  <c r="B104" i="33"/>
  <c r="H91" i="33"/>
  <c r="B92" i="33"/>
  <c r="B91" i="33"/>
  <c r="B89" i="33"/>
  <c r="H83" i="33"/>
  <c r="G83" i="33"/>
  <c r="F83" i="33"/>
  <c r="E83" i="33"/>
  <c r="D83" i="33"/>
  <c r="C83" i="33"/>
  <c r="B83" i="33"/>
  <c r="H82" i="33"/>
  <c r="G82" i="33"/>
  <c r="E82" i="33"/>
  <c r="D82" i="33"/>
  <c r="C82" i="33"/>
  <c r="B82" i="33"/>
  <c r="H78" i="33"/>
  <c r="G78" i="33"/>
  <c r="F78" i="33"/>
  <c r="E78" i="33"/>
  <c r="D78" i="33"/>
  <c r="C78" i="33"/>
  <c r="H77" i="33"/>
  <c r="G77" i="33"/>
  <c r="E77" i="33"/>
  <c r="D77" i="33"/>
  <c r="C77" i="33"/>
  <c r="H79" i="33"/>
  <c r="G79" i="33"/>
  <c r="F79" i="33"/>
  <c r="E79" i="33"/>
  <c r="D79" i="33"/>
  <c r="G72" i="33"/>
  <c r="F72" i="33"/>
  <c r="E72" i="33"/>
  <c r="D72" i="33"/>
  <c r="C72" i="33"/>
  <c r="B72" i="33"/>
  <c r="G55" i="33"/>
  <c r="F55" i="33"/>
  <c r="E55" i="33"/>
  <c r="D55" i="33"/>
  <c r="C55" i="33"/>
  <c r="AH274" i="11"/>
  <c r="AG274" i="11"/>
  <c r="AF274" i="11"/>
  <c r="AE274" i="11"/>
  <c r="AD274" i="11"/>
  <c r="AC274" i="11"/>
  <c r="AB274" i="11"/>
  <c r="AA274" i="11"/>
  <c r="Z274" i="11"/>
  <c r="Y274" i="11"/>
  <c r="X274" i="11"/>
  <c r="W274" i="11"/>
  <c r="V274" i="11"/>
  <c r="U274" i="11"/>
  <c r="T274" i="11"/>
  <c r="S274" i="11"/>
  <c r="R274" i="11"/>
  <c r="Q274" i="11"/>
  <c r="P274" i="11"/>
  <c r="O274" i="11"/>
  <c r="N274" i="11"/>
  <c r="M274" i="11"/>
  <c r="L274" i="11"/>
  <c r="K274" i="11"/>
  <c r="J274" i="11"/>
  <c r="I274" i="11"/>
  <c r="H274" i="11"/>
  <c r="G274" i="11"/>
  <c r="F274" i="11"/>
  <c r="E274" i="11"/>
  <c r="D274" i="11"/>
  <c r="C274" i="11"/>
  <c r="C229" i="11"/>
  <c r="C234" i="11"/>
  <c r="Q26" i="33"/>
  <c r="AH15" i="33" l="1"/>
  <c r="AH34" i="33" s="1"/>
  <c r="AG15" i="33"/>
  <c r="AG34" i="33" s="1"/>
  <c r="AF15" i="33"/>
  <c r="AF34" i="33" s="1"/>
  <c r="AE15" i="33"/>
  <c r="AE34" i="33" s="1"/>
  <c r="AD15" i="33"/>
  <c r="AD34" i="33" s="1"/>
  <c r="AC15" i="33"/>
  <c r="AC34" i="33" s="1"/>
  <c r="AB15" i="33"/>
  <c r="AB34" i="33" s="1"/>
  <c r="AA15" i="33"/>
  <c r="AA34" i="33" s="1"/>
  <c r="Z15" i="33"/>
  <c r="Z34" i="33" s="1"/>
  <c r="Y15" i="33"/>
  <c r="Y34" i="33" s="1"/>
  <c r="X15" i="33"/>
  <c r="X34" i="33" s="1"/>
  <c r="W15" i="33"/>
  <c r="W34" i="33" s="1"/>
  <c r="V15" i="33"/>
  <c r="V34" i="33" s="1"/>
  <c r="U15" i="33"/>
  <c r="U34" i="33" s="1"/>
  <c r="T15" i="33"/>
  <c r="T34" i="33" s="1"/>
  <c r="S15" i="33"/>
  <c r="S34" i="33" s="1"/>
  <c r="R15" i="33"/>
  <c r="R34" i="33" s="1"/>
  <c r="Q15" i="33"/>
  <c r="Q34" i="33" s="1"/>
  <c r="P15" i="33"/>
  <c r="P34" i="33" s="1"/>
  <c r="O15" i="33"/>
  <c r="O34" i="33" s="1"/>
  <c r="N15" i="33"/>
  <c r="N34" i="33" s="1"/>
  <c r="M15" i="33"/>
  <c r="M34" i="33" s="1"/>
  <c r="L15" i="33"/>
  <c r="L34" i="33" s="1"/>
  <c r="K15" i="33"/>
  <c r="K34" i="33" s="1"/>
  <c r="J15" i="33"/>
  <c r="J34" i="33" s="1"/>
  <c r="I15" i="33"/>
  <c r="I34" i="33" s="1"/>
  <c r="H15" i="33"/>
  <c r="H34" i="33" s="1"/>
  <c r="G15" i="33"/>
  <c r="G34" i="33" s="1"/>
  <c r="F15" i="33"/>
  <c r="F34" i="33" s="1"/>
  <c r="E15" i="33"/>
  <c r="E34" i="33" s="1"/>
  <c r="D15" i="33"/>
  <c r="D34" i="33" s="1"/>
  <c r="C15" i="33"/>
  <c r="C34" i="33" s="1"/>
  <c r="H38" i="33" l="1"/>
  <c r="C65" i="33" s="1"/>
  <c r="C70" i="33" s="1"/>
  <c r="L38" i="33"/>
  <c r="G38" i="33"/>
  <c r="B65" i="33" s="1"/>
  <c r="B70" i="33" s="1"/>
  <c r="I38" i="33"/>
  <c r="D65" i="33" s="1"/>
  <c r="D70" i="33" s="1"/>
  <c r="J38" i="33"/>
  <c r="E65" i="33" s="1"/>
  <c r="E70" i="33" s="1"/>
  <c r="K38" i="33"/>
  <c r="F65" i="33" s="1"/>
  <c r="F70" i="33" s="1"/>
  <c r="AF26" i="33"/>
  <c r="X26" i="33"/>
  <c r="P26" i="33"/>
  <c r="C66" i="33" l="1"/>
  <c r="C71" i="33" s="1"/>
  <c r="G66" i="33"/>
  <c r="G71" i="33" s="1"/>
  <c r="G65" i="33"/>
  <c r="G70" i="33" s="1"/>
  <c r="B66" i="33"/>
  <c r="B61" i="33"/>
  <c r="F66" i="33"/>
  <c r="F71" i="33" s="1"/>
  <c r="E66" i="33"/>
  <c r="E71" i="33" s="1"/>
  <c r="D66" i="33"/>
  <c r="D71" i="33" s="1"/>
  <c r="AB26" i="33"/>
  <c r="AD26" i="33"/>
  <c r="N26" i="33"/>
  <c r="V26" i="33"/>
  <c r="F26" i="33"/>
  <c r="H26" i="33"/>
  <c r="AA26" i="33"/>
  <c r="K26" i="33"/>
  <c r="S26" i="33"/>
  <c r="AG26" i="33"/>
  <c r="J26" i="33"/>
  <c r="R26" i="33"/>
  <c r="Z26" i="33"/>
  <c r="AH26" i="33"/>
  <c r="Y26" i="33"/>
  <c r="T26" i="33"/>
  <c r="M26" i="33"/>
  <c r="U26" i="33"/>
  <c r="AC26" i="33"/>
  <c r="E26" i="33"/>
  <c r="I26" i="33"/>
  <c r="L26" i="33"/>
  <c r="W26" i="33"/>
  <c r="AE26" i="33"/>
  <c r="B71" i="33" l="1"/>
  <c r="G48" i="33"/>
  <c r="D48" i="33" l="1"/>
  <c r="D53" i="33" s="1"/>
  <c r="D54" i="33"/>
  <c r="B54" i="33"/>
  <c r="B53" i="33"/>
  <c r="C54" i="33"/>
  <c r="C48" i="33"/>
  <c r="C53" i="33" s="1"/>
  <c r="G49" i="33"/>
  <c r="G54" i="33" s="1"/>
  <c r="G53" i="33"/>
  <c r="E48" i="33"/>
  <c r="E53" i="33" s="1"/>
  <c r="E49" i="33"/>
  <c r="E54" i="33" s="1"/>
  <c r="F49" i="33"/>
  <c r="F54" i="33" s="1"/>
  <c r="F48" i="33"/>
  <c r="F53" i="33" s="1"/>
  <c r="C213" i="11" l="1"/>
  <c r="C215" i="11" s="1"/>
  <c r="C236" i="11" l="1"/>
  <c r="D236" i="11"/>
  <c r="C238" i="27" l="1"/>
  <c r="B235" i="27"/>
  <c r="AG230" i="27"/>
  <c r="AF230" i="27"/>
  <c r="AE230" i="27"/>
  <c r="AD230" i="27"/>
  <c r="AC230" i="27"/>
  <c r="AB230" i="27"/>
  <c r="AA230" i="27"/>
  <c r="Z230" i="27"/>
  <c r="Y230" i="27"/>
  <c r="X230" i="27"/>
  <c r="W230" i="27"/>
  <c r="V230" i="27"/>
  <c r="U230" i="27"/>
  <c r="T230" i="27"/>
  <c r="S230" i="27"/>
  <c r="R230" i="27"/>
  <c r="Q230" i="27"/>
  <c r="P230" i="27"/>
  <c r="O230" i="27"/>
  <c r="N230" i="27"/>
  <c r="M230" i="27"/>
  <c r="L230" i="27"/>
  <c r="K230" i="27"/>
  <c r="J230" i="27"/>
  <c r="I230" i="27"/>
  <c r="H230" i="27"/>
  <c r="G230" i="27"/>
  <c r="F230" i="27"/>
  <c r="E230" i="27"/>
  <c r="D230" i="27"/>
  <c r="C230" i="27"/>
  <c r="B230" i="27"/>
  <c r="AG68" i="27"/>
  <c r="AF68" i="27"/>
  <c r="AE68" i="27"/>
  <c r="AD68" i="27"/>
  <c r="AC68" i="27"/>
  <c r="AB68" i="27"/>
  <c r="AA68" i="27"/>
  <c r="Z68" i="27"/>
  <c r="Y68" i="27"/>
  <c r="X68" i="27"/>
  <c r="W68" i="27"/>
  <c r="V68" i="27"/>
  <c r="U68" i="27"/>
  <c r="T68" i="27"/>
  <c r="S68" i="27"/>
  <c r="R68" i="27"/>
  <c r="Q68" i="27"/>
  <c r="P68" i="27"/>
  <c r="O68" i="27"/>
  <c r="N68" i="27"/>
  <c r="M68" i="27"/>
  <c r="L68" i="27"/>
  <c r="K68" i="27"/>
  <c r="J68" i="27"/>
  <c r="I68" i="27"/>
  <c r="H68" i="27"/>
  <c r="G68" i="27"/>
  <c r="F68" i="27"/>
  <c r="E68" i="27"/>
  <c r="D68" i="27"/>
  <c r="C68" i="27"/>
  <c r="AG67" i="27"/>
  <c r="AF67" i="27"/>
  <c r="AE67" i="27"/>
  <c r="AD67" i="27"/>
  <c r="AC67" i="27"/>
  <c r="AB67" i="27"/>
  <c r="AA67" i="27"/>
  <c r="Z67" i="27"/>
  <c r="Y67" i="27"/>
  <c r="X67" i="27"/>
  <c r="W67" i="27"/>
  <c r="V67" i="27"/>
  <c r="U67" i="27"/>
  <c r="T67" i="27"/>
  <c r="S67" i="27"/>
  <c r="R67" i="27"/>
  <c r="Q67" i="27"/>
  <c r="P67" i="27"/>
  <c r="O67" i="27"/>
  <c r="N67" i="27"/>
  <c r="M67" i="27"/>
  <c r="L67" i="27"/>
  <c r="K67" i="27"/>
  <c r="J67" i="27"/>
  <c r="I67" i="27"/>
  <c r="H67" i="27"/>
  <c r="G67" i="27"/>
  <c r="F67" i="27"/>
  <c r="E67" i="27"/>
  <c r="D67" i="27"/>
  <c r="C67" i="27"/>
  <c r="AG66" i="27"/>
  <c r="AF66" i="27"/>
  <c r="AE66" i="27"/>
  <c r="AD66" i="27"/>
  <c r="AC66" i="27"/>
  <c r="AB66" i="27"/>
  <c r="AA66" i="27"/>
  <c r="Z66" i="27"/>
  <c r="Y66" i="27"/>
  <c r="X66" i="27"/>
  <c r="W66" i="27"/>
  <c r="V66" i="27"/>
  <c r="U66" i="27"/>
  <c r="T66" i="27"/>
  <c r="S66" i="27"/>
  <c r="R66" i="27"/>
  <c r="Q66" i="27"/>
  <c r="P66" i="27"/>
  <c r="O66" i="27"/>
  <c r="N66" i="27"/>
  <c r="M66" i="27"/>
  <c r="L66" i="27"/>
  <c r="K66" i="27"/>
  <c r="J66" i="27"/>
  <c r="I66" i="27"/>
  <c r="H66" i="27"/>
  <c r="G66" i="27"/>
  <c r="F66" i="27"/>
  <c r="E66" i="27"/>
  <c r="D66" i="27"/>
  <c r="C66" i="27"/>
  <c r="AG65" i="27"/>
  <c r="AF65" i="27"/>
  <c r="AE65" i="27"/>
  <c r="AD65" i="27"/>
  <c r="AC65" i="27"/>
  <c r="AB65" i="27"/>
  <c r="AA65" i="27"/>
  <c r="Z65" i="27"/>
  <c r="Y65" i="27"/>
  <c r="X65" i="27"/>
  <c r="W65" i="27"/>
  <c r="V65" i="27"/>
  <c r="U65" i="27"/>
  <c r="T65" i="27"/>
  <c r="S65" i="27"/>
  <c r="R65" i="27"/>
  <c r="Q65" i="27"/>
  <c r="P65" i="27"/>
  <c r="O65" i="27"/>
  <c r="N65" i="27"/>
  <c r="M65" i="27"/>
  <c r="L65" i="27"/>
  <c r="K65" i="27"/>
  <c r="J65" i="27"/>
  <c r="I65" i="27"/>
  <c r="H65" i="27"/>
  <c r="G65" i="27"/>
  <c r="F65" i="27"/>
  <c r="E65" i="27"/>
  <c r="D65" i="27"/>
  <c r="C65" i="27"/>
  <c r="AG64" i="27"/>
  <c r="AF64" i="27"/>
  <c r="AE64" i="27"/>
  <c r="AD64" i="27"/>
  <c r="AC64" i="27"/>
  <c r="AB64" i="27"/>
  <c r="AA64" i="27"/>
  <c r="Z64" i="27"/>
  <c r="Y64" i="27"/>
  <c r="X64" i="27"/>
  <c r="W64" i="27"/>
  <c r="V64" i="27"/>
  <c r="U64" i="27"/>
  <c r="T64" i="27"/>
  <c r="S64" i="27"/>
  <c r="R64" i="27"/>
  <c r="Q64" i="27"/>
  <c r="P64" i="27"/>
  <c r="O64" i="27"/>
  <c r="N64" i="27"/>
  <c r="M64" i="27"/>
  <c r="L64" i="27"/>
  <c r="K64" i="27"/>
  <c r="J64" i="27"/>
  <c r="I64" i="27"/>
  <c r="H64" i="27"/>
  <c r="G64" i="27"/>
  <c r="F64" i="27"/>
  <c r="E64" i="27"/>
  <c r="D64" i="27"/>
  <c r="C64" i="27"/>
  <c r="AG63" i="27"/>
  <c r="AF63" i="27"/>
  <c r="AE63" i="27"/>
  <c r="AD63" i="27"/>
  <c r="AC63" i="27"/>
  <c r="AB63" i="27"/>
  <c r="AA63" i="27"/>
  <c r="Z63" i="27"/>
  <c r="Y63" i="27"/>
  <c r="X63" i="27"/>
  <c r="W63" i="27"/>
  <c r="V63" i="27"/>
  <c r="U63" i="27"/>
  <c r="T63" i="27"/>
  <c r="S63" i="27"/>
  <c r="R63" i="27"/>
  <c r="Q63" i="27"/>
  <c r="P63" i="27"/>
  <c r="O63" i="27"/>
  <c r="N63" i="27"/>
  <c r="M63" i="27"/>
  <c r="L63" i="27"/>
  <c r="K63" i="27"/>
  <c r="J63" i="27"/>
  <c r="I63" i="27"/>
  <c r="H63" i="27"/>
  <c r="G63" i="27"/>
  <c r="F63" i="27"/>
  <c r="E63" i="27"/>
  <c r="D63" i="27"/>
  <c r="C63" i="27"/>
  <c r="AG62" i="27"/>
  <c r="AF62" i="27"/>
  <c r="AE62" i="27"/>
  <c r="AD62" i="27"/>
  <c r="AC62" i="27"/>
  <c r="AB62" i="27"/>
  <c r="AA62" i="27"/>
  <c r="Z62" i="27"/>
  <c r="Y62" i="27"/>
  <c r="X62" i="27"/>
  <c r="W62" i="27"/>
  <c r="V62" i="27"/>
  <c r="U62" i="27"/>
  <c r="T62" i="27"/>
  <c r="S62" i="27"/>
  <c r="R62" i="27"/>
  <c r="Q62" i="27"/>
  <c r="P62" i="27"/>
  <c r="O62" i="27"/>
  <c r="N62" i="27"/>
  <c r="M62" i="27"/>
  <c r="L62" i="27"/>
  <c r="K62" i="27"/>
  <c r="J62" i="27"/>
  <c r="I62" i="27"/>
  <c r="H62" i="27"/>
  <c r="G62" i="27"/>
  <c r="F62" i="27"/>
  <c r="E62" i="27"/>
  <c r="D62" i="27"/>
  <c r="C62" i="27"/>
  <c r="AG61" i="27"/>
  <c r="AF61" i="27"/>
  <c r="AE61" i="27"/>
  <c r="AD61" i="27"/>
  <c r="AC61" i="27"/>
  <c r="AB61" i="27"/>
  <c r="AA61" i="27"/>
  <c r="Z61" i="27"/>
  <c r="Y61" i="27"/>
  <c r="X61" i="27"/>
  <c r="W61" i="27"/>
  <c r="V61" i="27"/>
  <c r="U61" i="27"/>
  <c r="T61" i="27"/>
  <c r="S61" i="27"/>
  <c r="R61" i="27"/>
  <c r="Q61" i="27"/>
  <c r="P61" i="27"/>
  <c r="O61" i="27"/>
  <c r="N61" i="27"/>
  <c r="M61" i="27"/>
  <c r="L61" i="27"/>
  <c r="K61" i="27"/>
  <c r="J61" i="27"/>
  <c r="I61" i="27"/>
  <c r="H61" i="27"/>
  <c r="G61" i="27"/>
  <c r="F61" i="27"/>
  <c r="E61" i="27"/>
  <c r="D61" i="27"/>
  <c r="C61" i="27"/>
  <c r="AG58" i="27"/>
  <c r="AF58" i="27"/>
  <c r="AE58" i="27"/>
  <c r="AD58" i="27"/>
  <c r="AC58" i="27"/>
  <c r="AB58" i="27"/>
  <c r="AA58" i="27"/>
  <c r="Z58" i="27"/>
  <c r="Y58" i="27"/>
  <c r="X58" i="27"/>
  <c r="W58" i="27"/>
  <c r="V58" i="27"/>
  <c r="U58" i="27"/>
  <c r="T58" i="27"/>
  <c r="S58" i="27"/>
  <c r="R58" i="27"/>
  <c r="Q58" i="27"/>
  <c r="P58" i="27"/>
  <c r="O58" i="27"/>
  <c r="N58" i="27"/>
  <c r="M58" i="27"/>
  <c r="L58" i="27"/>
  <c r="K58" i="27"/>
  <c r="J58" i="27"/>
  <c r="I58" i="27"/>
  <c r="H58" i="27"/>
  <c r="G58" i="27"/>
  <c r="F58" i="27"/>
  <c r="E58" i="27"/>
  <c r="D58" i="27"/>
  <c r="C58" i="27"/>
  <c r="AG57" i="27"/>
  <c r="AF57" i="27"/>
  <c r="AE57" i="27"/>
  <c r="AD57" i="27"/>
  <c r="AC57" i="27"/>
  <c r="AB57" i="27"/>
  <c r="AA57" i="27"/>
  <c r="Z57" i="27"/>
  <c r="Y57" i="27"/>
  <c r="X57" i="27"/>
  <c r="W57" i="27"/>
  <c r="V57" i="27"/>
  <c r="U57" i="27"/>
  <c r="T57" i="27"/>
  <c r="S57" i="27"/>
  <c r="R57" i="27"/>
  <c r="Q57" i="27"/>
  <c r="P57" i="27"/>
  <c r="O57" i="27"/>
  <c r="N57" i="27"/>
  <c r="M57" i="27"/>
  <c r="L57" i="27"/>
  <c r="K57" i="27"/>
  <c r="J57" i="27"/>
  <c r="I57" i="27"/>
  <c r="H57" i="27"/>
  <c r="G57" i="27"/>
  <c r="F57" i="27"/>
  <c r="E57" i="27"/>
  <c r="D57" i="27"/>
  <c r="C57" i="27"/>
  <c r="AG56" i="27"/>
  <c r="AF56" i="27"/>
  <c r="AE56" i="27"/>
  <c r="AD56" i="27"/>
  <c r="AC56" i="27"/>
  <c r="AB56" i="27"/>
  <c r="AA56" i="27"/>
  <c r="Z56" i="27"/>
  <c r="Y56" i="27"/>
  <c r="X56" i="27"/>
  <c r="W56" i="27"/>
  <c r="V56" i="27"/>
  <c r="U56" i="27"/>
  <c r="T56" i="27"/>
  <c r="S56" i="27"/>
  <c r="R56" i="27"/>
  <c r="Q56" i="27"/>
  <c r="P56" i="27"/>
  <c r="O56" i="27"/>
  <c r="N56" i="27"/>
  <c r="M56" i="27"/>
  <c r="L56" i="27"/>
  <c r="K56" i="27"/>
  <c r="J56" i="27"/>
  <c r="I56" i="27"/>
  <c r="H56" i="27"/>
  <c r="G56" i="27"/>
  <c r="F56" i="27"/>
  <c r="E56" i="27"/>
  <c r="D56" i="27"/>
  <c r="C56" i="27"/>
  <c r="AG55" i="27"/>
  <c r="AF55" i="27"/>
  <c r="AE55" i="27"/>
  <c r="AD55" i="27"/>
  <c r="AC55" i="27"/>
  <c r="AB55" i="27"/>
  <c r="AA55" i="27"/>
  <c r="Z55" i="27"/>
  <c r="Y55" i="27"/>
  <c r="X55" i="27"/>
  <c r="W55" i="27"/>
  <c r="V55" i="27"/>
  <c r="U55" i="27"/>
  <c r="T55" i="27"/>
  <c r="S55" i="27"/>
  <c r="R55" i="27"/>
  <c r="Q55" i="27"/>
  <c r="P55" i="27"/>
  <c r="O55" i="27"/>
  <c r="N55" i="27"/>
  <c r="M55" i="27"/>
  <c r="L55" i="27"/>
  <c r="K55" i="27"/>
  <c r="J55" i="27"/>
  <c r="I55" i="27"/>
  <c r="H55" i="27"/>
  <c r="G55" i="27"/>
  <c r="F55" i="27"/>
  <c r="E55" i="27"/>
  <c r="D55" i="27"/>
  <c r="C55" i="27"/>
  <c r="AG54" i="27"/>
  <c r="AF54" i="27"/>
  <c r="AE54" i="27"/>
  <c r="AD54" i="27"/>
  <c r="AC54" i="27"/>
  <c r="AB54" i="27"/>
  <c r="AA54" i="27"/>
  <c r="Z54" i="27"/>
  <c r="Y54" i="27"/>
  <c r="X54" i="27"/>
  <c r="W54" i="27"/>
  <c r="V54" i="27"/>
  <c r="U54" i="27"/>
  <c r="T54" i="27"/>
  <c r="S54" i="27"/>
  <c r="R54" i="27"/>
  <c r="Q54" i="27"/>
  <c r="P54" i="27"/>
  <c r="O54" i="27"/>
  <c r="N54" i="27"/>
  <c r="M54" i="27"/>
  <c r="L54" i="27"/>
  <c r="K54" i="27"/>
  <c r="J54" i="27"/>
  <c r="I54" i="27"/>
  <c r="H54" i="27"/>
  <c r="G54" i="27"/>
  <c r="F54" i="27"/>
  <c r="E54" i="27"/>
  <c r="D54" i="27"/>
  <c r="C54" i="27"/>
  <c r="AG53" i="27"/>
  <c r="AF53" i="27"/>
  <c r="AE53" i="27"/>
  <c r="AD53" i="27"/>
  <c r="AC53" i="27"/>
  <c r="AB53" i="27"/>
  <c r="AA53" i="27"/>
  <c r="Z53" i="27"/>
  <c r="Y53" i="27"/>
  <c r="X53" i="27"/>
  <c r="W53" i="27"/>
  <c r="V53" i="27"/>
  <c r="U53" i="27"/>
  <c r="T53" i="27"/>
  <c r="S53" i="27"/>
  <c r="R53" i="27"/>
  <c r="Q53" i="27"/>
  <c r="P53" i="27"/>
  <c r="O53" i="27"/>
  <c r="N53" i="27"/>
  <c r="M53" i="27"/>
  <c r="L53" i="27"/>
  <c r="K53" i="27"/>
  <c r="J53" i="27"/>
  <c r="I53" i="27"/>
  <c r="H53" i="27"/>
  <c r="G53" i="27"/>
  <c r="F53" i="27"/>
  <c r="E53" i="27"/>
  <c r="D53" i="27"/>
  <c r="C53" i="27"/>
  <c r="AG52" i="27"/>
  <c r="AF52" i="27"/>
  <c r="AE52" i="27"/>
  <c r="AD52" i="27"/>
  <c r="AC52" i="27"/>
  <c r="AB52" i="27"/>
  <c r="AA52" i="27"/>
  <c r="Z52" i="27"/>
  <c r="Y52" i="27"/>
  <c r="X52" i="27"/>
  <c r="W52" i="27"/>
  <c r="V52" i="27"/>
  <c r="U52" i="27"/>
  <c r="T52" i="27"/>
  <c r="S52" i="27"/>
  <c r="R52" i="27"/>
  <c r="Q52" i="27"/>
  <c r="P52" i="27"/>
  <c r="O52" i="27"/>
  <c r="N52" i="27"/>
  <c r="M52" i="27"/>
  <c r="L52" i="27"/>
  <c r="K52" i="27"/>
  <c r="J52" i="27"/>
  <c r="I52" i="27"/>
  <c r="H52" i="27"/>
  <c r="G52" i="27"/>
  <c r="F52" i="27"/>
  <c r="E52" i="27"/>
  <c r="D52" i="27"/>
  <c r="C52" i="27"/>
  <c r="AG51" i="27"/>
  <c r="AF51" i="27"/>
  <c r="AE51" i="27"/>
  <c r="AD51" i="27"/>
  <c r="AC51" i="27"/>
  <c r="AB51" i="27"/>
  <c r="AA51" i="27"/>
  <c r="Z51" i="27"/>
  <c r="Y51" i="27"/>
  <c r="X51" i="27"/>
  <c r="W51" i="27"/>
  <c r="V51" i="27"/>
  <c r="U51" i="27"/>
  <c r="T51" i="27"/>
  <c r="S51" i="27"/>
  <c r="R51" i="27"/>
  <c r="Q51" i="27"/>
  <c r="P51" i="27"/>
  <c r="O51" i="27"/>
  <c r="N51" i="27"/>
  <c r="M51" i="27"/>
  <c r="L51" i="27"/>
  <c r="K51" i="27"/>
  <c r="J51" i="27"/>
  <c r="I51" i="27"/>
  <c r="H51" i="27"/>
  <c r="G51" i="27"/>
  <c r="F51" i="27"/>
  <c r="E51" i="27"/>
  <c r="D51" i="27"/>
  <c r="C51" i="27"/>
  <c r="B68" i="27"/>
  <c r="B67" i="27"/>
  <c r="B66" i="27"/>
  <c r="B65" i="27"/>
  <c r="B64" i="27"/>
  <c r="B63" i="27"/>
  <c r="B62" i="27"/>
  <c r="B61" i="27"/>
  <c r="B58" i="27"/>
  <c r="B57" i="27"/>
  <c r="B56" i="27"/>
  <c r="B55" i="27"/>
  <c r="B54" i="27"/>
  <c r="B53" i="27"/>
  <c r="B52" i="27"/>
  <c r="B48" i="27"/>
  <c r="B187" i="27" s="1"/>
  <c r="B47" i="27"/>
  <c r="B186" i="27" s="1"/>
  <c r="B45" i="27"/>
  <c r="B44" i="27"/>
  <c r="B184" i="27" s="1"/>
  <c r="B42" i="27"/>
  <c r="B41" i="27"/>
  <c r="AG48" i="27"/>
  <c r="AG187" i="27" s="1"/>
  <c r="AF48" i="27"/>
  <c r="AF187" i="27" s="1"/>
  <c r="AE48" i="27"/>
  <c r="AE187" i="27" s="1"/>
  <c r="AD48" i="27"/>
  <c r="AD187" i="27" s="1"/>
  <c r="AC48" i="27"/>
  <c r="AC187" i="27" s="1"/>
  <c r="AB48" i="27"/>
  <c r="AB187" i="27" s="1"/>
  <c r="AA48" i="27"/>
  <c r="AA187" i="27" s="1"/>
  <c r="Z48" i="27"/>
  <c r="Z187" i="27" s="1"/>
  <c r="Y48" i="27"/>
  <c r="Y187" i="27" s="1"/>
  <c r="X48" i="27"/>
  <c r="X187" i="27" s="1"/>
  <c r="W48" i="27"/>
  <c r="W187" i="27" s="1"/>
  <c r="V48" i="27"/>
  <c r="V187" i="27" s="1"/>
  <c r="U48" i="27"/>
  <c r="U187" i="27" s="1"/>
  <c r="T48" i="27"/>
  <c r="T187" i="27" s="1"/>
  <c r="S48" i="27"/>
  <c r="S187" i="27" s="1"/>
  <c r="R48" i="27"/>
  <c r="R187" i="27" s="1"/>
  <c r="Q48" i="27"/>
  <c r="Q187" i="27" s="1"/>
  <c r="P48" i="27"/>
  <c r="P187" i="27" s="1"/>
  <c r="O48" i="27"/>
  <c r="O187" i="27" s="1"/>
  <c r="N48" i="27"/>
  <c r="N187" i="27" s="1"/>
  <c r="M48" i="27"/>
  <c r="M187" i="27" s="1"/>
  <c r="L48" i="27"/>
  <c r="L187" i="27" s="1"/>
  <c r="K48" i="27"/>
  <c r="K187" i="27" s="1"/>
  <c r="J48" i="27"/>
  <c r="J187" i="27" s="1"/>
  <c r="I48" i="27"/>
  <c r="I187" i="27" s="1"/>
  <c r="H48" i="27"/>
  <c r="H187" i="27" s="1"/>
  <c r="G48" i="27"/>
  <c r="G187" i="27" s="1"/>
  <c r="F48" i="27"/>
  <c r="F187" i="27" s="1"/>
  <c r="E48" i="27"/>
  <c r="E187" i="27" s="1"/>
  <c r="D48" i="27"/>
  <c r="D187" i="27" s="1"/>
  <c r="C48" i="27"/>
  <c r="C187" i="27" s="1"/>
  <c r="AG47" i="27"/>
  <c r="AG186" i="27" s="1"/>
  <c r="AF47" i="27"/>
  <c r="AF186" i="27" s="1"/>
  <c r="AE47" i="27"/>
  <c r="AE186" i="27" s="1"/>
  <c r="AD47" i="27"/>
  <c r="AD186" i="27" s="1"/>
  <c r="AC47" i="27"/>
  <c r="AC186" i="27" s="1"/>
  <c r="AB47" i="27"/>
  <c r="AB186" i="27" s="1"/>
  <c r="AA47" i="27"/>
  <c r="AA186" i="27" s="1"/>
  <c r="Z47" i="27"/>
  <c r="Z186" i="27" s="1"/>
  <c r="Y47" i="27"/>
  <c r="Y186" i="27" s="1"/>
  <c r="X47" i="27"/>
  <c r="X186" i="27" s="1"/>
  <c r="W47" i="27"/>
  <c r="W186" i="27" s="1"/>
  <c r="V47" i="27"/>
  <c r="V186" i="27" s="1"/>
  <c r="U47" i="27"/>
  <c r="U186" i="27" s="1"/>
  <c r="T47" i="27"/>
  <c r="T186" i="27" s="1"/>
  <c r="S47" i="27"/>
  <c r="S186" i="27" s="1"/>
  <c r="R47" i="27"/>
  <c r="R186" i="27" s="1"/>
  <c r="Q47" i="27"/>
  <c r="Q186" i="27" s="1"/>
  <c r="P47" i="27"/>
  <c r="P186" i="27" s="1"/>
  <c r="O47" i="27"/>
  <c r="O186" i="27" s="1"/>
  <c r="N47" i="27"/>
  <c r="N186" i="27" s="1"/>
  <c r="M47" i="27"/>
  <c r="M186" i="27" s="1"/>
  <c r="L47" i="27"/>
  <c r="L186" i="27" s="1"/>
  <c r="K47" i="27"/>
  <c r="K186" i="27" s="1"/>
  <c r="J47" i="27"/>
  <c r="J186" i="27" s="1"/>
  <c r="I47" i="27"/>
  <c r="I186" i="27" s="1"/>
  <c r="H47" i="27"/>
  <c r="H186" i="27" s="1"/>
  <c r="G47" i="27"/>
  <c r="G186" i="27" s="1"/>
  <c r="F47" i="27"/>
  <c r="F186" i="27" s="1"/>
  <c r="E47" i="27"/>
  <c r="E186" i="27" s="1"/>
  <c r="D47" i="27"/>
  <c r="D186" i="27" s="1"/>
  <c r="C47" i="27"/>
  <c r="C186" i="27" s="1"/>
  <c r="AG46" i="27"/>
  <c r="AF46" i="27"/>
  <c r="AE46" i="27"/>
  <c r="AD46" i="27"/>
  <c r="AC46" i="27"/>
  <c r="AB46" i="27"/>
  <c r="AA46" i="27"/>
  <c r="Z46" i="27"/>
  <c r="Y46" i="27"/>
  <c r="X46" i="27"/>
  <c r="W46" i="27"/>
  <c r="V46" i="27"/>
  <c r="U46" i="27"/>
  <c r="T46" i="27"/>
  <c r="S46" i="27"/>
  <c r="R46" i="27"/>
  <c r="Q46" i="27"/>
  <c r="P46" i="27"/>
  <c r="O46" i="27"/>
  <c r="N46" i="27"/>
  <c r="M46" i="27"/>
  <c r="L46" i="27"/>
  <c r="K46" i="27"/>
  <c r="J46" i="27"/>
  <c r="I46" i="27"/>
  <c r="H46" i="27"/>
  <c r="G46" i="27"/>
  <c r="F46" i="27"/>
  <c r="E46" i="27"/>
  <c r="D46" i="27"/>
  <c r="C46" i="27"/>
  <c r="AG45" i="27"/>
  <c r="AF45" i="27"/>
  <c r="AE45" i="27"/>
  <c r="AD45" i="27"/>
  <c r="AC45" i="27"/>
  <c r="AB45" i="27"/>
  <c r="AA45" i="27"/>
  <c r="Z45" i="27"/>
  <c r="Y45" i="27"/>
  <c r="X45" i="27"/>
  <c r="W45" i="27"/>
  <c r="V45" i="27"/>
  <c r="U45" i="27"/>
  <c r="T45" i="27"/>
  <c r="S45" i="27"/>
  <c r="R45" i="27"/>
  <c r="Q45" i="27"/>
  <c r="P45" i="27"/>
  <c r="O45" i="27"/>
  <c r="N45" i="27"/>
  <c r="M45" i="27"/>
  <c r="L45" i="27"/>
  <c r="K45" i="27"/>
  <c r="J45" i="27"/>
  <c r="I45" i="27"/>
  <c r="H45" i="27"/>
  <c r="G45" i="27"/>
  <c r="F45" i="27"/>
  <c r="E45" i="27"/>
  <c r="D45" i="27"/>
  <c r="C45" i="27"/>
  <c r="AG44" i="27"/>
  <c r="AG184" i="27" s="1"/>
  <c r="AF44" i="27"/>
  <c r="AF184" i="27" s="1"/>
  <c r="AE44" i="27"/>
  <c r="AE184" i="27" s="1"/>
  <c r="AD44" i="27"/>
  <c r="AD184" i="27" s="1"/>
  <c r="AC44" i="27"/>
  <c r="AC184" i="27" s="1"/>
  <c r="AB44" i="27"/>
  <c r="AB184" i="27" s="1"/>
  <c r="AA44" i="27"/>
  <c r="AA184" i="27" s="1"/>
  <c r="Z44" i="27"/>
  <c r="Z184" i="27" s="1"/>
  <c r="Y44" i="27"/>
  <c r="Y184" i="27" s="1"/>
  <c r="X44" i="27"/>
  <c r="X184" i="27" s="1"/>
  <c r="W44" i="27"/>
  <c r="W184" i="27" s="1"/>
  <c r="V44" i="27"/>
  <c r="V184" i="27" s="1"/>
  <c r="U44" i="27"/>
  <c r="U184" i="27" s="1"/>
  <c r="T44" i="27"/>
  <c r="T184" i="27" s="1"/>
  <c r="S44" i="27"/>
  <c r="S184" i="27" s="1"/>
  <c r="R44" i="27"/>
  <c r="R184" i="27" s="1"/>
  <c r="Q44" i="27"/>
  <c r="Q184" i="27" s="1"/>
  <c r="P44" i="27"/>
  <c r="P184" i="27" s="1"/>
  <c r="O44" i="27"/>
  <c r="O184" i="27" s="1"/>
  <c r="N44" i="27"/>
  <c r="N184" i="27" s="1"/>
  <c r="M44" i="27"/>
  <c r="M184" i="27" s="1"/>
  <c r="L44" i="27"/>
  <c r="L184" i="27" s="1"/>
  <c r="K44" i="27"/>
  <c r="K184" i="27" s="1"/>
  <c r="J44" i="27"/>
  <c r="J184" i="27" s="1"/>
  <c r="I44" i="27"/>
  <c r="I184" i="27" s="1"/>
  <c r="H44" i="27"/>
  <c r="H184" i="27" s="1"/>
  <c r="G44" i="27"/>
  <c r="G184" i="27" s="1"/>
  <c r="F44" i="27"/>
  <c r="F184" i="27" s="1"/>
  <c r="E44" i="27"/>
  <c r="E184" i="27" s="1"/>
  <c r="D44" i="27"/>
  <c r="D184" i="27" s="1"/>
  <c r="C44" i="27"/>
  <c r="C184" i="27" s="1"/>
  <c r="AG43" i="27"/>
  <c r="AF43" i="27"/>
  <c r="AE43" i="27"/>
  <c r="AD43" i="27"/>
  <c r="AC43" i="27"/>
  <c r="AB43" i="27"/>
  <c r="AA43" i="27"/>
  <c r="Z43" i="27"/>
  <c r="Y43" i="27"/>
  <c r="X43" i="27"/>
  <c r="W43" i="27"/>
  <c r="V43" i="27"/>
  <c r="U43" i="27"/>
  <c r="T43" i="27"/>
  <c r="S43" i="27"/>
  <c r="R43" i="27"/>
  <c r="Q43" i="27"/>
  <c r="P43" i="27"/>
  <c r="O43" i="27"/>
  <c r="N43" i="27"/>
  <c r="M43" i="27"/>
  <c r="L43" i="27"/>
  <c r="K43" i="27"/>
  <c r="J43" i="27"/>
  <c r="I43" i="27"/>
  <c r="H43" i="27"/>
  <c r="G43" i="27"/>
  <c r="F43" i="27"/>
  <c r="E43" i="27"/>
  <c r="D43" i="27"/>
  <c r="C43" i="27"/>
  <c r="AG42" i="27"/>
  <c r="AF42" i="27"/>
  <c r="AE42" i="27"/>
  <c r="AD42" i="27"/>
  <c r="AC42" i="27"/>
  <c r="AB42" i="27"/>
  <c r="AA42" i="27"/>
  <c r="Z42" i="27"/>
  <c r="Y42" i="27"/>
  <c r="X42" i="27"/>
  <c r="W42" i="27"/>
  <c r="V42" i="27"/>
  <c r="U42" i="27"/>
  <c r="T42" i="27"/>
  <c r="S42" i="27"/>
  <c r="R42" i="27"/>
  <c r="Q42" i="27"/>
  <c r="P42" i="27"/>
  <c r="O42" i="27"/>
  <c r="N42" i="27"/>
  <c r="M42" i="27"/>
  <c r="L42" i="27"/>
  <c r="K42" i="27"/>
  <c r="J42" i="27"/>
  <c r="I42" i="27"/>
  <c r="H42" i="27"/>
  <c r="G42" i="27"/>
  <c r="F42" i="27"/>
  <c r="E42" i="27"/>
  <c r="D42" i="27"/>
  <c r="C42" i="27"/>
  <c r="AG41" i="27"/>
  <c r="AF41" i="27"/>
  <c r="AE41" i="27"/>
  <c r="AD41" i="27"/>
  <c r="AC41" i="27"/>
  <c r="AB41" i="27"/>
  <c r="AA41" i="27"/>
  <c r="Z41" i="27"/>
  <c r="Y41" i="27"/>
  <c r="X41" i="27"/>
  <c r="W41" i="27"/>
  <c r="V41" i="27"/>
  <c r="U41" i="27"/>
  <c r="T41" i="27"/>
  <c r="S41" i="27"/>
  <c r="R41" i="27"/>
  <c r="Q41" i="27"/>
  <c r="P41" i="27"/>
  <c r="O41" i="27"/>
  <c r="N41" i="27"/>
  <c r="M41" i="27"/>
  <c r="L41" i="27"/>
  <c r="K41" i="27"/>
  <c r="J41" i="27"/>
  <c r="I41" i="27"/>
  <c r="H41" i="27"/>
  <c r="G41" i="27"/>
  <c r="F41" i="27"/>
  <c r="E41" i="27"/>
  <c r="D41" i="27"/>
  <c r="C41" i="27"/>
  <c r="B46" i="27"/>
  <c r="B43" i="27"/>
  <c r="AG38" i="27"/>
  <c r="AF38" i="27"/>
  <c r="AE38" i="27"/>
  <c r="AD38" i="27"/>
  <c r="AC38" i="27"/>
  <c r="AB38" i="27"/>
  <c r="AA38" i="27"/>
  <c r="Z38" i="27"/>
  <c r="Y38" i="27"/>
  <c r="X38" i="27"/>
  <c r="W38" i="27"/>
  <c r="V38" i="27"/>
  <c r="U38" i="27"/>
  <c r="T38" i="27"/>
  <c r="S38" i="27"/>
  <c r="R38" i="27"/>
  <c r="Q38" i="27"/>
  <c r="P38" i="27"/>
  <c r="O38" i="27"/>
  <c r="N38" i="27"/>
  <c r="M38" i="27"/>
  <c r="L38" i="27"/>
  <c r="K38" i="27"/>
  <c r="J38" i="27"/>
  <c r="I38" i="27"/>
  <c r="H38" i="27"/>
  <c r="G38" i="27"/>
  <c r="F38" i="27"/>
  <c r="E38" i="27"/>
  <c r="D38" i="27"/>
  <c r="C38" i="27"/>
  <c r="AG37" i="27"/>
  <c r="AF37" i="27"/>
  <c r="AE37" i="27"/>
  <c r="AD37" i="27"/>
  <c r="AC37" i="27"/>
  <c r="AB37" i="27"/>
  <c r="AA37" i="27"/>
  <c r="Z37" i="27"/>
  <c r="Y37" i="27"/>
  <c r="X37" i="27"/>
  <c r="W37" i="27"/>
  <c r="V37" i="27"/>
  <c r="U37" i="27"/>
  <c r="T37" i="27"/>
  <c r="S37" i="27"/>
  <c r="R37" i="27"/>
  <c r="Q37" i="27"/>
  <c r="P37" i="27"/>
  <c r="O37" i="27"/>
  <c r="N37" i="27"/>
  <c r="M37" i="27"/>
  <c r="L37" i="27"/>
  <c r="K37" i="27"/>
  <c r="J37" i="27"/>
  <c r="I37" i="27"/>
  <c r="H37" i="27"/>
  <c r="G37" i="27"/>
  <c r="F37" i="27"/>
  <c r="E37" i="27"/>
  <c r="D37" i="27"/>
  <c r="C37" i="27"/>
  <c r="AG36" i="27"/>
  <c r="AF36" i="27"/>
  <c r="AE36" i="27"/>
  <c r="AD36" i="27"/>
  <c r="AC36" i="27"/>
  <c r="AB36" i="27"/>
  <c r="AA36" i="27"/>
  <c r="Z36" i="27"/>
  <c r="Y36" i="27"/>
  <c r="X36" i="27"/>
  <c r="W36" i="27"/>
  <c r="V36" i="27"/>
  <c r="U36" i="27"/>
  <c r="T36" i="27"/>
  <c r="S36" i="27"/>
  <c r="R36" i="27"/>
  <c r="Q36" i="27"/>
  <c r="P36" i="27"/>
  <c r="O36" i="27"/>
  <c r="N36" i="27"/>
  <c r="M36" i="27"/>
  <c r="L36" i="27"/>
  <c r="K36" i="27"/>
  <c r="J36" i="27"/>
  <c r="I36" i="27"/>
  <c r="H36" i="27"/>
  <c r="G36" i="27"/>
  <c r="F36" i="27"/>
  <c r="E36" i="27"/>
  <c r="D36" i="27"/>
  <c r="C36" i="27"/>
  <c r="AG35" i="27"/>
  <c r="AF35" i="27"/>
  <c r="AE35" i="27"/>
  <c r="AD35" i="27"/>
  <c r="AC35" i="27"/>
  <c r="AB35" i="27"/>
  <c r="AA35" i="27"/>
  <c r="Z35" i="27"/>
  <c r="Y35" i="27"/>
  <c r="X35" i="27"/>
  <c r="W35" i="27"/>
  <c r="V35" i="27"/>
  <c r="U35" i="27"/>
  <c r="T35" i="27"/>
  <c r="S35" i="27"/>
  <c r="R35" i="27"/>
  <c r="Q35" i="27"/>
  <c r="P35" i="27"/>
  <c r="O35" i="27"/>
  <c r="N35" i="27"/>
  <c r="M35" i="27"/>
  <c r="L35" i="27"/>
  <c r="K35" i="27"/>
  <c r="J35" i="27"/>
  <c r="I35" i="27"/>
  <c r="H35" i="27"/>
  <c r="G35" i="27"/>
  <c r="F35" i="27"/>
  <c r="E35" i="27"/>
  <c r="D35" i="27"/>
  <c r="C35" i="27"/>
  <c r="AG34" i="27"/>
  <c r="AF34" i="27"/>
  <c r="AE34" i="27"/>
  <c r="AD34" i="27"/>
  <c r="AC34" i="27"/>
  <c r="AB34" i="27"/>
  <c r="AA34" i="27"/>
  <c r="Z34" i="27"/>
  <c r="Y34" i="27"/>
  <c r="X34" i="27"/>
  <c r="W34" i="27"/>
  <c r="V34" i="27"/>
  <c r="U34" i="27"/>
  <c r="T34" i="27"/>
  <c r="S34" i="27"/>
  <c r="R34" i="27"/>
  <c r="Q34" i="27"/>
  <c r="P34" i="27"/>
  <c r="O34" i="27"/>
  <c r="N34" i="27"/>
  <c r="M34" i="27"/>
  <c r="L34" i="27"/>
  <c r="K34" i="27"/>
  <c r="J34" i="27"/>
  <c r="I34" i="27"/>
  <c r="H34" i="27"/>
  <c r="G34" i="27"/>
  <c r="F34" i="27"/>
  <c r="E34" i="27"/>
  <c r="D34" i="27"/>
  <c r="C34" i="27"/>
  <c r="AG33" i="27"/>
  <c r="AF33" i="27"/>
  <c r="AE33" i="27"/>
  <c r="AD33" i="27"/>
  <c r="AC33" i="27"/>
  <c r="AB33" i="27"/>
  <c r="AA33" i="27"/>
  <c r="Z33" i="27"/>
  <c r="Y33" i="27"/>
  <c r="X33" i="27"/>
  <c r="W33" i="27"/>
  <c r="V33" i="27"/>
  <c r="U33" i="27"/>
  <c r="T33" i="27"/>
  <c r="S33" i="27"/>
  <c r="R33" i="27"/>
  <c r="Q33" i="27"/>
  <c r="P33" i="27"/>
  <c r="O33" i="27"/>
  <c r="N33" i="27"/>
  <c r="M33" i="27"/>
  <c r="L33" i="27"/>
  <c r="K33" i="27"/>
  <c r="J33" i="27"/>
  <c r="I33" i="27"/>
  <c r="H33" i="27"/>
  <c r="G33" i="27"/>
  <c r="F33" i="27"/>
  <c r="E33" i="27"/>
  <c r="D33" i="27"/>
  <c r="C33" i="27"/>
  <c r="AG32" i="27"/>
  <c r="AF32" i="27"/>
  <c r="AE32" i="27"/>
  <c r="AD32" i="27"/>
  <c r="AC32" i="27"/>
  <c r="AB32" i="27"/>
  <c r="AA32" i="27"/>
  <c r="Z32" i="27"/>
  <c r="Y32" i="27"/>
  <c r="X32" i="27"/>
  <c r="W32" i="27"/>
  <c r="V32" i="27"/>
  <c r="U32" i="27"/>
  <c r="T32" i="27"/>
  <c r="S32" i="27"/>
  <c r="R32" i="27"/>
  <c r="Q32" i="27"/>
  <c r="P32" i="27"/>
  <c r="O32" i="27"/>
  <c r="N32" i="27"/>
  <c r="M32" i="27"/>
  <c r="L32" i="27"/>
  <c r="K32" i="27"/>
  <c r="J32" i="27"/>
  <c r="I32" i="27"/>
  <c r="H32" i="27"/>
  <c r="G32" i="27"/>
  <c r="F32" i="27"/>
  <c r="E32" i="27"/>
  <c r="D32" i="27"/>
  <c r="C32" i="27"/>
  <c r="AG31" i="27"/>
  <c r="AF31" i="27"/>
  <c r="AE31" i="27"/>
  <c r="AD31" i="27"/>
  <c r="AC31" i="27"/>
  <c r="AB31" i="27"/>
  <c r="AA31" i="27"/>
  <c r="Z31" i="27"/>
  <c r="Y31" i="27"/>
  <c r="X31" i="27"/>
  <c r="W31" i="27"/>
  <c r="V31" i="27"/>
  <c r="U31" i="27"/>
  <c r="T31" i="27"/>
  <c r="S31" i="27"/>
  <c r="R31" i="27"/>
  <c r="Q31" i="27"/>
  <c r="P31" i="27"/>
  <c r="O31" i="27"/>
  <c r="N31" i="27"/>
  <c r="M31" i="27"/>
  <c r="L31" i="27"/>
  <c r="K31" i="27"/>
  <c r="J31" i="27"/>
  <c r="I31" i="27"/>
  <c r="H31" i="27"/>
  <c r="G31" i="27"/>
  <c r="F31" i="27"/>
  <c r="E31" i="27"/>
  <c r="D31" i="27"/>
  <c r="C31" i="27"/>
  <c r="AG30" i="27"/>
  <c r="AF30" i="27"/>
  <c r="AE30" i="27"/>
  <c r="AD30" i="27"/>
  <c r="AC30" i="27"/>
  <c r="AB30" i="27"/>
  <c r="AA30" i="27"/>
  <c r="Z30" i="27"/>
  <c r="Y30" i="27"/>
  <c r="X30" i="27"/>
  <c r="W30" i="27"/>
  <c r="V30" i="27"/>
  <c r="U30" i="27"/>
  <c r="T30" i="27"/>
  <c r="S30" i="27"/>
  <c r="R30" i="27"/>
  <c r="Q30" i="27"/>
  <c r="P30" i="27"/>
  <c r="O30" i="27"/>
  <c r="N30" i="27"/>
  <c r="M30" i="27"/>
  <c r="L30" i="27"/>
  <c r="K30" i="27"/>
  <c r="J30" i="27"/>
  <c r="I30" i="27"/>
  <c r="H30" i="27"/>
  <c r="G30" i="27"/>
  <c r="F30" i="27"/>
  <c r="E30" i="27"/>
  <c r="D30" i="27"/>
  <c r="C30" i="27"/>
  <c r="AG29" i="27"/>
  <c r="AF29" i="27"/>
  <c r="AE29" i="27"/>
  <c r="AD29" i="27"/>
  <c r="AC29" i="27"/>
  <c r="AB29" i="27"/>
  <c r="AA29" i="27"/>
  <c r="Z29" i="27"/>
  <c r="Y29" i="27"/>
  <c r="X29" i="27"/>
  <c r="W29" i="27"/>
  <c r="V29" i="27"/>
  <c r="U29" i="27"/>
  <c r="T29" i="27"/>
  <c r="S29" i="27"/>
  <c r="R29" i="27"/>
  <c r="Q29" i="27"/>
  <c r="P29" i="27"/>
  <c r="O29" i="27"/>
  <c r="N29" i="27"/>
  <c r="M29" i="27"/>
  <c r="L29" i="27"/>
  <c r="K29" i="27"/>
  <c r="J29" i="27"/>
  <c r="I29" i="27"/>
  <c r="H29" i="27"/>
  <c r="G29" i="27"/>
  <c r="F29" i="27"/>
  <c r="E29" i="27"/>
  <c r="D29" i="27"/>
  <c r="C29" i="27"/>
  <c r="AG28" i="27"/>
  <c r="AF28" i="27"/>
  <c r="AE28" i="27"/>
  <c r="AD28" i="27"/>
  <c r="AC28" i="27"/>
  <c r="AB28" i="27"/>
  <c r="AA28" i="27"/>
  <c r="Z28" i="27"/>
  <c r="Y28" i="27"/>
  <c r="X28" i="27"/>
  <c r="W28" i="27"/>
  <c r="V28" i="27"/>
  <c r="U28" i="27"/>
  <c r="T28" i="27"/>
  <c r="S28" i="27"/>
  <c r="R28" i="27"/>
  <c r="Q28" i="27"/>
  <c r="P28" i="27"/>
  <c r="O28" i="27"/>
  <c r="N28" i="27"/>
  <c r="M28" i="27"/>
  <c r="L28" i="27"/>
  <c r="K28" i="27"/>
  <c r="J28" i="27"/>
  <c r="I28" i="27"/>
  <c r="H28" i="27"/>
  <c r="G28" i="27"/>
  <c r="F28" i="27"/>
  <c r="E28" i="27"/>
  <c r="D28" i="27"/>
  <c r="C28" i="27"/>
  <c r="AG25" i="27"/>
  <c r="AF25" i="27"/>
  <c r="AE25" i="27"/>
  <c r="AD25" i="27"/>
  <c r="AC25" i="27"/>
  <c r="AB25" i="27"/>
  <c r="AA25" i="27"/>
  <c r="Z25" i="27"/>
  <c r="Y25" i="27"/>
  <c r="X25" i="27"/>
  <c r="W25" i="27"/>
  <c r="V25" i="27"/>
  <c r="U25" i="27"/>
  <c r="T25" i="27"/>
  <c r="S25" i="27"/>
  <c r="R25" i="27"/>
  <c r="Q25" i="27"/>
  <c r="P25" i="27"/>
  <c r="O25" i="27"/>
  <c r="N25" i="27"/>
  <c r="M25" i="27"/>
  <c r="L25" i="27"/>
  <c r="K25" i="27"/>
  <c r="J25" i="27"/>
  <c r="I25" i="27"/>
  <c r="H25" i="27"/>
  <c r="G25" i="27"/>
  <c r="F25" i="27"/>
  <c r="E25" i="27"/>
  <c r="D25" i="27"/>
  <c r="C25"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G12" i="27"/>
  <c r="AG177" i="27" s="1"/>
  <c r="AF12" i="27"/>
  <c r="AF177" i="27" s="1"/>
  <c r="AE12" i="27"/>
  <c r="AE177" i="27" s="1"/>
  <c r="AD12" i="27"/>
  <c r="AD177" i="27" s="1"/>
  <c r="AC12" i="27"/>
  <c r="AC177" i="27" s="1"/>
  <c r="AB12" i="27"/>
  <c r="AB177" i="27" s="1"/>
  <c r="AA12" i="27"/>
  <c r="AA177" i="27" s="1"/>
  <c r="Z12" i="27"/>
  <c r="Z177" i="27" s="1"/>
  <c r="Y12" i="27"/>
  <c r="Y177" i="27" s="1"/>
  <c r="X12" i="27"/>
  <c r="X177" i="27" s="1"/>
  <c r="W12" i="27"/>
  <c r="W177" i="27" s="1"/>
  <c r="V12" i="27"/>
  <c r="V177" i="27" s="1"/>
  <c r="U12" i="27"/>
  <c r="U177" i="27" s="1"/>
  <c r="T12" i="27"/>
  <c r="T177" i="27" s="1"/>
  <c r="S12" i="27"/>
  <c r="S177" i="27" s="1"/>
  <c r="R12" i="27"/>
  <c r="R177" i="27" s="1"/>
  <c r="Q12" i="27"/>
  <c r="Q177" i="27" s="1"/>
  <c r="P12" i="27"/>
  <c r="P177" i="27" s="1"/>
  <c r="O12" i="27"/>
  <c r="O177" i="27" s="1"/>
  <c r="N12" i="27"/>
  <c r="N177" i="27" s="1"/>
  <c r="M12" i="27"/>
  <c r="M177" i="27" s="1"/>
  <c r="L12" i="27"/>
  <c r="L177" i="27" s="1"/>
  <c r="K12" i="27"/>
  <c r="K177" i="27" s="1"/>
  <c r="J12" i="27"/>
  <c r="J177" i="27" s="1"/>
  <c r="I12" i="27"/>
  <c r="I177" i="27" s="1"/>
  <c r="H12" i="27"/>
  <c r="H177" i="27" s="1"/>
  <c r="G12" i="27"/>
  <c r="G177" i="27" s="1"/>
  <c r="F12" i="27"/>
  <c r="F177" i="27" s="1"/>
  <c r="E12" i="27"/>
  <c r="E177" i="27" s="1"/>
  <c r="D12" i="27"/>
  <c r="D177" i="27" s="1"/>
  <c r="C12" i="27"/>
  <c r="C177" i="27" s="1"/>
  <c r="AG11" i="27"/>
  <c r="AG176" i="27" s="1"/>
  <c r="AF11" i="27"/>
  <c r="AF176" i="27" s="1"/>
  <c r="AE11" i="27"/>
  <c r="AE176" i="27" s="1"/>
  <c r="AD11" i="27"/>
  <c r="AD176" i="27" s="1"/>
  <c r="AC11" i="27"/>
  <c r="AC176" i="27" s="1"/>
  <c r="AB11" i="27"/>
  <c r="AB176" i="27" s="1"/>
  <c r="AA11" i="27"/>
  <c r="AA176" i="27" s="1"/>
  <c r="Z11" i="27"/>
  <c r="Z176" i="27" s="1"/>
  <c r="Y11" i="27"/>
  <c r="Y176" i="27" s="1"/>
  <c r="X11" i="27"/>
  <c r="X176" i="27" s="1"/>
  <c r="W11" i="27"/>
  <c r="W176" i="27" s="1"/>
  <c r="V11" i="27"/>
  <c r="V176" i="27" s="1"/>
  <c r="U11" i="27"/>
  <c r="U176" i="27" s="1"/>
  <c r="T11" i="27"/>
  <c r="T176" i="27" s="1"/>
  <c r="S11" i="27"/>
  <c r="S176" i="27" s="1"/>
  <c r="R11" i="27"/>
  <c r="R176" i="27" s="1"/>
  <c r="Q11" i="27"/>
  <c r="Q176" i="27" s="1"/>
  <c r="P11" i="27"/>
  <c r="P176" i="27" s="1"/>
  <c r="O11" i="27"/>
  <c r="O176" i="27" s="1"/>
  <c r="N11" i="27"/>
  <c r="N176" i="27" s="1"/>
  <c r="M11" i="27"/>
  <c r="M176" i="27" s="1"/>
  <c r="L11" i="27"/>
  <c r="L176" i="27" s="1"/>
  <c r="K11" i="27"/>
  <c r="K176" i="27" s="1"/>
  <c r="J11" i="27"/>
  <c r="J176" i="27" s="1"/>
  <c r="I11" i="27"/>
  <c r="I176" i="27" s="1"/>
  <c r="H11" i="27"/>
  <c r="H176" i="27" s="1"/>
  <c r="G11" i="27"/>
  <c r="G176" i="27" s="1"/>
  <c r="F11" i="27"/>
  <c r="F176" i="27" s="1"/>
  <c r="E11" i="27"/>
  <c r="E176" i="27" s="1"/>
  <c r="D11" i="27"/>
  <c r="D176" i="27" s="1"/>
  <c r="C11" i="27"/>
  <c r="C176" i="27" s="1"/>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G8" i="27"/>
  <c r="AG174" i="27" s="1"/>
  <c r="AF8" i="27"/>
  <c r="AF174" i="27" s="1"/>
  <c r="AE8" i="27"/>
  <c r="AE174" i="27" s="1"/>
  <c r="AD8" i="27"/>
  <c r="AD174" i="27" s="1"/>
  <c r="AC8" i="27"/>
  <c r="AC174" i="27" s="1"/>
  <c r="AB8" i="27"/>
  <c r="AB174" i="27" s="1"/>
  <c r="AA8" i="27"/>
  <c r="AA174" i="27" s="1"/>
  <c r="Z8" i="27"/>
  <c r="Z174" i="27" s="1"/>
  <c r="Y8" i="27"/>
  <c r="Y174" i="27" s="1"/>
  <c r="X8" i="27"/>
  <c r="X174" i="27" s="1"/>
  <c r="W8" i="27"/>
  <c r="W174" i="27" s="1"/>
  <c r="V8" i="27"/>
  <c r="V174" i="27" s="1"/>
  <c r="U8" i="27"/>
  <c r="U174" i="27" s="1"/>
  <c r="T8" i="27"/>
  <c r="T174" i="27" s="1"/>
  <c r="S8" i="27"/>
  <c r="S174" i="27" s="1"/>
  <c r="R8" i="27"/>
  <c r="R174" i="27" s="1"/>
  <c r="Q8" i="27"/>
  <c r="Q174" i="27" s="1"/>
  <c r="P8" i="27"/>
  <c r="P174" i="27" s="1"/>
  <c r="O8" i="27"/>
  <c r="O174" i="27" s="1"/>
  <c r="N8" i="27"/>
  <c r="N174" i="27" s="1"/>
  <c r="M8" i="27"/>
  <c r="M174" i="27" s="1"/>
  <c r="L8" i="27"/>
  <c r="L174" i="27" s="1"/>
  <c r="K8" i="27"/>
  <c r="K174" i="27" s="1"/>
  <c r="J8" i="27"/>
  <c r="J174" i="27" s="1"/>
  <c r="I8" i="27"/>
  <c r="I174" i="27" s="1"/>
  <c r="H8" i="27"/>
  <c r="H174" i="27" s="1"/>
  <c r="G8" i="27"/>
  <c r="G174" i="27" s="1"/>
  <c r="F8" i="27"/>
  <c r="F174" i="27" s="1"/>
  <c r="E8" i="27"/>
  <c r="E174" i="27" s="1"/>
  <c r="D8" i="27"/>
  <c r="D174" i="27" s="1"/>
  <c r="C8" i="27"/>
  <c r="C174" i="27" s="1"/>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AG4" i="27"/>
  <c r="AF4" i="27"/>
  <c r="AE4" i="27"/>
  <c r="AD4" i="27"/>
  <c r="AC4" i="27"/>
  <c r="AB4" i="27"/>
  <c r="AA4" i="27"/>
  <c r="Z4" i="27"/>
  <c r="Y4" i="27"/>
  <c r="X4" i="27"/>
  <c r="W4" i="27"/>
  <c r="V4" i="27"/>
  <c r="U4" i="27"/>
  <c r="T4" i="27"/>
  <c r="S4" i="27"/>
  <c r="R4" i="27"/>
  <c r="Q4" i="27"/>
  <c r="P4" i="27"/>
  <c r="O4" i="27"/>
  <c r="N4" i="27"/>
  <c r="M4" i="27"/>
  <c r="L4" i="27"/>
  <c r="K4" i="27"/>
  <c r="J4" i="27"/>
  <c r="I4" i="27"/>
  <c r="H4" i="27"/>
  <c r="G4" i="27"/>
  <c r="F4" i="27"/>
  <c r="E4" i="27"/>
  <c r="D4" i="27"/>
  <c r="C4" i="27"/>
  <c r="AG3" i="27"/>
  <c r="AF3" i="27"/>
  <c r="AE3" i="27"/>
  <c r="AD3" i="27"/>
  <c r="AC3" i="27"/>
  <c r="AB3" i="27"/>
  <c r="AA3" i="27"/>
  <c r="Z3" i="27"/>
  <c r="Y3" i="27"/>
  <c r="X3" i="27"/>
  <c r="W3" i="27"/>
  <c r="V3" i="27"/>
  <c r="U3" i="27"/>
  <c r="T3" i="27"/>
  <c r="S3" i="27"/>
  <c r="R3" i="27"/>
  <c r="Q3" i="27"/>
  <c r="P3" i="27"/>
  <c r="O3" i="27"/>
  <c r="N3" i="27"/>
  <c r="M3" i="27"/>
  <c r="L3" i="27"/>
  <c r="K3" i="27"/>
  <c r="J3" i="27"/>
  <c r="I3" i="27"/>
  <c r="H3" i="27"/>
  <c r="G3" i="27"/>
  <c r="F3" i="27"/>
  <c r="E3" i="27"/>
  <c r="D3" i="27"/>
  <c r="C3" i="27"/>
  <c r="AG2" i="27"/>
  <c r="AF2" i="27"/>
  <c r="AE2" i="27"/>
  <c r="AD2" i="27"/>
  <c r="AC2" i="27"/>
  <c r="AB2" i="27"/>
  <c r="AA2" i="27"/>
  <c r="Z2" i="27"/>
  <c r="Y2" i="27"/>
  <c r="X2" i="27"/>
  <c r="W2" i="27"/>
  <c r="V2" i="27"/>
  <c r="U2" i="27"/>
  <c r="T2" i="27"/>
  <c r="S2" i="27"/>
  <c r="R2" i="27"/>
  <c r="Q2" i="27"/>
  <c r="P2" i="27"/>
  <c r="O2" i="27"/>
  <c r="N2" i="27"/>
  <c r="M2" i="27"/>
  <c r="L2" i="27"/>
  <c r="K2" i="27"/>
  <c r="J2" i="27"/>
  <c r="I2" i="27"/>
  <c r="H2" i="27"/>
  <c r="G2" i="27"/>
  <c r="F2" i="27"/>
  <c r="E2" i="27"/>
  <c r="D2" i="27"/>
  <c r="C2" i="27"/>
  <c r="B12" i="27"/>
  <c r="B177" i="27" s="1"/>
  <c r="B11" i="27"/>
  <c r="B176" i="27" s="1"/>
  <c r="B10" i="27"/>
  <c r="B9" i="27"/>
  <c r="B8" i="27"/>
  <c r="B174" i="27" s="1"/>
  <c r="B5" i="27"/>
  <c r="A57" i="17"/>
  <c r="A56" i="17"/>
  <c r="A55" i="17"/>
  <c r="A54" i="17"/>
  <c r="A53" i="17"/>
  <c r="A52" i="17"/>
  <c r="A51" i="17"/>
  <c r="A50" i="17"/>
  <c r="A49" i="17"/>
  <c r="A48" i="17"/>
  <c r="A47" i="17"/>
  <c r="B236" i="27" l="1"/>
  <c r="AA179" i="27"/>
  <c r="H183" i="27"/>
  <c r="P183" i="27"/>
  <c r="X183" i="27"/>
  <c r="AF183" i="27"/>
  <c r="D185" i="27"/>
  <c r="L185" i="27"/>
  <c r="T185" i="27"/>
  <c r="AB185" i="27"/>
  <c r="B190" i="27"/>
  <c r="Q179" i="27"/>
  <c r="D183" i="27"/>
  <c r="L183" i="27"/>
  <c r="T183" i="27"/>
  <c r="AB183" i="27"/>
  <c r="H185" i="27"/>
  <c r="P185" i="27"/>
  <c r="P188" i="27" s="1"/>
  <c r="X185" i="27"/>
  <c r="AF185" i="27"/>
  <c r="M183" i="27"/>
  <c r="AC183" i="27"/>
  <c r="I185" i="27"/>
  <c r="Y185" i="27"/>
  <c r="E183" i="27"/>
  <c r="U183" i="27"/>
  <c r="Q185" i="27"/>
  <c r="AG185" i="27"/>
  <c r="I183" i="27"/>
  <c r="Q183" i="27"/>
  <c r="Y183" i="27"/>
  <c r="AG183" i="27"/>
  <c r="J183" i="27"/>
  <c r="R183" i="27"/>
  <c r="Z183" i="27"/>
  <c r="C183" i="27"/>
  <c r="K183" i="27"/>
  <c r="S183" i="27"/>
  <c r="AA183" i="27"/>
  <c r="E185" i="27"/>
  <c r="M185" i="27"/>
  <c r="U185" i="27"/>
  <c r="AC185" i="27"/>
  <c r="G185" i="27"/>
  <c r="O185" i="27"/>
  <c r="W185" i="27"/>
  <c r="AE185" i="27"/>
  <c r="F183" i="27"/>
  <c r="N183" i="27"/>
  <c r="V183" i="27"/>
  <c r="AD183" i="27"/>
  <c r="J185" i="27"/>
  <c r="R185" i="27"/>
  <c r="Z185" i="27"/>
  <c r="G183" i="27"/>
  <c r="G188" i="27" s="1"/>
  <c r="O183" i="27"/>
  <c r="B189" i="27"/>
  <c r="C189" i="27"/>
  <c r="K189" i="27"/>
  <c r="S189" i="27"/>
  <c r="AA189" i="27"/>
  <c r="F189" i="27"/>
  <c r="N189" i="27"/>
  <c r="V189" i="27"/>
  <c r="AD189" i="27"/>
  <c r="G189" i="27"/>
  <c r="O189" i="27"/>
  <c r="W189" i="27"/>
  <c r="AE189" i="27"/>
  <c r="H189" i="27"/>
  <c r="P189" i="27"/>
  <c r="X189" i="27"/>
  <c r="AF189" i="27"/>
  <c r="C190" i="27"/>
  <c r="K190" i="27"/>
  <c r="S190" i="27"/>
  <c r="AA190" i="27"/>
  <c r="G190" i="27"/>
  <c r="O190" i="27"/>
  <c r="W190" i="27"/>
  <c r="AE190" i="27"/>
  <c r="H190" i="27"/>
  <c r="P190" i="27"/>
  <c r="X190" i="27"/>
  <c r="AF190" i="27"/>
  <c r="I190" i="27"/>
  <c r="Q190" i="27"/>
  <c r="Y190" i="27"/>
  <c r="AG190" i="27"/>
  <c r="F185" i="27"/>
  <c r="N185" i="27"/>
  <c r="V185" i="27"/>
  <c r="AD185" i="27"/>
  <c r="D189" i="27"/>
  <c r="L189" i="27"/>
  <c r="T189" i="27"/>
  <c r="AB189" i="27"/>
  <c r="D190" i="27"/>
  <c r="L190" i="27"/>
  <c r="T190" i="27"/>
  <c r="AB190" i="27"/>
  <c r="E189" i="27"/>
  <c r="M189" i="27"/>
  <c r="U189" i="27"/>
  <c r="AC189" i="27"/>
  <c r="E190" i="27"/>
  <c r="M190" i="27"/>
  <c r="U190" i="27"/>
  <c r="AC190" i="27"/>
  <c r="F190" i="27"/>
  <c r="N190" i="27"/>
  <c r="V190" i="27"/>
  <c r="AD190" i="27"/>
  <c r="B185" i="27"/>
  <c r="W183" i="27"/>
  <c r="AE183" i="27"/>
  <c r="C185" i="27"/>
  <c r="C188" i="27" s="1"/>
  <c r="K185" i="27"/>
  <c r="S185" i="27"/>
  <c r="S188" i="27" s="1"/>
  <c r="AA185" i="27"/>
  <c r="I189" i="27"/>
  <c r="Q189" i="27"/>
  <c r="Y189" i="27"/>
  <c r="AG189" i="27"/>
  <c r="J189" i="27"/>
  <c r="R189" i="27"/>
  <c r="Z189" i="27"/>
  <c r="J190" i="27"/>
  <c r="R190" i="27"/>
  <c r="Z190" i="27"/>
  <c r="B175" i="27"/>
  <c r="J175" i="27"/>
  <c r="R175" i="27"/>
  <c r="Z175" i="27"/>
  <c r="I180" i="27"/>
  <c r="Q180" i="27"/>
  <c r="Y180" i="27"/>
  <c r="AG180" i="27"/>
  <c r="E180" i="27"/>
  <c r="M180" i="27"/>
  <c r="U180" i="27"/>
  <c r="AC180" i="27"/>
  <c r="D179" i="27"/>
  <c r="L179" i="27"/>
  <c r="T179" i="27"/>
  <c r="AB179" i="27"/>
  <c r="E179" i="27"/>
  <c r="AC179" i="27"/>
  <c r="V179" i="27"/>
  <c r="G179" i="27"/>
  <c r="O179" i="27"/>
  <c r="W179" i="27"/>
  <c r="AE179" i="27"/>
  <c r="I175" i="27"/>
  <c r="Q175" i="27"/>
  <c r="Y175" i="27"/>
  <c r="AG175" i="27"/>
  <c r="H179" i="27"/>
  <c r="P179" i="27"/>
  <c r="X179" i="27"/>
  <c r="AF179" i="27"/>
  <c r="F180" i="27"/>
  <c r="N180" i="27"/>
  <c r="V180" i="27"/>
  <c r="AD180" i="27"/>
  <c r="J180" i="27"/>
  <c r="R180" i="27"/>
  <c r="Z180" i="27"/>
  <c r="I179" i="27"/>
  <c r="Y179" i="27"/>
  <c r="AG179" i="27"/>
  <c r="M179" i="27"/>
  <c r="N179" i="27"/>
  <c r="AE173" i="27"/>
  <c r="G180" i="27"/>
  <c r="O180" i="27"/>
  <c r="W180" i="27"/>
  <c r="AE180" i="27"/>
  <c r="C180" i="27"/>
  <c r="K180" i="27"/>
  <c r="S180" i="27"/>
  <c r="AA180" i="27"/>
  <c r="J179" i="27"/>
  <c r="R179" i="27"/>
  <c r="Z179" i="27"/>
  <c r="U179" i="27"/>
  <c r="F179" i="27"/>
  <c r="AD179" i="27"/>
  <c r="H180" i="27"/>
  <c r="P180" i="27"/>
  <c r="X180" i="27"/>
  <c r="AF180" i="27"/>
  <c r="D180" i="27"/>
  <c r="L180" i="27"/>
  <c r="T180" i="27"/>
  <c r="AB180" i="27"/>
  <c r="C179" i="27"/>
  <c r="K179" i="27"/>
  <c r="S179" i="27"/>
  <c r="AB172" i="27"/>
  <c r="G173" i="27"/>
  <c r="K175" i="27"/>
  <c r="U172" i="27"/>
  <c r="P173" i="27"/>
  <c r="D175" i="27"/>
  <c r="L172" i="27"/>
  <c r="S175" i="27"/>
  <c r="E172" i="27"/>
  <c r="H173" i="27"/>
  <c r="L175" i="27"/>
  <c r="D172" i="27"/>
  <c r="O173" i="27"/>
  <c r="AA175" i="27"/>
  <c r="M172" i="27"/>
  <c r="X173" i="27"/>
  <c r="AB175" i="27"/>
  <c r="T172" i="27"/>
  <c r="W173" i="27"/>
  <c r="C175" i="27"/>
  <c r="AC172" i="27"/>
  <c r="AF173" i="27"/>
  <c r="T175" i="27"/>
  <c r="F172" i="27"/>
  <c r="V172" i="27"/>
  <c r="I173" i="27"/>
  <c r="Y173" i="27"/>
  <c r="M175" i="27"/>
  <c r="AC175" i="27"/>
  <c r="O172" i="27"/>
  <c r="AE172" i="27"/>
  <c r="J173" i="27"/>
  <c r="R173" i="27"/>
  <c r="N175" i="27"/>
  <c r="V175" i="27"/>
  <c r="P172" i="27"/>
  <c r="AF172" i="27"/>
  <c r="C173" i="27"/>
  <c r="S173" i="27"/>
  <c r="O175" i="27"/>
  <c r="AE175" i="27"/>
  <c r="AG172" i="27"/>
  <c r="D173" i="27"/>
  <c r="T173" i="27"/>
  <c r="X175" i="27"/>
  <c r="J172" i="27"/>
  <c r="R172" i="27"/>
  <c r="Z172" i="27"/>
  <c r="E173" i="27"/>
  <c r="M173" i="27"/>
  <c r="U173" i="27"/>
  <c r="AC173" i="27"/>
  <c r="N172" i="27"/>
  <c r="AD172" i="27"/>
  <c r="Q173" i="27"/>
  <c r="AG173" i="27"/>
  <c r="E175" i="27"/>
  <c r="U175" i="27"/>
  <c r="G172" i="27"/>
  <c r="W172" i="27"/>
  <c r="Z173" i="27"/>
  <c r="F175" i="27"/>
  <c r="AD175" i="27"/>
  <c r="H172" i="27"/>
  <c r="X172" i="27"/>
  <c r="K173" i="27"/>
  <c r="AA173" i="27"/>
  <c r="G175" i="27"/>
  <c r="W175" i="27"/>
  <c r="I172" i="27"/>
  <c r="Y172" i="27"/>
  <c r="L173" i="27"/>
  <c r="AB173" i="27"/>
  <c r="H175" i="27"/>
  <c r="P175" i="27"/>
  <c r="AF175" i="27"/>
  <c r="C172" i="27"/>
  <c r="K172" i="27"/>
  <c r="S172" i="27"/>
  <c r="AA172" i="27"/>
  <c r="F173" i="27"/>
  <c r="N173" i="27"/>
  <c r="V173" i="27"/>
  <c r="AD173" i="27"/>
  <c r="Q172" i="27"/>
  <c r="L188" i="27" l="1"/>
  <c r="H188" i="27"/>
  <c r="AB188" i="27"/>
  <c r="O188" i="27"/>
  <c r="K188" i="27"/>
  <c r="D188" i="27"/>
  <c r="B188" i="27"/>
  <c r="Q188" i="27"/>
  <c r="Y188" i="27"/>
  <c r="W188" i="27"/>
  <c r="AC188" i="27"/>
  <c r="T188" i="27"/>
  <c r="Q178" i="27"/>
  <c r="I188" i="27"/>
  <c r="E188" i="27"/>
  <c r="AE188" i="27"/>
  <c r="Z188" i="27"/>
  <c r="AF188" i="27"/>
  <c r="V188" i="27"/>
  <c r="R188" i="27"/>
  <c r="X188" i="27"/>
  <c r="M188" i="27"/>
  <c r="J188" i="27"/>
  <c r="U188" i="27"/>
  <c r="AA188" i="27"/>
  <c r="AD188" i="27"/>
  <c r="AG188" i="27"/>
  <c r="N188" i="27"/>
  <c r="F188" i="27"/>
  <c r="AB178" i="27"/>
  <c r="O178" i="27"/>
  <c r="M178" i="27"/>
  <c r="T178" i="27"/>
  <c r="G178" i="27"/>
  <c r="AG178" i="27"/>
  <c r="P178" i="27"/>
  <c r="L178" i="27"/>
  <c r="S178" i="27"/>
  <c r="Y178" i="27"/>
  <c r="E178" i="27"/>
  <c r="K178" i="27"/>
  <c r="AD178" i="27"/>
  <c r="AC178" i="27"/>
  <c r="H178" i="27"/>
  <c r="R178" i="27"/>
  <c r="AE178" i="27"/>
  <c r="I178" i="27"/>
  <c r="F178" i="27"/>
  <c r="J178" i="27"/>
  <c r="C178" i="27"/>
  <c r="Z178" i="27"/>
  <c r="N178" i="27"/>
  <c r="X178" i="27"/>
  <c r="AF178" i="27"/>
  <c r="W178" i="27"/>
  <c r="V178" i="27"/>
  <c r="AA178" i="27"/>
  <c r="U178" i="27"/>
  <c r="D178" i="27"/>
  <c r="B38" i="27" l="1"/>
  <c r="B37" i="27"/>
  <c r="B36" i="27"/>
  <c r="B35" i="27"/>
  <c r="B34" i="27"/>
  <c r="B33" i="27"/>
  <c r="B32" i="27"/>
  <c r="B31" i="27"/>
  <c r="B30" i="27"/>
  <c r="B29" i="27"/>
  <c r="B25" i="27"/>
  <c r="B24" i="27"/>
  <c r="B23" i="27"/>
  <c r="B22" i="27"/>
  <c r="B21" i="27"/>
  <c r="B20" i="27"/>
  <c r="B19" i="27"/>
  <c r="B18" i="27"/>
  <c r="B17" i="27"/>
  <c r="B16" i="27"/>
  <c r="B15" i="27"/>
  <c r="B7" i="27"/>
  <c r="B6" i="27"/>
  <c r="B4" i="27"/>
  <c r="B3" i="27"/>
  <c r="F25" i="26"/>
  <c r="F11" i="29"/>
  <c r="F10" i="29"/>
  <c r="F18" i="29" s="1"/>
  <c r="F9" i="29"/>
  <c r="K19" i="29"/>
  <c r="K18" i="29"/>
  <c r="K17" i="29"/>
  <c r="AG56" i="29"/>
  <c r="AF56" i="29"/>
  <c r="AE56" i="29"/>
  <c r="AD56" i="29"/>
  <c r="AC56" i="29"/>
  <c r="AB56" i="29"/>
  <c r="AA56" i="29"/>
  <c r="Z56" i="29"/>
  <c r="Y56" i="29"/>
  <c r="X56" i="29"/>
  <c r="W56" i="29"/>
  <c r="V56" i="29"/>
  <c r="U56" i="29"/>
  <c r="T56" i="29"/>
  <c r="S56" i="29"/>
  <c r="R56" i="29"/>
  <c r="Q56" i="29"/>
  <c r="P56" i="29"/>
  <c r="O56" i="29"/>
  <c r="N56" i="29"/>
  <c r="M56" i="29"/>
  <c r="L56" i="29"/>
  <c r="K56" i="29"/>
  <c r="J56" i="29"/>
  <c r="I56" i="29"/>
  <c r="H56" i="29"/>
  <c r="G56" i="29"/>
  <c r="F56" i="29"/>
  <c r="E56" i="29"/>
  <c r="D56" i="29"/>
  <c r="C56" i="29"/>
  <c r="B56" i="29"/>
  <c r="B172" i="27" l="1"/>
  <c r="B179" i="27"/>
  <c r="B180" i="27"/>
  <c r="B173" i="27"/>
  <c r="B19" i="26"/>
  <c r="B18" i="26"/>
  <c r="B17" i="26"/>
  <c r="J114" i="26"/>
  <c r="AG123" i="26"/>
  <c r="AF123" i="26"/>
  <c r="AE123" i="26"/>
  <c r="AD123" i="26"/>
  <c r="AC123" i="26"/>
  <c r="AB123" i="26"/>
  <c r="AA123" i="26"/>
  <c r="Z123" i="26"/>
  <c r="Y123" i="26"/>
  <c r="X123" i="26"/>
  <c r="W123" i="26"/>
  <c r="V123" i="26"/>
  <c r="U123" i="26"/>
  <c r="T123" i="26"/>
  <c r="S123" i="26"/>
  <c r="R123" i="26"/>
  <c r="Q123" i="26"/>
  <c r="P123" i="26"/>
  <c r="O123" i="26"/>
  <c r="N123" i="26"/>
  <c r="M123" i="26"/>
  <c r="L123" i="26"/>
  <c r="K123" i="26"/>
  <c r="J123" i="26"/>
  <c r="I123" i="26"/>
  <c r="H123" i="26"/>
  <c r="G123" i="26"/>
  <c r="F123" i="26"/>
  <c r="E123" i="26"/>
  <c r="D123" i="26"/>
  <c r="C123" i="26"/>
  <c r="B123" i="26"/>
  <c r="AG122" i="26"/>
  <c r="AF122" i="26"/>
  <c r="AE122" i="26"/>
  <c r="AD122" i="26"/>
  <c r="AC122" i="26"/>
  <c r="AB122" i="26"/>
  <c r="AA122" i="26"/>
  <c r="Z122" i="26"/>
  <c r="Y122" i="26"/>
  <c r="X122" i="26"/>
  <c r="W122" i="26"/>
  <c r="V122" i="26"/>
  <c r="U122" i="26"/>
  <c r="T122" i="26"/>
  <c r="S122" i="26"/>
  <c r="R122" i="26"/>
  <c r="Q122" i="26"/>
  <c r="P122" i="26"/>
  <c r="O122" i="26"/>
  <c r="N122" i="26"/>
  <c r="M122" i="26"/>
  <c r="L122" i="26"/>
  <c r="K122" i="26"/>
  <c r="J122" i="26"/>
  <c r="I122" i="26"/>
  <c r="H122" i="26"/>
  <c r="G122" i="26"/>
  <c r="F122" i="26"/>
  <c r="E122" i="26"/>
  <c r="D122" i="26"/>
  <c r="C122" i="26"/>
  <c r="B122" i="26"/>
  <c r="AG121" i="26"/>
  <c r="AF121" i="26"/>
  <c r="AE121" i="26"/>
  <c r="AD121" i="26"/>
  <c r="AC121" i="26"/>
  <c r="AB121" i="26"/>
  <c r="AA121" i="26"/>
  <c r="Z121" i="26"/>
  <c r="Y121" i="26"/>
  <c r="X121" i="26"/>
  <c r="W121" i="26"/>
  <c r="V121" i="26"/>
  <c r="U121" i="26"/>
  <c r="T121" i="26"/>
  <c r="S121" i="26"/>
  <c r="R121" i="26"/>
  <c r="Q121" i="26"/>
  <c r="P121" i="26"/>
  <c r="O121" i="26"/>
  <c r="N121" i="26"/>
  <c r="M121" i="26"/>
  <c r="L121" i="26"/>
  <c r="K121" i="26"/>
  <c r="J121" i="26"/>
  <c r="I121" i="26"/>
  <c r="H121" i="26"/>
  <c r="G121" i="26"/>
  <c r="F121" i="26"/>
  <c r="E121" i="26"/>
  <c r="D121" i="26"/>
  <c r="C121" i="26"/>
  <c r="B121" i="26"/>
  <c r="AG120" i="26"/>
  <c r="AF120" i="26"/>
  <c r="AE120" i="26"/>
  <c r="AD120" i="26"/>
  <c r="AC120" i="26"/>
  <c r="AB120" i="26"/>
  <c r="AA120" i="26"/>
  <c r="Z120" i="26"/>
  <c r="Y120" i="26"/>
  <c r="X120" i="26"/>
  <c r="W120" i="26"/>
  <c r="V120" i="26"/>
  <c r="U120" i="26"/>
  <c r="T120" i="26"/>
  <c r="S120" i="26"/>
  <c r="R120" i="26"/>
  <c r="Q120" i="26"/>
  <c r="P120" i="26"/>
  <c r="O120" i="26"/>
  <c r="N120" i="26"/>
  <c r="M120" i="26"/>
  <c r="L120" i="26"/>
  <c r="K120" i="26"/>
  <c r="J120" i="26"/>
  <c r="I120" i="26"/>
  <c r="H120" i="26"/>
  <c r="G120" i="26"/>
  <c r="F120" i="26"/>
  <c r="E120" i="26"/>
  <c r="D120" i="26"/>
  <c r="C120" i="26"/>
  <c r="B120" i="26"/>
  <c r="AG119" i="26"/>
  <c r="AF119" i="26"/>
  <c r="AE119" i="26"/>
  <c r="AD119" i="26"/>
  <c r="AC119" i="26"/>
  <c r="AB119" i="26"/>
  <c r="AA119" i="26"/>
  <c r="Z119" i="26"/>
  <c r="Y119" i="26"/>
  <c r="X119" i="26"/>
  <c r="W119" i="26"/>
  <c r="V119" i="26"/>
  <c r="U119" i="26"/>
  <c r="T119" i="26"/>
  <c r="S119" i="26"/>
  <c r="R119" i="26"/>
  <c r="Q119" i="26"/>
  <c r="P119" i="26"/>
  <c r="O119" i="26"/>
  <c r="N119" i="26"/>
  <c r="M119" i="26"/>
  <c r="L119" i="26"/>
  <c r="K119" i="26"/>
  <c r="J119" i="26"/>
  <c r="I119" i="26"/>
  <c r="H119" i="26"/>
  <c r="G119" i="26"/>
  <c r="F119" i="26"/>
  <c r="E119" i="26"/>
  <c r="D119" i="26"/>
  <c r="C119" i="26"/>
  <c r="B119" i="26"/>
  <c r="AG118" i="26"/>
  <c r="AF118" i="26"/>
  <c r="AE118" i="26"/>
  <c r="AD118" i="26"/>
  <c r="AC118" i="26"/>
  <c r="AB118" i="26"/>
  <c r="AA118" i="26"/>
  <c r="Z118" i="26"/>
  <c r="Y118" i="26"/>
  <c r="X118" i="26"/>
  <c r="W118" i="26"/>
  <c r="V118" i="26"/>
  <c r="U118" i="26"/>
  <c r="T118" i="26"/>
  <c r="S118" i="26"/>
  <c r="R118" i="26"/>
  <c r="Q118" i="26"/>
  <c r="P118" i="26"/>
  <c r="O118" i="26"/>
  <c r="N118" i="26"/>
  <c r="M118" i="26"/>
  <c r="L118" i="26"/>
  <c r="K118" i="26"/>
  <c r="J118" i="26"/>
  <c r="I118" i="26"/>
  <c r="H118" i="26"/>
  <c r="G118" i="26"/>
  <c r="F118" i="26"/>
  <c r="E118" i="26"/>
  <c r="D118" i="26"/>
  <c r="C118" i="26"/>
  <c r="B118" i="26"/>
  <c r="AG117" i="26"/>
  <c r="AF117" i="26"/>
  <c r="AE117" i="26"/>
  <c r="AD117" i="26"/>
  <c r="AC117" i="26"/>
  <c r="AB117" i="26"/>
  <c r="AA117" i="26"/>
  <c r="Z117" i="26"/>
  <c r="Y117" i="26"/>
  <c r="X117" i="26"/>
  <c r="W117" i="26"/>
  <c r="V117" i="26"/>
  <c r="U117" i="26"/>
  <c r="T117" i="26"/>
  <c r="S117" i="26"/>
  <c r="R117" i="26"/>
  <c r="Q117" i="26"/>
  <c r="P117" i="26"/>
  <c r="O117" i="26"/>
  <c r="N117" i="26"/>
  <c r="M117" i="26"/>
  <c r="L117" i="26"/>
  <c r="K117" i="26"/>
  <c r="J117" i="26"/>
  <c r="I117" i="26"/>
  <c r="H117" i="26"/>
  <c r="G117" i="26"/>
  <c r="F117" i="26"/>
  <c r="E117" i="26"/>
  <c r="D117" i="26"/>
  <c r="C117" i="26"/>
  <c r="B117" i="26"/>
  <c r="AG116" i="26"/>
  <c r="AF116" i="26"/>
  <c r="AE116" i="26"/>
  <c r="AD116" i="26"/>
  <c r="AC116" i="26"/>
  <c r="AB116" i="26"/>
  <c r="AA116" i="26"/>
  <c r="Z116" i="26"/>
  <c r="Y116" i="26"/>
  <c r="X116" i="26"/>
  <c r="W116" i="26"/>
  <c r="V116" i="26"/>
  <c r="U116" i="26"/>
  <c r="T116" i="26"/>
  <c r="S116" i="26"/>
  <c r="R116" i="26"/>
  <c r="Q116" i="26"/>
  <c r="P116" i="26"/>
  <c r="O116" i="26"/>
  <c r="N116" i="26"/>
  <c r="M116" i="26"/>
  <c r="L116" i="26"/>
  <c r="K116" i="26"/>
  <c r="J116" i="26"/>
  <c r="I116" i="26"/>
  <c r="H116" i="26"/>
  <c r="G116" i="26"/>
  <c r="F116" i="26"/>
  <c r="E116" i="26"/>
  <c r="D116" i="26"/>
  <c r="C116" i="26"/>
  <c r="B116" i="26"/>
  <c r="AG115" i="26"/>
  <c r="AF115" i="26"/>
  <c r="AE115" i="26"/>
  <c r="AD115" i="26"/>
  <c r="AC115" i="26"/>
  <c r="AB115" i="26"/>
  <c r="AA115" i="26"/>
  <c r="Z115" i="26"/>
  <c r="Y115" i="26"/>
  <c r="X115" i="26"/>
  <c r="W115" i="26"/>
  <c r="V115" i="26"/>
  <c r="U115" i="26"/>
  <c r="T115" i="26"/>
  <c r="S115" i="26"/>
  <c r="R115" i="26"/>
  <c r="Q115" i="26"/>
  <c r="P115" i="26"/>
  <c r="O115" i="26"/>
  <c r="N115" i="26"/>
  <c r="M115" i="26"/>
  <c r="L115" i="26"/>
  <c r="K115" i="26"/>
  <c r="J115" i="26"/>
  <c r="I115" i="26"/>
  <c r="H115" i="26"/>
  <c r="G115" i="26"/>
  <c r="F115" i="26"/>
  <c r="E115" i="26"/>
  <c r="D115" i="26"/>
  <c r="C115" i="26"/>
  <c r="B115" i="26"/>
  <c r="AG114" i="26"/>
  <c r="AF114" i="26"/>
  <c r="AE114" i="26"/>
  <c r="AD114" i="26"/>
  <c r="AC114" i="26"/>
  <c r="AB114" i="26"/>
  <c r="AA114" i="26"/>
  <c r="Z114" i="26"/>
  <c r="Y114" i="26"/>
  <c r="X114" i="26"/>
  <c r="W114" i="26"/>
  <c r="V114" i="26"/>
  <c r="U114" i="26"/>
  <c r="T114" i="26"/>
  <c r="S114" i="26"/>
  <c r="R114" i="26"/>
  <c r="Q114" i="26"/>
  <c r="P114" i="26"/>
  <c r="O114" i="26"/>
  <c r="N114" i="26"/>
  <c r="M114" i="26"/>
  <c r="L114" i="26"/>
  <c r="K114" i="26"/>
  <c r="I114" i="26"/>
  <c r="H114" i="26"/>
  <c r="G114" i="26"/>
  <c r="F114" i="26"/>
  <c r="E114" i="26"/>
  <c r="D114" i="26"/>
  <c r="C114" i="26"/>
  <c r="B114" i="26"/>
  <c r="AF98" i="26"/>
  <c r="AE98" i="26"/>
  <c r="AD98" i="26"/>
  <c r="AC98" i="26"/>
  <c r="AB98" i="26"/>
  <c r="AA98" i="26"/>
  <c r="Z98" i="26"/>
  <c r="Y98" i="26"/>
  <c r="X98" i="26"/>
  <c r="W98" i="26"/>
  <c r="V98" i="26"/>
  <c r="U98" i="26"/>
  <c r="T98" i="26"/>
  <c r="S98" i="26"/>
  <c r="R98" i="26"/>
  <c r="Q98" i="26"/>
  <c r="P98" i="26"/>
  <c r="O98" i="26"/>
  <c r="N98" i="26"/>
  <c r="M98" i="26"/>
  <c r="L98" i="26"/>
  <c r="K98" i="26"/>
  <c r="J98" i="26"/>
  <c r="I98" i="26"/>
  <c r="H98" i="26"/>
  <c r="G98" i="26"/>
  <c r="F98" i="26"/>
  <c r="E98" i="26"/>
  <c r="D98" i="26"/>
  <c r="C98" i="26"/>
  <c r="B98" i="26"/>
  <c r="AG98" i="26"/>
  <c r="M68" i="31"/>
  <c r="AH70" i="31"/>
  <c r="AG70" i="31"/>
  <c r="AF70" i="31"/>
  <c r="AE70" i="31"/>
  <c r="AD70" i="31"/>
  <c r="AC70" i="31"/>
  <c r="AB70" i="31"/>
  <c r="AA70" i="31"/>
  <c r="Z70" i="31"/>
  <c r="Y70" i="31"/>
  <c r="X70" i="31"/>
  <c r="W70" i="31"/>
  <c r="V70" i="31"/>
  <c r="U70" i="31"/>
  <c r="T70" i="31"/>
  <c r="S70" i="31"/>
  <c r="R70" i="31"/>
  <c r="Q70" i="31"/>
  <c r="P70" i="31"/>
  <c r="O70" i="31"/>
  <c r="N70" i="31"/>
  <c r="M70" i="31"/>
  <c r="L70" i="31"/>
  <c r="K70" i="31"/>
  <c r="J70" i="31"/>
  <c r="I70" i="31"/>
  <c r="H70" i="31"/>
  <c r="G70" i="31"/>
  <c r="F70" i="31"/>
  <c r="E70" i="31"/>
  <c r="D70" i="31"/>
  <c r="AH69" i="31"/>
  <c r="AG69" i="31"/>
  <c r="AF69" i="31"/>
  <c r="AE69" i="31"/>
  <c r="AD69" i="31"/>
  <c r="AC69" i="31"/>
  <c r="AB69" i="31"/>
  <c r="AA69" i="31"/>
  <c r="Z69" i="31"/>
  <c r="Y69" i="31"/>
  <c r="X69" i="31"/>
  <c r="W69" i="31"/>
  <c r="V69" i="31"/>
  <c r="U69" i="31"/>
  <c r="T69" i="31"/>
  <c r="S69" i="31"/>
  <c r="R69" i="31"/>
  <c r="Q69" i="31"/>
  <c r="P69" i="31"/>
  <c r="O69" i="31"/>
  <c r="N69" i="31"/>
  <c r="M69" i="31"/>
  <c r="L69" i="31"/>
  <c r="K69" i="31"/>
  <c r="J69" i="31"/>
  <c r="I69" i="31"/>
  <c r="H69" i="31"/>
  <c r="G69" i="31"/>
  <c r="F69" i="31"/>
  <c r="E69" i="31"/>
  <c r="D69" i="31"/>
  <c r="AH68" i="31"/>
  <c r="AG68" i="31"/>
  <c r="AF68" i="31"/>
  <c r="AE68" i="31"/>
  <c r="AD68" i="31"/>
  <c r="AC68" i="31"/>
  <c r="AB68" i="31"/>
  <c r="AA68" i="31"/>
  <c r="Z68" i="31"/>
  <c r="Y68" i="31"/>
  <c r="X68" i="31"/>
  <c r="W68" i="31"/>
  <c r="V68" i="31"/>
  <c r="U68" i="31"/>
  <c r="T68" i="31"/>
  <c r="S68" i="31"/>
  <c r="R68" i="31"/>
  <c r="Q68" i="31"/>
  <c r="P68" i="31"/>
  <c r="O68" i="31"/>
  <c r="N68" i="31"/>
  <c r="L68" i="31"/>
  <c r="K68" i="31"/>
  <c r="J68" i="31"/>
  <c r="I68" i="31"/>
  <c r="H68" i="31"/>
  <c r="G68" i="31"/>
  <c r="F68" i="31"/>
  <c r="E68" i="31"/>
  <c r="D68" i="31"/>
  <c r="AH67" i="31"/>
  <c r="AG67" i="31"/>
  <c r="AF67" i="31"/>
  <c r="AE67" i="31"/>
  <c r="AD67" i="31"/>
  <c r="AC67" i="31"/>
  <c r="AB67" i="31"/>
  <c r="AA67" i="31"/>
  <c r="Z67" i="31"/>
  <c r="Y67" i="31"/>
  <c r="X67" i="31"/>
  <c r="W67" i="31"/>
  <c r="V67" i="31"/>
  <c r="U67" i="31"/>
  <c r="T67" i="31"/>
  <c r="S67" i="31"/>
  <c r="R67" i="31"/>
  <c r="Q67" i="31"/>
  <c r="P67" i="31"/>
  <c r="O67" i="31"/>
  <c r="N67" i="31"/>
  <c r="M67" i="31"/>
  <c r="L67" i="31"/>
  <c r="K67" i="31"/>
  <c r="J67" i="31"/>
  <c r="I67" i="31"/>
  <c r="H67" i="31"/>
  <c r="G67" i="31"/>
  <c r="F67" i="31"/>
  <c r="E67" i="31"/>
  <c r="D67" i="31"/>
  <c r="AH66" i="31"/>
  <c r="AG66" i="31"/>
  <c r="AF66" i="31"/>
  <c r="AE66" i="31"/>
  <c r="AD66" i="31"/>
  <c r="AC66" i="31"/>
  <c r="AB66" i="31"/>
  <c r="AA66" i="31"/>
  <c r="Z66" i="31"/>
  <c r="Y66" i="31"/>
  <c r="X66" i="31"/>
  <c r="W66" i="31"/>
  <c r="V66" i="31"/>
  <c r="U66" i="31"/>
  <c r="T66" i="31"/>
  <c r="S66" i="31"/>
  <c r="R66" i="31"/>
  <c r="Q66" i="31"/>
  <c r="P66" i="31"/>
  <c r="O66" i="31"/>
  <c r="N66" i="31"/>
  <c r="M66" i="31"/>
  <c r="L66" i="31"/>
  <c r="K66" i="31"/>
  <c r="J66" i="31"/>
  <c r="I66" i="31"/>
  <c r="H66" i="31"/>
  <c r="G66" i="31"/>
  <c r="F66" i="31"/>
  <c r="E66" i="31"/>
  <c r="D66" i="31"/>
  <c r="AH65" i="31"/>
  <c r="AG65" i="31"/>
  <c r="AF65" i="31"/>
  <c r="AE65" i="31"/>
  <c r="AD65" i="31"/>
  <c r="AC65" i="31"/>
  <c r="AB65" i="31"/>
  <c r="AA65" i="31"/>
  <c r="Z65" i="31"/>
  <c r="Y65" i="31"/>
  <c r="X65" i="31"/>
  <c r="W65" i="31"/>
  <c r="V65" i="31"/>
  <c r="U65" i="31"/>
  <c r="T65" i="31"/>
  <c r="S65" i="31"/>
  <c r="R65" i="31"/>
  <c r="Q65" i="31"/>
  <c r="P65" i="31"/>
  <c r="O65" i="31"/>
  <c r="N65" i="31"/>
  <c r="M65" i="31"/>
  <c r="L65" i="31"/>
  <c r="K65" i="31"/>
  <c r="J65" i="31"/>
  <c r="I65" i="31"/>
  <c r="H65" i="31"/>
  <c r="G65" i="31"/>
  <c r="F65" i="31"/>
  <c r="E65" i="31"/>
  <c r="D65" i="31"/>
  <c r="AH64" i="31"/>
  <c r="AG64" i="31"/>
  <c r="AF64" i="31"/>
  <c r="AE64" i="31"/>
  <c r="AD64" i="31"/>
  <c r="AC64" i="31"/>
  <c r="AB64" i="31"/>
  <c r="AA64" i="31"/>
  <c r="Z64" i="31"/>
  <c r="Y64" i="31"/>
  <c r="X64" i="31"/>
  <c r="W64" i="31"/>
  <c r="V64" i="31"/>
  <c r="U64" i="31"/>
  <c r="T64" i="31"/>
  <c r="S64" i="31"/>
  <c r="R64" i="31"/>
  <c r="Q64" i="31"/>
  <c r="P64" i="31"/>
  <c r="O64" i="31"/>
  <c r="N64" i="31"/>
  <c r="M64" i="31"/>
  <c r="L64" i="31"/>
  <c r="K64" i="31"/>
  <c r="J64" i="31"/>
  <c r="I64" i="31"/>
  <c r="H64" i="31"/>
  <c r="G64" i="31"/>
  <c r="F64" i="31"/>
  <c r="E64" i="31"/>
  <c r="D64" i="31"/>
  <c r="AH63" i="31"/>
  <c r="AG63" i="31"/>
  <c r="AF63" i="31"/>
  <c r="AE63" i="31"/>
  <c r="AD63" i="31"/>
  <c r="AC63" i="31"/>
  <c r="AB63" i="31"/>
  <c r="AA63" i="31"/>
  <c r="Z63" i="31"/>
  <c r="Y63" i="31"/>
  <c r="X63" i="31"/>
  <c r="W63" i="31"/>
  <c r="V63" i="31"/>
  <c r="U63" i="31"/>
  <c r="T63" i="31"/>
  <c r="S63" i="31"/>
  <c r="R63" i="31"/>
  <c r="Q63" i="31"/>
  <c r="P63" i="31"/>
  <c r="O63" i="31"/>
  <c r="N63" i="31"/>
  <c r="M63" i="31"/>
  <c r="L63" i="31"/>
  <c r="K63" i="31"/>
  <c r="J63" i="31"/>
  <c r="I63" i="31"/>
  <c r="H63" i="31"/>
  <c r="G63" i="31"/>
  <c r="F63" i="31"/>
  <c r="E63" i="31"/>
  <c r="D63" i="31"/>
  <c r="AH62" i="31"/>
  <c r="AG62" i="31"/>
  <c r="AF62" i="31"/>
  <c r="AE62" i="31"/>
  <c r="AD62" i="31"/>
  <c r="AC62" i="31"/>
  <c r="AB62" i="31"/>
  <c r="AA62" i="31"/>
  <c r="Z62" i="31"/>
  <c r="Y62" i="31"/>
  <c r="X62" i="31"/>
  <c r="W62" i="31"/>
  <c r="V62" i="31"/>
  <c r="U62" i="31"/>
  <c r="T62" i="31"/>
  <c r="S62" i="31"/>
  <c r="R62" i="31"/>
  <c r="Q62" i="31"/>
  <c r="P62" i="31"/>
  <c r="O62" i="31"/>
  <c r="N62" i="31"/>
  <c r="M62" i="31"/>
  <c r="L62" i="31"/>
  <c r="K62" i="31"/>
  <c r="J62" i="31"/>
  <c r="I62" i="31"/>
  <c r="H62" i="31"/>
  <c r="G62" i="31"/>
  <c r="F62" i="31"/>
  <c r="E62" i="31"/>
  <c r="D62" i="31"/>
  <c r="AH61" i="31"/>
  <c r="AG61" i="31"/>
  <c r="AF61" i="31"/>
  <c r="AE61" i="31"/>
  <c r="AD61" i="31"/>
  <c r="AC61" i="31"/>
  <c r="AB61" i="31"/>
  <c r="AA61" i="31"/>
  <c r="Z61" i="31"/>
  <c r="Y61" i="31"/>
  <c r="X61" i="31"/>
  <c r="W61" i="31"/>
  <c r="V61" i="31"/>
  <c r="U61" i="31"/>
  <c r="T61" i="31"/>
  <c r="S61" i="31"/>
  <c r="R61" i="31"/>
  <c r="Q61" i="31"/>
  <c r="P61" i="31"/>
  <c r="O61" i="31"/>
  <c r="N61" i="31"/>
  <c r="M61" i="31"/>
  <c r="L61" i="31"/>
  <c r="K61" i="31"/>
  <c r="J61" i="31"/>
  <c r="I61" i="31"/>
  <c r="H61" i="31"/>
  <c r="G61" i="31"/>
  <c r="F61" i="31"/>
  <c r="E61" i="31"/>
  <c r="D61" i="31"/>
  <c r="AH60" i="31"/>
  <c r="AG60" i="31"/>
  <c r="AF60" i="31"/>
  <c r="AE60" i="31"/>
  <c r="AD60" i="31"/>
  <c r="AC60" i="31"/>
  <c r="AB60" i="31"/>
  <c r="AA60" i="31"/>
  <c r="Z60" i="31"/>
  <c r="Y60" i="31"/>
  <c r="X60" i="31"/>
  <c r="W60" i="31"/>
  <c r="V60" i="31"/>
  <c r="U60" i="31"/>
  <c r="T60" i="31"/>
  <c r="S60" i="31"/>
  <c r="R60" i="31"/>
  <c r="Q60" i="31"/>
  <c r="P60" i="31"/>
  <c r="O60" i="31"/>
  <c r="N60" i="31"/>
  <c r="M60" i="31"/>
  <c r="L60" i="31"/>
  <c r="K60" i="31"/>
  <c r="J60" i="31"/>
  <c r="I60" i="31"/>
  <c r="H60" i="31"/>
  <c r="G60" i="31"/>
  <c r="F60" i="31"/>
  <c r="E60" i="31"/>
  <c r="D60" i="31"/>
  <c r="C70" i="31"/>
  <c r="C69" i="31"/>
  <c r="C68" i="31"/>
  <c r="C67" i="31"/>
  <c r="C66" i="31"/>
  <c r="C65" i="31"/>
  <c r="C64" i="31"/>
  <c r="C63" i="31"/>
  <c r="C62" i="31"/>
  <c r="C61" i="31"/>
  <c r="C60" i="31"/>
  <c r="AF46" i="31"/>
  <c r="AE46" i="31"/>
  <c r="AD46" i="31"/>
  <c r="AC46" i="31"/>
  <c r="AB46" i="31"/>
  <c r="AA46" i="31"/>
  <c r="Z46" i="31"/>
  <c r="Y46" i="31"/>
  <c r="X46" i="31"/>
  <c r="W46" i="31"/>
  <c r="V46" i="31"/>
  <c r="U46" i="31"/>
  <c r="T46" i="31"/>
  <c r="S46" i="31"/>
  <c r="R46" i="31"/>
  <c r="Q46" i="31"/>
  <c r="P46" i="31"/>
  <c r="O46" i="31"/>
  <c r="N46" i="31"/>
  <c r="M46" i="31"/>
  <c r="L46" i="31"/>
  <c r="K46" i="31"/>
  <c r="J46" i="31"/>
  <c r="I46" i="31"/>
  <c r="H46" i="31"/>
  <c r="G46" i="31"/>
  <c r="F46" i="31"/>
  <c r="E46" i="31"/>
  <c r="D46" i="31"/>
  <c r="C46" i="31"/>
  <c r="AH45" i="31"/>
  <c r="AG45" i="31"/>
  <c r="AF45" i="31"/>
  <c r="AE45" i="31"/>
  <c r="AD45" i="31"/>
  <c r="AC45" i="31"/>
  <c r="AB45" i="31"/>
  <c r="AA45" i="31"/>
  <c r="Z45" i="31"/>
  <c r="Y45" i="31"/>
  <c r="X45" i="31"/>
  <c r="W45" i="31"/>
  <c r="V45" i="31"/>
  <c r="U45" i="31"/>
  <c r="T45" i="31"/>
  <c r="S45" i="31"/>
  <c r="R45" i="31"/>
  <c r="Q45" i="31"/>
  <c r="P45" i="31"/>
  <c r="O45" i="31"/>
  <c r="N45" i="31"/>
  <c r="M45" i="31"/>
  <c r="L45" i="31"/>
  <c r="K45" i="31"/>
  <c r="J45" i="31"/>
  <c r="I45" i="31"/>
  <c r="H45" i="31"/>
  <c r="G45" i="31"/>
  <c r="F45" i="31"/>
  <c r="E45" i="31"/>
  <c r="D45" i="31"/>
  <c r="C45" i="31"/>
  <c r="AH44" i="31"/>
  <c r="AG44" i="31"/>
  <c r="AF44" i="31"/>
  <c r="AE44" i="31"/>
  <c r="AD44" i="31"/>
  <c r="AC44" i="31"/>
  <c r="AB44" i="31"/>
  <c r="AA44" i="31"/>
  <c r="Z44" i="31"/>
  <c r="Y44" i="31"/>
  <c r="X44" i="31"/>
  <c r="W44" i="31"/>
  <c r="V44" i="31"/>
  <c r="U44" i="31"/>
  <c r="T44" i="31"/>
  <c r="S44" i="31"/>
  <c r="R44" i="31"/>
  <c r="Q44" i="31"/>
  <c r="P44" i="31"/>
  <c r="O44" i="31"/>
  <c r="N44" i="31"/>
  <c r="M44" i="31"/>
  <c r="L44" i="31"/>
  <c r="K44" i="31"/>
  <c r="J44" i="31"/>
  <c r="I44" i="31"/>
  <c r="H44" i="31"/>
  <c r="G44" i="31"/>
  <c r="F44" i="31"/>
  <c r="E44" i="31"/>
  <c r="D44" i="31"/>
  <c r="C44" i="31"/>
  <c r="AH43" i="31"/>
  <c r="AG43" i="31"/>
  <c r="AF43" i="31"/>
  <c r="AE43" i="31"/>
  <c r="AD43" i="31"/>
  <c r="AC43" i="31"/>
  <c r="AB43" i="31"/>
  <c r="AA43" i="31"/>
  <c r="Z43" i="31"/>
  <c r="Y43" i="31"/>
  <c r="X43" i="31"/>
  <c r="W43" i="31"/>
  <c r="V43" i="31"/>
  <c r="U43" i="31"/>
  <c r="T43" i="31"/>
  <c r="S43" i="31"/>
  <c r="R43" i="31"/>
  <c r="Q43" i="31"/>
  <c r="P43" i="31"/>
  <c r="O43" i="31"/>
  <c r="N43" i="31"/>
  <c r="M43" i="31"/>
  <c r="L43" i="31"/>
  <c r="K43" i="31"/>
  <c r="J43" i="31"/>
  <c r="I43" i="31"/>
  <c r="H43" i="31"/>
  <c r="G43" i="31"/>
  <c r="F43" i="31"/>
  <c r="E43" i="31"/>
  <c r="D43" i="31"/>
  <c r="C43" i="31"/>
  <c r="AF42" i="31"/>
  <c r="AE42" i="31"/>
  <c r="AD42" i="31"/>
  <c r="AC42" i="31"/>
  <c r="AB42" i="31"/>
  <c r="AA42" i="31"/>
  <c r="Z42" i="31"/>
  <c r="Y42" i="31"/>
  <c r="X42" i="31"/>
  <c r="W42" i="31"/>
  <c r="V42" i="31"/>
  <c r="U42" i="31"/>
  <c r="T42" i="31"/>
  <c r="S42" i="31"/>
  <c r="R42" i="31"/>
  <c r="Q42" i="31"/>
  <c r="P42" i="31"/>
  <c r="O42" i="31"/>
  <c r="N42" i="31"/>
  <c r="M42" i="31"/>
  <c r="L42" i="31"/>
  <c r="K42" i="31"/>
  <c r="J42" i="31"/>
  <c r="I42" i="31"/>
  <c r="H42" i="31"/>
  <c r="G42" i="31"/>
  <c r="F42" i="31"/>
  <c r="E42" i="31"/>
  <c r="D42" i="31"/>
  <c r="C42" i="31"/>
  <c r="AF41" i="31"/>
  <c r="AE41" i="31"/>
  <c r="AD41" i="31"/>
  <c r="AC41" i="31"/>
  <c r="AB41" i="31"/>
  <c r="AA41" i="31"/>
  <c r="Z41" i="31"/>
  <c r="Y41" i="31"/>
  <c r="X41" i="31"/>
  <c r="W41" i="31"/>
  <c r="V41" i="31"/>
  <c r="U41" i="31"/>
  <c r="T41" i="31"/>
  <c r="S41" i="31"/>
  <c r="R41" i="31"/>
  <c r="Q41" i="31"/>
  <c r="P41" i="31"/>
  <c r="O41" i="31"/>
  <c r="N41" i="31"/>
  <c r="M41" i="31"/>
  <c r="L41" i="31"/>
  <c r="K41" i="31"/>
  <c r="J41" i="31"/>
  <c r="I41" i="31"/>
  <c r="H41" i="31"/>
  <c r="G41" i="31"/>
  <c r="F41" i="31"/>
  <c r="E41" i="31"/>
  <c r="D41" i="31"/>
  <c r="C41" i="31"/>
  <c r="AH40" i="31"/>
  <c r="AG40" i="31"/>
  <c r="AF40" i="31"/>
  <c r="AE40" i="31"/>
  <c r="AD40" i="31"/>
  <c r="AC40" i="31"/>
  <c r="AB40" i="31"/>
  <c r="AA40" i="31"/>
  <c r="Z40" i="31"/>
  <c r="Y40" i="31"/>
  <c r="X40" i="31"/>
  <c r="W40" i="31"/>
  <c r="V40" i="31"/>
  <c r="U40" i="31"/>
  <c r="T40" i="31"/>
  <c r="S40" i="31"/>
  <c r="R40" i="31"/>
  <c r="Q40" i="31"/>
  <c r="P40" i="31"/>
  <c r="O40" i="31"/>
  <c r="N40" i="31"/>
  <c r="M40" i="31"/>
  <c r="L40" i="31"/>
  <c r="K40" i="31"/>
  <c r="J40" i="31"/>
  <c r="I40" i="31"/>
  <c r="H40" i="31"/>
  <c r="G40" i="31"/>
  <c r="F40" i="31"/>
  <c r="E40" i="31"/>
  <c r="D40" i="31"/>
  <c r="C40" i="31"/>
  <c r="AH39" i="31"/>
  <c r="AG39" i="31"/>
  <c r="AF39" i="31"/>
  <c r="AE39" i="31"/>
  <c r="AD39" i="31"/>
  <c r="AC39" i="31"/>
  <c r="AB39" i="31"/>
  <c r="AA39" i="31"/>
  <c r="Z39" i="31"/>
  <c r="Y39" i="31"/>
  <c r="X39" i="31"/>
  <c r="W39" i="31"/>
  <c r="V39" i="31"/>
  <c r="U39" i="31"/>
  <c r="T39" i="31"/>
  <c r="S39" i="31"/>
  <c r="R39" i="31"/>
  <c r="Q39" i="31"/>
  <c r="P39" i="31"/>
  <c r="O39" i="31"/>
  <c r="N39" i="31"/>
  <c r="M39" i="31"/>
  <c r="L39" i="31"/>
  <c r="K39" i="31"/>
  <c r="J39" i="31"/>
  <c r="I39" i="31"/>
  <c r="H39" i="31"/>
  <c r="G39" i="31"/>
  <c r="F39" i="31"/>
  <c r="E39" i="31"/>
  <c r="D39" i="31"/>
  <c r="C39" i="31"/>
  <c r="AH38" i="31"/>
  <c r="AG38" i="31"/>
  <c r="AF38" i="31"/>
  <c r="AE38" i="31"/>
  <c r="AD38" i="31"/>
  <c r="AC38" i="31"/>
  <c r="AB38" i="31"/>
  <c r="AA38" i="31"/>
  <c r="Z38" i="31"/>
  <c r="Y38" i="31"/>
  <c r="X38" i="31"/>
  <c r="W38" i="31"/>
  <c r="V38" i="31"/>
  <c r="U38" i="31"/>
  <c r="T38" i="31"/>
  <c r="S38" i="31"/>
  <c r="R38" i="31"/>
  <c r="Q38" i="31"/>
  <c r="P38" i="31"/>
  <c r="O38" i="31"/>
  <c r="N38" i="31"/>
  <c r="M38" i="31"/>
  <c r="L38" i="31"/>
  <c r="K38" i="31"/>
  <c r="J38" i="31"/>
  <c r="I38" i="31"/>
  <c r="H38" i="31"/>
  <c r="G38" i="31"/>
  <c r="F38" i="31"/>
  <c r="E38" i="31"/>
  <c r="D38" i="31"/>
  <c r="C38" i="31"/>
  <c r="AH37" i="31"/>
  <c r="AG37" i="31"/>
  <c r="AF37" i="31"/>
  <c r="AE37" i="31"/>
  <c r="AD37" i="31"/>
  <c r="AC37" i="31"/>
  <c r="AB37" i="31"/>
  <c r="AA37" i="31"/>
  <c r="Z37" i="31"/>
  <c r="Y37" i="31"/>
  <c r="X37" i="31"/>
  <c r="W37" i="31"/>
  <c r="V37" i="31"/>
  <c r="U37" i="31"/>
  <c r="T37" i="31"/>
  <c r="S37" i="31"/>
  <c r="R37" i="31"/>
  <c r="Q37" i="31"/>
  <c r="P37" i="31"/>
  <c r="O37" i="31"/>
  <c r="N37" i="31"/>
  <c r="M37" i="31"/>
  <c r="L37" i="31"/>
  <c r="K37" i="31"/>
  <c r="J37" i="31"/>
  <c r="I37" i="31"/>
  <c r="H37" i="31"/>
  <c r="G37" i="31"/>
  <c r="F37" i="31"/>
  <c r="E37" i="31"/>
  <c r="D37" i="31"/>
  <c r="C37" i="31"/>
  <c r="AH36" i="31"/>
  <c r="AG36" i="31"/>
  <c r="AF36" i="31"/>
  <c r="AE36" i="31"/>
  <c r="AD36" i="31"/>
  <c r="AC36" i="31"/>
  <c r="AB36" i="31"/>
  <c r="AA36" i="31"/>
  <c r="Z36" i="31"/>
  <c r="Y36" i="31"/>
  <c r="X36" i="31"/>
  <c r="W36" i="31"/>
  <c r="V36" i="31"/>
  <c r="U36" i="31"/>
  <c r="T36" i="31"/>
  <c r="S36" i="31"/>
  <c r="R36" i="31"/>
  <c r="Q36" i="31"/>
  <c r="P36" i="31"/>
  <c r="O36" i="31"/>
  <c r="N36" i="31"/>
  <c r="M36" i="31"/>
  <c r="L36" i="31"/>
  <c r="K36" i="31"/>
  <c r="J36" i="31"/>
  <c r="I36" i="31"/>
  <c r="H36" i="31"/>
  <c r="G36" i="31"/>
  <c r="F36" i="31"/>
  <c r="E36" i="31"/>
  <c r="D36" i="31"/>
  <c r="C36" i="31"/>
  <c r="AF81" i="26"/>
  <c r="AE81" i="26"/>
  <c r="AD81" i="26"/>
  <c r="AC81" i="26"/>
  <c r="AB81" i="26"/>
  <c r="AA81" i="26"/>
  <c r="Z81" i="26"/>
  <c r="Y81" i="26"/>
  <c r="X81" i="26"/>
  <c r="W81" i="26"/>
  <c r="V81" i="26"/>
  <c r="U81" i="26"/>
  <c r="T81" i="26"/>
  <c r="S81" i="26"/>
  <c r="R81" i="26"/>
  <c r="Q81" i="26"/>
  <c r="P81" i="26"/>
  <c r="O81" i="26"/>
  <c r="N81" i="26"/>
  <c r="M81" i="26"/>
  <c r="L81" i="26"/>
  <c r="K81" i="26"/>
  <c r="J81" i="26"/>
  <c r="I81" i="26"/>
  <c r="H81" i="26"/>
  <c r="G81" i="26"/>
  <c r="F81" i="26"/>
  <c r="E81" i="26"/>
  <c r="D81" i="26"/>
  <c r="C81" i="26"/>
  <c r="B81" i="26"/>
  <c r="AG81" i="26"/>
  <c r="B15" i="26"/>
  <c r="B14" i="26"/>
  <c r="B13" i="26"/>
  <c r="O71" i="16"/>
  <c r="N71" i="16"/>
  <c r="M71" i="16"/>
  <c r="L71" i="16"/>
  <c r="L67" i="16"/>
  <c r="AI76" i="16"/>
  <c r="AH76" i="16"/>
  <c r="AG76" i="16"/>
  <c r="AF76" i="16"/>
  <c r="AE76" i="16"/>
  <c r="AD76" i="16"/>
  <c r="AC76" i="16"/>
  <c r="AB76" i="16"/>
  <c r="AA76" i="16"/>
  <c r="Z76" i="16"/>
  <c r="Y76" i="16"/>
  <c r="X76" i="16"/>
  <c r="W76" i="16"/>
  <c r="V76" i="16"/>
  <c r="U76" i="16"/>
  <c r="T76" i="16"/>
  <c r="S76" i="16"/>
  <c r="R76" i="16"/>
  <c r="Q76" i="16"/>
  <c r="P76" i="16"/>
  <c r="O76" i="16"/>
  <c r="N76" i="16"/>
  <c r="M76" i="16"/>
  <c r="L76" i="16"/>
  <c r="K76" i="16"/>
  <c r="J76" i="16"/>
  <c r="I76" i="16"/>
  <c r="H76" i="16"/>
  <c r="G76" i="16"/>
  <c r="F76" i="16"/>
  <c r="E76" i="16"/>
  <c r="AI75" i="16"/>
  <c r="AH75" i="16"/>
  <c r="AG75" i="16"/>
  <c r="AF75" i="16"/>
  <c r="AE75" i="16"/>
  <c r="AD75" i="16"/>
  <c r="AC75" i="16"/>
  <c r="AB75" i="16"/>
  <c r="AA75" i="16"/>
  <c r="Z75" i="16"/>
  <c r="Y75" i="16"/>
  <c r="X75" i="16"/>
  <c r="W75" i="16"/>
  <c r="V75" i="16"/>
  <c r="U75" i="16"/>
  <c r="T75" i="16"/>
  <c r="S75" i="16"/>
  <c r="R75" i="16"/>
  <c r="Q75" i="16"/>
  <c r="P75" i="16"/>
  <c r="O75" i="16"/>
  <c r="N75" i="16"/>
  <c r="M75" i="16"/>
  <c r="L75" i="16"/>
  <c r="K75" i="16"/>
  <c r="J75" i="16"/>
  <c r="I75" i="16"/>
  <c r="H75" i="16"/>
  <c r="G75" i="16"/>
  <c r="F75" i="16"/>
  <c r="E75" i="16"/>
  <c r="AI74" i="16"/>
  <c r="AH74" i="16"/>
  <c r="AG74" i="16"/>
  <c r="AF74" i="16"/>
  <c r="AE74" i="16"/>
  <c r="AD74" i="16"/>
  <c r="AC74" i="16"/>
  <c r="AB74" i="16"/>
  <c r="AA74" i="16"/>
  <c r="Z74" i="16"/>
  <c r="Y74" i="16"/>
  <c r="X74" i="16"/>
  <c r="W74" i="16"/>
  <c r="V74" i="16"/>
  <c r="U74" i="16"/>
  <c r="T74" i="16"/>
  <c r="S74" i="16"/>
  <c r="R74" i="16"/>
  <c r="Q74" i="16"/>
  <c r="P74" i="16"/>
  <c r="O74" i="16"/>
  <c r="N74" i="16"/>
  <c r="M74" i="16"/>
  <c r="L74" i="16"/>
  <c r="K74" i="16"/>
  <c r="J74" i="16"/>
  <c r="I74" i="16"/>
  <c r="H74" i="16"/>
  <c r="G74" i="16"/>
  <c r="F74" i="16"/>
  <c r="E74" i="16"/>
  <c r="AI73" i="16"/>
  <c r="AH73" i="16"/>
  <c r="AG73" i="16"/>
  <c r="AF73" i="16"/>
  <c r="AE73" i="16"/>
  <c r="AD73" i="16"/>
  <c r="AC73" i="16"/>
  <c r="AB73" i="16"/>
  <c r="AA73" i="16"/>
  <c r="Z73" i="16"/>
  <c r="Y73" i="16"/>
  <c r="X73" i="16"/>
  <c r="W73" i="16"/>
  <c r="V73" i="16"/>
  <c r="U73" i="16"/>
  <c r="T73" i="16"/>
  <c r="S73" i="16"/>
  <c r="R73" i="16"/>
  <c r="Q73" i="16"/>
  <c r="P73" i="16"/>
  <c r="O73" i="16"/>
  <c r="N73" i="16"/>
  <c r="M73" i="16"/>
  <c r="L73" i="16"/>
  <c r="K73" i="16"/>
  <c r="J73" i="16"/>
  <c r="I73" i="16"/>
  <c r="H73" i="16"/>
  <c r="G73" i="16"/>
  <c r="F73" i="16"/>
  <c r="E73" i="16"/>
  <c r="AI72" i="16"/>
  <c r="AH72" i="16"/>
  <c r="AG72" i="16"/>
  <c r="AF72" i="16"/>
  <c r="AE72" i="16"/>
  <c r="AD72" i="16"/>
  <c r="AC72" i="16"/>
  <c r="AB72" i="16"/>
  <c r="AA72" i="16"/>
  <c r="Z72" i="16"/>
  <c r="Y72" i="16"/>
  <c r="X72" i="16"/>
  <c r="W72" i="16"/>
  <c r="V72" i="16"/>
  <c r="U72" i="16"/>
  <c r="T72" i="16"/>
  <c r="S72" i="16"/>
  <c r="R72" i="16"/>
  <c r="Q72" i="16"/>
  <c r="P72" i="16"/>
  <c r="O72" i="16"/>
  <c r="N72" i="16"/>
  <c r="M72" i="16"/>
  <c r="L72" i="16"/>
  <c r="K72" i="16"/>
  <c r="J72" i="16"/>
  <c r="I72" i="16"/>
  <c r="H72" i="16"/>
  <c r="G72" i="16"/>
  <c r="F72" i="16"/>
  <c r="E72" i="16"/>
  <c r="AI71" i="16"/>
  <c r="AH71" i="16"/>
  <c r="AG71" i="16"/>
  <c r="AF71" i="16"/>
  <c r="AE71" i="16"/>
  <c r="AD71" i="16"/>
  <c r="AC71" i="16"/>
  <c r="AB71" i="16"/>
  <c r="AA71" i="16"/>
  <c r="Z71" i="16"/>
  <c r="Y71" i="16"/>
  <c r="X71" i="16"/>
  <c r="W71" i="16"/>
  <c r="V71" i="16"/>
  <c r="U71" i="16"/>
  <c r="T71" i="16"/>
  <c r="S71" i="16"/>
  <c r="R71" i="16"/>
  <c r="Q71" i="16"/>
  <c r="P71" i="16"/>
  <c r="K71" i="16"/>
  <c r="J71" i="16"/>
  <c r="I71" i="16"/>
  <c r="H71" i="16"/>
  <c r="G71" i="16"/>
  <c r="F71" i="16"/>
  <c r="E71"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E70" i="16"/>
  <c r="AI69" i="16"/>
  <c r="AH69" i="16"/>
  <c r="AG69" i="16"/>
  <c r="AF69" i="16"/>
  <c r="AE69" i="16"/>
  <c r="AD69" i="16"/>
  <c r="AC69" i="16"/>
  <c r="AB69" i="16"/>
  <c r="AA69" i="16"/>
  <c r="Z69" i="16"/>
  <c r="Y69" i="16"/>
  <c r="X69" i="16"/>
  <c r="W69" i="16"/>
  <c r="V69" i="16"/>
  <c r="U69" i="16"/>
  <c r="T69" i="16"/>
  <c r="S69" i="16"/>
  <c r="R69" i="16"/>
  <c r="Q69" i="16"/>
  <c r="P69" i="16"/>
  <c r="O69" i="16"/>
  <c r="N69" i="16"/>
  <c r="M69" i="16"/>
  <c r="L69" i="16"/>
  <c r="K69" i="16"/>
  <c r="J69" i="16"/>
  <c r="I69" i="16"/>
  <c r="H69" i="16"/>
  <c r="G69" i="16"/>
  <c r="F69" i="16"/>
  <c r="E69" i="16"/>
  <c r="AI68" i="16"/>
  <c r="AH68" i="16"/>
  <c r="AG68" i="16"/>
  <c r="AF68" i="16"/>
  <c r="AE68" i="16"/>
  <c r="AD68" i="16"/>
  <c r="AC68" i="16"/>
  <c r="AB68" i="16"/>
  <c r="AA68" i="16"/>
  <c r="Z68" i="16"/>
  <c r="Y68" i="16"/>
  <c r="X68" i="16"/>
  <c r="W68" i="16"/>
  <c r="V68" i="16"/>
  <c r="U68" i="16"/>
  <c r="T68" i="16"/>
  <c r="S68" i="16"/>
  <c r="R68" i="16"/>
  <c r="Q68" i="16"/>
  <c r="P68" i="16"/>
  <c r="O68" i="16"/>
  <c r="N68" i="16"/>
  <c r="M68" i="16"/>
  <c r="L68" i="16"/>
  <c r="K68" i="16"/>
  <c r="J68" i="16"/>
  <c r="I68" i="16"/>
  <c r="H68" i="16"/>
  <c r="G68" i="16"/>
  <c r="F68" i="16"/>
  <c r="E68" i="16"/>
  <c r="AI67" i="16"/>
  <c r="AH67" i="16"/>
  <c r="AG67" i="16"/>
  <c r="AF67" i="16"/>
  <c r="AE67" i="16"/>
  <c r="AD67" i="16"/>
  <c r="AC67" i="16"/>
  <c r="AB67" i="16"/>
  <c r="AA67" i="16"/>
  <c r="Z67" i="16"/>
  <c r="Y67" i="16"/>
  <c r="X67" i="16"/>
  <c r="W67" i="16"/>
  <c r="V67" i="16"/>
  <c r="U67" i="16"/>
  <c r="T67" i="16"/>
  <c r="S67" i="16"/>
  <c r="R67" i="16"/>
  <c r="Q67" i="16"/>
  <c r="P67" i="16"/>
  <c r="O67" i="16"/>
  <c r="N67" i="16"/>
  <c r="M67" i="16"/>
  <c r="K67" i="16"/>
  <c r="J67" i="16"/>
  <c r="I67" i="16"/>
  <c r="H67" i="16"/>
  <c r="G67" i="16"/>
  <c r="F67" i="16"/>
  <c r="E67" i="16"/>
  <c r="AI66" i="16"/>
  <c r="AH66" i="16"/>
  <c r="AG66" i="16"/>
  <c r="AF66" i="16"/>
  <c r="AE66" i="16"/>
  <c r="AD66" i="16"/>
  <c r="AC66" i="16"/>
  <c r="AB66" i="16"/>
  <c r="AA66" i="16"/>
  <c r="Z66" i="16"/>
  <c r="Y66" i="16"/>
  <c r="X66" i="16"/>
  <c r="W66" i="16"/>
  <c r="V66" i="16"/>
  <c r="U66" i="16"/>
  <c r="T66" i="16"/>
  <c r="S66" i="16"/>
  <c r="R66" i="16"/>
  <c r="Q66" i="16"/>
  <c r="P66" i="16"/>
  <c r="O66" i="16"/>
  <c r="N66" i="16"/>
  <c r="M66" i="16"/>
  <c r="L66" i="16"/>
  <c r="K66" i="16"/>
  <c r="J66" i="16"/>
  <c r="I66" i="16"/>
  <c r="H66" i="16"/>
  <c r="G66" i="16"/>
  <c r="F66" i="16"/>
  <c r="E66" i="16"/>
  <c r="D76" i="16"/>
  <c r="D75" i="16"/>
  <c r="D74" i="16"/>
  <c r="D73" i="16"/>
  <c r="D72" i="16"/>
  <c r="D71" i="16"/>
  <c r="D70" i="16"/>
  <c r="D69" i="16"/>
  <c r="D68" i="16"/>
  <c r="D67" i="16"/>
  <c r="D66" i="16"/>
  <c r="B178" i="27" l="1"/>
  <c r="AE18" i="26"/>
  <c r="AD18" i="26"/>
  <c r="AC18" i="26"/>
  <c r="AB18" i="26"/>
  <c r="AA18" i="26"/>
  <c r="Z18" i="26"/>
  <c r="Y18" i="26"/>
  <c r="X18" i="26"/>
  <c r="W18" i="26"/>
  <c r="V18" i="26"/>
  <c r="U18" i="26"/>
  <c r="T18" i="26"/>
  <c r="S18" i="26"/>
  <c r="R18" i="26"/>
  <c r="Q18" i="26"/>
  <c r="P18" i="26"/>
  <c r="O18" i="26"/>
  <c r="N18" i="26"/>
  <c r="M18" i="26"/>
  <c r="L18" i="26"/>
  <c r="K18" i="26"/>
  <c r="J18" i="26"/>
  <c r="I18" i="26"/>
  <c r="H18" i="26"/>
  <c r="G18" i="26"/>
  <c r="F18" i="26"/>
  <c r="E18" i="26"/>
  <c r="D18" i="26"/>
  <c r="C18" i="26"/>
  <c r="AE17" i="26"/>
  <c r="AD17" i="26"/>
  <c r="AC17" i="26"/>
  <c r="AB17" i="26"/>
  <c r="AA17" i="26"/>
  <c r="Z17" i="26"/>
  <c r="Y17" i="26"/>
  <c r="X17" i="26"/>
  <c r="W17" i="26"/>
  <c r="V17" i="26"/>
  <c r="U17" i="26"/>
  <c r="T17" i="26"/>
  <c r="S17" i="26"/>
  <c r="R17" i="26"/>
  <c r="Q17" i="26"/>
  <c r="P17" i="26"/>
  <c r="O17" i="26"/>
  <c r="N17" i="26"/>
  <c r="M17" i="26"/>
  <c r="L17" i="26"/>
  <c r="K17" i="26"/>
  <c r="J17" i="26"/>
  <c r="I17" i="26"/>
  <c r="H17" i="26"/>
  <c r="G17" i="26"/>
  <c r="F17" i="26"/>
  <c r="E17" i="26"/>
  <c r="D17" i="26"/>
  <c r="C17" i="26"/>
  <c r="AG16" i="26"/>
  <c r="AF16" i="26"/>
  <c r="AE16" i="26"/>
  <c r="AD16" i="26"/>
  <c r="AC16" i="26"/>
  <c r="AB16" i="26"/>
  <c r="AA16" i="26"/>
  <c r="Z16" i="26"/>
  <c r="Y16" i="26"/>
  <c r="X16" i="26"/>
  <c r="W16" i="26"/>
  <c r="V16" i="26"/>
  <c r="U16" i="26"/>
  <c r="T16" i="26"/>
  <c r="S16" i="26"/>
  <c r="R16" i="26"/>
  <c r="Q16" i="26"/>
  <c r="P16" i="26"/>
  <c r="O16" i="26"/>
  <c r="N16" i="26"/>
  <c r="M16" i="26"/>
  <c r="L16" i="26"/>
  <c r="K16" i="26"/>
  <c r="J16" i="26"/>
  <c r="I16" i="26"/>
  <c r="H16" i="26"/>
  <c r="G16" i="26"/>
  <c r="F16" i="26"/>
  <c r="E16" i="26"/>
  <c r="D16" i="26"/>
  <c r="C16" i="26"/>
  <c r="AG15" i="26"/>
  <c r="AF15" i="26"/>
  <c r="AE15" i="26"/>
  <c r="AD15" i="26"/>
  <c r="AC15" i="26"/>
  <c r="AB15" i="26"/>
  <c r="AA15" i="26"/>
  <c r="Z15" i="26"/>
  <c r="Y15" i="26"/>
  <c r="X15" i="26"/>
  <c r="W15" i="26"/>
  <c r="V15" i="26"/>
  <c r="U15" i="26"/>
  <c r="T15" i="26"/>
  <c r="S15" i="26"/>
  <c r="R15" i="26"/>
  <c r="Q15" i="26"/>
  <c r="P15" i="26"/>
  <c r="O15" i="26"/>
  <c r="N15" i="26"/>
  <c r="M15" i="26"/>
  <c r="L15" i="26"/>
  <c r="K15" i="26"/>
  <c r="J15" i="26"/>
  <c r="I15" i="26"/>
  <c r="H15" i="26"/>
  <c r="G15" i="26"/>
  <c r="F15" i="26"/>
  <c r="E15" i="26"/>
  <c r="D15" i="26"/>
  <c r="C15" i="26"/>
  <c r="AG14" i="26"/>
  <c r="AF14" i="26"/>
  <c r="AE14" i="26"/>
  <c r="AD14" i="26"/>
  <c r="AC14" i="26"/>
  <c r="AB14" i="26"/>
  <c r="AA14" i="26"/>
  <c r="Z14" i="26"/>
  <c r="Y14" i="26"/>
  <c r="X14" i="26"/>
  <c r="W14" i="26"/>
  <c r="V14" i="26"/>
  <c r="U14" i="26"/>
  <c r="T14" i="26"/>
  <c r="S14" i="26"/>
  <c r="R14" i="26"/>
  <c r="Q14" i="26"/>
  <c r="P14" i="26"/>
  <c r="O14" i="26"/>
  <c r="N14" i="26"/>
  <c r="M14" i="26"/>
  <c r="L14" i="26"/>
  <c r="K14" i="26"/>
  <c r="J14" i="26"/>
  <c r="I14" i="26"/>
  <c r="H14" i="26"/>
  <c r="G14" i="26"/>
  <c r="F14" i="26"/>
  <c r="E14" i="26"/>
  <c r="D14" i="26"/>
  <c r="C14" i="26"/>
  <c r="AG13" i="26"/>
  <c r="AF13" i="26"/>
  <c r="AE13" i="26"/>
  <c r="AD13" i="26"/>
  <c r="AC13" i="26"/>
  <c r="AB13" i="26"/>
  <c r="AA13" i="26"/>
  <c r="Z13" i="26"/>
  <c r="Y13" i="26"/>
  <c r="X13" i="26"/>
  <c r="W13" i="26"/>
  <c r="V13" i="26"/>
  <c r="U13" i="26"/>
  <c r="T13" i="26"/>
  <c r="S13" i="26"/>
  <c r="R13" i="26"/>
  <c r="Q13" i="26"/>
  <c r="P13" i="26"/>
  <c r="O13" i="26"/>
  <c r="N13" i="26"/>
  <c r="M13" i="26"/>
  <c r="L13" i="26"/>
  <c r="K13" i="26"/>
  <c r="J13" i="26"/>
  <c r="I13" i="26"/>
  <c r="H13" i="26"/>
  <c r="G13" i="26"/>
  <c r="F13" i="26"/>
  <c r="E13" i="26"/>
  <c r="D13" i="26"/>
  <c r="C13" i="26"/>
  <c r="B16" i="26"/>
  <c r="B20" i="26" s="1"/>
  <c r="B28" i="26" l="1"/>
  <c r="AG19" i="26"/>
  <c r="AF19" i="26"/>
  <c r="AE19" i="26"/>
  <c r="AD19" i="26"/>
  <c r="AC19" i="26"/>
  <c r="AC20" i="26" s="1"/>
  <c r="AB19" i="26"/>
  <c r="AA19" i="26"/>
  <c r="Z19" i="26"/>
  <c r="Y19" i="26"/>
  <c r="X19" i="26"/>
  <c r="W19" i="26"/>
  <c r="V19" i="26"/>
  <c r="U19" i="26"/>
  <c r="U20" i="26" s="1"/>
  <c r="T19" i="26"/>
  <c r="S19" i="26"/>
  <c r="R19" i="26"/>
  <c r="Q19" i="26"/>
  <c r="P19" i="26"/>
  <c r="O19" i="26"/>
  <c r="N19" i="26"/>
  <c r="M19" i="26"/>
  <c r="M20" i="26" s="1"/>
  <c r="M21" i="26" s="1"/>
  <c r="L19" i="26"/>
  <c r="K19" i="26"/>
  <c r="J19" i="26"/>
  <c r="I19" i="26"/>
  <c r="H19" i="26"/>
  <c r="G19" i="26"/>
  <c r="F19" i="26"/>
  <c r="F20" i="26" s="1"/>
  <c r="E19" i="26"/>
  <c r="E20" i="26" s="1"/>
  <c r="E21" i="26" s="1"/>
  <c r="D19" i="26"/>
  <c r="C19" i="26"/>
  <c r="C20" i="26" s="1"/>
  <c r="V20" i="26" l="1"/>
  <c r="W20" i="26"/>
  <c r="H20" i="26"/>
  <c r="H21" i="26" s="1"/>
  <c r="P20" i="26"/>
  <c r="P21" i="26" s="1"/>
  <c r="X20" i="26"/>
  <c r="AF20" i="26"/>
  <c r="N20" i="26"/>
  <c r="N21" i="26" s="1"/>
  <c r="O20" i="26"/>
  <c r="O21" i="26" s="1"/>
  <c r="I20" i="26"/>
  <c r="I21" i="26" s="1"/>
  <c r="Y20" i="26"/>
  <c r="J20" i="26"/>
  <c r="J21" i="26" s="1"/>
  <c r="R20" i="26"/>
  <c r="R21" i="26" s="1"/>
  <c r="Z20" i="26"/>
  <c r="F21" i="26"/>
  <c r="AE20" i="26"/>
  <c r="Q20" i="26"/>
  <c r="Q21" i="26" s="1"/>
  <c r="C21" i="26"/>
  <c r="K20" i="26"/>
  <c r="K21" i="26" s="1"/>
  <c r="S20" i="26"/>
  <c r="AA20" i="26"/>
  <c r="AD20" i="26"/>
  <c r="G20" i="26"/>
  <c r="G21" i="26" s="1"/>
  <c r="AG20" i="26"/>
  <c r="B21" i="26"/>
  <c r="D20" i="26"/>
  <c r="D21" i="26" s="1"/>
  <c r="L20" i="26"/>
  <c r="L21" i="26" s="1"/>
  <c r="T20" i="26"/>
  <c r="AB20" i="26"/>
  <c r="N28" i="26"/>
  <c r="V28" i="26"/>
  <c r="G28" i="26"/>
  <c r="H28" i="26"/>
  <c r="AF28" i="26"/>
  <c r="X28" i="26"/>
  <c r="P28" i="26"/>
  <c r="L28" i="26"/>
  <c r="F28" i="26"/>
  <c r="I28" i="26"/>
  <c r="AG28" i="26"/>
  <c r="Q28" i="26"/>
  <c r="C28" i="26"/>
  <c r="K28" i="26"/>
  <c r="S28" i="26"/>
  <c r="AA28" i="26"/>
  <c r="D28" i="26"/>
  <c r="AB28" i="26"/>
  <c r="Y28" i="26"/>
  <c r="T28" i="26"/>
  <c r="O28" i="26"/>
  <c r="W28" i="26"/>
  <c r="AE28" i="26"/>
  <c r="AD28" i="26"/>
  <c r="AC28" i="26"/>
  <c r="E28" i="26"/>
  <c r="U28" i="26"/>
  <c r="M28" i="26"/>
  <c r="J28" i="26"/>
  <c r="R28" i="26"/>
  <c r="Z28" i="26"/>
  <c r="F26" i="26" l="1"/>
  <c r="F27" i="26" s="1"/>
  <c r="AH28" i="26"/>
  <c r="I35" i="26"/>
  <c r="I39" i="26" s="1"/>
  <c r="AH46" i="15" l="1"/>
  <c r="AG46" i="15"/>
  <c r="AF46" i="15"/>
  <c r="AE46" i="15"/>
  <c r="AD46" i="15"/>
  <c r="AC46" i="15"/>
  <c r="AB46" i="15"/>
  <c r="AA46" i="15"/>
  <c r="Z46" i="15"/>
  <c r="Y46" i="15"/>
  <c r="X46" i="15"/>
  <c r="W46" i="15"/>
  <c r="V46" i="15"/>
  <c r="U46" i="15"/>
  <c r="T46" i="15"/>
  <c r="S46" i="15"/>
  <c r="R46" i="15"/>
  <c r="Q46" i="15"/>
  <c r="P46" i="15"/>
  <c r="O46" i="15"/>
  <c r="N46" i="15"/>
  <c r="M46" i="15"/>
  <c r="L46" i="15"/>
  <c r="K46" i="15"/>
  <c r="J46" i="15"/>
  <c r="I46" i="15"/>
  <c r="H46" i="15"/>
  <c r="G46" i="15"/>
  <c r="F46" i="15"/>
  <c r="E46" i="15"/>
  <c r="D46" i="15"/>
  <c r="AH45" i="15"/>
  <c r="AG45" i="15"/>
  <c r="AF45" i="15"/>
  <c r="AE45" i="15"/>
  <c r="AD45" i="15"/>
  <c r="AC45" i="15"/>
  <c r="AB45" i="15"/>
  <c r="AA45" i="15"/>
  <c r="Z45" i="15"/>
  <c r="Y45" i="15"/>
  <c r="X45" i="15"/>
  <c r="W45" i="15"/>
  <c r="V45" i="15"/>
  <c r="U45" i="15"/>
  <c r="T45" i="15"/>
  <c r="S45" i="15"/>
  <c r="R45" i="15"/>
  <c r="Q45" i="15"/>
  <c r="P45" i="15"/>
  <c r="O45" i="15"/>
  <c r="N45" i="15"/>
  <c r="M45" i="15"/>
  <c r="L45" i="15"/>
  <c r="K45" i="15"/>
  <c r="J45" i="15"/>
  <c r="I45" i="15"/>
  <c r="H45" i="15"/>
  <c r="G45" i="15"/>
  <c r="F45" i="15"/>
  <c r="E45" i="15"/>
  <c r="D45" i="15"/>
  <c r="AH44" i="15"/>
  <c r="AG44" i="15"/>
  <c r="AF44" i="15"/>
  <c r="AE44" i="15"/>
  <c r="AD44" i="15"/>
  <c r="AC44" i="15"/>
  <c r="AB44" i="15"/>
  <c r="AA44" i="15"/>
  <c r="Z44" i="15"/>
  <c r="Y44" i="15"/>
  <c r="X44" i="15"/>
  <c r="W44" i="15"/>
  <c r="V44" i="15"/>
  <c r="U44" i="15"/>
  <c r="T44" i="15"/>
  <c r="S44" i="15"/>
  <c r="R44" i="15"/>
  <c r="Q44" i="15"/>
  <c r="P44" i="15"/>
  <c r="O44" i="15"/>
  <c r="N44" i="15"/>
  <c r="M44" i="15"/>
  <c r="L44" i="15"/>
  <c r="K44" i="15"/>
  <c r="J44" i="15"/>
  <c r="I44" i="15"/>
  <c r="H44" i="15"/>
  <c r="G44" i="15"/>
  <c r="F44" i="15"/>
  <c r="E44" i="15"/>
  <c r="D44" i="15"/>
  <c r="AH43" i="15"/>
  <c r="AG43" i="15"/>
  <c r="AF43" i="15"/>
  <c r="AE43" i="15"/>
  <c r="AD43" i="15"/>
  <c r="AC43" i="15"/>
  <c r="AB43" i="15"/>
  <c r="AA43" i="15"/>
  <c r="Z43" i="15"/>
  <c r="Y43" i="15"/>
  <c r="X43" i="15"/>
  <c r="W43" i="15"/>
  <c r="V43" i="15"/>
  <c r="U43" i="15"/>
  <c r="T43" i="15"/>
  <c r="S43" i="15"/>
  <c r="R43" i="15"/>
  <c r="Q43" i="15"/>
  <c r="P43" i="15"/>
  <c r="O43" i="15"/>
  <c r="N43" i="15"/>
  <c r="M43" i="15"/>
  <c r="L43" i="15"/>
  <c r="K43" i="15"/>
  <c r="J43" i="15"/>
  <c r="I43" i="15"/>
  <c r="H43" i="15"/>
  <c r="G43" i="15"/>
  <c r="F43" i="15"/>
  <c r="E43" i="15"/>
  <c r="D43" i="15"/>
  <c r="AH42" i="15"/>
  <c r="AG42" i="15"/>
  <c r="AF42" i="15"/>
  <c r="AE42" i="15"/>
  <c r="AD42" i="15"/>
  <c r="AC42" i="15"/>
  <c r="AB42" i="15"/>
  <c r="AA42" i="15"/>
  <c r="Z42" i="15"/>
  <c r="Y42" i="15"/>
  <c r="X42" i="15"/>
  <c r="W42" i="15"/>
  <c r="V42" i="15"/>
  <c r="U42" i="15"/>
  <c r="T42" i="15"/>
  <c r="S42" i="15"/>
  <c r="R42" i="15"/>
  <c r="Q42" i="15"/>
  <c r="P42" i="15"/>
  <c r="O42" i="15"/>
  <c r="N42" i="15"/>
  <c r="M42" i="15"/>
  <c r="L42" i="15"/>
  <c r="K42" i="15"/>
  <c r="J42" i="15"/>
  <c r="I42" i="15"/>
  <c r="H42" i="15"/>
  <c r="G42" i="15"/>
  <c r="F42" i="15"/>
  <c r="E42" i="15"/>
  <c r="D42" i="15"/>
  <c r="AH41" i="15"/>
  <c r="AG41" i="15"/>
  <c r="AF41" i="15"/>
  <c r="AE41" i="15"/>
  <c r="AD41" i="15"/>
  <c r="AC41" i="15"/>
  <c r="AB41" i="15"/>
  <c r="AA41" i="15"/>
  <c r="Z41" i="15"/>
  <c r="Y41" i="15"/>
  <c r="X41" i="15"/>
  <c r="W41" i="15"/>
  <c r="V41" i="15"/>
  <c r="U41" i="15"/>
  <c r="T41" i="15"/>
  <c r="S41" i="15"/>
  <c r="R41" i="15"/>
  <c r="Q41" i="15"/>
  <c r="P41" i="15"/>
  <c r="O41" i="15"/>
  <c r="N41" i="15"/>
  <c r="M41" i="15"/>
  <c r="L41" i="15"/>
  <c r="K41" i="15"/>
  <c r="J41" i="15"/>
  <c r="I41" i="15"/>
  <c r="H41" i="15"/>
  <c r="G41" i="15"/>
  <c r="F41" i="15"/>
  <c r="E41" i="15"/>
  <c r="D41" i="15"/>
  <c r="AH40" i="15"/>
  <c r="AG40" i="15"/>
  <c r="AF40" i="15"/>
  <c r="AE40" i="15"/>
  <c r="AD40" i="15"/>
  <c r="AC40" i="15"/>
  <c r="AB40" i="15"/>
  <c r="AA40" i="15"/>
  <c r="Z40" i="15"/>
  <c r="Y40" i="15"/>
  <c r="X40" i="15"/>
  <c r="W40" i="15"/>
  <c r="V40" i="15"/>
  <c r="U40" i="15"/>
  <c r="T40" i="15"/>
  <c r="S40" i="15"/>
  <c r="R40" i="15"/>
  <c r="Q40" i="15"/>
  <c r="P40" i="15"/>
  <c r="O40" i="15"/>
  <c r="N40" i="15"/>
  <c r="M40" i="15"/>
  <c r="L40" i="15"/>
  <c r="K40" i="15"/>
  <c r="J40" i="15"/>
  <c r="I40" i="15"/>
  <c r="H40" i="15"/>
  <c r="G40" i="15"/>
  <c r="F40" i="15"/>
  <c r="E40" i="15"/>
  <c r="D40" i="15"/>
  <c r="AH39" i="15"/>
  <c r="AG39" i="15"/>
  <c r="AF39" i="15"/>
  <c r="AE39" i="15"/>
  <c r="AD39" i="15"/>
  <c r="AC39" i="15"/>
  <c r="AB39" i="15"/>
  <c r="AA39" i="15"/>
  <c r="Z39" i="15"/>
  <c r="Y39" i="15"/>
  <c r="X39" i="15"/>
  <c r="W39" i="15"/>
  <c r="V39" i="15"/>
  <c r="U39" i="15"/>
  <c r="T39" i="15"/>
  <c r="S39" i="15"/>
  <c r="R39" i="15"/>
  <c r="Q39" i="15"/>
  <c r="P39" i="15"/>
  <c r="O39" i="15"/>
  <c r="N39" i="15"/>
  <c r="M39" i="15"/>
  <c r="L39" i="15"/>
  <c r="K39" i="15"/>
  <c r="J39" i="15"/>
  <c r="I39" i="15"/>
  <c r="H39" i="15"/>
  <c r="G39" i="15"/>
  <c r="F39" i="15"/>
  <c r="E39" i="15"/>
  <c r="D39" i="15"/>
  <c r="AH38" i="15"/>
  <c r="AG38" i="15"/>
  <c r="AF38" i="15"/>
  <c r="AE38" i="15"/>
  <c r="AD38" i="15"/>
  <c r="AC38" i="15"/>
  <c r="AB38" i="15"/>
  <c r="AA38" i="15"/>
  <c r="Z38" i="15"/>
  <c r="Y38" i="15"/>
  <c r="X38" i="15"/>
  <c r="W38" i="15"/>
  <c r="V38" i="15"/>
  <c r="U38" i="15"/>
  <c r="T38" i="15"/>
  <c r="S38" i="15"/>
  <c r="R38" i="15"/>
  <c r="Q38" i="15"/>
  <c r="P38" i="15"/>
  <c r="O38" i="15"/>
  <c r="N38" i="15"/>
  <c r="M38" i="15"/>
  <c r="L38" i="15"/>
  <c r="K38" i="15"/>
  <c r="J38" i="15"/>
  <c r="I38" i="15"/>
  <c r="H38" i="15"/>
  <c r="G38" i="15"/>
  <c r="F38" i="15"/>
  <c r="E38" i="15"/>
  <c r="D38" i="15"/>
  <c r="AH37" i="15"/>
  <c r="AG37" i="15"/>
  <c r="AF37" i="15"/>
  <c r="AE37" i="15"/>
  <c r="AD37" i="15"/>
  <c r="AC37" i="15"/>
  <c r="AB37" i="15"/>
  <c r="AA37" i="15"/>
  <c r="Z37" i="15"/>
  <c r="Y37" i="15"/>
  <c r="X37" i="15"/>
  <c r="W37" i="15"/>
  <c r="V37" i="15"/>
  <c r="U37" i="15"/>
  <c r="T37" i="15"/>
  <c r="S37" i="15"/>
  <c r="R37" i="15"/>
  <c r="Q37" i="15"/>
  <c r="P37" i="15"/>
  <c r="O37" i="15"/>
  <c r="N37" i="15"/>
  <c r="M37" i="15"/>
  <c r="L37" i="15"/>
  <c r="K37" i="15"/>
  <c r="J37" i="15"/>
  <c r="I37" i="15"/>
  <c r="H37" i="15"/>
  <c r="G37" i="15"/>
  <c r="F37" i="15"/>
  <c r="E37" i="15"/>
  <c r="D37" i="15"/>
  <c r="AH47" i="14"/>
  <c r="AG47" i="14"/>
  <c r="AF47" i="14"/>
  <c r="AE47" i="14"/>
  <c r="AD47" i="14"/>
  <c r="AC47" i="14"/>
  <c r="AB47" i="14"/>
  <c r="AA47" i="14"/>
  <c r="Z47" i="14"/>
  <c r="Y47" i="14"/>
  <c r="X47" i="14"/>
  <c r="W47" i="14"/>
  <c r="V47" i="14"/>
  <c r="U47" i="14"/>
  <c r="T47" i="14"/>
  <c r="S47" i="14"/>
  <c r="R47" i="14"/>
  <c r="Q47" i="14"/>
  <c r="P47" i="14"/>
  <c r="O47" i="14"/>
  <c r="N47" i="14"/>
  <c r="M47" i="14"/>
  <c r="L47" i="14"/>
  <c r="K47" i="14"/>
  <c r="J47" i="14"/>
  <c r="I47" i="14"/>
  <c r="H47" i="14"/>
  <c r="G47" i="14"/>
  <c r="F47" i="14"/>
  <c r="E47" i="14"/>
  <c r="D47" i="14"/>
  <c r="AH46" i="14"/>
  <c r="AG46" i="14"/>
  <c r="AF46" i="14"/>
  <c r="AE46" i="14"/>
  <c r="AD46" i="14"/>
  <c r="AC46" i="14"/>
  <c r="AB46" i="14"/>
  <c r="AA46" i="14"/>
  <c r="Z46" i="14"/>
  <c r="Y46" i="14"/>
  <c r="X46" i="14"/>
  <c r="W46" i="14"/>
  <c r="V46" i="14"/>
  <c r="U46" i="14"/>
  <c r="T46" i="14"/>
  <c r="S46" i="14"/>
  <c r="R46" i="14"/>
  <c r="Q46" i="14"/>
  <c r="P46" i="14"/>
  <c r="O46" i="14"/>
  <c r="N46" i="14"/>
  <c r="M46" i="14"/>
  <c r="L46" i="14"/>
  <c r="K46" i="14"/>
  <c r="J46" i="14"/>
  <c r="I46" i="14"/>
  <c r="H46" i="14"/>
  <c r="G46" i="14"/>
  <c r="F46" i="14"/>
  <c r="E46" i="14"/>
  <c r="D46" i="14"/>
  <c r="AH45" i="14"/>
  <c r="AG45" i="14"/>
  <c r="AF45" i="14"/>
  <c r="AE45" i="14"/>
  <c r="AD45" i="14"/>
  <c r="AC45" i="14"/>
  <c r="AB45" i="14"/>
  <c r="AA45" i="14"/>
  <c r="Z45" i="14"/>
  <c r="Y45" i="14"/>
  <c r="X45" i="14"/>
  <c r="W45" i="14"/>
  <c r="V45" i="14"/>
  <c r="U45" i="14"/>
  <c r="T45" i="14"/>
  <c r="S45" i="14"/>
  <c r="R45" i="14"/>
  <c r="Q45" i="14"/>
  <c r="P45" i="14"/>
  <c r="O45" i="14"/>
  <c r="N45" i="14"/>
  <c r="M45" i="14"/>
  <c r="L45" i="14"/>
  <c r="K45" i="14"/>
  <c r="J45" i="14"/>
  <c r="I45" i="14"/>
  <c r="H45" i="14"/>
  <c r="G45" i="14"/>
  <c r="F45" i="14"/>
  <c r="E45" i="14"/>
  <c r="D45" i="14"/>
  <c r="AH44" i="14"/>
  <c r="AG44" i="14"/>
  <c r="AF44" i="14"/>
  <c r="AE44" i="14"/>
  <c r="AD44" i="14"/>
  <c r="AC44" i="14"/>
  <c r="AB44" i="14"/>
  <c r="AA44" i="14"/>
  <c r="Z44" i="14"/>
  <c r="Y44" i="14"/>
  <c r="X44" i="14"/>
  <c r="W44" i="14"/>
  <c r="V44" i="14"/>
  <c r="U44" i="14"/>
  <c r="T44" i="14"/>
  <c r="S44" i="14"/>
  <c r="R44" i="14"/>
  <c r="Q44" i="14"/>
  <c r="P44" i="14"/>
  <c r="O44" i="14"/>
  <c r="N44" i="14"/>
  <c r="M44" i="14"/>
  <c r="L44" i="14"/>
  <c r="K44" i="14"/>
  <c r="J44" i="14"/>
  <c r="I44" i="14"/>
  <c r="H44" i="14"/>
  <c r="G44" i="14"/>
  <c r="F44" i="14"/>
  <c r="E44" i="14"/>
  <c r="D44" i="14"/>
  <c r="AH43" i="14"/>
  <c r="AG43" i="14"/>
  <c r="AF43" i="14"/>
  <c r="AE43" i="14"/>
  <c r="AD43" i="14"/>
  <c r="AC43" i="14"/>
  <c r="AB43" i="14"/>
  <c r="AA43" i="14"/>
  <c r="Z43" i="14"/>
  <c r="Y43" i="14"/>
  <c r="X43" i="14"/>
  <c r="W43" i="14"/>
  <c r="V43" i="14"/>
  <c r="U43" i="14"/>
  <c r="T43" i="14"/>
  <c r="S43" i="14"/>
  <c r="R43" i="14"/>
  <c r="Q43" i="14"/>
  <c r="P43" i="14"/>
  <c r="O43" i="14"/>
  <c r="N43" i="14"/>
  <c r="M43" i="14"/>
  <c r="L43" i="14"/>
  <c r="K43" i="14"/>
  <c r="J43" i="14"/>
  <c r="I43" i="14"/>
  <c r="H43" i="14"/>
  <c r="G43" i="14"/>
  <c r="F43" i="14"/>
  <c r="E43" i="14"/>
  <c r="D43" i="14"/>
  <c r="AH42" i="14"/>
  <c r="AG42" i="14"/>
  <c r="AF42" i="14"/>
  <c r="AE42" i="14"/>
  <c r="AD42" i="14"/>
  <c r="AC42" i="14"/>
  <c r="AB42" i="14"/>
  <c r="AA42" i="14"/>
  <c r="Z42" i="14"/>
  <c r="Y42" i="14"/>
  <c r="X42" i="14"/>
  <c r="W42" i="14"/>
  <c r="V42" i="14"/>
  <c r="U42" i="14"/>
  <c r="T42" i="14"/>
  <c r="S42" i="14"/>
  <c r="R42" i="14"/>
  <c r="Q42" i="14"/>
  <c r="P42" i="14"/>
  <c r="O42" i="14"/>
  <c r="N42" i="14"/>
  <c r="M42" i="14"/>
  <c r="L42" i="14"/>
  <c r="K42" i="14"/>
  <c r="J42" i="14"/>
  <c r="I42" i="14"/>
  <c r="H42" i="14"/>
  <c r="G42" i="14"/>
  <c r="F42" i="14"/>
  <c r="E42" i="14"/>
  <c r="D42" i="14"/>
  <c r="AH41" i="14"/>
  <c r="AG41" i="14"/>
  <c r="AF41" i="14"/>
  <c r="AE41" i="14"/>
  <c r="AD41" i="14"/>
  <c r="AC41" i="14"/>
  <c r="AB41" i="14"/>
  <c r="AA41" i="14"/>
  <c r="Z41" i="14"/>
  <c r="Y41" i="14"/>
  <c r="X41" i="14"/>
  <c r="W41" i="14"/>
  <c r="V41" i="14"/>
  <c r="U41" i="14"/>
  <c r="T41" i="14"/>
  <c r="S41" i="14"/>
  <c r="R41" i="14"/>
  <c r="Q41" i="14"/>
  <c r="P41" i="14"/>
  <c r="O41" i="14"/>
  <c r="N41" i="14"/>
  <c r="M41" i="14"/>
  <c r="L41" i="14"/>
  <c r="K41" i="14"/>
  <c r="J41" i="14"/>
  <c r="I41" i="14"/>
  <c r="H41" i="14"/>
  <c r="G41" i="14"/>
  <c r="F41" i="14"/>
  <c r="E41" i="14"/>
  <c r="D41" i="14"/>
  <c r="AH40" i="14"/>
  <c r="AG40" i="14"/>
  <c r="AF40" i="14"/>
  <c r="AE40" i="14"/>
  <c r="AD40" i="14"/>
  <c r="AC40" i="14"/>
  <c r="AB40" i="14"/>
  <c r="AA40" i="14"/>
  <c r="Z40" i="14"/>
  <c r="Y40" i="14"/>
  <c r="X40" i="14"/>
  <c r="W40" i="14"/>
  <c r="V40" i="14"/>
  <c r="U40" i="14"/>
  <c r="T40" i="14"/>
  <c r="S40" i="14"/>
  <c r="R40" i="14"/>
  <c r="Q40" i="14"/>
  <c r="P40" i="14"/>
  <c r="O40" i="14"/>
  <c r="N40" i="14"/>
  <c r="M40" i="14"/>
  <c r="L40" i="14"/>
  <c r="K40" i="14"/>
  <c r="J40" i="14"/>
  <c r="I40" i="14"/>
  <c r="H40" i="14"/>
  <c r="G40" i="14"/>
  <c r="F40" i="14"/>
  <c r="E40" i="14"/>
  <c r="D40" i="14"/>
  <c r="AH39" i="14"/>
  <c r="AG39" i="14"/>
  <c r="AF39" i="14"/>
  <c r="AE39"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AH38" i="14"/>
  <c r="AG38" i="14"/>
  <c r="AF38" i="14"/>
  <c r="AE38" i="14"/>
  <c r="AD38" i="14"/>
  <c r="AC38" i="14"/>
  <c r="AB38" i="14"/>
  <c r="AA38" i="14"/>
  <c r="Z38" i="14"/>
  <c r="Y38" i="14"/>
  <c r="X38" i="14"/>
  <c r="W38" i="14"/>
  <c r="V38" i="14"/>
  <c r="U38" i="14"/>
  <c r="T38" i="14"/>
  <c r="S38" i="14"/>
  <c r="R38" i="14"/>
  <c r="Q38" i="14"/>
  <c r="P38" i="14"/>
  <c r="O38" i="14"/>
  <c r="N38" i="14"/>
  <c r="M38" i="14"/>
  <c r="L38" i="14"/>
  <c r="K38" i="14"/>
  <c r="J38" i="14"/>
  <c r="I38" i="14"/>
  <c r="H38" i="14"/>
  <c r="G38" i="14"/>
  <c r="F38" i="14"/>
  <c r="E38" i="14"/>
  <c r="D38" i="14"/>
  <c r="AH49" i="13"/>
  <c r="AG49" i="13"/>
  <c r="AF49" i="13"/>
  <c r="AE49" i="13"/>
  <c r="AD49" i="13"/>
  <c r="AC49" i="13"/>
  <c r="AB49" i="13"/>
  <c r="AA49" i="13"/>
  <c r="Z49" i="13"/>
  <c r="Y49" i="13"/>
  <c r="X49" i="13"/>
  <c r="W49" i="13"/>
  <c r="V49" i="13"/>
  <c r="U49" i="13"/>
  <c r="T49" i="13"/>
  <c r="S49" i="13"/>
  <c r="R49" i="13"/>
  <c r="Q49" i="13"/>
  <c r="P49" i="13"/>
  <c r="O49" i="13"/>
  <c r="N49" i="13"/>
  <c r="M49" i="13"/>
  <c r="L49" i="13"/>
  <c r="K49" i="13"/>
  <c r="J49" i="13"/>
  <c r="I49" i="13"/>
  <c r="H49" i="13"/>
  <c r="G49" i="13"/>
  <c r="F49" i="13"/>
  <c r="E49" i="13"/>
  <c r="D49" i="13"/>
  <c r="AH48" i="13"/>
  <c r="AG48" i="13"/>
  <c r="AF48" i="13"/>
  <c r="AE48" i="13"/>
  <c r="AD48" i="13"/>
  <c r="AC48" i="13"/>
  <c r="AB48" i="13"/>
  <c r="AA48" i="13"/>
  <c r="Z48" i="13"/>
  <c r="Y48" i="13"/>
  <c r="X48" i="13"/>
  <c r="W48" i="13"/>
  <c r="V48" i="13"/>
  <c r="U48" i="13"/>
  <c r="T48" i="13"/>
  <c r="S48" i="13"/>
  <c r="R48" i="13"/>
  <c r="Q48" i="13"/>
  <c r="P48" i="13"/>
  <c r="O48" i="13"/>
  <c r="N48" i="13"/>
  <c r="M48" i="13"/>
  <c r="L48" i="13"/>
  <c r="K48" i="13"/>
  <c r="J48" i="13"/>
  <c r="I48" i="13"/>
  <c r="H48" i="13"/>
  <c r="G48" i="13"/>
  <c r="F48" i="13"/>
  <c r="E48" i="13"/>
  <c r="D48" i="13"/>
  <c r="AH47" i="13"/>
  <c r="AG47" i="13"/>
  <c r="AF47" i="13"/>
  <c r="AE47" i="13"/>
  <c r="AD47" i="13"/>
  <c r="AC47" i="13"/>
  <c r="AB47" i="13"/>
  <c r="AA47" i="13"/>
  <c r="Z47" i="13"/>
  <c r="Y47" i="13"/>
  <c r="X47" i="13"/>
  <c r="W47" i="13"/>
  <c r="V47" i="13"/>
  <c r="U47" i="13"/>
  <c r="T47" i="13"/>
  <c r="S47" i="13"/>
  <c r="R47" i="13"/>
  <c r="Q47" i="13"/>
  <c r="P47" i="13"/>
  <c r="O47" i="13"/>
  <c r="N47" i="13"/>
  <c r="M47" i="13"/>
  <c r="L47" i="13"/>
  <c r="K47" i="13"/>
  <c r="J47" i="13"/>
  <c r="I47" i="13"/>
  <c r="H47" i="13"/>
  <c r="G47" i="13"/>
  <c r="F47" i="13"/>
  <c r="E47" i="13"/>
  <c r="D47" i="13"/>
  <c r="AH46" i="13"/>
  <c r="AG46"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E46" i="13"/>
  <c r="D46" i="13"/>
  <c r="AH45" i="13"/>
  <c r="AG45" i="13"/>
  <c r="AF45" i="13"/>
  <c r="AE45" i="13"/>
  <c r="AD45" i="13"/>
  <c r="AC45" i="13"/>
  <c r="AB45" i="13"/>
  <c r="AA45" i="13"/>
  <c r="Z45" i="13"/>
  <c r="Y45" i="13"/>
  <c r="X45" i="13"/>
  <c r="W45" i="13"/>
  <c r="V45" i="13"/>
  <c r="U45" i="13"/>
  <c r="T45" i="13"/>
  <c r="S45" i="13"/>
  <c r="R45" i="13"/>
  <c r="Q45" i="13"/>
  <c r="P45" i="13"/>
  <c r="O45" i="13"/>
  <c r="N45" i="13"/>
  <c r="M45" i="13"/>
  <c r="L45" i="13"/>
  <c r="K45" i="13"/>
  <c r="J45" i="13"/>
  <c r="I45" i="13"/>
  <c r="H45" i="13"/>
  <c r="G45" i="13"/>
  <c r="F45" i="13"/>
  <c r="E45" i="13"/>
  <c r="D45"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J44" i="13"/>
  <c r="I44" i="13"/>
  <c r="H44" i="13"/>
  <c r="G44" i="13"/>
  <c r="F44" i="13"/>
  <c r="E44" i="13"/>
  <c r="D44"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J43" i="13"/>
  <c r="I43" i="13"/>
  <c r="H43" i="13"/>
  <c r="G43" i="13"/>
  <c r="F43" i="13"/>
  <c r="E43" i="13"/>
  <c r="D43"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J42" i="13"/>
  <c r="I42" i="13"/>
  <c r="H42" i="13"/>
  <c r="G42" i="13"/>
  <c r="F42" i="13"/>
  <c r="E42" i="13"/>
  <c r="D42"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E41" i="13"/>
  <c r="D41"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J40" i="13"/>
  <c r="I40" i="13"/>
  <c r="H40" i="13"/>
  <c r="G40" i="13"/>
  <c r="F40" i="13"/>
  <c r="E40" i="13"/>
  <c r="D40" i="13"/>
  <c r="AG49" i="16"/>
  <c r="AF49" i="16"/>
  <c r="AE49" i="16"/>
  <c r="AD49" i="16"/>
  <c r="AC49" i="16"/>
  <c r="AB49" i="16"/>
  <c r="AA49" i="16"/>
  <c r="Z49" i="16"/>
  <c r="Y49" i="16"/>
  <c r="X49" i="16"/>
  <c r="W49" i="16"/>
  <c r="V49" i="16"/>
  <c r="U49" i="16"/>
  <c r="T49" i="16"/>
  <c r="S49" i="16"/>
  <c r="R49" i="16"/>
  <c r="Q49" i="16"/>
  <c r="P49" i="16"/>
  <c r="O49" i="16"/>
  <c r="N49" i="16"/>
  <c r="M49" i="16"/>
  <c r="L49" i="16"/>
  <c r="K49" i="16"/>
  <c r="J49" i="16"/>
  <c r="I49" i="16"/>
  <c r="H49" i="16"/>
  <c r="G49" i="16"/>
  <c r="F49" i="16"/>
  <c r="E49" i="16"/>
  <c r="AI48" i="16"/>
  <c r="AH48" i="16"/>
  <c r="AG48" i="16"/>
  <c r="AF48" i="16"/>
  <c r="AE48" i="16"/>
  <c r="AD48" i="16"/>
  <c r="AC48" i="16"/>
  <c r="AB48" i="16"/>
  <c r="AA48" i="16"/>
  <c r="Z48" i="16"/>
  <c r="Y48" i="16"/>
  <c r="X48" i="16"/>
  <c r="W48" i="16"/>
  <c r="V48" i="16"/>
  <c r="U48" i="16"/>
  <c r="T48" i="16"/>
  <c r="S48" i="16"/>
  <c r="R48" i="16"/>
  <c r="Q48" i="16"/>
  <c r="P48" i="16"/>
  <c r="O48" i="16"/>
  <c r="N48" i="16"/>
  <c r="M48" i="16"/>
  <c r="L48" i="16"/>
  <c r="K48" i="16"/>
  <c r="J48" i="16"/>
  <c r="I48" i="16"/>
  <c r="H48" i="16"/>
  <c r="G48" i="16"/>
  <c r="F48" i="16"/>
  <c r="E48" i="16"/>
  <c r="AG47" i="16"/>
  <c r="AF47" i="16"/>
  <c r="AE47" i="16"/>
  <c r="AD47" i="16"/>
  <c r="AC47" i="16"/>
  <c r="AB47" i="16"/>
  <c r="AA47" i="16"/>
  <c r="Z47" i="16"/>
  <c r="Y47" i="16"/>
  <c r="X47" i="16"/>
  <c r="W47" i="16"/>
  <c r="V47" i="16"/>
  <c r="U47" i="16"/>
  <c r="T47" i="16"/>
  <c r="S47" i="16"/>
  <c r="R47" i="16"/>
  <c r="Q47" i="16"/>
  <c r="P47" i="16"/>
  <c r="O47" i="16"/>
  <c r="N47" i="16"/>
  <c r="M47" i="16"/>
  <c r="L47" i="16"/>
  <c r="K47" i="16"/>
  <c r="J47" i="16"/>
  <c r="I47" i="16"/>
  <c r="H47" i="16"/>
  <c r="G47" i="16"/>
  <c r="F47" i="16"/>
  <c r="E47" i="16"/>
  <c r="AG46" i="16"/>
  <c r="AF46" i="16"/>
  <c r="AE46" i="16"/>
  <c r="AD46" i="16"/>
  <c r="AC46" i="16"/>
  <c r="AB46" i="16"/>
  <c r="AA46" i="16"/>
  <c r="Z46" i="16"/>
  <c r="Y46" i="16"/>
  <c r="X46" i="16"/>
  <c r="W46" i="16"/>
  <c r="V46" i="16"/>
  <c r="U46" i="16"/>
  <c r="T46" i="16"/>
  <c r="S46" i="16"/>
  <c r="R46" i="16"/>
  <c r="Q46" i="16"/>
  <c r="P46" i="16"/>
  <c r="O46" i="16"/>
  <c r="N46" i="16"/>
  <c r="M46" i="16"/>
  <c r="L46" i="16"/>
  <c r="K46" i="16"/>
  <c r="J46" i="16"/>
  <c r="I46" i="16"/>
  <c r="H46" i="16"/>
  <c r="G46" i="16"/>
  <c r="F46" i="16"/>
  <c r="E46" i="16"/>
  <c r="AG45" i="16"/>
  <c r="AF45" i="16"/>
  <c r="AE45" i="16"/>
  <c r="AD45" i="16"/>
  <c r="AC45" i="16"/>
  <c r="AB45" i="16"/>
  <c r="AA45" i="16"/>
  <c r="Z45" i="16"/>
  <c r="Y45" i="16"/>
  <c r="X45" i="16"/>
  <c r="W45" i="16"/>
  <c r="V45" i="16"/>
  <c r="U45" i="16"/>
  <c r="T45" i="16"/>
  <c r="S45" i="16"/>
  <c r="R45" i="16"/>
  <c r="Q45" i="16"/>
  <c r="P45" i="16"/>
  <c r="O45" i="16"/>
  <c r="N45" i="16"/>
  <c r="M45" i="16"/>
  <c r="L45" i="16"/>
  <c r="K45" i="16"/>
  <c r="J45" i="16"/>
  <c r="I45" i="16"/>
  <c r="H45" i="16"/>
  <c r="G45" i="16"/>
  <c r="F45" i="16"/>
  <c r="E45" i="16"/>
  <c r="AI44" i="16"/>
  <c r="AH44" i="16"/>
  <c r="AG44" i="16"/>
  <c r="AF44" i="16"/>
  <c r="AE44" i="16"/>
  <c r="AD44" i="16"/>
  <c r="AC44" i="16"/>
  <c r="AB44" i="16"/>
  <c r="AA44" i="16"/>
  <c r="Z44" i="16"/>
  <c r="Y44" i="16"/>
  <c r="X44" i="16"/>
  <c r="W44" i="16"/>
  <c r="V44" i="16"/>
  <c r="U44" i="16"/>
  <c r="T44" i="16"/>
  <c r="S44" i="16"/>
  <c r="R44" i="16"/>
  <c r="Q44" i="16"/>
  <c r="P44" i="16"/>
  <c r="O44" i="16"/>
  <c r="N44" i="16"/>
  <c r="M44" i="16"/>
  <c r="L44" i="16"/>
  <c r="K44" i="16"/>
  <c r="J44" i="16"/>
  <c r="I44" i="16"/>
  <c r="H44" i="16"/>
  <c r="G44" i="16"/>
  <c r="F44" i="16"/>
  <c r="E44" i="16"/>
  <c r="AI43" i="16"/>
  <c r="AH43" i="16"/>
  <c r="AG43" i="16"/>
  <c r="AF43" i="16"/>
  <c r="AE43" i="16"/>
  <c r="AD43" i="16"/>
  <c r="AC43" i="16"/>
  <c r="AB43" i="16"/>
  <c r="AA43" i="16"/>
  <c r="Z43" i="16"/>
  <c r="Y43" i="16"/>
  <c r="X43" i="16"/>
  <c r="W43" i="16"/>
  <c r="V43" i="16"/>
  <c r="U43" i="16"/>
  <c r="T43" i="16"/>
  <c r="S43" i="16"/>
  <c r="R43" i="16"/>
  <c r="Q43" i="16"/>
  <c r="P43" i="16"/>
  <c r="O43" i="16"/>
  <c r="N43" i="16"/>
  <c r="M43" i="16"/>
  <c r="L43" i="16"/>
  <c r="K43" i="16"/>
  <c r="J43" i="16"/>
  <c r="I43" i="16"/>
  <c r="H43" i="16"/>
  <c r="G43" i="16"/>
  <c r="F43" i="16"/>
  <c r="E43" i="16"/>
  <c r="AI42" i="16"/>
  <c r="AH42" i="16"/>
  <c r="AG42" i="16"/>
  <c r="AF42" i="16"/>
  <c r="AE42" i="16"/>
  <c r="AD42" i="16"/>
  <c r="AC42" i="16"/>
  <c r="AB42" i="16"/>
  <c r="AA42" i="16"/>
  <c r="Z42" i="16"/>
  <c r="Y42" i="16"/>
  <c r="X42" i="16"/>
  <c r="W42" i="16"/>
  <c r="V42" i="16"/>
  <c r="U42" i="16"/>
  <c r="T42" i="16"/>
  <c r="S42" i="16"/>
  <c r="R42" i="16"/>
  <c r="Q42" i="16"/>
  <c r="P42" i="16"/>
  <c r="O42" i="16"/>
  <c r="N42" i="16"/>
  <c r="M42" i="16"/>
  <c r="L42" i="16"/>
  <c r="K42" i="16"/>
  <c r="J42" i="16"/>
  <c r="I42" i="16"/>
  <c r="H42" i="16"/>
  <c r="G42" i="16"/>
  <c r="F42" i="16"/>
  <c r="E42" i="16"/>
  <c r="AI41" i="16"/>
  <c r="AH41" i="16"/>
  <c r="AG41" i="16"/>
  <c r="AF41" i="16"/>
  <c r="AE41" i="16"/>
  <c r="AD41" i="16"/>
  <c r="AC41" i="16"/>
  <c r="AB41" i="16"/>
  <c r="AA41" i="16"/>
  <c r="Z41" i="16"/>
  <c r="Y41" i="16"/>
  <c r="X41" i="16"/>
  <c r="W41" i="16"/>
  <c r="V41" i="16"/>
  <c r="U41" i="16"/>
  <c r="T41" i="16"/>
  <c r="S41" i="16"/>
  <c r="R41" i="16"/>
  <c r="Q41" i="16"/>
  <c r="P41" i="16"/>
  <c r="O41" i="16"/>
  <c r="N41" i="16"/>
  <c r="M41" i="16"/>
  <c r="L41" i="16"/>
  <c r="K41" i="16"/>
  <c r="J41" i="16"/>
  <c r="I41" i="16"/>
  <c r="H41" i="16"/>
  <c r="G41" i="16"/>
  <c r="F41" i="16"/>
  <c r="E41" i="16"/>
  <c r="AG40" i="16"/>
  <c r="AF40" i="16"/>
  <c r="AE40" i="16"/>
  <c r="AD40" i="16"/>
  <c r="AC40" i="16"/>
  <c r="AB40" i="16"/>
  <c r="AA40" i="16"/>
  <c r="Z40" i="16"/>
  <c r="Y40" i="16"/>
  <c r="X40" i="16"/>
  <c r="W40" i="16"/>
  <c r="V40" i="16"/>
  <c r="U40" i="16"/>
  <c r="T40" i="16"/>
  <c r="S40" i="16"/>
  <c r="R40" i="16"/>
  <c r="Q40" i="16"/>
  <c r="P40" i="16"/>
  <c r="O40" i="16"/>
  <c r="N40" i="16"/>
  <c r="M40" i="16"/>
  <c r="L40" i="16"/>
  <c r="K40" i="16"/>
  <c r="J40" i="16"/>
  <c r="I40" i="16"/>
  <c r="H40" i="16"/>
  <c r="G40" i="16"/>
  <c r="F40" i="16"/>
  <c r="E40" i="16"/>
  <c r="AI39" i="16"/>
  <c r="AH39" i="16"/>
  <c r="AG39" i="16"/>
  <c r="AF39" i="16"/>
  <c r="AE39" i="16"/>
  <c r="AD39" i="16"/>
  <c r="AC39" i="16"/>
  <c r="AB39" i="16"/>
  <c r="AA39" i="16"/>
  <c r="Z39" i="16"/>
  <c r="Y39" i="16"/>
  <c r="X39" i="16"/>
  <c r="W39" i="16"/>
  <c r="V39" i="16"/>
  <c r="U39" i="16"/>
  <c r="T39" i="16"/>
  <c r="S39" i="16"/>
  <c r="R39" i="16"/>
  <c r="Q39" i="16"/>
  <c r="P39" i="16"/>
  <c r="O39" i="16"/>
  <c r="N39" i="16"/>
  <c r="M39" i="16"/>
  <c r="L39" i="16"/>
  <c r="K39" i="16"/>
  <c r="J39" i="16"/>
  <c r="I39" i="16"/>
  <c r="H39" i="16"/>
  <c r="G39" i="16"/>
  <c r="F39" i="16"/>
  <c r="E39" i="16"/>
  <c r="AG38" i="16"/>
  <c r="AF38" i="16"/>
  <c r="AE38" i="16"/>
  <c r="AD38" i="16"/>
  <c r="AC38" i="16"/>
  <c r="AB38" i="16"/>
  <c r="AA38" i="16"/>
  <c r="Z38" i="16"/>
  <c r="Y38" i="16"/>
  <c r="X38" i="16"/>
  <c r="W38" i="16"/>
  <c r="V38" i="16"/>
  <c r="U38" i="16"/>
  <c r="T38" i="16"/>
  <c r="S38" i="16"/>
  <c r="R38" i="16"/>
  <c r="Q38" i="16"/>
  <c r="P38" i="16"/>
  <c r="O38" i="16"/>
  <c r="N38" i="16"/>
  <c r="M38" i="16"/>
  <c r="L38" i="16"/>
  <c r="K38" i="16"/>
  <c r="J38" i="16"/>
  <c r="I38" i="16"/>
  <c r="H38" i="16"/>
  <c r="G38" i="16"/>
  <c r="F38" i="16"/>
  <c r="E38" i="16"/>
  <c r="AG35" i="26"/>
  <c r="AG39" i="26" s="1"/>
  <c r="AG40" i="26" s="1"/>
  <c r="AF35" i="26"/>
  <c r="AF39" i="26" s="1"/>
  <c r="AF40" i="26" s="1"/>
  <c r="AE35" i="26"/>
  <c r="AE39" i="26" s="1"/>
  <c r="AE40" i="26" s="1"/>
  <c r="AD35" i="26"/>
  <c r="AD39" i="26" s="1"/>
  <c r="AD40" i="26" s="1"/>
  <c r="AC35" i="26"/>
  <c r="AC39" i="26" s="1"/>
  <c r="AC40" i="26" s="1"/>
  <c r="AB35" i="26"/>
  <c r="AB39" i="26" s="1"/>
  <c r="AB40" i="26" s="1"/>
  <c r="AA35" i="26"/>
  <c r="AA39" i="26" s="1"/>
  <c r="AA40" i="26" s="1"/>
  <c r="Z35" i="26"/>
  <c r="Z39" i="26" s="1"/>
  <c r="Z40" i="26" s="1"/>
  <c r="Y35" i="26"/>
  <c r="Y39" i="26" s="1"/>
  <c r="Y40" i="26" s="1"/>
  <c r="X35" i="26"/>
  <c r="X39" i="26" s="1"/>
  <c r="X40" i="26" s="1"/>
  <c r="W35" i="26"/>
  <c r="W39" i="26" s="1"/>
  <c r="W40" i="26" s="1"/>
  <c r="V35" i="26"/>
  <c r="V39" i="26" s="1"/>
  <c r="V40" i="26" s="1"/>
  <c r="U35" i="26"/>
  <c r="U39" i="26" s="1"/>
  <c r="U40" i="26" s="1"/>
  <c r="T35" i="26"/>
  <c r="T39" i="26" s="1"/>
  <c r="T40" i="26" s="1"/>
  <c r="S35" i="26"/>
  <c r="S39" i="26" s="1"/>
  <c r="S40" i="26" s="1"/>
  <c r="R35" i="26"/>
  <c r="R39" i="26" s="1"/>
  <c r="R40" i="26" s="1"/>
  <c r="Q35" i="26"/>
  <c r="Q39" i="26" s="1"/>
  <c r="Q40" i="26" s="1"/>
  <c r="P35" i="26"/>
  <c r="P39" i="26" s="1"/>
  <c r="P40" i="26" s="1"/>
  <c r="O35" i="26"/>
  <c r="O39" i="26" s="1"/>
  <c r="O40" i="26" s="1"/>
  <c r="N35" i="26"/>
  <c r="N39" i="26" s="1"/>
  <c r="N40" i="26" s="1"/>
  <c r="M35" i="26"/>
  <c r="M39" i="26" s="1"/>
  <c r="M40" i="26" s="1"/>
  <c r="L35" i="26"/>
  <c r="L39" i="26" s="1"/>
  <c r="L40" i="26" s="1"/>
  <c r="K35" i="26"/>
  <c r="K39" i="26" s="1"/>
  <c r="K40" i="26" s="1"/>
  <c r="J35" i="26"/>
  <c r="J39" i="26" s="1"/>
  <c r="J40" i="26" s="1"/>
  <c r="I40" i="26"/>
  <c r="H35" i="26"/>
  <c r="H39" i="26" s="1"/>
  <c r="H40" i="26" s="1"/>
  <c r="G35" i="26"/>
  <c r="G39" i="26" s="1"/>
  <c r="G40" i="26" s="1"/>
  <c r="F40" i="26"/>
  <c r="E35" i="26"/>
  <c r="E39" i="26" s="1"/>
  <c r="E40" i="26" s="1"/>
  <c r="AH213" i="11"/>
  <c r="AH215" i="11" s="1"/>
  <c r="AG213" i="11"/>
  <c r="AG215" i="11" s="1"/>
  <c r="AF213" i="11"/>
  <c r="AF215" i="11" s="1"/>
  <c r="AE213" i="11"/>
  <c r="AE215" i="11" s="1"/>
  <c r="AD213" i="11"/>
  <c r="AD215" i="11" s="1"/>
  <c r="AC213" i="11"/>
  <c r="AC215" i="11" s="1"/>
  <c r="AB213" i="11"/>
  <c r="AB215" i="11" s="1"/>
  <c r="AA213" i="11"/>
  <c r="AA215" i="11" s="1"/>
  <c r="Z213" i="11"/>
  <c r="Z215" i="11" s="1"/>
  <c r="Y213" i="11"/>
  <c r="Y215" i="11" s="1"/>
  <c r="X213" i="11"/>
  <c r="X215" i="11" s="1"/>
  <c r="W213" i="11"/>
  <c r="W215" i="11" s="1"/>
  <c r="V213" i="11"/>
  <c r="V215" i="11" s="1"/>
  <c r="U213" i="11"/>
  <c r="U215" i="11" s="1"/>
  <c r="T213" i="11"/>
  <c r="T215" i="11" s="1"/>
  <c r="S213" i="11"/>
  <c r="S215" i="11" s="1"/>
  <c r="R213" i="11"/>
  <c r="R215" i="11" s="1"/>
  <c r="Q213" i="11"/>
  <c r="Q215" i="11" s="1"/>
  <c r="P213" i="11"/>
  <c r="P215" i="11" s="1"/>
  <c r="O213" i="11"/>
  <c r="O215" i="11" s="1"/>
  <c r="N213" i="11"/>
  <c r="N215" i="11" s="1"/>
  <c r="M213" i="11"/>
  <c r="M215" i="11" s="1"/>
  <c r="L213" i="11"/>
  <c r="L215" i="11" s="1"/>
  <c r="K213" i="11"/>
  <c r="K215" i="11" s="1"/>
  <c r="J213" i="11"/>
  <c r="J215" i="11" s="1"/>
  <c r="I213" i="11"/>
  <c r="I215" i="11" s="1"/>
  <c r="H213" i="11"/>
  <c r="H215" i="11" s="1"/>
  <c r="G213" i="11"/>
  <c r="G215" i="11" s="1"/>
  <c r="F213" i="11"/>
  <c r="F215" i="11" s="1"/>
  <c r="E213" i="11"/>
  <c r="E215" i="11" s="1"/>
  <c r="D213" i="11"/>
  <c r="D215" i="11" s="1"/>
  <c r="AH204" i="11"/>
  <c r="AG204" i="11"/>
  <c r="AF204" i="11"/>
  <c r="AE204" i="11"/>
  <c r="AD204" i="11"/>
  <c r="AC204" i="11"/>
  <c r="AB204" i="11"/>
  <c r="AA204" i="11"/>
  <c r="Z204" i="11"/>
  <c r="Y204" i="11"/>
  <c r="X204" i="11"/>
  <c r="W204" i="11"/>
  <c r="V204" i="11"/>
  <c r="U204" i="11"/>
  <c r="T204" i="11"/>
  <c r="S204" i="11"/>
  <c r="R204" i="11"/>
  <c r="Q204" i="11"/>
  <c r="P204" i="11"/>
  <c r="O204" i="11"/>
  <c r="N204" i="11"/>
  <c r="M204" i="11"/>
  <c r="L204" i="11"/>
  <c r="K204" i="11"/>
  <c r="J204" i="11"/>
  <c r="I204" i="11"/>
  <c r="H204" i="11"/>
  <c r="G204" i="11"/>
  <c r="F204" i="11"/>
  <c r="E204" i="11"/>
  <c r="D204" i="11"/>
  <c r="C204" i="11"/>
  <c r="AH203" i="11"/>
  <c r="AG203" i="11"/>
  <c r="AF203" i="11"/>
  <c r="AE203" i="11"/>
  <c r="AD203" i="11"/>
  <c r="AC203" i="11"/>
  <c r="AB203" i="11"/>
  <c r="AA203" i="11"/>
  <c r="Z203" i="11"/>
  <c r="Y203" i="11"/>
  <c r="X203" i="11"/>
  <c r="W203" i="11"/>
  <c r="V203" i="11"/>
  <c r="U203" i="11"/>
  <c r="T203" i="11"/>
  <c r="S203" i="11"/>
  <c r="R203" i="11"/>
  <c r="Q203" i="11"/>
  <c r="P203" i="11"/>
  <c r="O203" i="11"/>
  <c r="N203" i="11"/>
  <c r="M203" i="11"/>
  <c r="L203" i="11"/>
  <c r="K203" i="11"/>
  <c r="J203" i="11"/>
  <c r="I203" i="11"/>
  <c r="H203" i="11"/>
  <c r="G203" i="11"/>
  <c r="F203" i="11"/>
  <c r="E203" i="11"/>
  <c r="D203" i="11"/>
  <c r="C203" i="11"/>
  <c r="AH202" i="11"/>
  <c r="AG202" i="11"/>
  <c r="AF202" i="11"/>
  <c r="AE202" i="11"/>
  <c r="AD202" i="11"/>
  <c r="AC202" i="11"/>
  <c r="AB202" i="11"/>
  <c r="AA202" i="11"/>
  <c r="Z202" i="11"/>
  <c r="Y202" i="11"/>
  <c r="X202" i="11"/>
  <c r="W202" i="11"/>
  <c r="V202" i="11"/>
  <c r="U202" i="11"/>
  <c r="T202" i="11"/>
  <c r="S202" i="11"/>
  <c r="R202" i="11"/>
  <c r="Q202" i="11"/>
  <c r="P202" i="11"/>
  <c r="O202" i="11"/>
  <c r="N202" i="11"/>
  <c r="M202" i="11"/>
  <c r="L202" i="11"/>
  <c r="K202" i="11"/>
  <c r="J202" i="11"/>
  <c r="I202" i="11"/>
  <c r="H202" i="11"/>
  <c r="G202" i="11"/>
  <c r="F202" i="11"/>
  <c r="E202" i="11"/>
  <c r="D202" i="11"/>
  <c r="C202" i="11"/>
  <c r="AH201" i="11"/>
  <c r="AG201" i="11"/>
  <c r="AF201" i="11"/>
  <c r="AE201" i="11"/>
  <c r="AD201" i="11"/>
  <c r="AC201" i="11"/>
  <c r="AB201" i="11"/>
  <c r="AA201" i="11"/>
  <c r="Z201" i="11"/>
  <c r="Y201" i="11"/>
  <c r="X201" i="11"/>
  <c r="W201" i="11"/>
  <c r="V201" i="11"/>
  <c r="U201" i="11"/>
  <c r="T201" i="11"/>
  <c r="S201" i="11"/>
  <c r="R201" i="11"/>
  <c r="Q201" i="11"/>
  <c r="P201" i="11"/>
  <c r="O201" i="11"/>
  <c r="N201" i="11"/>
  <c r="M201" i="11"/>
  <c r="L201" i="11"/>
  <c r="K201" i="11"/>
  <c r="J201" i="11"/>
  <c r="I201" i="11"/>
  <c r="H201" i="11"/>
  <c r="G201" i="11"/>
  <c r="F201" i="11"/>
  <c r="E201" i="11"/>
  <c r="D201" i="11"/>
  <c r="C201" i="11"/>
  <c r="AH200" i="11"/>
  <c r="AG200" i="11"/>
  <c r="AF200" i="11"/>
  <c r="AE200" i="11"/>
  <c r="AD200" i="11"/>
  <c r="AC200" i="11"/>
  <c r="AB200" i="11"/>
  <c r="AA200" i="11"/>
  <c r="Z200" i="11"/>
  <c r="Y200" i="11"/>
  <c r="X200" i="11"/>
  <c r="W200" i="11"/>
  <c r="V200" i="11"/>
  <c r="U200" i="11"/>
  <c r="T200" i="11"/>
  <c r="S200" i="11"/>
  <c r="R200" i="11"/>
  <c r="Q200" i="11"/>
  <c r="P200" i="11"/>
  <c r="O200" i="11"/>
  <c r="N200" i="11"/>
  <c r="M200" i="11"/>
  <c r="L200" i="11"/>
  <c r="K200" i="11"/>
  <c r="J200" i="11"/>
  <c r="I200" i="11"/>
  <c r="H200" i="11"/>
  <c r="G200" i="11"/>
  <c r="F200" i="11"/>
  <c r="E200" i="11"/>
  <c r="D200" i="11"/>
  <c r="C200" i="11"/>
  <c r="AH199" i="11"/>
  <c r="AG199" i="11"/>
  <c r="AF199" i="11"/>
  <c r="AE199" i="11"/>
  <c r="AD199" i="11"/>
  <c r="AC199" i="11"/>
  <c r="AB199" i="11"/>
  <c r="AA199" i="11"/>
  <c r="Z199" i="11"/>
  <c r="Y199" i="11"/>
  <c r="X199" i="11"/>
  <c r="W199" i="11"/>
  <c r="V199" i="11"/>
  <c r="U199" i="11"/>
  <c r="T199" i="11"/>
  <c r="S199" i="11"/>
  <c r="R199" i="11"/>
  <c r="Q199" i="11"/>
  <c r="P199" i="11"/>
  <c r="O199" i="11"/>
  <c r="N199" i="11"/>
  <c r="M199" i="11"/>
  <c r="L199" i="11"/>
  <c r="K199" i="11"/>
  <c r="J199" i="11"/>
  <c r="I199" i="11"/>
  <c r="H199" i="11"/>
  <c r="G199" i="11"/>
  <c r="F199" i="11"/>
  <c r="E199" i="11"/>
  <c r="D199" i="11"/>
  <c r="C199" i="11"/>
  <c r="AH198" i="11"/>
  <c r="AG198" i="11"/>
  <c r="AF198" i="11"/>
  <c r="AE198" i="11"/>
  <c r="AD198" i="11"/>
  <c r="AC198" i="11"/>
  <c r="AB198" i="11"/>
  <c r="AA198" i="11"/>
  <c r="Z198" i="11"/>
  <c r="Y198" i="11"/>
  <c r="X198" i="11"/>
  <c r="W198" i="11"/>
  <c r="V198" i="11"/>
  <c r="U198" i="11"/>
  <c r="T198" i="11"/>
  <c r="S198" i="11"/>
  <c r="R198" i="11"/>
  <c r="Q198" i="11"/>
  <c r="P198" i="11"/>
  <c r="O198" i="11"/>
  <c r="N198" i="11"/>
  <c r="M198" i="11"/>
  <c r="L198" i="11"/>
  <c r="K198" i="11"/>
  <c r="J198" i="11"/>
  <c r="I198" i="11"/>
  <c r="H198" i="11"/>
  <c r="G198" i="11"/>
  <c r="F198" i="11"/>
  <c r="E198" i="11"/>
  <c r="D198" i="11"/>
  <c r="C198" i="11"/>
  <c r="AH197" i="11"/>
  <c r="AG197" i="11"/>
  <c r="AF197" i="11"/>
  <c r="AE197" i="11"/>
  <c r="AD197" i="11"/>
  <c r="AC197" i="11"/>
  <c r="AB197" i="11"/>
  <c r="AA197" i="11"/>
  <c r="Z197" i="11"/>
  <c r="Y197" i="11"/>
  <c r="X197" i="11"/>
  <c r="W197" i="11"/>
  <c r="V197" i="11"/>
  <c r="U197" i="11"/>
  <c r="T197" i="11"/>
  <c r="S197" i="11"/>
  <c r="R197" i="11"/>
  <c r="Q197" i="11"/>
  <c r="P197" i="11"/>
  <c r="O197" i="11"/>
  <c r="N197" i="11"/>
  <c r="M197" i="11"/>
  <c r="L197" i="11"/>
  <c r="K197" i="11"/>
  <c r="J197" i="11"/>
  <c r="I197" i="11"/>
  <c r="H197" i="11"/>
  <c r="G197" i="11"/>
  <c r="F197" i="11"/>
  <c r="E197" i="11"/>
  <c r="D197" i="11"/>
  <c r="C197" i="11"/>
  <c r="AH196" i="11"/>
  <c r="AG196" i="11"/>
  <c r="AF196" i="11"/>
  <c r="AE196" i="11"/>
  <c r="AD196" i="11"/>
  <c r="AC196" i="11"/>
  <c r="AB196" i="11"/>
  <c r="AA196" i="11"/>
  <c r="Z196" i="11"/>
  <c r="Y196" i="11"/>
  <c r="X196" i="11"/>
  <c r="W196" i="11"/>
  <c r="V196" i="11"/>
  <c r="U196" i="11"/>
  <c r="T196" i="11"/>
  <c r="S196" i="11"/>
  <c r="R196" i="11"/>
  <c r="Q196" i="11"/>
  <c r="P196" i="11"/>
  <c r="O196" i="11"/>
  <c r="N196" i="11"/>
  <c r="M196" i="11"/>
  <c r="L196" i="11"/>
  <c r="K196" i="11"/>
  <c r="J196" i="11"/>
  <c r="I196" i="11"/>
  <c r="H196" i="11"/>
  <c r="G196" i="11"/>
  <c r="F196" i="11"/>
  <c r="E196" i="11"/>
  <c r="D196" i="11"/>
  <c r="C196" i="11"/>
  <c r="AH195" i="11"/>
  <c r="AG195" i="11"/>
  <c r="AF195" i="11"/>
  <c r="AE195" i="11"/>
  <c r="AD195" i="11"/>
  <c r="AC195" i="11"/>
  <c r="AB195" i="11"/>
  <c r="AA195" i="11"/>
  <c r="Z195" i="11"/>
  <c r="Y195" i="11"/>
  <c r="X195" i="11"/>
  <c r="W195" i="11"/>
  <c r="V195" i="11"/>
  <c r="U195" i="11"/>
  <c r="T195" i="11"/>
  <c r="S195" i="11"/>
  <c r="R195" i="11"/>
  <c r="Q195" i="11"/>
  <c r="P195" i="11"/>
  <c r="O195" i="11"/>
  <c r="N195" i="11"/>
  <c r="M195" i="11"/>
  <c r="L195" i="11"/>
  <c r="K195" i="11"/>
  <c r="J195" i="11"/>
  <c r="I195" i="11"/>
  <c r="H195" i="11"/>
  <c r="G195" i="11"/>
  <c r="F195" i="11"/>
  <c r="E195" i="11"/>
  <c r="D195" i="11"/>
  <c r="C195" i="11"/>
  <c r="AH194" i="11"/>
  <c r="AG194" i="11"/>
  <c r="AF194" i="11"/>
  <c r="AE194" i="11"/>
  <c r="AD194" i="11"/>
  <c r="AC194" i="11"/>
  <c r="AB194" i="11"/>
  <c r="AA194" i="11"/>
  <c r="Z194" i="11"/>
  <c r="Y194" i="11"/>
  <c r="X194" i="11"/>
  <c r="W194" i="11"/>
  <c r="V194" i="11"/>
  <c r="U194" i="11"/>
  <c r="T194" i="11"/>
  <c r="S194" i="11"/>
  <c r="R194" i="11"/>
  <c r="Q194" i="11"/>
  <c r="P194" i="11"/>
  <c r="O194" i="11"/>
  <c r="N194" i="11"/>
  <c r="M194" i="11"/>
  <c r="L194" i="11"/>
  <c r="K194" i="11"/>
  <c r="J194" i="11"/>
  <c r="I194" i="11"/>
  <c r="H194" i="11"/>
  <c r="G194" i="11"/>
  <c r="F194" i="11"/>
  <c r="E194" i="11"/>
  <c r="D194" i="11"/>
  <c r="C194" i="11"/>
  <c r="AH193" i="11"/>
  <c r="AG193" i="11"/>
  <c r="AF193" i="11"/>
  <c r="AE193" i="11"/>
  <c r="AD193" i="11"/>
  <c r="AC193" i="11"/>
  <c r="AB193" i="11"/>
  <c r="AA193" i="11"/>
  <c r="Z193" i="11"/>
  <c r="Y193" i="11"/>
  <c r="X193" i="11"/>
  <c r="W193" i="11"/>
  <c r="V193" i="11"/>
  <c r="U193" i="11"/>
  <c r="T193" i="11"/>
  <c r="S193" i="11"/>
  <c r="R193" i="11"/>
  <c r="Q193" i="11"/>
  <c r="P193" i="11"/>
  <c r="O193" i="11"/>
  <c r="N193" i="11"/>
  <c r="M193" i="11"/>
  <c r="L193" i="11"/>
  <c r="K193" i="11"/>
  <c r="J193" i="11"/>
  <c r="I193" i="11"/>
  <c r="H193" i="11"/>
  <c r="G193" i="11"/>
  <c r="F193" i="11"/>
  <c r="E193" i="11"/>
  <c r="D193" i="11"/>
  <c r="C193" i="11"/>
  <c r="AH192" i="11"/>
  <c r="AG192" i="11"/>
  <c r="AF192" i="11"/>
  <c r="AE192" i="11"/>
  <c r="AD192" i="11"/>
  <c r="AC192" i="11"/>
  <c r="AB192" i="11"/>
  <c r="AA192" i="11"/>
  <c r="Z192" i="11"/>
  <c r="Y192" i="11"/>
  <c r="X192" i="11"/>
  <c r="W192" i="11"/>
  <c r="V192" i="11"/>
  <c r="U192" i="11"/>
  <c r="T192" i="11"/>
  <c r="S192" i="11"/>
  <c r="R192" i="11"/>
  <c r="Q192" i="11"/>
  <c r="P192" i="11"/>
  <c r="O192" i="11"/>
  <c r="N192" i="11"/>
  <c r="M192" i="11"/>
  <c r="L192" i="11"/>
  <c r="K192" i="11"/>
  <c r="J192" i="11"/>
  <c r="I192" i="11"/>
  <c r="H192" i="11"/>
  <c r="G192" i="11"/>
  <c r="F192" i="11"/>
  <c r="E192" i="11"/>
  <c r="D192" i="11"/>
  <c r="C192" i="11"/>
  <c r="AH191" i="11"/>
  <c r="AG191" i="11"/>
  <c r="AF191" i="11"/>
  <c r="AE191" i="11"/>
  <c r="AD191" i="11"/>
  <c r="AC191" i="11"/>
  <c r="AB191" i="11"/>
  <c r="AA191" i="11"/>
  <c r="Z191" i="11"/>
  <c r="Y191" i="11"/>
  <c r="X191" i="11"/>
  <c r="W191" i="11"/>
  <c r="V191" i="11"/>
  <c r="U191" i="11"/>
  <c r="T191" i="11"/>
  <c r="S191" i="11"/>
  <c r="R191" i="11"/>
  <c r="Q191" i="11"/>
  <c r="P191" i="11"/>
  <c r="O191" i="11"/>
  <c r="N191" i="11"/>
  <c r="M191" i="11"/>
  <c r="L191" i="11"/>
  <c r="K191" i="11"/>
  <c r="J191" i="11"/>
  <c r="I191" i="11"/>
  <c r="H191" i="11"/>
  <c r="G191" i="11"/>
  <c r="F191" i="11"/>
  <c r="E191" i="11"/>
  <c r="D191" i="11"/>
  <c r="C191" i="11"/>
  <c r="AH190" i="11"/>
  <c r="AG190" i="11"/>
  <c r="AF190" i="11"/>
  <c r="AE190" i="11"/>
  <c r="AD190" i="11"/>
  <c r="AC190" i="11"/>
  <c r="AB190" i="11"/>
  <c r="AA190" i="11"/>
  <c r="Z190" i="11"/>
  <c r="Y190" i="11"/>
  <c r="X190" i="11"/>
  <c r="W190" i="11"/>
  <c r="V190" i="11"/>
  <c r="U190" i="11"/>
  <c r="T190" i="11"/>
  <c r="S190" i="11"/>
  <c r="R190" i="11"/>
  <c r="Q190" i="11"/>
  <c r="P190" i="11"/>
  <c r="O190" i="11"/>
  <c r="N190" i="11"/>
  <c r="M190" i="11"/>
  <c r="L190" i="11"/>
  <c r="K190" i="11"/>
  <c r="J190" i="11"/>
  <c r="I190" i="11"/>
  <c r="H190" i="11"/>
  <c r="G190" i="11"/>
  <c r="F190" i="11"/>
  <c r="E190" i="11"/>
  <c r="D190" i="11"/>
  <c r="C190" i="11"/>
  <c r="AH189" i="11"/>
  <c r="AG189" i="11"/>
  <c r="AF189" i="11"/>
  <c r="AE189" i="11"/>
  <c r="AD189" i="11"/>
  <c r="AC189" i="11"/>
  <c r="AB189" i="11"/>
  <c r="AA189" i="11"/>
  <c r="Z189" i="11"/>
  <c r="Y189" i="11"/>
  <c r="X189" i="11"/>
  <c r="W189" i="11"/>
  <c r="V189" i="11"/>
  <c r="U189" i="11"/>
  <c r="T189" i="11"/>
  <c r="S189" i="11"/>
  <c r="R189" i="11"/>
  <c r="Q189" i="11"/>
  <c r="P189" i="11"/>
  <c r="O189" i="11"/>
  <c r="N189" i="11"/>
  <c r="M189" i="11"/>
  <c r="L189" i="11"/>
  <c r="K189" i="11"/>
  <c r="J189" i="11"/>
  <c r="I189" i="11"/>
  <c r="H189" i="11"/>
  <c r="G189" i="11"/>
  <c r="F189" i="11"/>
  <c r="E189" i="11"/>
  <c r="D189" i="11"/>
  <c r="C189" i="11"/>
  <c r="AH188" i="11"/>
  <c r="AG188" i="11"/>
  <c r="AF188" i="11"/>
  <c r="AE188" i="11"/>
  <c r="AD188" i="11"/>
  <c r="AC188" i="11"/>
  <c r="AB188" i="11"/>
  <c r="AA188" i="11"/>
  <c r="Z188" i="11"/>
  <c r="Y188" i="11"/>
  <c r="X188" i="11"/>
  <c r="W188" i="11"/>
  <c r="V188" i="11"/>
  <c r="U188" i="11"/>
  <c r="T188" i="11"/>
  <c r="S188" i="11"/>
  <c r="R188" i="11"/>
  <c r="Q188" i="11"/>
  <c r="P188" i="11"/>
  <c r="O188" i="11"/>
  <c r="N188" i="11"/>
  <c r="M188" i="11"/>
  <c r="L188" i="11"/>
  <c r="K188" i="11"/>
  <c r="J188" i="11"/>
  <c r="I188" i="11"/>
  <c r="H188" i="11"/>
  <c r="G188" i="11"/>
  <c r="F188" i="11"/>
  <c r="E188" i="11"/>
  <c r="D188" i="11"/>
  <c r="C188" i="11"/>
  <c r="AH187" i="11"/>
  <c r="AG187" i="11"/>
  <c r="AF187" i="11"/>
  <c r="AE187" i="11"/>
  <c r="AD187" i="11"/>
  <c r="AC187" i="11"/>
  <c r="AB187" i="11"/>
  <c r="AA187" i="11"/>
  <c r="Z187" i="11"/>
  <c r="Y187" i="11"/>
  <c r="X187" i="11"/>
  <c r="W187" i="11"/>
  <c r="V187" i="11"/>
  <c r="U187" i="11"/>
  <c r="T187" i="11"/>
  <c r="S187" i="11"/>
  <c r="R187" i="11"/>
  <c r="Q187" i="11"/>
  <c r="P187" i="11"/>
  <c r="O187" i="11"/>
  <c r="N187" i="11"/>
  <c r="M187" i="11"/>
  <c r="L187" i="11"/>
  <c r="K187" i="11"/>
  <c r="J187" i="11"/>
  <c r="I187" i="11"/>
  <c r="H187" i="11"/>
  <c r="G187" i="11"/>
  <c r="F187" i="11"/>
  <c r="E187" i="11"/>
  <c r="D187" i="11"/>
  <c r="C187" i="11"/>
  <c r="AH186" i="11"/>
  <c r="AG186" i="11"/>
  <c r="AF186" i="11"/>
  <c r="AE186" i="11"/>
  <c r="AD186" i="11"/>
  <c r="AC186" i="11"/>
  <c r="AB186" i="11"/>
  <c r="AA186" i="11"/>
  <c r="Z186" i="11"/>
  <c r="Y186" i="11"/>
  <c r="X186" i="11"/>
  <c r="W186" i="11"/>
  <c r="V186" i="11"/>
  <c r="U186" i="11"/>
  <c r="T186" i="11"/>
  <c r="S186" i="11"/>
  <c r="R186" i="11"/>
  <c r="Q186" i="11"/>
  <c r="P186" i="11"/>
  <c r="O186" i="11"/>
  <c r="N186" i="11"/>
  <c r="M186" i="11"/>
  <c r="L186" i="11"/>
  <c r="K186" i="11"/>
  <c r="J186" i="11"/>
  <c r="I186" i="11"/>
  <c r="H186" i="11"/>
  <c r="G186" i="11"/>
  <c r="F186" i="11"/>
  <c r="E186" i="11"/>
  <c r="D186" i="11"/>
  <c r="C186" i="11"/>
  <c r="AH185" i="11"/>
  <c r="AG185" i="11"/>
  <c r="AF185" i="11"/>
  <c r="AE185" i="11"/>
  <c r="AD185" i="11"/>
  <c r="AC185" i="11"/>
  <c r="AB185" i="11"/>
  <c r="AA185" i="11"/>
  <c r="Z185" i="11"/>
  <c r="Y185" i="11"/>
  <c r="X185" i="11"/>
  <c r="W185" i="11"/>
  <c r="V185" i="11"/>
  <c r="U185" i="11"/>
  <c r="T185" i="11"/>
  <c r="S185" i="11"/>
  <c r="R185" i="11"/>
  <c r="Q185" i="11"/>
  <c r="P185" i="11"/>
  <c r="O185" i="11"/>
  <c r="N185" i="11"/>
  <c r="M185" i="11"/>
  <c r="L185" i="11"/>
  <c r="K185" i="11"/>
  <c r="J185" i="11"/>
  <c r="I185" i="11"/>
  <c r="H185" i="11"/>
  <c r="G185" i="11"/>
  <c r="F185" i="11"/>
  <c r="E185" i="11"/>
  <c r="D185" i="11"/>
  <c r="C185" i="11"/>
  <c r="AH184" i="11"/>
  <c r="AG184" i="11"/>
  <c r="AF184" i="11"/>
  <c r="AE184" i="11"/>
  <c r="AD184" i="11"/>
  <c r="AC184" i="11"/>
  <c r="AB184" i="11"/>
  <c r="AA184" i="11"/>
  <c r="Z184" i="11"/>
  <c r="Y184" i="11"/>
  <c r="X184" i="11"/>
  <c r="W184" i="11"/>
  <c r="V184" i="11"/>
  <c r="U184" i="11"/>
  <c r="T184" i="11"/>
  <c r="S184" i="11"/>
  <c r="R184" i="11"/>
  <c r="Q184" i="11"/>
  <c r="P184" i="11"/>
  <c r="O184" i="11"/>
  <c r="N184" i="11"/>
  <c r="M184" i="11"/>
  <c r="L184" i="11"/>
  <c r="K184" i="11"/>
  <c r="J184" i="11"/>
  <c r="I184" i="11"/>
  <c r="H184" i="11"/>
  <c r="G184" i="11"/>
  <c r="F184" i="11"/>
  <c r="E184" i="11"/>
  <c r="D184" i="11"/>
  <c r="C184" i="11"/>
  <c r="AH183" i="11"/>
  <c r="AG183" i="11"/>
  <c r="AF183" i="11"/>
  <c r="AE183" i="11"/>
  <c r="AD183" i="11"/>
  <c r="AC183" i="11"/>
  <c r="AB183" i="11"/>
  <c r="AA183" i="11"/>
  <c r="Z183" i="11"/>
  <c r="Y183" i="11"/>
  <c r="X183" i="11"/>
  <c r="W183" i="11"/>
  <c r="V183" i="11"/>
  <c r="U183" i="11"/>
  <c r="T183" i="11"/>
  <c r="S183" i="11"/>
  <c r="R183" i="11"/>
  <c r="Q183" i="11"/>
  <c r="P183" i="11"/>
  <c r="O183" i="11"/>
  <c r="N183" i="11"/>
  <c r="M183" i="11"/>
  <c r="L183" i="11"/>
  <c r="K183" i="11"/>
  <c r="J183" i="11"/>
  <c r="I183" i="11"/>
  <c r="H183" i="11"/>
  <c r="G183" i="11"/>
  <c r="F183" i="11"/>
  <c r="E183" i="11"/>
  <c r="D183" i="11"/>
  <c r="C183" i="11"/>
  <c r="AH182" i="11"/>
  <c r="AG182" i="11"/>
  <c r="AF182" i="11"/>
  <c r="AE182" i="11"/>
  <c r="AD182" i="11"/>
  <c r="AC182" i="11"/>
  <c r="AB182" i="11"/>
  <c r="AA182" i="11"/>
  <c r="Z182" i="11"/>
  <c r="Y182" i="11"/>
  <c r="X182" i="11"/>
  <c r="W182" i="11"/>
  <c r="V182" i="11"/>
  <c r="U182" i="11"/>
  <c r="T182" i="11"/>
  <c r="S182" i="11"/>
  <c r="R182" i="11"/>
  <c r="Q182" i="11"/>
  <c r="P182" i="11"/>
  <c r="O182" i="11"/>
  <c r="N182" i="11"/>
  <c r="M182" i="11"/>
  <c r="L182" i="11"/>
  <c r="K182" i="11"/>
  <c r="J182" i="11"/>
  <c r="I182" i="11"/>
  <c r="H182" i="11"/>
  <c r="G182" i="11"/>
  <c r="F182" i="11"/>
  <c r="E182" i="11"/>
  <c r="D182" i="11"/>
  <c r="C182" i="11"/>
  <c r="AH181" i="11"/>
  <c r="AG181" i="11"/>
  <c r="AF181" i="11"/>
  <c r="AE181" i="11"/>
  <c r="AD181" i="11"/>
  <c r="AC181" i="11"/>
  <c r="AB181" i="11"/>
  <c r="AA181" i="11"/>
  <c r="Z181" i="11"/>
  <c r="Y181" i="11"/>
  <c r="X181" i="11"/>
  <c r="W181" i="11"/>
  <c r="V181" i="11"/>
  <c r="U181" i="11"/>
  <c r="T181" i="11"/>
  <c r="S181" i="11"/>
  <c r="R181" i="11"/>
  <c r="Q181" i="11"/>
  <c r="P181" i="11"/>
  <c r="O181" i="11"/>
  <c r="N181" i="11"/>
  <c r="M181" i="11"/>
  <c r="L181" i="11"/>
  <c r="K181" i="11"/>
  <c r="J181" i="11"/>
  <c r="I181" i="11"/>
  <c r="H181" i="11"/>
  <c r="G181" i="11"/>
  <c r="F181" i="11"/>
  <c r="E181" i="11"/>
  <c r="D181" i="11"/>
  <c r="C181" i="11"/>
  <c r="AH180" i="11"/>
  <c r="AG180" i="11"/>
  <c r="AF180" i="11"/>
  <c r="AE180" i="11"/>
  <c r="AD180" i="11"/>
  <c r="AC180" i="11"/>
  <c r="AB180" i="11"/>
  <c r="AA180" i="11"/>
  <c r="Z180" i="11"/>
  <c r="Y180" i="11"/>
  <c r="X180" i="11"/>
  <c r="W180" i="11"/>
  <c r="V180" i="11"/>
  <c r="U180" i="11"/>
  <c r="T180" i="11"/>
  <c r="S180" i="11"/>
  <c r="R180" i="11"/>
  <c r="Q180" i="11"/>
  <c r="P180" i="11"/>
  <c r="O180" i="11"/>
  <c r="N180" i="11"/>
  <c r="M180" i="11"/>
  <c r="L180" i="11"/>
  <c r="K180" i="11"/>
  <c r="J180" i="11"/>
  <c r="I180" i="11"/>
  <c r="H180" i="11"/>
  <c r="G180" i="11"/>
  <c r="F180" i="11"/>
  <c r="E180" i="11"/>
  <c r="D180" i="11"/>
  <c r="C180" i="11"/>
  <c r="AH179" i="11"/>
  <c r="AG179" i="11"/>
  <c r="AF179" i="11"/>
  <c r="AE179" i="11"/>
  <c r="AD179" i="11"/>
  <c r="AC179" i="11"/>
  <c r="AB179" i="11"/>
  <c r="AA179" i="11"/>
  <c r="Z179" i="11"/>
  <c r="Y179" i="11"/>
  <c r="X179" i="11"/>
  <c r="W179" i="11"/>
  <c r="V179" i="11"/>
  <c r="U179" i="11"/>
  <c r="T179" i="11"/>
  <c r="S179" i="11"/>
  <c r="R179" i="11"/>
  <c r="Q179" i="11"/>
  <c r="P179" i="11"/>
  <c r="O179" i="11"/>
  <c r="N179" i="11"/>
  <c r="M179" i="11"/>
  <c r="L179" i="11"/>
  <c r="K179" i="11"/>
  <c r="J179" i="11"/>
  <c r="I179" i="11"/>
  <c r="H179" i="11"/>
  <c r="G179" i="11"/>
  <c r="F179" i="11"/>
  <c r="E179" i="11"/>
  <c r="D179" i="11"/>
  <c r="C179" i="11"/>
  <c r="AH178" i="11"/>
  <c r="AG178" i="11"/>
  <c r="AF178" i="11"/>
  <c r="AE178" i="11"/>
  <c r="AD178" i="11"/>
  <c r="AC178" i="11"/>
  <c r="AB178" i="11"/>
  <c r="AA178" i="11"/>
  <c r="Z178" i="11"/>
  <c r="Y178" i="11"/>
  <c r="X178" i="11"/>
  <c r="W178" i="11"/>
  <c r="V178" i="11"/>
  <c r="U178" i="11"/>
  <c r="T178" i="11"/>
  <c r="S178" i="11"/>
  <c r="R178" i="11"/>
  <c r="Q178" i="11"/>
  <c r="P178" i="11"/>
  <c r="O178" i="11"/>
  <c r="N178" i="11"/>
  <c r="M178" i="11"/>
  <c r="L178" i="11"/>
  <c r="K178" i="11"/>
  <c r="J178" i="11"/>
  <c r="I178" i="11"/>
  <c r="H178" i="11"/>
  <c r="G178" i="11"/>
  <c r="F178" i="11"/>
  <c r="E178" i="11"/>
  <c r="D178" i="11"/>
  <c r="C178" i="11"/>
  <c r="AH177" i="11"/>
  <c r="AG177" i="11"/>
  <c r="AF177" i="11"/>
  <c r="AE177" i="11"/>
  <c r="AD177" i="11"/>
  <c r="AC177" i="11"/>
  <c r="AB177" i="11"/>
  <c r="AA177" i="11"/>
  <c r="Z177" i="11"/>
  <c r="Y177" i="11"/>
  <c r="X177" i="11"/>
  <c r="W177" i="11"/>
  <c r="V177" i="11"/>
  <c r="U177" i="11"/>
  <c r="T177" i="11"/>
  <c r="S177" i="11"/>
  <c r="R177" i="11"/>
  <c r="Q177" i="11"/>
  <c r="P177" i="11"/>
  <c r="O177" i="11"/>
  <c r="N177" i="11"/>
  <c r="M177" i="11"/>
  <c r="L177" i="11"/>
  <c r="K177" i="11"/>
  <c r="J177" i="11"/>
  <c r="I177" i="11"/>
  <c r="H177" i="11"/>
  <c r="G177" i="11"/>
  <c r="F177" i="11"/>
  <c r="E177" i="11"/>
  <c r="D177" i="11"/>
  <c r="C177" i="11"/>
  <c r="AH176" i="11"/>
  <c r="AG176" i="11"/>
  <c r="AF176" i="11"/>
  <c r="AE176" i="11"/>
  <c r="AD176" i="11"/>
  <c r="AC176" i="11"/>
  <c r="AB176" i="11"/>
  <c r="AA176" i="11"/>
  <c r="Z176" i="11"/>
  <c r="Y176" i="11"/>
  <c r="X176" i="11"/>
  <c r="W176" i="11"/>
  <c r="V176" i="11"/>
  <c r="U176" i="11"/>
  <c r="T176" i="11"/>
  <c r="S176" i="11"/>
  <c r="R176" i="11"/>
  <c r="Q176" i="11"/>
  <c r="P176" i="11"/>
  <c r="O176" i="11"/>
  <c r="N176" i="11"/>
  <c r="M176" i="11"/>
  <c r="L176" i="11"/>
  <c r="K176" i="11"/>
  <c r="J176" i="11"/>
  <c r="I176" i="11"/>
  <c r="H176" i="11"/>
  <c r="G176" i="11"/>
  <c r="F176" i="11"/>
  <c r="E176" i="11"/>
  <c r="D176" i="11"/>
  <c r="C176" i="11"/>
  <c r="AH175" i="11"/>
  <c r="AG175" i="11"/>
  <c r="AF175" i="11"/>
  <c r="AE175" i="11"/>
  <c r="AD175" i="11"/>
  <c r="AC175" i="11"/>
  <c r="AB175" i="11"/>
  <c r="AA175" i="11"/>
  <c r="Z175" i="11"/>
  <c r="Y175" i="11"/>
  <c r="X175" i="11"/>
  <c r="W175" i="11"/>
  <c r="V175" i="11"/>
  <c r="U175" i="11"/>
  <c r="T175" i="11"/>
  <c r="S175" i="11"/>
  <c r="R175" i="11"/>
  <c r="Q175" i="11"/>
  <c r="P175" i="11"/>
  <c r="O175" i="11"/>
  <c r="N175" i="11"/>
  <c r="M175" i="11"/>
  <c r="L175" i="11"/>
  <c r="K175" i="11"/>
  <c r="J175" i="11"/>
  <c r="I175" i="11"/>
  <c r="H175" i="11"/>
  <c r="G175" i="11"/>
  <c r="F175" i="11"/>
  <c r="E175" i="11"/>
  <c r="D175" i="11"/>
  <c r="C175" i="11"/>
  <c r="AH174" i="11"/>
  <c r="AG174" i="11"/>
  <c r="AF174" i="11"/>
  <c r="AE174" i="11"/>
  <c r="AD174" i="11"/>
  <c r="AC174" i="11"/>
  <c r="AB174" i="11"/>
  <c r="AA174" i="11"/>
  <c r="Z174" i="11"/>
  <c r="Y174" i="11"/>
  <c r="X174" i="11"/>
  <c r="W174" i="11"/>
  <c r="V174" i="11"/>
  <c r="U174" i="11"/>
  <c r="T174" i="11"/>
  <c r="S174" i="11"/>
  <c r="R174" i="11"/>
  <c r="Q174" i="11"/>
  <c r="P174" i="11"/>
  <c r="O174" i="11"/>
  <c r="N174" i="11"/>
  <c r="M174" i="11"/>
  <c r="L174" i="11"/>
  <c r="K174" i="11"/>
  <c r="J174" i="11"/>
  <c r="I174" i="11"/>
  <c r="H174" i="11"/>
  <c r="G174" i="11"/>
  <c r="F174" i="11"/>
  <c r="E174" i="11"/>
  <c r="D174" i="11"/>
  <c r="C174" i="11"/>
  <c r="AH173" i="11"/>
  <c r="AG173" i="11"/>
  <c r="AF173" i="11"/>
  <c r="AE173" i="11"/>
  <c r="AD173" i="11"/>
  <c r="AC173" i="11"/>
  <c r="AB173" i="11"/>
  <c r="AA173" i="11"/>
  <c r="Z173" i="11"/>
  <c r="Y173" i="11"/>
  <c r="X173" i="11"/>
  <c r="W173" i="11"/>
  <c r="V173" i="11"/>
  <c r="U173" i="11"/>
  <c r="T173" i="11"/>
  <c r="S173" i="11"/>
  <c r="R173" i="11"/>
  <c r="Q173" i="11"/>
  <c r="P173" i="11"/>
  <c r="O173" i="11"/>
  <c r="N173" i="11"/>
  <c r="M173" i="11"/>
  <c r="L173" i="11"/>
  <c r="K173" i="11"/>
  <c r="J173" i="11"/>
  <c r="I173" i="11"/>
  <c r="H173" i="11"/>
  <c r="G173" i="11"/>
  <c r="F173" i="11"/>
  <c r="E173" i="11"/>
  <c r="D173" i="11"/>
  <c r="AH171" i="11"/>
  <c r="AG171" i="11"/>
  <c r="AF171" i="11"/>
  <c r="AE171" i="11"/>
  <c r="AD171" i="11"/>
  <c r="AC171" i="11"/>
  <c r="AB171" i="11"/>
  <c r="AA171" i="11"/>
  <c r="Z171" i="11"/>
  <c r="Y171" i="11"/>
  <c r="X171" i="11"/>
  <c r="W171" i="11"/>
  <c r="V171" i="11"/>
  <c r="U171" i="11"/>
  <c r="T171" i="11"/>
  <c r="S171" i="11"/>
  <c r="R171" i="11"/>
  <c r="Q171" i="11"/>
  <c r="P171" i="11"/>
  <c r="O171" i="11"/>
  <c r="N171" i="11"/>
  <c r="M171" i="11"/>
  <c r="L171" i="11"/>
  <c r="K171" i="11"/>
  <c r="J171" i="11"/>
  <c r="I171" i="11"/>
  <c r="H171" i="11"/>
  <c r="G171" i="11"/>
  <c r="F171" i="11"/>
  <c r="E171" i="11"/>
  <c r="D171" i="11"/>
  <c r="C171" i="11"/>
  <c r="AH170" i="11"/>
  <c r="AG170" i="11"/>
  <c r="AF170" i="11"/>
  <c r="AE170" i="11"/>
  <c r="AD170" i="11"/>
  <c r="AC170" i="11"/>
  <c r="AB170" i="11"/>
  <c r="AA170" i="11"/>
  <c r="Z170" i="11"/>
  <c r="Y170" i="11"/>
  <c r="X170" i="11"/>
  <c r="W170" i="11"/>
  <c r="V170" i="11"/>
  <c r="U170" i="11"/>
  <c r="T170" i="11"/>
  <c r="S170" i="11"/>
  <c r="R170" i="11"/>
  <c r="Q170" i="11"/>
  <c r="P170" i="11"/>
  <c r="O170" i="11"/>
  <c r="N170" i="11"/>
  <c r="M170" i="11"/>
  <c r="L170" i="11"/>
  <c r="K170" i="11"/>
  <c r="J170" i="11"/>
  <c r="I170" i="11"/>
  <c r="H170" i="11"/>
  <c r="G170" i="11"/>
  <c r="F170" i="11"/>
  <c r="E170" i="11"/>
  <c r="D170" i="11"/>
  <c r="C170" i="11"/>
  <c r="AH169" i="11"/>
  <c r="AG169" i="11"/>
  <c r="AF169" i="11"/>
  <c r="AE169" i="11"/>
  <c r="AD169" i="11"/>
  <c r="AC169" i="11"/>
  <c r="AB169" i="11"/>
  <c r="AA169" i="11"/>
  <c r="Z169" i="11"/>
  <c r="Y169" i="11"/>
  <c r="X169" i="11"/>
  <c r="W169" i="11"/>
  <c r="V169" i="11"/>
  <c r="U169" i="11"/>
  <c r="T169" i="11"/>
  <c r="S169" i="11"/>
  <c r="R169" i="11"/>
  <c r="Q169" i="11"/>
  <c r="P169" i="11"/>
  <c r="O169" i="11"/>
  <c r="N169" i="11"/>
  <c r="M169" i="11"/>
  <c r="L169" i="11"/>
  <c r="K169" i="11"/>
  <c r="J169" i="11"/>
  <c r="I169" i="11"/>
  <c r="H169" i="11"/>
  <c r="G169" i="11"/>
  <c r="F169" i="11"/>
  <c r="E169" i="11"/>
  <c r="D169" i="11"/>
  <c r="C169" i="11"/>
  <c r="AH168" i="11"/>
  <c r="AG168" i="11"/>
  <c r="AF168" i="11"/>
  <c r="AE168" i="11"/>
  <c r="AD168" i="11"/>
  <c r="AC168" i="11"/>
  <c r="AB168" i="11"/>
  <c r="AA168" i="11"/>
  <c r="Z168" i="11"/>
  <c r="Y168" i="11"/>
  <c r="X168" i="11"/>
  <c r="W168" i="11"/>
  <c r="V168" i="11"/>
  <c r="U168" i="11"/>
  <c r="T168" i="11"/>
  <c r="S168" i="11"/>
  <c r="R168" i="11"/>
  <c r="Q168" i="11"/>
  <c r="P168" i="11"/>
  <c r="O168" i="11"/>
  <c r="N168" i="11"/>
  <c r="M168" i="11"/>
  <c r="L168" i="11"/>
  <c r="K168" i="11"/>
  <c r="J168" i="11"/>
  <c r="I168" i="11"/>
  <c r="H168" i="11"/>
  <c r="G168" i="11"/>
  <c r="F168" i="11"/>
  <c r="E168" i="11"/>
  <c r="D168" i="11"/>
  <c r="C168" i="11"/>
  <c r="AH167" i="11"/>
  <c r="AG167" i="11"/>
  <c r="AF167" i="11"/>
  <c r="AE167" i="11"/>
  <c r="AD167" i="11"/>
  <c r="AC167" i="11"/>
  <c r="AB167" i="11"/>
  <c r="AA167" i="11"/>
  <c r="Z167" i="11"/>
  <c r="Y167" i="11"/>
  <c r="X167" i="11"/>
  <c r="W167" i="11"/>
  <c r="V167" i="11"/>
  <c r="U167" i="11"/>
  <c r="T167" i="11"/>
  <c r="S167" i="11"/>
  <c r="R167" i="11"/>
  <c r="Q167" i="11"/>
  <c r="P167" i="11"/>
  <c r="O167" i="11"/>
  <c r="N167" i="11"/>
  <c r="M167" i="11"/>
  <c r="L167" i="11"/>
  <c r="K167" i="11"/>
  <c r="J167" i="11"/>
  <c r="I167" i="11"/>
  <c r="H167" i="11"/>
  <c r="G167" i="11"/>
  <c r="F167" i="11"/>
  <c r="E167" i="11"/>
  <c r="D167" i="11"/>
  <c r="C167" i="11"/>
  <c r="AH166" i="11"/>
  <c r="AG166" i="11"/>
  <c r="AF166" i="11"/>
  <c r="AE166" i="11"/>
  <c r="AD166" i="11"/>
  <c r="AC166" i="11"/>
  <c r="AB166" i="11"/>
  <c r="AA166" i="11"/>
  <c r="Z166" i="11"/>
  <c r="Y166" i="11"/>
  <c r="X166" i="11"/>
  <c r="W166" i="11"/>
  <c r="V166" i="11"/>
  <c r="U166" i="11"/>
  <c r="T166" i="11"/>
  <c r="S166" i="11"/>
  <c r="R166" i="11"/>
  <c r="Q166" i="11"/>
  <c r="P166" i="11"/>
  <c r="O166" i="11"/>
  <c r="N166" i="11"/>
  <c r="M166" i="11"/>
  <c r="L166" i="11"/>
  <c r="K166" i="11"/>
  <c r="J166" i="11"/>
  <c r="I166" i="11"/>
  <c r="H166" i="11"/>
  <c r="G166" i="11"/>
  <c r="F166" i="11"/>
  <c r="E166" i="11"/>
  <c r="D166" i="11"/>
  <c r="C166" i="11"/>
  <c r="AH165" i="11"/>
  <c r="AG165" i="11"/>
  <c r="AF165" i="11"/>
  <c r="AE165" i="11"/>
  <c r="AD165" i="11"/>
  <c r="AC165" i="11"/>
  <c r="AB165" i="11"/>
  <c r="AA165" i="11"/>
  <c r="Z165" i="11"/>
  <c r="Y165" i="11"/>
  <c r="X165" i="11"/>
  <c r="W165" i="11"/>
  <c r="V165" i="11"/>
  <c r="U165" i="11"/>
  <c r="T165" i="11"/>
  <c r="S165" i="11"/>
  <c r="R165" i="11"/>
  <c r="Q165" i="11"/>
  <c r="P165" i="11"/>
  <c r="O165" i="11"/>
  <c r="N165" i="11"/>
  <c r="M165" i="11"/>
  <c r="L165" i="11"/>
  <c r="K165" i="11"/>
  <c r="J165" i="11"/>
  <c r="I165" i="11"/>
  <c r="H165" i="11"/>
  <c r="G165" i="11"/>
  <c r="F165" i="11"/>
  <c r="E165" i="11"/>
  <c r="D165" i="11"/>
  <c r="C165" i="11"/>
  <c r="AH164" i="11"/>
  <c r="AG164" i="11"/>
  <c r="AF164" i="11"/>
  <c r="AE164" i="11"/>
  <c r="AD164" i="11"/>
  <c r="AC164" i="11"/>
  <c r="AB164" i="11"/>
  <c r="AA164" i="11"/>
  <c r="Z164" i="11"/>
  <c r="Y164" i="11"/>
  <c r="X164" i="11"/>
  <c r="W164" i="11"/>
  <c r="V164" i="11"/>
  <c r="U164" i="11"/>
  <c r="T164" i="11"/>
  <c r="S164" i="11"/>
  <c r="R164" i="11"/>
  <c r="Q164" i="11"/>
  <c r="P164" i="11"/>
  <c r="O164" i="11"/>
  <c r="N164" i="11"/>
  <c r="M164" i="11"/>
  <c r="L164" i="11"/>
  <c r="K164" i="11"/>
  <c r="J164" i="11"/>
  <c r="I164" i="11"/>
  <c r="H164" i="11"/>
  <c r="G164" i="11"/>
  <c r="F164" i="11"/>
  <c r="E164" i="11"/>
  <c r="D164" i="11"/>
  <c r="C164" i="11"/>
  <c r="AH163" i="11"/>
  <c r="AG163" i="11"/>
  <c r="AF163" i="11"/>
  <c r="AE163" i="11"/>
  <c r="AD163" i="11"/>
  <c r="AC163" i="11"/>
  <c r="AB163" i="11"/>
  <c r="AA163" i="11"/>
  <c r="Z163" i="11"/>
  <c r="Y163" i="11"/>
  <c r="X163" i="11"/>
  <c r="W163" i="11"/>
  <c r="V163" i="11"/>
  <c r="U163" i="11"/>
  <c r="T163" i="11"/>
  <c r="S163" i="11"/>
  <c r="R163" i="11"/>
  <c r="Q163" i="11"/>
  <c r="P163" i="11"/>
  <c r="O163" i="11"/>
  <c r="N163" i="11"/>
  <c r="M163" i="11"/>
  <c r="L163" i="11"/>
  <c r="K163" i="11"/>
  <c r="J163" i="11"/>
  <c r="I163" i="11"/>
  <c r="H163" i="11"/>
  <c r="G163" i="11"/>
  <c r="F163" i="11"/>
  <c r="E163" i="11"/>
  <c r="D163" i="11"/>
  <c r="C163" i="11"/>
  <c r="AH162" i="11"/>
  <c r="AG162" i="11"/>
  <c r="AF162" i="11"/>
  <c r="AE162" i="11"/>
  <c r="AD162" i="11"/>
  <c r="AC162" i="11"/>
  <c r="AB162" i="11"/>
  <c r="AA162" i="11"/>
  <c r="Z162" i="11"/>
  <c r="Y162" i="11"/>
  <c r="X162" i="11"/>
  <c r="W162" i="11"/>
  <c r="V162" i="11"/>
  <c r="U162" i="11"/>
  <c r="T162" i="11"/>
  <c r="S162" i="11"/>
  <c r="R162" i="11"/>
  <c r="Q162" i="11"/>
  <c r="P162" i="11"/>
  <c r="O162" i="11"/>
  <c r="N162" i="11"/>
  <c r="M162" i="11"/>
  <c r="L162" i="11"/>
  <c r="K162" i="11"/>
  <c r="J162" i="11"/>
  <c r="I162" i="11"/>
  <c r="H162" i="11"/>
  <c r="G162" i="11"/>
  <c r="F162" i="11"/>
  <c r="E162" i="11"/>
  <c r="D162" i="11"/>
  <c r="C162" i="11"/>
  <c r="AH161" i="11"/>
  <c r="AG161" i="11"/>
  <c r="AF161" i="11"/>
  <c r="AE161" i="11"/>
  <c r="AD161" i="11"/>
  <c r="AC161" i="11"/>
  <c r="AB161" i="11"/>
  <c r="AA161" i="11"/>
  <c r="Z161" i="11"/>
  <c r="Y161" i="11"/>
  <c r="X161" i="11"/>
  <c r="W161" i="11"/>
  <c r="V161" i="11"/>
  <c r="U161" i="11"/>
  <c r="T161" i="11"/>
  <c r="S161" i="11"/>
  <c r="R161" i="11"/>
  <c r="Q161" i="11"/>
  <c r="P161" i="11"/>
  <c r="O161" i="11"/>
  <c r="N161" i="11"/>
  <c r="M161" i="11"/>
  <c r="L161" i="11"/>
  <c r="K161" i="11"/>
  <c r="J161" i="11"/>
  <c r="I161" i="11"/>
  <c r="H161" i="11"/>
  <c r="G161" i="11"/>
  <c r="F161" i="11"/>
  <c r="E161" i="11"/>
  <c r="D161" i="11"/>
  <c r="C161" i="11"/>
  <c r="AH160" i="11"/>
  <c r="AG160" i="11"/>
  <c r="AF160" i="11"/>
  <c r="AE160" i="11"/>
  <c r="AD160" i="11"/>
  <c r="AC160" i="11"/>
  <c r="AB160" i="11"/>
  <c r="AA160" i="11"/>
  <c r="Z160" i="11"/>
  <c r="Y160" i="11"/>
  <c r="X160" i="11"/>
  <c r="W160" i="11"/>
  <c r="V160" i="11"/>
  <c r="U160" i="11"/>
  <c r="T160" i="11"/>
  <c r="S160" i="11"/>
  <c r="R160" i="11"/>
  <c r="Q160" i="11"/>
  <c r="P160" i="11"/>
  <c r="O160" i="11"/>
  <c r="N160" i="11"/>
  <c r="M160" i="11"/>
  <c r="L160" i="11"/>
  <c r="K160" i="11"/>
  <c r="J160" i="11"/>
  <c r="I160" i="11"/>
  <c r="H160" i="11"/>
  <c r="G160" i="11"/>
  <c r="F160" i="11"/>
  <c r="E160" i="11"/>
  <c r="D160" i="11"/>
  <c r="C160" i="11"/>
  <c r="AH159" i="11"/>
  <c r="AG159" i="11"/>
  <c r="AF159" i="11"/>
  <c r="AE159" i="11"/>
  <c r="AD159" i="11"/>
  <c r="AC159" i="11"/>
  <c r="AB159" i="11"/>
  <c r="AA159" i="11"/>
  <c r="Z159" i="11"/>
  <c r="Y159" i="11"/>
  <c r="X159" i="11"/>
  <c r="W159" i="11"/>
  <c r="V159" i="11"/>
  <c r="U159" i="11"/>
  <c r="T159" i="11"/>
  <c r="S159" i="11"/>
  <c r="R159" i="11"/>
  <c r="Q159" i="11"/>
  <c r="P159" i="11"/>
  <c r="O159" i="11"/>
  <c r="N159" i="11"/>
  <c r="M159" i="11"/>
  <c r="L159" i="11"/>
  <c r="K159" i="11"/>
  <c r="J159" i="11"/>
  <c r="I159" i="11"/>
  <c r="H159" i="11"/>
  <c r="G159" i="11"/>
  <c r="F159" i="11"/>
  <c r="E159" i="11"/>
  <c r="D159" i="11"/>
  <c r="C159" i="11"/>
  <c r="AH158" i="11"/>
  <c r="AG158" i="11"/>
  <c r="AF158" i="11"/>
  <c r="AE158" i="11"/>
  <c r="AD158" i="11"/>
  <c r="AC158" i="11"/>
  <c r="AB158" i="11"/>
  <c r="AA158" i="11"/>
  <c r="Z158" i="11"/>
  <c r="Y158" i="11"/>
  <c r="X158" i="11"/>
  <c r="W158" i="11"/>
  <c r="V158" i="11"/>
  <c r="U158" i="11"/>
  <c r="T158" i="11"/>
  <c r="S158" i="11"/>
  <c r="R158" i="11"/>
  <c r="Q158" i="11"/>
  <c r="P158" i="11"/>
  <c r="O158" i="11"/>
  <c r="N158" i="11"/>
  <c r="M158" i="11"/>
  <c r="L158" i="11"/>
  <c r="K158" i="11"/>
  <c r="J158" i="11"/>
  <c r="I158" i="11"/>
  <c r="H158" i="11"/>
  <c r="G158" i="11"/>
  <c r="F158" i="11"/>
  <c r="E158" i="11"/>
  <c r="D158" i="11"/>
  <c r="C158" i="11"/>
  <c r="AH157" i="11"/>
  <c r="AG157" i="11"/>
  <c r="AF157" i="11"/>
  <c r="AE157" i="11"/>
  <c r="AD157" i="11"/>
  <c r="AC157" i="11"/>
  <c r="AB157" i="11"/>
  <c r="AA157" i="11"/>
  <c r="Z157" i="11"/>
  <c r="Y157" i="11"/>
  <c r="X157" i="11"/>
  <c r="W157" i="11"/>
  <c r="V157" i="11"/>
  <c r="U157" i="11"/>
  <c r="T157" i="11"/>
  <c r="S157" i="11"/>
  <c r="R157" i="11"/>
  <c r="Q157" i="11"/>
  <c r="P157" i="11"/>
  <c r="O157" i="11"/>
  <c r="N157" i="11"/>
  <c r="M157" i="11"/>
  <c r="L157" i="11"/>
  <c r="K157" i="11"/>
  <c r="J157" i="11"/>
  <c r="I157" i="11"/>
  <c r="H157" i="11"/>
  <c r="G157" i="11"/>
  <c r="F157" i="11"/>
  <c r="E157" i="11"/>
  <c r="D157" i="11"/>
  <c r="C157" i="11"/>
  <c r="AH156" i="11"/>
  <c r="AG156" i="11"/>
  <c r="AF156" i="11"/>
  <c r="AE156" i="11"/>
  <c r="AD156" i="11"/>
  <c r="AC156" i="11"/>
  <c r="AB156" i="11"/>
  <c r="AA156" i="11"/>
  <c r="Z156" i="11"/>
  <c r="Y156" i="11"/>
  <c r="X156" i="11"/>
  <c r="W156" i="11"/>
  <c r="V156" i="11"/>
  <c r="U156" i="11"/>
  <c r="T156" i="11"/>
  <c r="S156" i="11"/>
  <c r="R156" i="11"/>
  <c r="Q156" i="11"/>
  <c r="P156" i="11"/>
  <c r="O156" i="11"/>
  <c r="N156" i="11"/>
  <c r="M156" i="11"/>
  <c r="L156" i="11"/>
  <c r="K156" i="11"/>
  <c r="J156" i="11"/>
  <c r="I156" i="11"/>
  <c r="H156" i="11"/>
  <c r="G156" i="11"/>
  <c r="F156" i="11"/>
  <c r="E156" i="11"/>
  <c r="D156" i="11"/>
  <c r="C156" i="11"/>
  <c r="AH155" i="11"/>
  <c r="AG155" i="11"/>
  <c r="AF155" i="11"/>
  <c r="AE155" i="11"/>
  <c r="AD155" i="11"/>
  <c r="AC155" i="11"/>
  <c r="AB155" i="11"/>
  <c r="AA155" i="11"/>
  <c r="Z155" i="11"/>
  <c r="Y155" i="11"/>
  <c r="X155" i="11"/>
  <c r="W155" i="11"/>
  <c r="V155" i="11"/>
  <c r="U155" i="11"/>
  <c r="T155" i="11"/>
  <c r="S155" i="11"/>
  <c r="R155" i="11"/>
  <c r="Q155" i="11"/>
  <c r="P155" i="11"/>
  <c r="O155" i="11"/>
  <c r="N155" i="11"/>
  <c r="M155" i="11"/>
  <c r="L155" i="11"/>
  <c r="K155" i="11"/>
  <c r="J155" i="11"/>
  <c r="I155" i="11"/>
  <c r="H155" i="11"/>
  <c r="G155" i="11"/>
  <c r="F155" i="11"/>
  <c r="E155" i="11"/>
  <c r="D155" i="11"/>
  <c r="C155" i="11"/>
  <c r="AH154" i="11"/>
  <c r="AG154" i="11"/>
  <c r="AF154" i="11"/>
  <c r="AE154" i="11"/>
  <c r="AD154" i="11"/>
  <c r="AC154" i="11"/>
  <c r="AB154" i="11"/>
  <c r="AA154" i="11"/>
  <c r="Z154" i="11"/>
  <c r="Y154" i="11"/>
  <c r="X154" i="11"/>
  <c r="W154" i="11"/>
  <c r="V154" i="11"/>
  <c r="U154" i="11"/>
  <c r="T154" i="11"/>
  <c r="S154" i="11"/>
  <c r="R154" i="11"/>
  <c r="Q154" i="11"/>
  <c r="P154" i="11"/>
  <c r="O154" i="11"/>
  <c r="N154" i="11"/>
  <c r="M154" i="11"/>
  <c r="L154" i="11"/>
  <c r="K154" i="11"/>
  <c r="J154" i="11"/>
  <c r="I154" i="11"/>
  <c r="H154" i="11"/>
  <c r="G154" i="11"/>
  <c r="F154" i="11"/>
  <c r="E154" i="11"/>
  <c r="D154" i="11"/>
  <c r="C154" i="11"/>
  <c r="AH153" i="11"/>
  <c r="AG153" i="11"/>
  <c r="AF153" i="11"/>
  <c r="AE153" i="11"/>
  <c r="AD153" i="11"/>
  <c r="AC153" i="11"/>
  <c r="AB153" i="11"/>
  <c r="AA153" i="11"/>
  <c r="Z153" i="11"/>
  <c r="Y153" i="11"/>
  <c r="X153" i="11"/>
  <c r="W153" i="11"/>
  <c r="V153" i="11"/>
  <c r="U153" i="11"/>
  <c r="T153" i="11"/>
  <c r="S153" i="11"/>
  <c r="R153" i="11"/>
  <c r="Q153" i="11"/>
  <c r="P153" i="11"/>
  <c r="O153" i="11"/>
  <c r="N153" i="11"/>
  <c r="M153" i="11"/>
  <c r="L153" i="11"/>
  <c r="K153" i="11"/>
  <c r="J153" i="11"/>
  <c r="I153" i="11"/>
  <c r="H153" i="11"/>
  <c r="G153" i="11"/>
  <c r="F153" i="11"/>
  <c r="E153" i="11"/>
  <c r="D153" i="11"/>
  <c r="C153" i="11"/>
  <c r="AH152" i="11"/>
  <c r="AG152" i="11"/>
  <c r="AF152" i="11"/>
  <c r="AE152" i="11"/>
  <c r="AD152" i="11"/>
  <c r="AC152" i="11"/>
  <c r="AB152" i="11"/>
  <c r="AA152" i="11"/>
  <c r="Z152" i="11"/>
  <c r="Y152" i="11"/>
  <c r="X152" i="11"/>
  <c r="W152" i="11"/>
  <c r="V152" i="11"/>
  <c r="U152" i="11"/>
  <c r="T152" i="11"/>
  <c r="S152" i="11"/>
  <c r="R152" i="11"/>
  <c r="Q152" i="11"/>
  <c r="P152" i="11"/>
  <c r="O152" i="11"/>
  <c r="N152" i="11"/>
  <c r="M152" i="11"/>
  <c r="L152" i="11"/>
  <c r="K152" i="11"/>
  <c r="J152" i="11"/>
  <c r="I152" i="11"/>
  <c r="H152" i="11"/>
  <c r="G152" i="11"/>
  <c r="F152" i="11"/>
  <c r="E152" i="11"/>
  <c r="D152" i="11"/>
  <c r="C152" i="11"/>
  <c r="AH151" i="11"/>
  <c r="AG151" i="11"/>
  <c r="AF151" i="11"/>
  <c r="AE151" i="11"/>
  <c r="AD151" i="11"/>
  <c r="AC151" i="11"/>
  <c r="AB151" i="11"/>
  <c r="AA151" i="11"/>
  <c r="Z151" i="11"/>
  <c r="Y151" i="11"/>
  <c r="X151" i="11"/>
  <c r="W151" i="11"/>
  <c r="V151" i="11"/>
  <c r="U151" i="11"/>
  <c r="T151" i="11"/>
  <c r="S151" i="11"/>
  <c r="R151" i="11"/>
  <c r="Q151" i="11"/>
  <c r="P151" i="11"/>
  <c r="O151" i="11"/>
  <c r="N151" i="11"/>
  <c r="M151" i="11"/>
  <c r="L151" i="11"/>
  <c r="K151" i="11"/>
  <c r="J151" i="11"/>
  <c r="I151" i="11"/>
  <c r="H151" i="11"/>
  <c r="G151" i="11"/>
  <c r="F151" i="11"/>
  <c r="E151" i="11"/>
  <c r="D151" i="11"/>
  <c r="C151" i="11"/>
  <c r="AH150" i="11"/>
  <c r="AG150" i="11"/>
  <c r="AF150" i="11"/>
  <c r="AE150" i="11"/>
  <c r="AD150" i="11"/>
  <c r="AC150" i="11"/>
  <c r="AB150" i="11"/>
  <c r="AA150" i="11"/>
  <c r="Z150" i="11"/>
  <c r="Y150" i="11"/>
  <c r="X150" i="11"/>
  <c r="W150" i="11"/>
  <c r="V150" i="11"/>
  <c r="U150" i="11"/>
  <c r="T150" i="11"/>
  <c r="S150" i="11"/>
  <c r="R150" i="11"/>
  <c r="Q150" i="11"/>
  <c r="P150" i="11"/>
  <c r="O150" i="11"/>
  <c r="N150" i="11"/>
  <c r="M150" i="11"/>
  <c r="L150" i="11"/>
  <c r="K150" i="11"/>
  <c r="J150" i="11"/>
  <c r="I150" i="11"/>
  <c r="H150" i="11"/>
  <c r="G150" i="11"/>
  <c r="F150" i="11"/>
  <c r="E150" i="11"/>
  <c r="D150" i="11"/>
  <c r="C150" i="11"/>
  <c r="AH149" i="11"/>
  <c r="AG149" i="11"/>
  <c r="AF149" i="11"/>
  <c r="AE149" i="11"/>
  <c r="AD149" i="11"/>
  <c r="AC149" i="11"/>
  <c r="AB149" i="11"/>
  <c r="AA149" i="11"/>
  <c r="Z149" i="11"/>
  <c r="Y149" i="11"/>
  <c r="X149" i="11"/>
  <c r="W149" i="11"/>
  <c r="V149" i="11"/>
  <c r="U149" i="11"/>
  <c r="T149" i="11"/>
  <c r="S149" i="11"/>
  <c r="R149" i="11"/>
  <c r="Q149" i="11"/>
  <c r="P149" i="11"/>
  <c r="O149" i="11"/>
  <c r="N149" i="11"/>
  <c r="M149" i="11"/>
  <c r="L149" i="11"/>
  <c r="K149" i="11"/>
  <c r="J149" i="11"/>
  <c r="I149" i="11"/>
  <c r="H149" i="11"/>
  <c r="G149" i="11"/>
  <c r="F149" i="11"/>
  <c r="E149" i="11"/>
  <c r="D149" i="11"/>
  <c r="C149" i="11"/>
  <c r="AH148" i="11"/>
  <c r="AG148" i="11"/>
  <c r="AF148" i="11"/>
  <c r="AE148" i="11"/>
  <c r="AD148" i="11"/>
  <c r="AC148" i="11"/>
  <c r="AB148" i="11"/>
  <c r="AA148" i="11"/>
  <c r="Z148" i="11"/>
  <c r="Y148" i="11"/>
  <c r="X148" i="11"/>
  <c r="W148" i="11"/>
  <c r="V148" i="11"/>
  <c r="U148" i="11"/>
  <c r="T148" i="11"/>
  <c r="S148" i="11"/>
  <c r="R148" i="11"/>
  <c r="Q148" i="11"/>
  <c r="P148" i="11"/>
  <c r="O148" i="11"/>
  <c r="N148" i="11"/>
  <c r="M148" i="11"/>
  <c r="L148" i="11"/>
  <c r="K148" i="11"/>
  <c r="J148" i="11"/>
  <c r="I148" i="11"/>
  <c r="H148" i="11"/>
  <c r="G148" i="11"/>
  <c r="F148" i="11"/>
  <c r="E148" i="11"/>
  <c r="D148" i="11"/>
  <c r="C148" i="11"/>
  <c r="AH147" i="11"/>
  <c r="AG147" i="11"/>
  <c r="AF147" i="11"/>
  <c r="AE147" i="11"/>
  <c r="AD147" i="11"/>
  <c r="AC147" i="11"/>
  <c r="AB147" i="11"/>
  <c r="AA147" i="11"/>
  <c r="Z147" i="11"/>
  <c r="Y147" i="11"/>
  <c r="X147" i="11"/>
  <c r="W147" i="11"/>
  <c r="V147" i="11"/>
  <c r="U147" i="11"/>
  <c r="T147" i="11"/>
  <c r="S147" i="11"/>
  <c r="R147" i="11"/>
  <c r="Q147" i="11"/>
  <c r="P147" i="11"/>
  <c r="O147" i="11"/>
  <c r="N147" i="11"/>
  <c r="M147" i="11"/>
  <c r="L147" i="11"/>
  <c r="K147" i="11"/>
  <c r="J147" i="11"/>
  <c r="I147" i="11"/>
  <c r="H147" i="11"/>
  <c r="G147" i="11"/>
  <c r="F147" i="11"/>
  <c r="E147" i="11"/>
  <c r="D147" i="11"/>
  <c r="C147" i="11"/>
  <c r="AH146" i="11"/>
  <c r="AG146" i="11"/>
  <c r="AF146" i="11"/>
  <c r="AE146" i="11"/>
  <c r="AD146" i="11"/>
  <c r="AC146" i="11"/>
  <c r="AB146" i="11"/>
  <c r="AA146" i="11"/>
  <c r="Z146" i="11"/>
  <c r="Y146" i="11"/>
  <c r="X146" i="11"/>
  <c r="W146" i="11"/>
  <c r="V146" i="11"/>
  <c r="U146" i="11"/>
  <c r="T146" i="11"/>
  <c r="S146" i="11"/>
  <c r="R146" i="11"/>
  <c r="Q146" i="11"/>
  <c r="P146" i="11"/>
  <c r="O146" i="11"/>
  <c r="N146" i="11"/>
  <c r="M146" i="11"/>
  <c r="L146" i="11"/>
  <c r="K146" i="11"/>
  <c r="J146" i="11"/>
  <c r="I146" i="11"/>
  <c r="H146" i="11"/>
  <c r="G146" i="11"/>
  <c r="F146" i="11"/>
  <c r="E146" i="11"/>
  <c r="D146" i="11"/>
  <c r="C146" i="11"/>
  <c r="AH145" i="11"/>
  <c r="AG145" i="11"/>
  <c r="AF145" i="11"/>
  <c r="AE145" i="11"/>
  <c r="AD145" i="11"/>
  <c r="AC145" i="11"/>
  <c r="AB145" i="11"/>
  <c r="AA145" i="11"/>
  <c r="Z145" i="11"/>
  <c r="Y145" i="11"/>
  <c r="X145" i="11"/>
  <c r="W145" i="11"/>
  <c r="V145" i="11"/>
  <c r="U145" i="11"/>
  <c r="T145" i="11"/>
  <c r="S145" i="11"/>
  <c r="R145" i="11"/>
  <c r="Q145" i="11"/>
  <c r="P145" i="11"/>
  <c r="O145" i="11"/>
  <c r="N145" i="11"/>
  <c r="M145" i="11"/>
  <c r="L145" i="11"/>
  <c r="K145" i="11"/>
  <c r="J145" i="11"/>
  <c r="I145" i="11"/>
  <c r="H145" i="11"/>
  <c r="G145" i="11"/>
  <c r="F145" i="11"/>
  <c r="E145" i="11"/>
  <c r="D145" i="11"/>
  <c r="C145" i="11"/>
  <c r="AH144" i="11"/>
  <c r="AG144" i="11"/>
  <c r="AF144" i="11"/>
  <c r="AE144" i="11"/>
  <c r="AD144" i="11"/>
  <c r="AC144" i="11"/>
  <c r="AB144" i="11"/>
  <c r="AA144" i="11"/>
  <c r="Z144" i="11"/>
  <c r="Y144" i="11"/>
  <c r="X144" i="11"/>
  <c r="W144" i="11"/>
  <c r="V144" i="11"/>
  <c r="U144" i="11"/>
  <c r="T144" i="11"/>
  <c r="S144" i="11"/>
  <c r="R144" i="11"/>
  <c r="Q144" i="11"/>
  <c r="P144" i="11"/>
  <c r="O144" i="11"/>
  <c r="N144" i="11"/>
  <c r="M144" i="11"/>
  <c r="L144" i="11"/>
  <c r="K144" i="11"/>
  <c r="J144" i="11"/>
  <c r="I144" i="11"/>
  <c r="H144" i="11"/>
  <c r="G144" i="11"/>
  <c r="F144" i="11"/>
  <c r="E144" i="11"/>
  <c r="D144" i="11"/>
  <c r="C144" i="11"/>
  <c r="AH143" i="11"/>
  <c r="AG143" i="11"/>
  <c r="AF143" i="11"/>
  <c r="AE143" i="11"/>
  <c r="AD143" i="11"/>
  <c r="AC143" i="11"/>
  <c r="AB143" i="11"/>
  <c r="AA143" i="11"/>
  <c r="Z143" i="11"/>
  <c r="Y143" i="11"/>
  <c r="X143" i="11"/>
  <c r="W143" i="11"/>
  <c r="V143" i="11"/>
  <c r="U143" i="11"/>
  <c r="T143" i="11"/>
  <c r="S143" i="11"/>
  <c r="R143" i="11"/>
  <c r="Q143" i="11"/>
  <c r="P143" i="11"/>
  <c r="O143" i="11"/>
  <c r="N143" i="11"/>
  <c r="M143" i="11"/>
  <c r="L143" i="11"/>
  <c r="K143" i="11"/>
  <c r="J143" i="11"/>
  <c r="I143" i="11"/>
  <c r="H143" i="11"/>
  <c r="G143" i="11"/>
  <c r="F143" i="11"/>
  <c r="E143" i="11"/>
  <c r="D143" i="11"/>
  <c r="C143" i="11"/>
  <c r="AH142" i="11"/>
  <c r="AG142" i="11"/>
  <c r="AF142" i="11"/>
  <c r="AE142" i="11"/>
  <c r="AD142" i="11"/>
  <c r="AC142" i="11"/>
  <c r="AB142" i="11"/>
  <c r="AA142" i="11"/>
  <c r="Z142" i="11"/>
  <c r="Y142" i="11"/>
  <c r="X142" i="11"/>
  <c r="W142" i="11"/>
  <c r="V142" i="11"/>
  <c r="U142" i="11"/>
  <c r="T142" i="11"/>
  <c r="S142" i="11"/>
  <c r="R142" i="11"/>
  <c r="Q142" i="11"/>
  <c r="P142" i="11"/>
  <c r="O142" i="11"/>
  <c r="N142" i="11"/>
  <c r="M142" i="11"/>
  <c r="L142" i="11"/>
  <c r="K142" i="11"/>
  <c r="J142" i="11"/>
  <c r="I142" i="11"/>
  <c r="H142" i="11"/>
  <c r="G142" i="11"/>
  <c r="F142" i="11"/>
  <c r="E142" i="11"/>
  <c r="D142" i="11"/>
  <c r="C142" i="11"/>
  <c r="AH141" i="11"/>
  <c r="AG141" i="11"/>
  <c r="AF141" i="11"/>
  <c r="AE141" i="11"/>
  <c r="AD141" i="11"/>
  <c r="AC141" i="11"/>
  <c r="AB141" i="11"/>
  <c r="AA141" i="11"/>
  <c r="Z141" i="11"/>
  <c r="Y141" i="11"/>
  <c r="X141" i="11"/>
  <c r="W141" i="11"/>
  <c r="V141" i="11"/>
  <c r="U141" i="11"/>
  <c r="T141" i="11"/>
  <c r="S141" i="11"/>
  <c r="R141" i="11"/>
  <c r="Q141" i="11"/>
  <c r="P141" i="11"/>
  <c r="O141" i="11"/>
  <c r="N141" i="11"/>
  <c r="M141" i="11"/>
  <c r="L141" i="11"/>
  <c r="K141" i="11"/>
  <c r="J141" i="11"/>
  <c r="I141" i="11"/>
  <c r="H141" i="11"/>
  <c r="G141" i="11"/>
  <c r="F141" i="11"/>
  <c r="E141" i="11"/>
  <c r="D141" i="11"/>
  <c r="C141" i="11"/>
  <c r="AH140" i="11"/>
  <c r="AG140" i="11"/>
  <c r="AF140" i="11"/>
  <c r="AE140" i="11"/>
  <c r="AD140" i="11"/>
  <c r="AC140" i="11"/>
  <c r="AB140" i="11"/>
  <c r="AA140" i="11"/>
  <c r="Z140" i="11"/>
  <c r="Y140" i="11"/>
  <c r="X140" i="11"/>
  <c r="W140" i="11"/>
  <c r="V140" i="11"/>
  <c r="U140" i="11"/>
  <c r="T140" i="11"/>
  <c r="S140" i="11"/>
  <c r="R140" i="11"/>
  <c r="Q140" i="11"/>
  <c r="P140" i="11"/>
  <c r="O140" i="11"/>
  <c r="N140" i="11"/>
  <c r="M140" i="11"/>
  <c r="L140" i="11"/>
  <c r="K140" i="11"/>
  <c r="J140" i="11"/>
  <c r="I140" i="11"/>
  <c r="H140" i="11"/>
  <c r="G140" i="11"/>
  <c r="F140" i="11"/>
  <c r="E140" i="11"/>
  <c r="D140" i="11"/>
  <c r="AH103" i="11"/>
  <c r="AG103" i="11"/>
  <c r="AF103" i="11"/>
  <c r="AE103" i="11"/>
  <c r="AD103" i="11"/>
  <c r="AC103" i="11"/>
  <c r="AB103" i="11"/>
  <c r="AA103" i="11"/>
  <c r="Z103" i="11"/>
  <c r="Y103" i="11"/>
  <c r="X103" i="11"/>
  <c r="W103" i="11"/>
  <c r="V103" i="11"/>
  <c r="U103" i="11"/>
  <c r="T103" i="11"/>
  <c r="S103" i="11"/>
  <c r="R103" i="11"/>
  <c r="Q103" i="11"/>
  <c r="P103" i="11"/>
  <c r="O103" i="11"/>
  <c r="N103" i="11"/>
  <c r="M103" i="11"/>
  <c r="L103" i="11"/>
  <c r="K103" i="11"/>
  <c r="J103" i="11"/>
  <c r="I103" i="11"/>
  <c r="H103" i="11"/>
  <c r="G103" i="11"/>
  <c r="F103" i="11"/>
  <c r="E103" i="11"/>
  <c r="D103" i="11"/>
  <c r="C103" i="11"/>
  <c r="AH102" i="11"/>
  <c r="AG102" i="11"/>
  <c r="AF102" i="11"/>
  <c r="AE102" i="11"/>
  <c r="AD102" i="11"/>
  <c r="AC102" i="11"/>
  <c r="AB102" i="11"/>
  <c r="AA102" i="11"/>
  <c r="Z102" i="11"/>
  <c r="Y102" i="11"/>
  <c r="X102" i="11"/>
  <c r="W102" i="11"/>
  <c r="V102" i="11"/>
  <c r="U102" i="11"/>
  <c r="T102" i="11"/>
  <c r="S102" i="11"/>
  <c r="R102" i="11"/>
  <c r="Q102" i="11"/>
  <c r="P102" i="11"/>
  <c r="O102" i="11"/>
  <c r="N102" i="11"/>
  <c r="M102" i="11"/>
  <c r="L102" i="11"/>
  <c r="K102" i="11"/>
  <c r="J102" i="11"/>
  <c r="I102" i="11"/>
  <c r="H102" i="11"/>
  <c r="G102" i="11"/>
  <c r="F102" i="11"/>
  <c r="E102" i="11"/>
  <c r="D102" i="11"/>
  <c r="C102" i="11"/>
  <c r="AH101" i="11"/>
  <c r="AG101" i="11"/>
  <c r="AF101" i="11"/>
  <c r="AE101" i="11"/>
  <c r="AD101" i="11"/>
  <c r="AC101" i="11"/>
  <c r="AB101" i="11"/>
  <c r="AA101" i="11"/>
  <c r="Z101" i="11"/>
  <c r="Y101" i="11"/>
  <c r="X101" i="11"/>
  <c r="W101" i="11"/>
  <c r="V101" i="11"/>
  <c r="U101" i="11"/>
  <c r="T101" i="11"/>
  <c r="S101" i="11"/>
  <c r="R101" i="11"/>
  <c r="Q101" i="11"/>
  <c r="P101" i="11"/>
  <c r="O101" i="11"/>
  <c r="N101" i="11"/>
  <c r="M101" i="11"/>
  <c r="L101" i="11"/>
  <c r="K101" i="11"/>
  <c r="J101" i="11"/>
  <c r="I101" i="11"/>
  <c r="H101" i="11"/>
  <c r="G101" i="11"/>
  <c r="F101" i="11"/>
  <c r="E101" i="11"/>
  <c r="D101" i="11"/>
  <c r="C101" i="11"/>
  <c r="AH100" i="11"/>
  <c r="AG100" i="11"/>
  <c r="AF100" i="11"/>
  <c r="AE100" i="11"/>
  <c r="AD100" i="11"/>
  <c r="AC100" i="11"/>
  <c r="AB100" i="11"/>
  <c r="AA100" i="11"/>
  <c r="Z100" i="11"/>
  <c r="Y100" i="11"/>
  <c r="X100" i="11"/>
  <c r="W100" i="11"/>
  <c r="V100" i="11"/>
  <c r="U100" i="11"/>
  <c r="T100" i="11"/>
  <c r="S100" i="11"/>
  <c r="R100" i="11"/>
  <c r="Q100" i="11"/>
  <c r="P100" i="11"/>
  <c r="O100" i="11"/>
  <c r="N100" i="11"/>
  <c r="M100" i="11"/>
  <c r="L100" i="11"/>
  <c r="K100" i="11"/>
  <c r="J100" i="11"/>
  <c r="I100" i="11"/>
  <c r="H100" i="11"/>
  <c r="G100" i="11"/>
  <c r="F100" i="11"/>
  <c r="E100" i="11"/>
  <c r="D100" i="11"/>
  <c r="C100" i="11"/>
  <c r="C133" i="11" s="1"/>
  <c r="AH99" i="11"/>
  <c r="AG99" i="11"/>
  <c r="AF99" i="11"/>
  <c r="AE99" i="11"/>
  <c r="AD99" i="11"/>
  <c r="AC99" i="11"/>
  <c r="AB99" i="11"/>
  <c r="AA99" i="11"/>
  <c r="Z99" i="11"/>
  <c r="Y99" i="11"/>
  <c r="X99" i="11"/>
  <c r="W99" i="11"/>
  <c r="V99" i="11"/>
  <c r="U99" i="11"/>
  <c r="T99" i="11"/>
  <c r="S99" i="11"/>
  <c r="R99" i="11"/>
  <c r="Q99" i="11"/>
  <c r="P99" i="11"/>
  <c r="O99" i="11"/>
  <c r="N99" i="11"/>
  <c r="M99" i="11"/>
  <c r="L99" i="11"/>
  <c r="K99" i="11"/>
  <c r="J99" i="11"/>
  <c r="I99" i="11"/>
  <c r="H99" i="11"/>
  <c r="G99" i="11"/>
  <c r="F99" i="11"/>
  <c r="E99" i="11"/>
  <c r="D99" i="11"/>
  <c r="C99" i="11"/>
  <c r="AH98" i="11"/>
  <c r="AG98" i="11"/>
  <c r="AF98" i="11"/>
  <c r="AE98" i="11"/>
  <c r="AD98" i="11"/>
  <c r="AC98" i="11"/>
  <c r="AB98" i="11"/>
  <c r="AA98" i="11"/>
  <c r="Z98" i="11"/>
  <c r="Y98" i="11"/>
  <c r="X98" i="11"/>
  <c r="W98" i="11"/>
  <c r="V98" i="11"/>
  <c r="U98" i="11"/>
  <c r="T98" i="11"/>
  <c r="S98" i="11"/>
  <c r="R98" i="11"/>
  <c r="Q98" i="11"/>
  <c r="P98" i="11"/>
  <c r="O98" i="11"/>
  <c r="N98" i="11"/>
  <c r="M98" i="11"/>
  <c r="L98" i="11"/>
  <c r="K98" i="11"/>
  <c r="J98" i="11"/>
  <c r="I98" i="11"/>
  <c r="H98" i="11"/>
  <c r="G98" i="11"/>
  <c r="F98" i="11"/>
  <c r="E98" i="11"/>
  <c r="D98" i="11"/>
  <c r="C98" i="11"/>
  <c r="C131" i="11" s="1"/>
  <c r="AH97" i="11"/>
  <c r="AG97" i="11"/>
  <c r="AF97" i="11"/>
  <c r="AE97" i="11"/>
  <c r="AD97" i="11"/>
  <c r="AC97" i="11"/>
  <c r="AB97" i="11"/>
  <c r="AA97" i="11"/>
  <c r="Z97" i="11"/>
  <c r="Y97" i="11"/>
  <c r="X97" i="11"/>
  <c r="W97" i="11"/>
  <c r="V97" i="11"/>
  <c r="U97" i="11"/>
  <c r="T97" i="11"/>
  <c r="S97" i="11"/>
  <c r="R97" i="11"/>
  <c r="Q97" i="11"/>
  <c r="P97" i="11"/>
  <c r="O97" i="11"/>
  <c r="N97" i="11"/>
  <c r="M97" i="11"/>
  <c r="L97" i="11"/>
  <c r="K97" i="11"/>
  <c r="J97" i="11"/>
  <c r="I97" i="11"/>
  <c r="H97" i="11"/>
  <c r="G97" i="11"/>
  <c r="F97" i="11"/>
  <c r="E97" i="11"/>
  <c r="D97" i="11"/>
  <c r="C97" i="11"/>
  <c r="C130" i="11" s="1"/>
  <c r="AH96" i="11"/>
  <c r="AG96" i="11"/>
  <c r="AF96" i="11"/>
  <c r="AE96" i="11"/>
  <c r="AD96" i="11"/>
  <c r="AC96" i="11"/>
  <c r="AB96" i="11"/>
  <c r="AA96" i="11"/>
  <c r="Z96" i="11"/>
  <c r="Y96" i="11"/>
  <c r="X96" i="11"/>
  <c r="W96" i="11"/>
  <c r="V96" i="11"/>
  <c r="U96" i="11"/>
  <c r="T96" i="11"/>
  <c r="S96" i="11"/>
  <c r="R96" i="11"/>
  <c r="Q96" i="11"/>
  <c r="P96" i="11"/>
  <c r="O96" i="11"/>
  <c r="N96" i="11"/>
  <c r="M96" i="11"/>
  <c r="L96" i="11"/>
  <c r="K96" i="11"/>
  <c r="J96" i="11"/>
  <c r="I96" i="11"/>
  <c r="H96" i="11"/>
  <c r="G96" i="11"/>
  <c r="F96" i="11"/>
  <c r="E96" i="11"/>
  <c r="D96" i="11"/>
  <c r="C96" i="11"/>
  <c r="C129" i="11" s="1"/>
  <c r="AH95" i="11"/>
  <c r="AG95" i="11"/>
  <c r="AF95" i="11"/>
  <c r="AE95" i="11"/>
  <c r="AD95" i="11"/>
  <c r="AC95" i="11"/>
  <c r="AB95" i="11"/>
  <c r="AA95" i="11"/>
  <c r="Z95" i="11"/>
  <c r="Y95" i="11"/>
  <c r="X95" i="11"/>
  <c r="W95" i="11"/>
  <c r="V95" i="11"/>
  <c r="U95" i="11"/>
  <c r="T95" i="11"/>
  <c r="S95" i="11"/>
  <c r="R95" i="11"/>
  <c r="Q95" i="11"/>
  <c r="P95" i="11"/>
  <c r="O95" i="11"/>
  <c r="N95" i="11"/>
  <c r="M95" i="11"/>
  <c r="L95" i="11"/>
  <c r="K95" i="11"/>
  <c r="J95" i="11"/>
  <c r="I95" i="11"/>
  <c r="H95" i="11"/>
  <c r="G95" i="11"/>
  <c r="F95" i="11"/>
  <c r="E95" i="11"/>
  <c r="D95" i="11"/>
  <c r="C95" i="11"/>
  <c r="AH94" i="11"/>
  <c r="AG94" i="11"/>
  <c r="AF94" i="11"/>
  <c r="AE94" i="11"/>
  <c r="AD94" i="11"/>
  <c r="AC94" i="11"/>
  <c r="AB94" i="11"/>
  <c r="AA94" i="11"/>
  <c r="Z94" i="11"/>
  <c r="Y94" i="11"/>
  <c r="X94" i="11"/>
  <c r="W94" i="11"/>
  <c r="V94" i="11"/>
  <c r="U94" i="11"/>
  <c r="T94" i="11"/>
  <c r="S94" i="11"/>
  <c r="R94" i="11"/>
  <c r="Q94" i="11"/>
  <c r="P94" i="11"/>
  <c r="O94" i="11"/>
  <c r="N94" i="11"/>
  <c r="M94" i="11"/>
  <c r="L94" i="11"/>
  <c r="K94" i="11"/>
  <c r="J94" i="11"/>
  <c r="I94" i="11"/>
  <c r="H94" i="11"/>
  <c r="G94" i="11"/>
  <c r="F94" i="11"/>
  <c r="E94" i="11"/>
  <c r="D94" i="11"/>
  <c r="C94" i="11"/>
  <c r="AH93" i="11"/>
  <c r="AG93" i="11"/>
  <c r="AF93" i="11"/>
  <c r="AE93" i="11"/>
  <c r="AD93" i="11"/>
  <c r="AC93" i="11"/>
  <c r="AB93" i="11"/>
  <c r="AA93" i="11"/>
  <c r="Z93" i="11"/>
  <c r="Y93" i="11"/>
  <c r="X93" i="11"/>
  <c r="W93" i="11"/>
  <c r="V93" i="11"/>
  <c r="U93" i="11"/>
  <c r="T93" i="11"/>
  <c r="S93" i="11"/>
  <c r="R93" i="11"/>
  <c r="Q93" i="11"/>
  <c r="P93" i="11"/>
  <c r="O93" i="11"/>
  <c r="N93" i="11"/>
  <c r="M93" i="11"/>
  <c r="L93" i="11"/>
  <c r="K93" i="11"/>
  <c r="J93" i="11"/>
  <c r="I93" i="11"/>
  <c r="H93" i="11"/>
  <c r="G93" i="11"/>
  <c r="F93" i="11"/>
  <c r="E93" i="11"/>
  <c r="D93" i="11"/>
  <c r="C93" i="11"/>
  <c r="AH92" i="11"/>
  <c r="AG92" i="11"/>
  <c r="AF92" i="11"/>
  <c r="AE92" i="11"/>
  <c r="AD92" i="11"/>
  <c r="AC92" i="11"/>
  <c r="AB92" i="11"/>
  <c r="AA92" i="11"/>
  <c r="Z92" i="11"/>
  <c r="Y92" i="11"/>
  <c r="X92" i="11"/>
  <c r="W92" i="11"/>
  <c r="V92" i="11"/>
  <c r="U92" i="11"/>
  <c r="T92" i="11"/>
  <c r="S92" i="11"/>
  <c r="R92" i="11"/>
  <c r="Q92" i="11"/>
  <c r="P92" i="11"/>
  <c r="O92" i="11"/>
  <c r="N92" i="11"/>
  <c r="M92" i="11"/>
  <c r="L92" i="11"/>
  <c r="K92" i="11"/>
  <c r="J92" i="11"/>
  <c r="I92" i="11"/>
  <c r="H92" i="11"/>
  <c r="G92" i="11"/>
  <c r="F92" i="11"/>
  <c r="E92" i="11"/>
  <c r="D92" i="11"/>
  <c r="C92" i="11"/>
  <c r="C125" i="11" s="1"/>
  <c r="AH91" i="11"/>
  <c r="AG91" i="11"/>
  <c r="AF91" i="11"/>
  <c r="AE91" i="11"/>
  <c r="AD91" i="11"/>
  <c r="AC91" i="11"/>
  <c r="AB91" i="11"/>
  <c r="AA91" i="11"/>
  <c r="Z91" i="11"/>
  <c r="Y91" i="11"/>
  <c r="X91" i="11"/>
  <c r="W91" i="11"/>
  <c r="V91" i="11"/>
  <c r="U91" i="11"/>
  <c r="T91" i="11"/>
  <c r="S91" i="11"/>
  <c r="R91" i="11"/>
  <c r="Q91" i="11"/>
  <c r="P91" i="11"/>
  <c r="O91" i="11"/>
  <c r="N91" i="11"/>
  <c r="M91" i="11"/>
  <c r="L91" i="11"/>
  <c r="K91" i="11"/>
  <c r="J91" i="11"/>
  <c r="I91" i="11"/>
  <c r="H91" i="11"/>
  <c r="G91" i="11"/>
  <c r="F91" i="11"/>
  <c r="E91" i="11"/>
  <c r="D91" i="11"/>
  <c r="C91" i="11"/>
  <c r="C124" i="11" s="1"/>
  <c r="AH90" i="11"/>
  <c r="AG90" i="11"/>
  <c r="AF90" i="11"/>
  <c r="AE90" i="11"/>
  <c r="AD90" i="11"/>
  <c r="AC90" i="11"/>
  <c r="AB90" i="11"/>
  <c r="AA90" i="11"/>
  <c r="Z90" i="11"/>
  <c r="Y90" i="11"/>
  <c r="X90" i="11"/>
  <c r="W90" i="11"/>
  <c r="V90" i="11"/>
  <c r="U90" i="11"/>
  <c r="T90" i="11"/>
  <c r="S90" i="11"/>
  <c r="R90" i="11"/>
  <c r="Q90" i="11"/>
  <c r="P90" i="11"/>
  <c r="O90" i="11"/>
  <c r="N90" i="11"/>
  <c r="M90" i="11"/>
  <c r="L90" i="11"/>
  <c r="K90" i="11"/>
  <c r="J90" i="11"/>
  <c r="I90" i="11"/>
  <c r="H90" i="11"/>
  <c r="G90" i="11"/>
  <c r="F90" i="11"/>
  <c r="E90" i="11"/>
  <c r="D90" i="11"/>
  <c r="C90" i="11"/>
  <c r="C123" i="11" s="1"/>
  <c r="AH89" i="11"/>
  <c r="AG89" i="11"/>
  <c r="AF89" i="11"/>
  <c r="AE89" i="11"/>
  <c r="AD89" i="11"/>
  <c r="AC89" i="11"/>
  <c r="AB89" i="11"/>
  <c r="AA89" i="11"/>
  <c r="Z89" i="11"/>
  <c r="Y89" i="11"/>
  <c r="X89" i="11"/>
  <c r="W89" i="11"/>
  <c r="V89" i="11"/>
  <c r="U89" i="11"/>
  <c r="T89" i="11"/>
  <c r="S89" i="11"/>
  <c r="R89" i="11"/>
  <c r="Q89" i="11"/>
  <c r="P89" i="11"/>
  <c r="O89" i="11"/>
  <c r="N89" i="11"/>
  <c r="M89" i="11"/>
  <c r="L89" i="11"/>
  <c r="K89" i="11"/>
  <c r="J89" i="11"/>
  <c r="I89" i="11"/>
  <c r="H89" i="11"/>
  <c r="G89" i="11"/>
  <c r="F89" i="11"/>
  <c r="E89" i="11"/>
  <c r="D89" i="11"/>
  <c r="C89" i="11"/>
  <c r="AH88" i="11"/>
  <c r="AG88" i="11"/>
  <c r="AF88" i="11"/>
  <c r="AE88" i="11"/>
  <c r="AD88" i="11"/>
  <c r="AC88" i="11"/>
  <c r="AB88" i="11"/>
  <c r="AA88" i="11"/>
  <c r="Z88" i="11"/>
  <c r="Y88" i="11"/>
  <c r="X88" i="11"/>
  <c r="W88" i="11"/>
  <c r="V88" i="11"/>
  <c r="U88" i="11"/>
  <c r="T88" i="11"/>
  <c r="S88" i="11"/>
  <c r="R88" i="11"/>
  <c r="Q88" i="11"/>
  <c r="P88" i="11"/>
  <c r="O88" i="11"/>
  <c r="N88" i="11"/>
  <c r="M88" i="11"/>
  <c r="L88" i="11"/>
  <c r="K88" i="11"/>
  <c r="J88" i="11"/>
  <c r="I88" i="11"/>
  <c r="H88" i="11"/>
  <c r="G88" i="11"/>
  <c r="F88" i="11"/>
  <c r="E88" i="11"/>
  <c r="D88" i="11"/>
  <c r="C88" i="11"/>
  <c r="AH87" i="11"/>
  <c r="AG87" i="11"/>
  <c r="AF87" i="11"/>
  <c r="AE87" i="11"/>
  <c r="AD87" i="11"/>
  <c r="AC87" i="11"/>
  <c r="AB87" i="11"/>
  <c r="AA87" i="11"/>
  <c r="Z87" i="11"/>
  <c r="Y87" i="11"/>
  <c r="X87" i="11"/>
  <c r="W87" i="11"/>
  <c r="V87" i="11"/>
  <c r="U87" i="11"/>
  <c r="T87" i="11"/>
  <c r="S87" i="11"/>
  <c r="R87" i="11"/>
  <c r="Q87" i="11"/>
  <c r="P87" i="11"/>
  <c r="O87" i="11"/>
  <c r="N87" i="11"/>
  <c r="M87" i="11"/>
  <c r="L87" i="11"/>
  <c r="K87" i="11"/>
  <c r="J87" i="11"/>
  <c r="I87" i="11"/>
  <c r="H87" i="11"/>
  <c r="G87" i="11"/>
  <c r="F87" i="11"/>
  <c r="E87" i="11"/>
  <c r="D87" i="11"/>
  <c r="C87" i="11"/>
  <c r="AH86" i="11"/>
  <c r="AG86" i="11"/>
  <c r="AF86" i="11"/>
  <c r="AE86" i="11"/>
  <c r="AD86" i="11"/>
  <c r="AC86" i="11"/>
  <c r="AB86" i="11"/>
  <c r="AA86" i="11"/>
  <c r="Z86" i="11"/>
  <c r="Y86" i="11"/>
  <c r="X86" i="11"/>
  <c r="W86" i="11"/>
  <c r="V86" i="11"/>
  <c r="U86" i="11"/>
  <c r="T86" i="11"/>
  <c r="S86" i="11"/>
  <c r="R86" i="11"/>
  <c r="Q86" i="11"/>
  <c r="P86" i="11"/>
  <c r="O86" i="11"/>
  <c r="N86" i="11"/>
  <c r="M86" i="11"/>
  <c r="L86" i="11"/>
  <c r="K86" i="11"/>
  <c r="J86" i="11"/>
  <c r="I86" i="11"/>
  <c r="H86" i="11"/>
  <c r="G86" i="11"/>
  <c r="F86" i="11"/>
  <c r="E86" i="11"/>
  <c r="D86" i="11"/>
  <c r="C86" i="11"/>
  <c r="AH85" i="11"/>
  <c r="AG85" i="11"/>
  <c r="AF85" i="11"/>
  <c r="AE85" i="11"/>
  <c r="AD85" i="11"/>
  <c r="AC85" i="11"/>
  <c r="AB85" i="11"/>
  <c r="AA85" i="11"/>
  <c r="Z85" i="11"/>
  <c r="Y85" i="11"/>
  <c r="X85" i="11"/>
  <c r="W85" i="11"/>
  <c r="V85" i="11"/>
  <c r="U85" i="11"/>
  <c r="T85" i="11"/>
  <c r="S85" i="11"/>
  <c r="R85" i="11"/>
  <c r="Q85" i="11"/>
  <c r="P85" i="11"/>
  <c r="O85" i="11"/>
  <c r="N85" i="11"/>
  <c r="M85" i="11"/>
  <c r="L85" i="11"/>
  <c r="K85" i="11"/>
  <c r="J85" i="11"/>
  <c r="I85" i="11"/>
  <c r="H85" i="11"/>
  <c r="G85" i="11"/>
  <c r="F85" i="11"/>
  <c r="E85" i="11"/>
  <c r="D85" i="11"/>
  <c r="C85" i="11"/>
  <c r="AH84" i="11"/>
  <c r="AG84" i="11"/>
  <c r="AF84" i="11"/>
  <c r="AE84" i="11"/>
  <c r="AD84" i="11"/>
  <c r="AC84" i="11"/>
  <c r="AB84" i="11"/>
  <c r="AA84" i="11"/>
  <c r="Z84" i="11"/>
  <c r="Y84" i="11"/>
  <c r="X84" i="11"/>
  <c r="W84" i="11"/>
  <c r="V84" i="11"/>
  <c r="U84" i="11"/>
  <c r="T84" i="11"/>
  <c r="S84" i="11"/>
  <c r="R84" i="11"/>
  <c r="Q84" i="11"/>
  <c r="P84" i="11"/>
  <c r="O84" i="11"/>
  <c r="N84" i="11"/>
  <c r="M84" i="11"/>
  <c r="L84" i="11"/>
  <c r="K84" i="11"/>
  <c r="J84" i="11"/>
  <c r="I84" i="11"/>
  <c r="H84" i="11"/>
  <c r="G84" i="11"/>
  <c r="F84" i="11"/>
  <c r="E84" i="11"/>
  <c r="D84" i="11"/>
  <c r="C84" i="11"/>
  <c r="C117" i="11" s="1"/>
  <c r="AH83" i="11"/>
  <c r="AG83" i="11"/>
  <c r="AF83" i="11"/>
  <c r="AE83" i="11"/>
  <c r="AD83" i="11"/>
  <c r="AC83" i="11"/>
  <c r="AB83" i="11"/>
  <c r="AA83" i="11"/>
  <c r="Z83" i="11"/>
  <c r="Y83" i="11"/>
  <c r="X83" i="11"/>
  <c r="W83" i="11"/>
  <c r="V83" i="11"/>
  <c r="U83" i="11"/>
  <c r="T83" i="11"/>
  <c r="S83" i="11"/>
  <c r="R83" i="11"/>
  <c r="Q83" i="11"/>
  <c r="P83" i="11"/>
  <c r="O83" i="11"/>
  <c r="N83" i="11"/>
  <c r="M83" i="11"/>
  <c r="L83" i="11"/>
  <c r="K83" i="11"/>
  <c r="J83" i="11"/>
  <c r="I83" i="11"/>
  <c r="H83" i="11"/>
  <c r="G83" i="11"/>
  <c r="F83" i="11"/>
  <c r="E83" i="11"/>
  <c r="D83" i="11"/>
  <c r="C83" i="11"/>
  <c r="C116" i="11" s="1"/>
  <c r="AH82" i="11"/>
  <c r="AG82" i="11"/>
  <c r="AF82" i="11"/>
  <c r="AE82" i="11"/>
  <c r="AD82" i="11"/>
  <c r="AC82" i="11"/>
  <c r="AB82" i="11"/>
  <c r="AA82" i="11"/>
  <c r="Z82" i="11"/>
  <c r="Y82" i="11"/>
  <c r="X82" i="11"/>
  <c r="W82" i="11"/>
  <c r="V82" i="11"/>
  <c r="U82" i="11"/>
  <c r="T82" i="11"/>
  <c r="S82" i="11"/>
  <c r="R82" i="11"/>
  <c r="Q82" i="11"/>
  <c r="P82" i="11"/>
  <c r="O82" i="11"/>
  <c r="N82" i="11"/>
  <c r="M82" i="11"/>
  <c r="L82" i="11"/>
  <c r="K82" i="11"/>
  <c r="J82" i="11"/>
  <c r="I82" i="11"/>
  <c r="H82" i="11"/>
  <c r="G82" i="11"/>
  <c r="F82" i="11"/>
  <c r="E82" i="11"/>
  <c r="D82" i="11"/>
  <c r="C82"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AH80" i="11"/>
  <c r="AG80" i="11"/>
  <c r="AF80" i="11"/>
  <c r="AE80" i="11"/>
  <c r="AD80" i="11"/>
  <c r="AC80" i="11"/>
  <c r="AB80" i="11"/>
  <c r="AA80" i="11"/>
  <c r="Z80" i="11"/>
  <c r="Y80" i="11"/>
  <c r="X80" i="11"/>
  <c r="W80" i="11"/>
  <c r="V80" i="11"/>
  <c r="U80" i="11"/>
  <c r="T80" i="11"/>
  <c r="S80" i="11"/>
  <c r="R80" i="11"/>
  <c r="Q80" i="11"/>
  <c r="P80" i="11"/>
  <c r="O80" i="11"/>
  <c r="N80" i="11"/>
  <c r="M80" i="11"/>
  <c r="L80" i="11"/>
  <c r="K80" i="11"/>
  <c r="J80" i="11"/>
  <c r="I80" i="11"/>
  <c r="H80" i="11"/>
  <c r="G80" i="11"/>
  <c r="F80" i="11"/>
  <c r="E80" i="11"/>
  <c r="D80" i="11"/>
  <c r="C80" i="11"/>
  <c r="D113" i="11" s="1" a="1"/>
  <c r="D113" i="11" s="1"/>
  <c r="AH79" i="11"/>
  <c r="AG79" i="11"/>
  <c r="AF79" i="11"/>
  <c r="AE79" i="11"/>
  <c r="AD79" i="11"/>
  <c r="AC79" i="11"/>
  <c r="AB79" i="11"/>
  <c r="AA79" i="11"/>
  <c r="Z79" i="11"/>
  <c r="Y79" i="11"/>
  <c r="X79" i="11"/>
  <c r="W79" i="11"/>
  <c r="V79" i="11"/>
  <c r="U79" i="11"/>
  <c r="T79" i="11"/>
  <c r="S79" i="11"/>
  <c r="R79" i="11"/>
  <c r="Q79" i="11"/>
  <c r="P79" i="11"/>
  <c r="O79" i="11"/>
  <c r="N79" i="11"/>
  <c r="M79" i="11"/>
  <c r="L79" i="11"/>
  <c r="K79" i="11"/>
  <c r="J79" i="11"/>
  <c r="I79" i="11"/>
  <c r="H79" i="11"/>
  <c r="G79" i="11"/>
  <c r="F79" i="11"/>
  <c r="E79" i="11"/>
  <c r="D79" i="11"/>
  <c r="C79" i="11"/>
  <c r="D112" i="11" s="1" a="1"/>
  <c r="D112" i="11" s="1"/>
  <c r="AH78" i="11"/>
  <c r="AG78" i="11"/>
  <c r="AF78" i="11"/>
  <c r="AE78" i="11"/>
  <c r="AD78" i="11"/>
  <c r="AC78" i="11"/>
  <c r="AB78" i="11"/>
  <c r="AA78" i="11"/>
  <c r="Z78" i="11"/>
  <c r="Y78" i="11"/>
  <c r="X78" i="11"/>
  <c r="W78" i="11"/>
  <c r="V78" i="11"/>
  <c r="U78" i="11"/>
  <c r="T78" i="11"/>
  <c r="S78" i="11"/>
  <c r="R78" i="11"/>
  <c r="Q78" i="11"/>
  <c r="P78" i="11"/>
  <c r="O78" i="11"/>
  <c r="N78" i="11"/>
  <c r="M78" i="11"/>
  <c r="L78" i="11"/>
  <c r="K78" i="11"/>
  <c r="J78" i="11"/>
  <c r="I78" i="11"/>
  <c r="H78" i="11"/>
  <c r="G78" i="11"/>
  <c r="F78" i="11"/>
  <c r="E78" i="11"/>
  <c r="D78" i="11"/>
  <c r="C78" i="11"/>
  <c r="D111" i="11" s="1" a="1"/>
  <c r="D111" i="11" s="1"/>
  <c r="AH77" i="11"/>
  <c r="AG77" i="11"/>
  <c r="AF77" i="11"/>
  <c r="AE77" i="11"/>
  <c r="AD77" i="11"/>
  <c r="AC77" i="11"/>
  <c r="AB77" i="11"/>
  <c r="AA77" i="11"/>
  <c r="Z77" i="11"/>
  <c r="Y77" i="11"/>
  <c r="X77" i="11"/>
  <c r="W77" i="11"/>
  <c r="V77" i="11"/>
  <c r="U77" i="11"/>
  <c r="T77" i="11"/>
  <c r="S77" i="11"/>
  <c r="R77" i="11"/>
  <c r="Q77" i="11"/>
  <c r="P77" i="11"/>
  <c r="O77" i="11"/>
  <c r="N77" i="11"/>
  <c r="M77" i="11"/>
  <c r="L77" i="11"/>
  <c r="K77" i="11"/>
  <c r="J77" i="11"/>
  <c r="I77" i="11"/>
  <c r="H77" i="11"/>
  <c r="G77" i="11"/>
  <c r="F77" i="11"/>
  <c r="E77" i="11"/>
  <c r="D77" i="11"/>
  <c r="C77" i="11"/>
  <c r="AH76" i="11"/>
  <c r="AG76" i="11"/>
  <c r="AF76" i="11"/>
  <c r="AE76" i="11"/>
  <c r="AD76" i="11"/>
  <c r="AC76" i="11"/>
  <c r="AB76" i="11"/>
  <c r="AA76" i="11"/>
  <c r="Z76" i="11"/>
  <c r="Y76" i="11"/>
  <c r="X76" i="11"/>
  <c r="W76" i="11"/>
  <c r="V76" i="11"/>
  <c r="U76" i="11"/>
  <c r="T76" i="11"/>
  <c r="S76" i="11"/>
  <c r="R76" i="11"/>
  <c r="Q76" i="11"/>
  <c r="P76" i="11"/>
  <c r="O76" i="11"/>
  <c r="N76" i="11"/>
  <c r="M76" i="11"/>
  <c r="L76" i="11"/>
  <c r="K76" i="11"/>
  <c r="J76" i="11"/>
  <c r="I76" i="11"/>
  <c r="H76" i="11"/>
  <c r="G76" i="11"/>
  <c r="F76" i="11"/>
  <c r="E76" i="11"/>
  <c r="D76" i="11"/>
  <c r="C76" i="11"/>
  <c r="AH75" i="11"/>
  <c r="AG75" i="11"/>
  <c r="AF75" i="11"/>
  <c r="AE75" i="11"/>
  <c r="AD75" i="11"/>
  <c r="AC75" i="11"/>
  <c r="AB75" i="11"/>
  <c r="AA75" i="11"/>
  <c r="Z75" i="11"/>
  <c r="Y75" i="11"/>
  <c r="X75" i="11"/>
  <c r="W75" i="11"/>
  <c r="V75" i="11"/>
  <c r="U75" i="11"/>
  <c r="T75" i="11"/>
  <c r="S75" i="11"/>
  <c r="R75" i="11"/>
  <c r="Q75" i="11"/>
  <c r="P75" i="11"/>
  <c r="O75" i="11"/>
  <c r="N75" i="11"/>
  <c r="M75" i="11"/>
  <c r="L75" i="11"/>
  <c r="K75" i="11"/>
  <c r="J75" i="11"/>
  <c r="I75" i="11"/>
  <c r="H75" i="11"/>
  <c r="G75" i="11"/>
  <c r="F75" i="11"/>
  <c r="E75" i="11"/>
  <c r="D75" i="11"/>
  <c r="C75" i="11"/>
  <c r="C108" i="11" s="1"/>
  <c r="AH74" i="11"/>
  <c r="AG74" i="11"/>
  <c r="AF74" i="11"/>
  <c r="AE74" i="11"/>
  <c r="AD74" i="11"/>
  <c r="AC74" i="11"/>
  <c r="AB74" i="11"/>
  <c r="AA74" i="11"/>
  <c r="Z74" i="11"/>
  <c r="Y74" i="11"/>
  <c r="X74" i="11"/>
  <c r="W74" i="11"/>
  <c r="V74" i="11"/>
  <c r="U74" i="11"/>
  <c r="T74" i="11"/>
  <c r="S74" i="11"/>
  <c r="R74" i="11"/>
  <c r="Q74" i="11"/>
  <c r="P74" i="11"/>
  <c r="O74" i="11"/>
  <c r="N74" i="11"/>
  <c r="M74" i="11"/>
  <c r="L74" i="11"/>
  <c r="K74" i="11"/>
  <c r="J74" i="11"/>
  <c r="I74" i="11"/>
  <c r="H74" i="11"/>
  <c r="G74" i="11"/>
  <c r="F74" i="11"/>
  <c r="E74" i="11"/>
  <c r="D74" i="11"/>
  <c r="C74" i="11"/>
  <c r="AH73" i="11"/>
  <c r="AG73" i="11"/>
  <c r="AF73" i="11"/>
  <c r="AE73" i="11"/>
  <c r="AD73" i="11"/>
  <c r="AC73" i="11"/>
  <c r="AB73" i="11"/>
  <c r="AA73" i="11"/>
  <c r="Z73" i="11"/>
  <c r="Y73" i="11"/>
  <c r="X73" i="11"/>
  <c r="W73" i="11"/>
  <c r="V73" i="11"/>
  <c r="U73" i="11"/>
  <c r="T73" i="11"/>
  <c r="S73" i="11"/>
  <c r="R73" i="11"/>
  <c r="Q73" i="11"/>
  <c r="P73" i="11"/>
  <c r="O73" i="11"/>
  <c r="N73" i="11"/>
  <c r="M73" i="11"/>
  <c r="L73" i="11"/>
  <c r="K73" i="11"/>
  <c r="J73" i="11"/>
  <c r="I73" i="11"/>
  <c r="H73" i="11"/>
  <c r="G73" i="11"/>
  <c r="F73" i="11"/>
  <c r="E73" i="11"/>
  <c r="D73" i="11"/>
  <c r="C73" i="11"/>
  <c r="AH72" i="11"/>
  <c r="AG72" i="11"/>
  <c r="AF72" i="11"/>
  <c r="AE72" i="11"/>
  <c r="AD72" i="11"/>
  <c r="AC72" i="11"/>
  <c r="AB72" i="11"/>
  <c r="AA72" i="11"/>
  <c r="Z72" i="11"/>
  <c r="Y72" i="11"/>
  <c r="X72" i="11"/>
  <c r="W72" i="11"/>
  <c r="V72" i="11"/>
  <c r="U72" i="11"/>
  <c r="T72" i="11"/>
  <c r="S72" i="11"/>
  <c r="R72" i="11"/>
  <c r="Q72" i="11"/>
  <c r="P72" i="11"/>
  <c r="O72" i="11"/>
  <c r="N72" i="11"/>
  <c r="M72" i="11"/>
  <c r="L72" i="11"/>
  <c r="K72" i="11"/>
  <c r="J72" i="11"/>
  <c r="I72" i="11"/>
  <c r="H72" i="11"/>
  <c r="G72" i="11"/>
  <c r="F72" i="11"/>
  <c r="E72" i="11"/>
  <c r="D72" i="11"/>
  <c r="C72" i="11"/>
  <c r="AH70" i="11"/>
  <c r="AG70" i="11"/>
  <c r="AF70" i="11"/>
  <c r="AE70" i="11"/>
  <c r="AD70" i="11"/>
  <c r="AC70" i="11"/>
  <c r="AB70" i="11"/>
  <c r="AA70" i="11"/>
  <c r="Z70" i="11"/>
  <c r="Y70" i="11"/>
  <c r="X70" i="11"/>
  <c r="W70" i="11"/>
  <c r="V70" i="11"/>
  <c r="U70" i="11"/>
  <c r="T70" i="11"/>
  <c r="S70" i="11"/>
  <c r="R70" i="11"/>
  <c r="Q70" i="11"/>
  <c r="P70" i="11"/>
  <c r="O70" i="11"/>
  <c r="N70" i="11"/>
  <c r="M70" i="11"/>
  <c r="L70" i="11"/>
  <c r="K70" i="11"/>
  <c r="J70" i="11"/>
  <c r="I70" i="11"/>
  <c r="H70" i="11"/>
  <c r="G70" i="11"/>
  <c r="F70" i="11"/>
  <c r="E70" i="11"/>
  <c r="D70" i="11"/>
  <c r="C70" i="11"/>
  <c r="AH69" i="11"/>
  <c r="AG69" i="11"/>
  <c r="AF69" i="11"/>
  <c r="AE69" i="11"/>
  <c r="AD69" i="11"/>
  <c r="AC69" i="11"/>
  <c r="AB69" i="11"/>
  <c r="AA69" i="11"/>
  <c r="Z69" i="11"/>
  <c r="Y69" i="11"/>
  <c r="X69" i="11"/>
  <c r="W69" i="11"/>
  <c r="V69" i="11"/>
  <c r="U69" i="11"/>
  <c r="T69" i="11"/>
  <c r="S69" i="11"/>
  <c r="R69" i="11"/>
  <c r="Q69" i="11"/>
  <c r="P69" i="11"/>
  <c r="O69" i="11"/>
  <c r="N69" i="11"/>
  <c r="M69" i="11"/>
  <c r="L69" i="11"/>
  <c r="K69" i="11"/>
  <c r="J69" i="11"/>
  <c r="I69" i="11"/>
  <c r="H69" i="11"/>
  <c r="G69" i="11"/>
  <c r="F69" i="11"/>
  <c r="E69" i="11"/>
  <c r="D69" i="11"/>
  <c r="C69"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H68" i="11"/>
  <c r="G68" i="11"/>
  <c r="F68" i="11"/>
  <c r="E68" i="11"/>
  <c r="D68" i="11"/>
  <c r="C68" i="11"/>
  <c r="AH67" i="11"/>
  <c r="AG67" i="11"/>
  <c r="AF67" i="11"/>
  <c r="AE67" i="11"/>
  <c r="AD67" i="11"/>
  <c r="AC67" i="11"/>
  <c r="AB67" i="11"/>
  <c r="AA67" i="11"/>
  <c r="Z67" i="11"/>
  <c r="Y67" i="11"/>
  <c r="X67" i="11"/>
  <c r="W67" i="11"/>
  <c r="V67" i="11"/>
  <c r="U67" i="11"/>
  <c r="T67" i="11"/>
  <c r="S67" i="11"/>
  <c r="R67" i="11"/>
  <c r="Q67" i="11"/>
  <c r="P67" i="11"/>
  <c r="O67" i="11"/>
  <c r="N67" i="11"/>
  <c r="M67" i="11"/>
  <c r="L67" i="11"/>
  <c r="K67" i="11"/>
  <c r="J67" i="11"/>
  <c r="I67" i="11"/>
  <c r="H67" i="11"/>
  <c r="G67" i="11"/>
  <c r="F67" i="11"/>
  <c r="E67" i="11"/>
  <c r="D67" i="11"/>
  <c r="C67" i="11"/>
  <c r="AH66" i="11"/>
  <c r="AG66" i="11"/>
  <c r="AF66" i="11"/>
  <c r="AE66" i="11"/>
  <c r="AD66" i="11"/>
  <c r="AC66" i="11"/>
  <c r="AB66" i="11"/>
  <c r="AA66" i="11"/>
  <c r="Z66" i="11"/>
  <c r="Y66" i="11"/>
  <c r="X66" i="11"/>
  <c r="W66" i="11"/>
  <c r="V66" i="11"/>
  <c r="U66" i="11"/>
  <c r="T66" i="11"/>
  <c r="S66" i="11"/>
  <c r="R66" i="11"/>
  <c r="Q66" i="11"/>
  <c r="P66" i="11"/>
  <c r="O66" i="11"/>
  <c r="N66" i="11"/>
  <c r="M66" i="11"/>
  <c r="L66" i="11"/>
  <c r="K66" i="11"/>
  <c r="J66" i="11"/>
  <c r="I66" i="11"/>
  <c r="H66" i="11"/>
  <c r="G66" i="11"/>
  <c r="F66" i="11"/>
  <c r="E66" i="11"/>
  <c r="D66" i="11"/>
  <c r="C66" i="11"/>
  <c r="AH65" i="11"/>
  <c r="AG65" i="11"/>
  <c r="AF65" i="11"/>
  <c r="AE65" i="11"/>
  <c r="AD65" i="11"/>
  <c r="AC65" i="11"/>
  <c r="AB65" i="11"/>
  <c r="AA65" i="11"/>
  <c r="Z65" i="11"/>
  <c r="Y65" i="11"/>
  <c r="X65" i="11"/>
  <c r="W65" i="11"/>
  <c r="V65" i="11"/>
  <c r="U65" i="11"/>
  <c r="T65" i="11"/>
  <c r="S65" i="11"/>
  <c r="R65" i="11"/>
  <c r="Q65" i="11"/>
  <c r="P65" i="11"/>
  <c r="O65" i="11"/>
  <c r="N65" i="11"/>
  <c r="M65" i="11"/>
  <c r="L65" i="11"/>
  <c r="K65" i="11"/>
  <c r="J65" i="11"/>
  <c r="I65" i="11"/>
  <c r="H65" i="11"/>
  <c r="G65" i="11"/>
  <c r="F65" i="11"/>
  <c r="E65" i="11"/>
  <c r="D65" i="11"/>
  <c r="C65" i="11"/>
  <c r="AH64" i="11"/>
  <c r="AG64" i="11"/>
  <c r="AF64" i="11"/>
  <c r="AE64" i="11"/>
  <c r="AD64" i="11"/>
  <c r="AC64" i="11"/>
  <c r="AB64" i="11"/>
  <c r="AA64" i="11"/>
  <c r="Z64" i="11"/>
  <c r="Y64" i="11"/>
  <c r="X64" i="11"/>
  <c r="W64" i="11"/>
  <c r="V64" i="11"/>
  <c r="U64" i="11"/>
  <c r="T64" i="11"/>
  <c r="S64" i="11"/>
  <c r="R64" i="11"/>
  <c r="Q64" i="11"/>
  <c r="P64" i="11"/>
  <c r="O64" i="11"/>
  <c r="N64" i="11"/>
  <c r="M64" i="11"/>
  <c r="L64" i="11"/>
  <c r="K64" i="11"/>
  <c r="J64" i="11"/>
  <c r="I64" i="11"/>
  <c r="H64" i="11"/>
  <c r="G64" i="11"/>
  <c r="F64" i="11"/>
  <c r="E64" i="11"/>
  <c r="D64" i="11"/>
  <c r="C64"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H63" i="11"/>
  <c r="G63" i="11"/>
  <c r="F63" i="11"/>
  <c r="E63" i="11"/>
  <c r="D63" i="11"/>
  <c r="C63"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H62" i="11"/>
  <c r="G62" i="11"/>
  <c r="F62" i="11"/>
  <c r="E62" i="11"/>
  <c r="D62" i="11"/>
  <c r="C62"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H61" i="11"/>
  <c r="G61" i="11"/>
  <c r="F61" i="11"/>
  <c r="E61" i="11"/>
  <c r="D61" i="11"/>
  <c r="C61"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H60" i="11"/>
  <c r="G60" i="11"/>
  <c r="F60" i="11"/>
  <c r="E60" i="11"/>
  <c r="D60" i="11"/>
  <c r="C60"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H59" i="11"/>
  <c r="G59" i="11"/>
  <c r="F59" i="11"/>
  <c r="E59" i="11"/>
  <c r="D59" i="11"/>
  <c r="C59"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H58" i="11"/>
  <c r="G58" i="11"/>
  <c r="F58" i="11"/>
  <c r="E58" i="11"/>
  <c r="D58" i="11"/>
  <c r="C58"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H57" i="11"/>
  <c r="G57" i="11"/>
  <c r="F57" i="11"/>
  <c r="E57" i="11"/>
  <c r="D57" i="11"/>
  <c r="C57"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H56" i="11"/>
  <c r="G56" i="11"/>
  <c r="F56" i="11"/>
  <c r="E56" i="11"/>
  <c r="D56" i="11"/>
  <c r="C56"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H55" i="11"/>
  <c r="G55" i="11"/>
  <c r="F55" i="11"/>
  <c r="E55" i="11"/>
  <c r="D55" i="11"/>
  <c r="C55"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H54" i="11"/>
  <c r="G54" i="11"/>
  <c r="F54" i="11"/>
  <c r="E54" i="11"/>
  <c r="D54" i="11"/>
  <c r="C54"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H53" i="11"/>
  <c r="G53" i="11"/>
  <c r="F53" i="11"/>
  <c r="E53" i="11"/>
  <c r="D53" i="11"/>
  <c r="C53"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H52" i="11"/>
  <c r="G52" i="11"/>
  <c r="F52" i="11"/>
  <c r="E52" i="11"/>
  <c r="D52" i="11"/>
  <c r="C52"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H51" i="11"/>
  <c r="G51" i="11"/>
  <c r="F51" i="11"/>
  <c r="E51" i="11"/>
  <c r="D51" i="11"/>
  <c r="C51"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G50" i="11"/>
  <c r="F50" i="11"/>
  <c r="E50" i="11"/>
  <c r="D50" i="11"/>
  <c r="C50"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G49" i="11"/>
  <c r="F49" i="11"/>
  <c r="E49" i="11"/>
  <c r="D49" i="11"/>
  <c r="C49"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G48" i="11"/>
  <c r="F48" i="11"/>
  <c r="E48" i="11"/>
  <c r="D48" i="11"/>
  <c r="C48"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G47" i="11"/>
  <c r="F47" i="11"/>
  <c r="E47" i="11"/>
  <c r="D47" i="11"/>
  <c r="C47"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G46" i="11"/>
  <c r="F46" i="11"/>
  <c r="E46" i="11"/>
  <c r="D46" i="11"/>
  <c r="C46"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G45" i="11"/>
  <c r="F45" i="11"/>
  <c r="E45" i="11"/>
  <c r="D45" i="11"/>
  <c r="C45"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G44" i="11"/>
  <c r="F44" i="11"/>
  <c r="E44" i="11"/>
  <c r="D44" i="11"/>
  <c r="C44"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G42" i="11"/>
  <c r="F42" i="11"/>
  <c r="E42" i="11"/>
  <c r="D42" i="11"/>
  <c r="C42"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G41" i="11"/>
  <c r="F41" i="11"/>
  <c r="E41" i="11"/>
  <c r="D41" i="11"/>
  <c r="C41"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G40" i="11"/>
  <c r="F40" i="11"/>
  <c r="E40" i="11"/>
  <c r="D40" i="11"/>
  <c r="C40"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G39" i="11"/>
  <c r="F39" i="11"/>
  <c r="E39" i="11"/>
  <c r="D39"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G37" i="11"/>
  <c r="F37" i="11"/>
  <c r="E37" i="11"/>
  <c r="D37" i="11"/>
  <c r="C37"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F36" i="11"/>
  <c r="E36" i="11"/>
  <c r="D36" i="11"/>
  <c r="C36"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G34" i="11"/>
  <c r="F34" i="11"/>
  <c r="E34" i="11"/>
  <c r="D34" i="11"/>
  <c r="C34"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G33" i="11"/>
  <c r="F33" i="11"/>
  <c r="E33" i="11"/>
  <c r="D33" i="11"/>
  <c r="C33"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F31" i="11"/>
  <c r="E31" i="11"/>
  <c r="D31" i="11"/>
  <c r="C31"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G30" i="11"/>
  <c r="F30" i="11"/>
  <c r="E30" i="11"/>
  <c r="D30" i="11"/>
  <c r="C30"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G29" i="11"/>
  <c r="F29" i="11"/>
  <c r="E29" i="11"/>
  <c r="D29" i="11"/>
  <c r="C29"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G28" i="11"/>
  <c r="F28" i="11"/>
  <c r="E28" i="11"/>
  <c r="D28" i="11"/>
  <c r="C28" i="11"/>
  <c r="AH27" i="11"/>
  <c r="AG27" i="11"/>
  <c r="AF27" i="11"/>
  <c r="AE27" i="11"/>
  <c r="AD27" i="11"/>
  <c r="AC27" i="11"/>
  <c r="AB27" i="11"/>
  <c r="AA27" i="11"/>
  <c r="Z27" i="11"/>
  <c r="Y27" i="11"/>
  <c r="X27" i="11"/>
  <c r="W27" i="11"/>
  <c r="V27" i="11"/>
  <c r="U27" i="11"/>
  <c r="T27" i="11"/>
  <c r="S27" i="11"/>
  <c r="R27" i="11"/>
  <c r="Q27" i="11"/>
  <c r="P27" i="11"/>
  <c r="O27" i="11"/>
  <c r="N27" i="11"/>
  <c r="M27" i="11"/>
  <c r="L27" i="11"/>
  <c r="K27" i="11"/>
  <c r="J27" i="11"/>
  <c r="I27" i="11"/>
  <c r="H27" i="11"/>
  <c r="G27" i="11"/>
  <c r="F27" i="11"/>
  <c r="E27" i="11"/>
  <c r="D27" i="11"/>
  <c r="C27"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G26" i="11"/>
  <c r="F26" i="11"/>
  <c r="E26" i="11"/>
  <c r="D26" i="11"/>
  <c r="C26"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G25" i="11"/>
  <c r="F25" i="11"/>
  <c r="E25" i="11"/>
  <c r="D25" i="11"/>
  <c r="C25"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H24" i="11"/>
  <c r="G24" i="11"/>
  <c r="F24" i="11"/>
  <c r="E24" i="11"/>
  <c r="D24" i="11"/>
  <c r="C24"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F23" i="11"/>
  <c r="E23" i="11"/>
  <c r="D23" i="11"/>
  <c r="C23"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G22" i="11"/>
  <c r="F22" i="11"/>
  <c r="E22" i="11"/>
  <c r="D22" i="11"/>
  <c r="C22"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AH20" i="11"/>
  <c r="AG20" i="11"/>
  <c r="AF20" i="11"/>
  <c r="AE20" i="11"/>
  <c r="AD20" i="11"/>
  <c r="AC20" i="11"/>
  <c r="AB20" i="11"/>
  <c r="AA20" i="11"/>
  <c r="Z20" i="11"/>
  <c r="Y20" i="11"/>
  <c r="X20" i="11"/>
  <c r="W20" i="11"/>
  <c r="V20" i="11"/>
  <c r="U20" i="11"/>
  <c r="T20" i="11"/>
  <c r="S20" i="11"/>
  <c r="R20" i="11"/>
  <c r="Q20" i="11"/>
  <c r="P20" i="11"/>
  <c r="O20" i="11"/>
  <c r="N20" i="11"/>
  <c r="M20" i="11"/>
  <c r="L20" i="11"/>
  <c r="K20" i="11"/>
  <c r="J20" i="11"/>
  <c r="I20" i="11"/>
  <c r="H20" i="11"/>
  <c r="G20" i="11"/>
  <c r="F20" i="11"/>
  <c r="E20" i="11"/>
  <c r="D20" i="11"/>
  <c r="C20" i="11"/>
  <c r="AH19" i="11"/>
  <c r="AG19" i="11"/>
  <c r="AF19" i="11"/>
  <c r="AE19" i="11"/>
  <c r="AD19" i="11"/>
  <c r="AC19" i="11"/>
  <c r="AB19" i="11"/>
  <c r="AA19" i="11"/>
  <c r="Z19" i="11"/>
  <c r="Y19" i="11"/>
  <c r="X19" i="11"/>
  <c r="W19" i="11"/>
  <c r="V19" i="11"/>
  <c r="U19" i="11"/>
  <c r="T19" i="11"/>
  <c r="S19" i="11"/>
  <c r="R19" i="11"/>
  <c r="Q19" i="11"/>
  <c r="P19" i="11"/>
  <c r="O19" i="11"/>
  <c r="N19" i="11"/>
  <c r="M19" i="11"/>
  <c r="L19" i="11"/>
  <c r="K19" i="11"/>
  <c r="J19" i="11"/>
  <c r="I19" i="11"/>
  <c r="H19" i="11"/>
  <c r="G19" i="11"/>
  <c r="F19" i="11"/>
  <c r="E19" i="11"/>
  <c r="D19" i="11"/>
  <c r="C19" i="11"/>
  <c r="AH18" i="11"/>
  <c r="AG18" i="11"/>
  <c r="AF18" i="11"/>
  <c r="AE18" i="11"/>
  <c r="AD18" i="11"/>
  <c r="AC18" i="11"/>
  <c r="AB18" i="11"/>
  <c r="AA18" i="11"/>
  <c r="Z18" i="11"/>
  <c r="Y18" i="11"/>
  <c r="X18" i="11"/>
  <c r="W18" i="11"/>
  <c r="V18" i="11"/>
  <c r="U18" i="11"/>
  <c r="T18" i="11"/>
  <c r="S18" i="11"/>
  <c r="R18" i="11"/>
  <c r="Q18" i="11"/>
  <c r="P18" i="11"/>
  <c r="O18" i="11"/>
  <c r="N18" i="11"/>
  <c r="M18" i="11"/>
  <c r="L18" i="11"/>
  <c r="K18" i="11"/>
  <c r="J18" i="11"/>
  <c r="I18" i="11"/>
  <c r="H18" i="11"/>
  <c r="G18" i="11"/>
  <c r="F18" i="11"/>
  <c r="E18" i="11"/>
  <c r="D18" i="11"/>
  <c r="C18"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G17" i="11"/>
  <c r="F17" i="11"/>
  <c r="E17" i="11"/>
  <c r="D17" i="11"/>
  <c r="C17"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G16" i="11"/>
  <c r="F16" i="11"/>
  <c r="E16" i="11"/>
  <c r="D16" i="11"/>
  <c r="C16" i="11"/>
  <c r="AH15" i="11"/>
  <c r="AG15" i="11"/>
  <c r="AF15" i="11"/>
  <c r="AE15" i="11"/>
  <c r="AD15" i="11"/>
  <c r="AC15" i="11"/>
  <c r="AB15" i="11"/>
  <c r="AA15" i="11"/>
  <c r="Z15" i="11"/>
  <c r="Y15" i="11"/>
  <c r="X15" i="11"/>
  <c r="W15" i="11"/>
  <c r="V15" i="11"/>
  <c r="U15" i="11"/>
  <c r="T15" i="11"/>
  <c r="S15" i="11"/>
  <c r="R15" i="11"/>
  <c r="Q15" i="11"/>
  <c r="P15" i="11"/>
  <c r="O15" i="11"/>
  <c r="N15" i="11"/>
  <c r="M15" i="11"/>
  <c r="L15" i="11"/>
  <c r="K15" i="11"/>
  <c r="J15" i="11"/>
  <c r="I15" i="11"/>
  <c r="H15" i="11"/>
  <c r="G15" i="11"/>
  <c r="F15" i="11"/>
  <c r="E15" i="11"/>
  <c r="D15" i="11"/>
  <c r="C15"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F14" i="11"/>
  <c r="E14" i="11"/>
  <c r="D14" i="11"/>
  <c r="C14" i="11"/>
  <c r="AH13" i="11"/>
  <c r="AG13" i="11"/>
  <c r="AF13" i="11"/>
  <c r="AE13" i="11"/>
  <c r="AD13" i="11"/>
  <c r="AC13" i="11"/>
  <c r="AB13" i="11"/>
  <c r="AA13" i="11"/>
  <c r="Z13" i="11"/>
  <c r="Y13" i="11"/>
  <c r="X13" i="11"/>
  <c r="W13" i="11"/>
  <c r="V13" i="11"/>
  <c r="U13" i="11"/>
  <c r="T13" i="11"/>
  <c r="S13" i="11"/>
  <c r="R13" i="11"/>
  <c r="Q13" i="11"/>
  <c r="P13" i="11"/>
  <c r="O13" i="11"/>
  <c r="N13" i="11"/>
  <c r="M13" i="11"/>
  <c r="L13" i="11"/>
  <c r="K13" i="11"/>
  <c r="J13" i="11"/>
  <c r="I13" i="11"/>
  <c r="H13" i="11"/>
  <c r="G13" i="11"/>
  <c r="F13" i="11"/>
  <c r="E13" i="11"/>
  <c r="D13" i="11"/>
  <c r="C13"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G12" i="11"/>
  <c r="F12" i="11"/>
  <c r="E12" i="11"/>
  <c r="D12" i="11"/>
  <c r="C12"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H11" i="11"/>
  <c r="G11" i="11"/>
  <c r="F11" i="11"/>
  <c r="E11" i="11"/>
  <c r="D11" i="11"/>
  <c r="C11"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AH9" i="11"/>
  <c r="AG9" i="11"/>
  <c r="AF9" i="11"/>
  <c r="AE9" i="11"/>
  <c r="AD9" i="11"/>
  <c r="AC9" i="11"/>
  <c r="AB9" i="11"/>
  <c r="AA9" i="11"/>
  <c r="Z9" i="11"/>
  <c r="Y9" i="11"/>
  <c r="X9" i="11"/>
  <c r="W9" i="11"/>
  <c r="V9" i="11"/>
  <c r="U9" i="11"/>
  <c r="T9" i="11"/>
  <c r="S9" i="11"/>
  <c r="R9" i="11"/>
  <c r="Q9" i="11"/>
  <c r="P9" i="11"/>
  <c r="O9" i="11"/>
  <c r="N9" i="11"/>
  <c r="M9" i="11"/>
  <c r="L9" i="11"/>
  <c r="K9" i="11"/>
  <c r="J9" i="11"/>
  <c r="I9" i="11"/>
  <c r="H9" i="11"/>
  <c r="G9" i="11"/>
  <c r="F9" i="11"/>
  <c r="E9" i="11"/>
  <c r="D9" i="11"/>
  <c r="C9"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F8" i="11"/>
  <c r="E8" i="11"/>
  <c r="D8" i="11"/>
  <c r="C8" i="11"/>
  <c r="AH7" i="11"/>
  <c r="AG7" i="11"/>
  <c r="AF7" i="11"/>
  <c r="AE7" i="11"/>
  <c r="AD7" i="11"/>
  <c r="AC7" i="11"/>
  <c r="AB7" i="11"/>
  <c r="AA7" i="11"/>
  <c r="Z7" i="11"/>
  <c r="Y7" i="11"/>
  <c r="X7" i="11"/>
  <c r="W7" i="11"/>
  <c r="V7" i="11"/>
  <c r="U7" i="11"/>
  <c r="T7" i="11"/>
  <c r="S7" i="11"/>
  <c r="R7" i="11"/>
  <c r="Q7" i="11"/>
  <c r="P7" i="11"/>
  <c r="O7" i="11"/>
  <c r="N7" i="11"/>
  <c r="M7" i="11"/>
  <c r="L7" i="11"/>
  <c r="K7" i="11"/>
  <c r="J7" i="11"/>
  <c r="I7" i="11"/>
  <c r="H7" i="11"/>
  <c r="G7" i="11"/>
  <c r="F7" i="11"/>
  <c r="E7" i="11"/>
  <c r="D7" i="11"/>
  <c r="C7" i="11"/>
  <c r="AH6" i="11"/>
  <c r="AG6" i="11"/>
  <c r="AF6" i="11"/>
  <c r="AE6" i="11"/>
  <c r="AD6" i="11"/>
  <c r="AC6" i="11"/>
  <c r="AB6" i="11"/>
  <c r="AA6" i="11"/>
  <c r="Z6" i="11"/>
  <c r="Y6" i="11"/>
  <c r="X6" i="11"/>
  <c r="W6" i="11"/>
  <c r="V6" i="11"/>
  <c r="U6" i="11"/>
  <c r="T6" i="11"/>
  <c r="S6" i="11"/>
  <c r="R6" i="11"/>
  <c r="Q6" i="11"/>
  <c r="P6" i="11"/>
  <c r="O6" i="11"/>
  <c r="N6" i="11"/>
  <c r="M6" i="11"/>
  <c r="L6" i="11"/>
  <c r="K6" i="11"/>
  <c r="J6" i="11"/>
  <c r="I6" i="11"/>
  <c r="H6" i="11"/>
  <c r="G6" i="11"/>
  <c r="F6" i="11"/>
  <c r="E6" i="11"/>
  <c r="D6" i="11"/>
  <c r="C6" i="11"/>
  <c r="E36" i="12"/>
  <c r="E35" i="12"/>
  <c r="E34" i="12"/>
  <c r="E33" i="12"/>
  <c r="E32" i="12"/>
  <c r="E31" i="12"/>
  <c r="E30" i="12"/>
  <c r="E29" i="12"/>
  <c r="E28" i="12"/>
  <c r="E26" i="12"/>
  <c r="E24" i="12"/>
  <c r="E23" i="12"/>
  <c r="E22" i="12"/>
  <c r="E21" i="12"/>
  <c r="E7" i="12"/>
  <c r="E6" i="12"/>
  <c r="E5" i="12"/>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AH45"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AH44" i="20"/>
  <c r="AG44" i="20"/>
  <c r="AF44" i="20"/>
  <c r="AE44" i="20"/>
  <c r="AD44" i="20"/>
  <c r="AC44" i="20"/>
  <c r="AB44" i="20"/>
  <c r="AA44" i="20"/>
  <c r="Z44" i="20"/>
  <c r="Y44" i="20"/>
  <c r="X44" i="20"/>
  <c r="W44" i="20"/>
  <c r="V44" i="20"/>
  <c r="U44" i="20"/>
  <c r="T44" i="20"/>
  <c r="S44" i="20"/>
  <c r="R44" i="20"/>
  <c r="Q44" i="20"/>
  <c r="P44" i="20"/>
  <c r="O44" i="20"/>
  <c r="N44" i="20"/>
  <c r="M44" i="20"/>
  <c r="L44" i="20"/>
  <c r="K44" i="20"/>
  <c r="J44" i="20"/>
  <c r="I44" i="20"/>
  <c r="H44" i="20"/>
  <c r="G44" i="20"/>
  <c r="F44" i="20"/>
  <c r="E44" i="20"/>
  <c r="D44" i="20"/>
  <c r="AH43" i="20"/>
  <c r="AG43" i="20"/>
  <c r="AF43" i="20"/>
  <c r="AE43" i="20"/>
  <c r="AD43" i="20"/>
  <c r="AC43" i="20"/>
  <c r="AB43" i="20"/>
  <c r="AA43" i="20"/>
  <c r="Z43" i="20"/>
  <c r="Y43" i="20"/>
  <c r="X43" i="20"/>
  <c r="W43" i="20"/>
  <c r="V43" i="20"/>
  <c r="U43" i="20"/>
  <c r="T43" i="20"/>
  <c r="S43" i="20"/>
  <c r="R43" i="20"/>
  <c r="Q43" i="20"/>
  <c r="P43" i="20"/>
  <c r="O43" i="20"/>
  <c r="N43" i="20"/>
  <c r="M43" i="20"/>
  <c r="L43" i="20"/>
  <c r="K43" i="20"/>
  <c r="J43" i="20"/>
  <c r="I43" i="20"/>
  <c r="H43" i="20"/>
  <c r="G43" i="20"/>
  <c r="F43" i="20"/>
  <c r="E43" i="20"/>
  <c r="D43" i="20"/>
  <c r="AF42" i="20"/>
  <c r="AE42" i="20"/>
  <c r="AD42" i="20"/>
  <c r="AC42" i="20"/>
  <c r="AB42" i="20"/>
  <c r="AA42" i="20"/>
  <c r="Z42" i="20"/>
  <c r="Y42" i="20"/>
  <c r="X42" i="20"/>
  <c r="W42" i="20"/>
  <c r="V42" i="20"/>
  <c r="U42" i="20"/>
  <c r="T42" i="20"/>
  <c r="S42" i="20"/>
  <c r="R42" i="20"/>
  <c r="Q42" i="20"/>
  <c r="P42" i="20"/>
  <c r="O42" i="20"/>
  <c r="N42" i="20"/>
  <c r="M42" i="20"/>
  <c r="L42" i="20"/>
  <c r="K42" i="20"/>
  <c r="J42" i="20"/>
  <c r="I42" i="20"/>
  <c r="H42" i="20"/>
  <c r="G42" i="20"/>
  <c r="F42" i="20"/>
  <c r="E42" i="20"/>
  <c r="D42" i="20"/>
  <c r="AF41" i="20"/>
  <c r="AE41" i="20"/>
  <c r="AD41" i="20"/>
  <c r="AC41" i="20"/>
  <c r="AB41" i="20"/>
  <c r="AA41" i="20"/>
  <c r="Z41" i="20"/>
  <c r="Y41" i="20"/>
  <c r="X41" i="20"/>
  <c r="W41" i="20"/>
  <c r="V41" i="20"/>
  <c r="U41" i="20"/>
  <c r="T41" i="20"/>
  <c r="S41" i="20"/>
  <c r="R41" i="20"/>
  <c r="Q41" i="20"/>
  <c r="P41" i="20"/>
  <c r="O41" i="20"/>
  <c r="N41" i="20"/>
  <c r="M41" i="20"/>
  <c r="L41" i="20"/>
  <c r="K41" i="20"/>
  <c r="J41" i="20"/>
  <c r="I41" i="20"/>
  <c r="H41" i="20"/>
  <c r="G41" i="20"/>
  <c r="F41" i="20"/>
  <c r="E41" i="20"/>
  <c r="D41" i="20"/>
  <c r="AH40" i="20"/>
  <c r="AG40" i="20"/>
  <c r="AF40" i="20"/>
  <c r="AE40" i="20"/>
  <c r="AD40" i="20"/>
  <c r="AC40" i="20"/>
  <c r="AB40" i="20"/>
  <c r="AA40" i="20"/>
  <c r="Z40" i="20"/>
  <c r="Y40" i="20"/>
  <c r="X40" i="20"/>
  <c r="W40" i="20"/>
  <c r="V40" i="20"/>
  <c r="U40" i="20"/>
  <c r="T40" i="20"/>
  <c r="S40" i="20"/>
  <c r="R40" i="20"/>
  <c r="Q40" i="20"/>
  <c r="P40" i="20"/>
  <c r="O40" i="20"/>
  <c r="N40" i="20"/>
  <c r="M40" i="20"/>
  <c r="L40" i="20"/>
  <c r="K40" i="20"/>
  <c r="J40" i="20"/>
  <c r="I40" i="20"/>
  <c r="H40" i="20"/>
  <c r="G40" i="20"/>
  <c r="F40" i="20"/>
  <c r="E40" i="20"/>
  <c r="D40" i="20"/>
  <c r="AH39" i="20"/>
  <c r="AG39" i="20"/>
  <c r="AF39" i="20"/>
  <c r="AE39" i="20"/>
  <c r="AD39" i="20"/>
  <c r="AC39" i="20"/>
  <c r="AB39" i="20"/>
  <c r="AA39" i="20"/>
  <c r="Z39" i="20"/>
  <c r="Y39" i="20"/>
  <c r="X39" i="20"/>
  <c r="W39" i="20"/>
  <c r="V39" i="20"/>
  <c r="U39" i="20"/>
  <c r="T39" i="20"/>
  <c r="S39" i="20"/>
  <c r="R39" i="20"/>
  <c r="Q39" i="20"/>
  <c r="P39" i="20"/>
  <c r="O39" i="20"/>
  <c r="N39" i="20"/>
  <c r="M39" i="20"/>
  <c r="L39" i="20"/>
  <c r="K39" i="20"/>
  <c r="J39" i="20"/>
  <c r="I39" i="20"/>
  <c r="H39" i="20"/>
  <c r="G39" i="20"/>
  <c r="F39" i="20"/>
  <c r="E39" i="20"/>
  <c r="D39" i="20"/>
  <c r="AH38" i="20"/>
  <c r="AG38" i="20"/>
  <c r="AF38" i="20"/>
  <c r="AE38" i="20"/>
  <c r="AD38" i="20"/>
  <c r="AC38" i="20"/>
  <c r="AB38" i="20"/>
  <c r="AA38" i="20"/>
  <c r="Z38" i="20"/>
  <c r="Y38" i="20"/>
  <c r="X38" i="20"/>
  <c r="W38" i="20"/>
  <c r="V38" i="20"/>
  <c r="U38" i="20"/>
  <c r="T38" i="20"/>
  <c r="S38" i="20"/>
  <c r="R38" i="20"/>
  <c r="Q38" i="20"/>
  <c r="P38" i="20"/>
  <c r="O38" i="20"/>
  <c r="N38" i="20"/>
  <c r="M38" i="20"/>
  <c r="L38" i="20"/>
  <c r="K38" i="20"/>
  <c r="J38" i="20"/>
  <c r="I38" i="20"/>
  <c r="H38" i="20"/>
  <c r="G38" i="20"/>
  <c r="F38" i="20"/>
  <c r="E38" i="20"/>
  <c r="D38"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H36" i="20"/>
  <c r="AG36" i="20"/>
  <c r="AF36" i="20"/>
  <c r="AE36" i="20"/>
  <c r="AD36" i="20"/>
  <c r="AC36" i="20"/>
  <c r="AB36" i="20"/>
  <c r="AA36" i="20"/>
  <c r="Z36" i="20"/>
  <c r="Y36" i="20"/>
  <c r="X36" i="20"/>
  <c r="W36" i="20"/>
  <c r="V36" i="20"/>
  <c r="U36" i="20"/>
  <c r="T36" i="20"/>
  <c r="S36" i="20"/>
  <c r="R36" i="20"/>
  <c r="Q36" i="20"/>
  <c r="P36" i="20"/>
  <c r="O36" i="20"/>
  <c r="N36" i="20"/>
  <c r="M36" i="20"/>
  <c r="L36" i="20"/>
  <c r="K36" i="20"/>
  <c r="J36" i="20"/>
  <c r="I36" i="20"/>
  <c r="H36" i="20"/>
  <c r="G36" i="20"/>
  <c r="F36" i="20"/>
  <c r="E36" i="20"/>
  <c r="D36" i="20"/>
  <c r="C46" i="20"/>
  <c r="C45" i="20"/>
  <c r="C44" i="20"/>
  <c r="C43" i="20"/>
  <c r="C42" i="20"/>
  <c r="C41" i="20"/>
  <c r="C40" i="20"/>
  <c r="C39" i="20"/>
  <c r="C38" i="20"/>
  <c r="C37" i="20"/>
  <c r="C36" i="20"/>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 i="19"/>
  <c r="E2" i="19"/>
  <c r="D49" i="16"/>
  <c r="D48" i="16"/>
  <c r="D47" i="16"/>
  <c r="D46" i="16"/>
  <c r="D45" i="16"/>
  <c r="D44" i="16"/>
  <c r="D43" i="16"/>
  <c r="D42" i="16"/>
  <c r="D41" i="16"/>
  <c r="D40" i="16"/>
  <c r="D39" i="16"/>
  <c r="D38" i="16"/>
  <c r="C46" i="15"/>
  <c r="C45" i="15"/>
  <c r="C44" i="15"/>
  <c r="C43" i="15"/>
  <c r="C42" i="15"/>
  <c r="C41" i="15"/>
  <c r="C40" i="15"/>
  <c r="C39" i="15"/>
  <c r="C38" i="15"/>
  <c r="C37" i="15"/>
  <c r="C49" i="13"/>
  <c r="C48" i="13"/>
  <c r="C47" i="13"/>
  <c r="C46" i="13"/>
  <c r="C45" i="13"/>
  <c r="C44" i="13"/>
  <c r="C43" i="13"/>
  <c r="C42" i="13"/>
  <c r="C41" i="13"/>
  <c r="C40" i="13"/>
  <c r="C47" i="14"/>
  <c r="C46" i="14"/>
  <c r="C45" i="14"/>
  <c r="C44" i="14"/>
  <c r="C43" i="14"/>
  <c r="C42" i="14"/>
  <c r="C41" i="14"/>
  <c r="C40" i="14"/>
  <c r="C39" i="14"/>
  <c r="C38" i="14"/>
  <c r="D39" i="26" l="1"/>
  <c r="D40" i="26" s="1"/>
  <c r="F110" i="11" a="1"/>
  <c r="F110" i="11" s="1"/>
  <c r="G110" i="11" a="1"/>
  <c r="G110" i="11" s="1"/>
  <c r="D110" i="11" a="1"/>
  <c r="D110" i="11" s="1"/>
  <c r="C107" i="11"/>
  <c r="C209" i="11"/>
  <c r="C216" i="11" s="1"/>
  <c r="C114" i="11"/>
  <c r="D114" i="11" a="1"/>
  <c r="D114" i="11" s="1"/>
  <c r="K50" i="16"/>
  <c r="K52" i="16" s="1"/>
  <c r="S50" i="16"/>
  <c r="S52" i="16" s="1"/>
  <c r="AA50" i="16"/>
  <c r="AA52" i="16" s="1"/>
  <c r="AI50" i="16"/>
  <c r="AI52" i="16" s="1"/>
  <c r="L50" i="16"/>
  <c r="L52" i="16" s="1"/>
  <c r="AB50" i="16"/>
  <c r="AB52" i="16" s="1"/>
  <c r="E50" i="16"/>
  <c r="E52" i="16" s="1"/>
  <c r="M50" i="16"/>
  <c r="M52" i="16" s="1"/>
  <c r="U50" i="16"/>
  <c r="U52" i="16" s="1"/>
  <c r="AC50" i="16"/>
  <c r="AC52" i="16" s="1"/>
  <c r="T50" i="16"/>
  <c r="T52" i="16" s="1"/>
  <c r="D50" i="16"/>
  <c r="D52" i="16" s="1"/>
  <c r="F50" i="16"/>
  <c r="F52" i="16" s="1"/>
  <c r="N50" i="16"/>
  <c r="N52" i="16" s="1"/>
  <c r="V50" i="16"/>
  <c r="V52" i="16" s="1"/>
  <c r="AD50" i="16"/>
  <c r="AD52" i="16" s="1"/>
  <c r="O50" i="16"/>
  <c r="O52" i="16" s="1"/>
  <c r="H50" i="16"/>
  <c r="H52" i="16" s="1"/>
  <c r="P50" i="16"/>
  <c r="P52" i="16" s="1"/>
  <c r="X50" i="16"/>
  <c r="X52" i="16" s="1"/>
  <c r="AF50" i="16"/>
  <c r="AF52" i="16" s="1"/>
  <c r="G50" i="16"/>
  <c r="G52" i="16" s="1"/>
  <c r="AE50" i="16"/>
  <c r="AE52" i="16" s="1"/>
  <c r="I50" i="16"/>
  <c r="I52" i="16" s="1"/>
  <c r="Q50" i="16"/>
  <c r="Q52" i="16" s="1"/>
  <c r="Y50" i="16"/>
  <c r="Y52" i="16" s="1"/>
  <c r="AG50" i="16"/>
  <c r="AG52" i="16" s="1"/>
  <c r="W50" i="16"/>
  <c r="W52" i="16" s="1"/>
  <c r="J50" i="16"/>
  <c r="J52" i="16" s="1"/>
  <c r="R50" i="16"/>
  <c r="R52" i="16" s="1"/>
  <c r="Z50" i="16"/>
  <c r="Z52" i="16" s="1"/>
  <c r="AH50" i="16"/>
  <c r="AH52" i="16" s="1"/>
  <c r="K47" i="15"/>
  <c r="F4" i="11"/>
  <c r="F207" i="11" s="1"/>
  <c r="F217" i="11" s="1"/>
  <c r="AD4" i="11"/>
  <c r="AD207" i="11" s="1"/>
  <c r="AD217" i="11" s="1"/>
  <c r="N4" i="11"/>
  <c r="N207" i="11" s="1"/>
  <c r="N217" i="11" s="1"/>
  <c r="P4" i="11"/>
  <c r="P207" i="11" s="1"/>
  <c r="P217" i="11" s="1"/>
  <c r="X4" i="11"/>
  <c r="X207" i="11" s="1"/>
  <c r="X217" i="11" s="1"/>
  <c r="H4" i="11"/>
  <c r="H207" i="11" s="1"/>
  <c r="H217" i="11" s="1"/>
  <c r="J47" i="15"/>
  <c r="I47" i="15"/>
  <c r="F107" i="11" a="1"/>
  <c r="F107" i="11" s="1"/>
  <c r="E109" i="11" a="1"/>
  <c r="E109" i="11" s="1"/>
  <c r="J106" i="11" a="1"/>
  <c r="J106" i="11" s="1"/>
  <c r="V107" i="11" a="1"/>
  <c r="V107" i="11" s="1"/>
  <c r="Q108" i="11" a="1"/>
  <c r="Q108" i="11" s="1"/>
  <c r="N109" i="11" a="1"/>
  <c r="N109" i="11" s="1"/>
  <c r="U110" i="11" a="1"/>
  <c r="U110" i="11" s="1"/>
  <c r="Y111" i="11" a="1"/>
  <c r="Y111" i="11" s="1"/>
  <c r="U112" i="11" a="1"/>
  <c r="U112" i="11" s="1"/>
  <c r="Q114" i="11" a="1"/>
  <c r="Q114" i="11" s="1"/>
  <c r="AD116" i="11" a="1"/>
  <c r="AD116" i="11" s="1"/>
  <c r="AB118" i="11" a="1"/>
  <c r="AB118" i="11" s="1"/>
  <c r="G119" i="11" a="1"/>
  <c r="G119" i="11" s="1"/>
  <c r="M121" i="11" a="1"/>
  <c r="M121" i="11" s="1"/>
  <c r="K123" i="11" a="1"/>
  <c r="K123" i="11" s="1"/>
  <c r="Y125" i="11" a="1"/>
  <c r="Y125" i="11" s="1"/>
  <c r="AE127" i="11" a="1"/>
  <c r="AE127" i="11" s="1"/>
  <c r="W130" i="11" a="1"/>
  <c r="W130" i="11" s="1"/>
  <c r="E107" i="11" a="1"/>
  <c r="E107" i="11" s="1"/>
  <c r="F47" i="15"/>
  <c r="G47" i="15"/>
  <c r="H47" i="15"/>
  <c r="AF106" i="11" a="1"/>
  <c r="AF106" i="11" s="1"/>
  <c r="AB107" i="11" a="1"/>
  <c r="AB107" i="11" s="1"/>
  <c r="D109" i="11" a="1"/>
  <c r="D109" i="11" s="1"/>
  <c r="H108" i="11" a="1"/>
  <c r="H108" i="11" s="1"/>
  <c r="E105" i="11" a="1"/>
  <c r="E105" i="11" s="1"/>
  <c r="AF107" i="11" a="1"/>
  <c r="AF107" i="11" s="1"/>
  <c r="AF109" i="11" a="1"/>
  <c r="AF109" i="11" s="1"/>
  <c r="AA110" i="11" a="1"/>
  <c r="AA110" i="11" s="1"/>
  <c r="AE111" i="11" a="1"/>
  <c r="AE111" i="11" s="1"/>
  <c r="AA112" i="11" a="1"/>
  <c r="AA112" i="11" s="1"/>
  <c r="F113" i="11" a="1"/>
  <c r="F113" i="11" s="1"/>
  <c r="L115" i="11" a="1"/>
  <c r="L115" i="11" s="1"/>
  <c r="Q117" i="11" a="1"/>
  <c r="Q117" i="11" s="1"/>
  <c r="W119" i="11" a="1"/>
  <c r="W119" i="11" s="1"/>
  <c r="AC121" i="11" a="1"/>
  <c r="AC121" i="11" s="1"/>
  <c r="AA123" i="11" a="1"/>
  <c r="AA123" i="11" s="1"/>
  <c r="F124" i="11" a="1"/>
  <c r="F124" i="11" s="1"/>
  <c r="L126" i="11" a="1"/>
  <c r="L126" i="11" s="1"/>
  <c r="R128" i="11" a="1"/>
  <c r="R128" i="11" s="1"/>
  <c r="V131" i="11" a="1"/>
  <c r="V131" i="11" s="1"/>
  <c r="L132" i="11" a="1"/>
  <c r="L132" i="11" s="1"/>
  <c r="C115" i="11"/>
  <c r="E121" i="11" a="1"/>
  <c r="E121" i="11" s="1"/>
  <c r="AB106" i="11" a="1"/>
  <c r="AB106" i="11" s="1"/>
  <c r="AB108" i="11" a="1"/>
  <c r="AB108" i="11" s="1"/>
  <c r="C132" i="11"/>
  <c r="C109" i="11"/>
  <c r="F131" i="11" a="1"/>
  <c r="F131" i="11" s="1"/>
  <c r="AF4" i="11"/>
  <c r="AF207" i="11" s="1"/>
  <c r="AF217" i="11" s="1"/>
  <c r="V4" i="11"/>
  <c r="V207" i="11" s="1"/>
  <c r="V217" i="11" s="1"/>
  <c r="E4" i="11"/>
  <c r="E207" i="11" s="1"/>
  <c r="E217" i="11" s="1"/>
  <c r="J4" i="11"/>
  <c r="J207" i="11" s="1"/>
  <c r="J217" i="11" s="1"/>
  <c r="Z4" i="11"/>
  <c r="Z207" i="11" s="1"/>
  <c r="Z217" i="11" s="1"/>
  <c r="M4" i="11"/>
  <c r="M207" i="11" s="1"/>
  <c r="M217" i="11" s="1"/>
  <c r="U4" i="11"/>
  <c r="U207" i="11" s="1"/>
  <c r="U217" i="11" s="1"/>
  <c r="AC4" i="11"/>
  <c r="AC207" i="11" s="1"/>
  <c r="AC217" i="11" s="1"/>
  <c r="R4" i="11"/>
  <c r="R207" i="11" s="1"/>
  <c r="R217" i="11" s="1"/>
  <c r="I106" i="11" a="1"/>
  <c r="I106" i="11" s="1"/>
  <c r="M107" i="11" a="1"/>
  <c r="M107" i="11" s="1"/>
  <c r="AC109" i="11" a="1"/>
  <c r="AC109" i="11" s="1"/>
  <c r="G111" i="11" a="1"/>
  <c r="G111" i="11" s="1"/>
  <c r="AD107" i="11" a="1"/>
  <c r="AD107" i="11" s="1"/>
  <c r="V109" i="11" a="1"/>
  <c r="V109" i="11" s="1"/>
  <c r="I111" i="11" a="1"/>
  <c r="I111" i="11" s="1"/>
  <c r="S123" i="11" a="1"/>
  <c r="S123" i="11" s="1"/>
  <c r="Q106" i="11" a="1"/>
  <c r="Q106" i="11" s="1"/>
  <c r="Y108" i="11" a="1"/>
  <c r="Y108" i="11" s="1"/>
  <c r="X111" i="11" a="1"/>
  <c r="X111" i="11" s="1"/>
  <c r="W127" i="11" a="1"/>
  <c r="W127" i="11" s="1"/>
  <c r="Z106" i="11" a="1"/>
  <c r="Z106" i="11" s="1"/>
  <c r="J108" i="11" a="1"/>
  <c r="J108" i="11" s="1"/>
  <c r="Y114" i="11" a="1"/>
  <c r="Y114" i="11" s="1"/>
  <c r="AG120" i="11" a="1"/>
  <c r="AG120" i="11" s="1"/>
  <c r="AG121" i="11" a="1"/>
  <c r="AG121" i="11" s="1"/>
  <c r="AG128" i="11" a="1"/>
  <c r="AG128" i="11" s="1"/>
  <c r="AG129" i="11" a="1"/>
  <c r="AG129" i="11" s="1"/>
  <c r="AG134" i="11" a="1"/>
  <c r="AG134" i="11" s="1"/>
  <c r="C122" i="11"/>
  <c r="C106" i="11"/>
  <c r="K106" i="11" a="1"/>
  <c r="K106" i="11" s="1"/>
  <c r="S106" i="11" a="1"/>
  <c r="S106" i="11" s="1"/>
  <c r="AA106" i="11" a="1"/>
  <c r="AA106" i="11" s="1"/>
  <c r="G107" i="11" a="1"/>
  <c r="G107" i="11" s="1"/>
  <c r="O107" i="11" a="1"/>
  <c r="O107" i="11" s="1"/>
  <c r="W107" i="11" a="1"/>
  <c r="W107" i="11" s="1"/>
  <c r="AE107" i="11" a="1"/>
  <c r="AE107" i="11" s="1"/>
  <c r="K108" i="11" a="1"/>
  <c r="K108" i="11" s="1"/>
  <c r="S108" i="11" a="1"/>
  <c r="S108" i="11" s="1"/>
  <c r="AA108" i="11" a="1"/>
  <c r="AA108" i="11" s="1"/>
  <c r="G109" i="11" a="1"/>
  <c r="G109" i="11" s="1"/>
  <c r="O109" i="11" a="1"/>
  <c r="O109" i="11" s="1"/>
  <c r="W109" i="11" a="1"/>
  <c r="W109" i="11" s="1"/>
  <c r="AE109" i="11" a="1"/>
  <c r="AE109" i="11" s="1"/>
  <c r="L110" i="11" a="1"/>
  <c r="L110" i="11" s="1"/>
  <c r="Z110" i="11" a="1"/>
  <c r="Z110" i="11" s="1"/>
  <c r="L111" i="11" a="1"/>
  <c r="L111" i="11" s="1"/>
  <c r="AB111" i="11" a="1"/>
  <c r="AB111" i="11" s="1"/>
  <c r="D115" i="11" a="1"/>
  <c r="D115" i="11" s="1"/>
  <c r="I117" i="11" a="1"/>
  <c r="I117" i="11" s="1"/>
  <c r="O119" i="11" a="1"/>
  <c r="O119" i="11" s="1"/>
  <c r="U121" i="11" a="1"/>
  <c r="U121" i="11" s="1"/>
  <c r="D126" i="11" a="1"/>
  <c r="D126" i="11" s="1"/>
  <c r="J128" i="11" a="1"/>
  <c r="J128" i="11" s="1"/>
  <c r="I108" i="11" a="1"/>
  <c r="I108" i="11" s="1"/>
  <c r="J110" i="11" a="1"/>
  <c r="J110" i="11" s="1"/>
  <c r="W116" i="11" a="1"/>
  <c r="W116" i="11" s="1"/>
  <c r="R108" i="11" a="1"/>
  <c r="R108" i="11" s="1"/>
  <c r="X110" i="11" a="1"/>
  <c r="X110" i="11" s="1"/>
  <c r="AH121" i="11" a="1"/>
  <c r="AH121" i="11" s="1"/>
  <c r="AH127" i="11" a="1"/>
  <c r="AH127" i="11" s="1"/>
  <c r="AH129" i="11" a="1"/>
  <c r="AH129" i="11" s="1"/>
  <c r="AH135" i="11" a="1"/>
  <c r="AH135" i="11" s="1"/>
  <c r="C121" i="11"/>
  <c r="C113" i="11"/>
  <c r="L106" i="11" a="1"/>
  <c r="L106" i="11" s="1"/>
  <c r="T106" i="11" a="1"/>
  <c r="T106" i="11" s="1"/>
  <c r="H107" i="11" a="1"/>
  <c r="H107" i="11" s="1"/>
  <c r="P107" i="11" a="1"/>
  <c r="P107" i="11" s="1"/>
  <c r="X107" i="11" a="1"/>
  <c r="X107" i="11" s="1"/>
  <c r="L108" i="11" a="1"/>
  <c r="L108" i="11" s="1"/>
  <c r="T108" i="11" a="1"/>
  <c r="T108" i="11" s="1"/>
  <c r="H109" i="11" a="1"/>
  <c r="H109" i="11" s="1"/>
  <c r="P109" i="11" a="1"/>
  <c r="P109" i="11" s="1"/>
  <c r="X109" i="11" a="1"/>
  <c r="X109" i="11" s="1"/>
  <c r="M110" i="11" a="1"/>
  <c r="M110" i="11" s="1"/>
  <c r="O111" i="11" a="1"/>
  <c r="O111" i="11" s="1"/>
  <c r="U107" i="11" a="1"/>
  <c r="U107" i="11" s="1"/>
  <c r="U109" i="11" a="1"/>
  <c r="U109" i="11" s="1"/>
  <c r="D105" i="11" a="1"/>
  <c r="D105" i="11" s="1"/>
  <c r="D107" i="11" a="1"/>
  <c r="D107" i="11" s="1"/>
  <c r="E108" i="11" a="1"/>
  <c r="E108" i="11" s="1"/>
  <c r="F109" i="11" a="1"/>
  <c r="F109" i="11" s="1"/>
  <c r="AE110" i="11" a="1"/>
  <c r="AE110" i="11" s="1"/>
  <c r="W110" i="11" a="1"/>
  <c r="W110" i="11" s="1"/>
  <c r="O110" i="11" a="1"/>
  <c r="O110" i="11" s="1"/>
  <c r="AD110" i="11" a="1"/>
  <c r="AD110" i="11" s="1"/>
  <c r="V110" i="11" a="1"/>
  <c r="V110" i="11" s="1"/>
  <c r="N110" i="11" a="1"/>
  <c r="N110" i="11" s="1"/>
  <c r="Y110" i="11" a="1"/>
  <c r="Y110" i="11" s="1"/>
  <c r="Q110" i="11" a="1"/>
  <c r="Q110" i="11" s="1"/>
  <c r="I110" i="11" a="1"/>
  <c r="I110" i="11" s="1"/>
  <c r="H111" i="11" a="1"/>
  <c r="H111" i="11" s="1"/>
  <c r="AA111" i="11" a="1"/>
  <c r="AA111" i="11" s="1"/>
  <c r="S111" i="11" a="1"/>
  <c r="S111" i="11" s="1"/>
  <c r="K111" i="11" a="1"/>
  <c r="K111" i="11" s="1"/>
  <c r="Z111" i="11" a="1"/>
  <c r="Z111" i="11" s="1"/>
  <c r="R111" i="11" a="1"/>
  <c r="R111" i="11" s="1"/>
  <c r="J111" i="11" a="1"/>
  <c r="J111" i="11" s="1"/>
  <c r="AF111" i="11" a="1"/>
  <c r="AF111" i="11" s="1"/>
  <c r="AD111" i="11" a="1"/>
  <c r="AD111" i="11" s="1"/>
  <c r="V111" i="11" a="1"/>
  <c r="V111" i="11" s="1"/>
  <c r="N111" i="11" a="1"/>
  <c r="N111" i="11" s="1"/>
  <c r="E111" i="11" a="1"/>
  <c r="E111" i="11" s="1"/>
  <c r="AC111" i="11" a="1"/>
  <c r="AC111" i="11" s="1"/>
  <c r="U111" i="11" a="1"/>
  <c r="U111" i="11" s="1"/>
  <c r="M111" i="11" a="1"/>
  <c r="M111" i="11" s="1"/>
  <c r="I112" i="11" a="1"/>
  <c r="I112" i="11" s="1"/>
  <c r="AF112" i="11" a="1"/>
  <c r="AF112" i="11" s="1"/>
  <c r="X112" i="11" a="1"/>
  <c r="X112" i="11" s="1"/>
  <c r="P112" i="11" a="1"/>
  <c r="P112" i="11" s="1"/>
  <c r="AE112" i="11" a="1"/>
  <c r="AE112" i="11" s="1"/>
  <c r="W112" i="11" a="1"/>
  <c r="W112" i="11" s="1"/>
  <c r="O112" i="11" a="1"/>
  <c r="O112" i="11" s="1"/>
  <c r="F112" i="11" a="1"/>
  <c r="F112" i="11" s="1"/>
  <c r="AD112" i="11" a="1"/>
  <c r="AD112" i="11" s="1"/>
  <c r="V112" i="11" a="1"/>
  <c r="V112" i="11" s="1"/>
  <c r="N112" i="11" a="1"/>
  <c r="N112" i="11" s="1"/>
  <c r="E112" i="11" a="1"/>
  <c r="E112" i="11" s="1"/>
  <c r="AC112" i="11" a="1"/>
  <c r="AC112" i="11" s="1"/>
  <c r="AB112" i="11" a="1"/>
  <c r="AB112" i="11" s="1"/>
  <c r="T112" i="11" a="1"/>
  <c r="T112" i="11" s="1"/>
  <c r="L112" i="11" a="1"/>
  <c r="L112" i="11" s="1"/>
  <c r="Z112" i="11" a="1"/>
  <c r="Z112" i="11" s="1"/>
  <c r="R112" i="11" a="1"/>
  <c r="R112" i="11" s="1"/>
  <c r="J112" i="11" a="1"/>
  <c r="J112" i="11" s="1"/>
  <c r="Y112" i="11" a="1"/>
  <c r="Y112" i="11" s="1"/>
  <c r="Q112" i="11" a="1"/>
  <c r="Q112" i="11" s="1"/>
  <c r="H112" i="11" a="1"/>
  <c r="H112" i="11" s="1"/>
  <c r="AA113" i="11" a="1"/>
  <c r="AA113" i="11" s="1"/>
  <c r="S113" i="11" a="1"/>
  <c r="S113" i="11" s="1"/>
  <c r="K113" i="11" a="1"/>
  <c r="K113" i="11" s="1"/>
  <c r="Z113" i="11" a="1"/>
  <c r="Z113" i="11" s="1"/>
  <c r="R113" i="11" a="1"/>
  <c r="R113" i="11" s="1"/>
  <c r="J113" i="11" a="1"/>
  <c r="J113" i="11" s="1"/>
  <c r="Y113" i="11" a="1"/>
  <c r="Y113" i="11" s="1"/>
  <c r="Q113" i="11" a="1"/>
  <c r="Q113" i="11" s="1"/>
  <c r="I113" i="11" a="1"/>
  <c r="I113" i="11" s="1"/>
  <c r="AF113" i="11" a="1"/>
  <c r="AF113" i="11" s="1"/>
  <c r="X113" i="11" a="1"/>
  <c r="X113" i="11" s="1"/>
  <c r="P113" i="11" a="1"/>
  <c r="P113" i="11" s="1"/>
  <c r="H113" i="11" a="1"/>
  <c r="H113" i="11" s="1"/>
  <c r="AE113" i="11" a="1"/>
  <c r="AE113" i="11" s="1"/>
  <c r="W113" i="11" a="1"/>
  <c r="W113" i="11" s="1"/>
  <c r="O113" i="11" a="1"/>
  <c r="O113" i="11" s="1"/>
  <c r="G113" i="11" a="1"/>
  <c r="G113" i="11" s="1"/>
  <c r="AC113" i="11" a="1"/>
  <c r="AC113" i="11" s="1"/>
  <c r="U113" i="11" a="1"/>
  <c r="U113" i="11" s="1"/>
  <c r="M113" i="11" a="1"/>
  <c r="M113" i="11" s="1"/>
  <c r="E113" i="11" a="1"/>
  <c r="E113" i="11" s="1"/>
  <c r="AB113" i="11" a="1"/>
  <c r="AB113" i="11" s="1"/>
  <c r="T113" i="11" a="1"/>
  <c r="T113" i="11" s="1"/>
  <c r="L113" i="11" a="1"/>
  <c r="L113" i="11" s="1"/>
  <c r="AD114" i="11" a="1"/>
  <c r="AD114" i="11" s="1"/>
  <c r="V114" i="11" a="1"/>
  <c r="V114" i="11" s="1"/>
  <c r="N114" i="11" a="1"/>
  <c r="N114" i="11" s="1"/>
  <c r="F114" i="11" a="1"/>
  <c r="F114" i="11" s="1"/>
  <c r="AC114" i="11" a="1"/>
  <c r="AC114" i="11" s="1"/>
  <c r="U114" i="11" a="1"/>
  <c r="U114" i="11" s="1"/>
  <c r="M114" i="11" a="1"/>
  <c r="M114" i="11" s="1"/>
  <c r="E114" i="11" a="1"/>
  <c r="E114" i="11" s="1"/>
  <c r="AB114" i="11" a="1"/>
  <c r="AB114" i="11" s="1"/>
  <c r="T114" i="11" a="1"/>
  <c r="T114" i="11" s="1"/>
  <c r="L114" i="11" a="1"/>
  <c r="L114" i="11" s="1"/>
  <c r="AA114" i="11" a="1"/>
  <c r="AA114" i="11" s="1"/>
  <c r="S114" i="11" a="1"/>
  <c r="S114" i="11" s="1"/>
  <c r="K114" i="11" a="1"/>
  <c r="K114" i="11" s="1"/>
  <c r="Z114" i="11" a="1"/>
  <c r="Z114" i="11" s="1"/>
  <c r="R114" i="11" a="1"/>
  <c r="R114" i="11" s="1"/>
  <c r="J114" i="11" a="1"/>
  <c r="J114" i="11" s="1"/>
  <c r="AF114" i="11" a="1"/>
  <c r="AF114" i="11" s="1"/>
  <c r="X114" i="11" a="1"/>
  <c r="X114" i="11" s="1"/>
  <c r="P114" i="11" a="1"/>
  <c r="P114" i="11" s="1"/>
  <c r="H114" i="11" a="1"/>
  <c r="H114" i="11" s="1"/>
  <c r="AE114" i="11" a="1"/>
  <c r="AE114" i="11" s="1"/>
  <c r="W114" i="11" a="1"/>
  <c r="W114" i="11" s="1"/>
  <c r="O114" i="11" a="1"/>
  <c r="O114" i="11" s="1"/>
  <c r="G114" i="11" a="1"/>
  <c r="G114" i="11" s="1"/>
  <c r="Y115" i="11" a="1"/>
  <c r="Y115" i="11" s="1"/>
  <c r="Q115" i="11" a="1"/>
  <c r="Q115" i="11" s="1"/>
  <c r="I115" i="11" a="1"/>
  <c r="I115" i="11" s="1"/>
  <c r="AF115" i="11" a="1"/>
  <c r="AF115" i="11" s="1"/>
  <c r="X115" i="11" a="1"/>
  <c r="X115" i="11" s="1"/>
  <c r="P115" i="11" a="1"/>
  <c r="P115" i="11" s="1"/>
  <c r="H115" i="11" a="1"/>
  <c r="H115" i="11" s="1"/>
  <c r="AE115" i="11" a="1"/>
  <c r="AE115" i="11" s="1"/>
  <c r="W115" i="11" a="1"/>
  <c r="W115" i="11" s="1"/>
  <c r="O115" i="11" a="1"/>
  <c r="O115" i="11" s="1"/>
  <c r="G115" i="11" a="1"/>
  <c r="G115" i="11" s="1"/>
  <c r="AD115" i="11" a="1"/>
  <c r="AD115" i="11" s="1"/>
  <c r="V115" i="11" a="1"/>
  <c r="V115" i="11" s="1"/>
  <c r="N115" i="11" a="1"/>
  <c r="N115" i="11" s="1"/>
  <c r="F115" i="11" a="1"/>
  <c r="F115" i="11" s="1"/>
  <c r="AC115" i="11" a="1"/>
  <c r="AC115" i="11" s="1"/>
  <c r="U115" i="11" a="1"/>
  <c r="U115" i="11" s="1"/>
  <c r="M115" i="11" a="1"/>
  <c r="M115" i="11" s="1"/>
  <c r="E115" i="11" a="1"/>
  <c r="E115" i="11" s="1"/>
  <c r="AA115" i="11" a="1"/>
  <c r="AA115" i="11" s="1"/>
  <c r="S115" i="11" a="1"/>
  <c r="S115" i="11" s="1"/>
  <c r="K115" i="11" a="1"/>
  <c r="K115" i="11" s="1"/>
  <c r="Z115" i="11" a="1"/>
  <c r="Z115" i="11" s="1"/>
  <c r="R115" i="11" a="1"/>
  <c r="R115" i="11" s="1"/>
  <c r="J115" i="11" a="1"/>
  <c r="J115" i="11" s="1"/>
  <c r="T116" i="11" a="1"/>
  <c r="T116" i="11" s="1"/>
  <c r="L116" i="11" a="1"/>
  <c r="L116" i="11" s="1"/>
  <c r="D116" i="11" a="1"/>
  <c r="D116" i="11" s="1"/>
  <c r="AA116" i="11" a="1"/>
  <c r="AA116" i="11" s="1"/>
  <c r="S116" i="11" a="1"/>
  <c r="S116" i="11" s="1"/>
  <c r="K116" i="11" a="1"/>
  <c r="K116" i="11" s="1"/>
  <c r="Z116" i="11" a="1"/>
  <c r="Z116" i="11" s="1"/>
  <c r="R116" i="11" a="1"/>
  <c r="R116" i="11" s="1"/>
  <c r="J116" i="11" a="1"/>
  <c r="J116" i="11" s="1"/>
  <c r="AF116" i="11" a="1"/>
  <c r="AF116" i="11" s="1"/>
  <c r="Y116" i="11" a="1"/>
  <c r="Y116" i="11" s="1"/>
  <c r="Q116" i="11" a="1"/>
  <c r="Q116" i="11" s="1"/>
  <c r="I116" i="11" a="1"/>
  <c r="I116" i="11" s="1"/>
  <c r="AE116" i="11" a="1"/>
  <c r="AE116" i="11" s="1"/>
  <c r="X116" i="11" a="1"/>
  <c r="X116" i="11" s="1"/>
  <c r="P116" i="11" a="1"/>
  <c r="P116" i="11" s="1"/>
  <c r="H116" i="11" a="1"/>
  <c r="H116" i="11" s="1"/>
  <c r="AC116" i="11" a="1"/>
  <c r="AC116" i="11" s="1"/>
  <c r="V116" i="11" a="1"/>
  <c r="V116" i="11" s="1"/>
  <c r="N116" i="11" a="1"/>
  <c r="N116" i="11" s="1"/>
  <c r="F116" i="11" a="1"/>
  <c r="F116" i="11" s="1"/>
  <c r="AB116" i="11" a="1"/>
  <c r="AB116" i="11" s="1"/>
  <c r="U116" i="11" a="1"/>
  <c r="U116" i="11" s="1"/>
  <c r="M116" i="11" a="1"/>
  <c r="M116" i="11" s="1"/>
  <c r="E116" i="11" a="1"/>
  <c r="E116" i="11" s="1"/>
  <c r="AD117" i="11" a="1"/>
  <c r="AD117" i="11" s="1"/>
  <c r="V117" i="11" a="1"/>
  <c r="V117" i="11" s="1"/>
  <c r="N117" i="11" a="1"/>
  <c r="N117" i="11" s="1"/>
  <c r="F117" i="11" a="1"/>
  <c r="F117" i="11" s="1"/>
  <c r="AC117" i="11" a="1"/>
  <c r="AC117" i="11" s="1"/>
  <c r="U117" i="11" a="1"/>
  <c r="U117" i="11" s="1"/>
  <c r="M117" i="11" a="1"/>
  <c r="M117" i="11" s="1"/>
  <c r="E117" i="11" a="1"/>
  <c r="E117" i="11" s="1"/>
  <c r="AB117" i="11" a="1"/>
  <c r="AB117" i="11" s="1"/>
  <c r="T117" i="11" a="1"/>
  <c r="T117" i="11" s="1"/>
  <c r="L117" i="11" a="1"/>
  <c r="L117" i="11" s="1"/>
  <c r="D117" i="11" a="1"/>
  <c r="D117" i="11" s="1"/>
  <c r="AA117" i="11" a="1"/>
  <c r="AA117" i="11" s="1"/>
  <c r="S117" i="11" a="1"/>
  <c r="S117" i="11" s="1"/>
  <c r="K117" i="11" a="1"/>
  <c r="K117" i="11" s="1"/>
  <c r="Z117" i="11" a="1"/>
  <c r="Z117" i="11" s="1"/>
  <c r="R117" i="11" a="1"/>
  <c r="R117" i="11" s="1"/>
  <c r="J117" i="11" a="1"/>
  <c r="J117" i="11" s="1"/>
  <c r="AF117" i="11" a="1"/>
  <c r="AF117" i="11" s="1"/>
  <c r="X117" i="11" a="1"/>
  <c r="X117" i="11" s="1"/>
  <c r="P117" i="11" a="1"/>
  <c r="P117" i="11" s="1"/>
  <c r="H117" i="11" a="1"/>
  <c r="H117" i="11" s="1"/>
  <c r="AE117" i="11" a="1"/>
  <c r="AE117" i="11" s="1"/>
  <c r="W117" i="11" a="1"/>
  <c r="W117" i="11" s="1"/>
  <c r="O117" i="11" a="1"/>
  <c r="O117" i="11" s="1"/>
  <c r="G117" i="11" a="1"/>
  <c r="G117" i="11" s="1"/>
  <c r="Y118" i="11" a="1"/>
  <c r="Y118" i="11" s="1"/>
  <c r="Q118" i="11" a="1"/>
  <c r="Q118" i="11" s="1"/>
  <c r="I118" i="11" a="1"/>
  <c r="I118" i="11" s="1"/>
  <c r="AF118" i="11" a="1"/>
  <c r="AF118" i="11" s="1"/>
  <c r="X118" i="11" a="1"/>
  <c r="X118" i="11" s="1"/>
  <c r="P118" i="11" a="1"/>
  <c r="P118" i="11" s="1"/>
  <c r="H118" i="11" a="1"/>
  <c r="H118" i="11" s="1"/>
  <c r="AE118" i="11" a="1"/>
  <c r="AE118" i="11" s="1"/>
  <c r="W118" i="11" a="1"/>
  <c r="W118" i="11" s="1"/>
  <c r="O118" i="11" a="1"/>
  <c r="O118" i="11" s="1"/>
  <c r="G118" i="11" a="1"/>
  <c r="G118" i="11" s="1"/>
  <c r="AD118" i="11" a="1"/>
  <c r="AD118" i="11" s="1"/>
  <c r="V118" i="11" a="1"/>
  <c r="V118" i="11" s="1"/>
  <c r="N118" i="11" a="1"/>
  <c r="N118" i="11" s="1"/>
  <c r="F118" i="11" a="1"/>
  <c r="F118" i="11" s="1"/>
  <c r="AC118" i="11" a="1"/>
  <c r="AC118" i="11" s="1"/>
  <c r="U118" i="11" a="1"/>
  <c r="U118" i="11" s="1"/>
  <c r="M118" i="11" a="1"/>
  <c r="M118" i="11" s="1"/>
  <c r="E118" i="11" a="1"/>
  <c r="E118" i="11" s="1"/>
  <c r="AA118" i="11" a="1"/>
  <c r="AA118" i="11" s="1"/>
  <c r="S118" i="11" a="1"/>
  <c r="S118" i="11" s="1"/>
  <c r="K118" i="11" a="1"/>
  <c r="K118" i="11" s="1"/>
  <c r="Z118" i="11" a="1"/>
  <c r="Z118" i="11" s="1"/>
  <c r="R118" i="11" a="1"/>
  <c r="R118" i="11" s="1"/>
  <c r="J118" i="11" a="1"/>
  <c r="J118" i="11" s="1"/>
  <c r="AB119" i="11" a="1"/>
  <c r="AB119" i="11" s="1"/>
  <c r="T119" i="11" a="1"/>
  <c r="T119" i="11" s="1"/>
  <c r="L119" i="11" a="1"/>
  <c r="L119" i="11" s="1"/>
  <c r="D119" i="11" a="1"/>
  <c r="D119" i="11" s="1"/>
  <c r="AA119" i="11" a="1"/>
  <c r="AA119" i="11" s="1"/>
  <c r="S119" i="11" a="1"/>
  <c r="S119" i="11" s="1"/>
  <c r="K119" i="11" a="1"/>
  <c r="K119" i="11" s="1"/>
  <c r="Z119" i="11" a="1"/>
  <c r="Z119" i="11" s="1"/>
  <c r="R119" i="11" a="1"/>
  <c r="R119" i="11" s="1"/>
  <c r="J119" i="11" a="1"/>
  <c r="J119" i="11" s="1"/>
  <c r="Y119" i="11" a="1"/>
  <c r="Y119" i="11" s="1"/>
  <c r="Q119" i="11" a="1"/>
  <c r="Q119" i="11" s="1"/>
  <c r="I119" i="11" a="1"/>
  <c r="I119" i="11" s="1"/>
  <c r="AF119" i="11" a="1"/>
  <c r="AF119" i="11" s="1"/>
  <c r="X119" i="11" a="1"/>
  <c r="X119" i="11" s="1"/>
  <c r="P119" i="11" a="1"/>
  <c r="P119" i="11" s="1"/>
  <c r="H119" i="11" a="1"/>
  <c r="H119" i="11" s="1"/>
  <c r="AD119" i="11" a="1"/>
  <c r="AD119" i="11" s="1"/>
  <c r="V119" i="11" a="1"/>
  <c r="V119" i="11" s="1"/>
  <c r="N119" i="11" a="1"/>
  <c r="N119" i="11" s="1"/>
  <c r="F119" i="11" a="1"/>
  <c r="F119" i="11" s="1"/>
  <c r="AC119" i="11" a="1"/>
  <c r="AC119" i="11" s="1"/>
  <c r="U119" i="11" a="1"/>
  <c r="U119" i="11" s="1"/>
  <c r="M119" i="11" a="1"/>
  <c r="M119" i="11" s="1"/>
  <c r="E119" i="11" a="1"/>
  <c r="E119" i="11" s="1"/>
  <c r="AE120" i="11" a="1"/>
  <c r="AE120" i="11" s="1"/>
  <c r="W120" i="11" a="1"/>
  <c r="W120" i="11" s="1"/>
  <c r="O120" i="11" a="1"/>
  <c r="O120" i="11" s="1"/>
  <c r="G120" i="11" a="1"/>
  <c r="G120" i="11" s="1"/>
  <c r="AD120" i="11" a="1"/>
  <c r="AD120" i="11" s="1"/>
  <c r="V120" i="11" a="1"/>
  <c r="V120" i="11" s="1"/>
  <c r="N120" i="11" a="1"/>
  <c r="N120" i="11" s="1"/>
  <c r="F120" i="11" a="1"/>
  <c r="F120" i="11" s="1"/>
  <c r="AC120" i="11" a="1"/>
  <c r="AC120" i="11" s="1"/>
  <c r="U120" i="11" a="1"/>
  <c r="U120" i="11" s="1"/>
  <c r="M120" i="11" a="1"/>
  <c r="M120" i="11" s="1"/>
  <c r="E120" i="11" a="1"/>
  <c r="E120" i="11" s="1"/>
  <c r="AB120" i="11" a="1"/>
  <c r="AB120" i="11" s="1"/>
  <c r="T120" i="11" a="1"/>
  <c r="T120" i="11" s="1"/>
  <c r="L120" i="11" a="1"/>
  <c r="L120" i="11" s="1"/>
  <c r="D120" i="11" a="1"/>
  <c r="D120" i="11" s="1"/>
  <c r="AA120" i="11" a="1"/>
  <c r="AA120" i="11" s="1"/>
  <c r="S120" i="11" a="1"/>
  <c r="S120" i="11" s="1"/>
  <c r="K120" i="11" a="1"/>
  <c r="K120" i="11" s="1"/>
  <c r="Y120" i="11" a="1"/>
  <c r="Y120" i="11" s="1"/>
  <c r="Q120" i="11" a="1"/>
  <c r="Q120" i="11" s="1"/>
  <c r="I120" i="11" a="1"/>
  <c r="I120" i="11" s="1"/>
  <c r="AF120" i="11" a="1"/>
  <c r="AF120" i="11" s="1"/>
  <c r="X120" i="11" a="1"/>
  <c r="X120" i="11" s="1"/>
  <c r="P120" i="11" a="1"/>
  <c r="P120" i="11" s="1"/>
  <c r="H120" i="11" a="1"/>
  <c r="H120" i="11" s="1"/>
  <c r="Z121" i="11" a="1"/>
  <c r="Z121" i="11" s="1"/>
  <c r="R121" i="11" a="1"/>
  <c r="R121" i="11" s="1"/>
  <c r="J121" i="11" a="1"/>
  <c r="J121" i="11" s="1"/>
  <c r="Y121" i="11" a="1"/>
  <c r="Y121" i="11" s="1"/>
  <c r="Q121" i="11" a="1"/>
  <c r="Q121" i="11" s="1"/>
  <c r="I121" i="11" a="1"/>
  <c r="I121" i="11" s="1"/>
  <c r="AF121" i="11" a="1"/>
  <c r="AF121" i="11" s="1"/>
  <c r="X121" i="11" a="1"/>
  <c r="X121" i="11" s="1"/>
  <c r="P121" i="11" a="1"/>
  <c r="P121" i="11" s="1"/>
  <c r="H121" i="11" a="1"/>
  <c r="H121" i="11" s="1"/>
  <c r="AE121" i="11" a="1"/>
  <c r="AE121" i="11" s="1"/>
  <c r="W121" i="11" a="1"/>
  <c r="W121" i="11" s="1"/>
  <c r="O121" i="11" a="1"/>
  <c r="O121" i="11" s="1"/>
  <c r="G121" i="11" a="1"/>
  <c r="G121" i="11" s="1"/>
  <c r="AD121" i="11" a="1"/>
  <c r="AD121" i="11" s="1"/>
  <c r="V121" i="11" a="1"/>
  <c r="V121" i="11" s="1"/>
  <c r="N121" i="11" a="1"/>
  <c r="N121" i="11" s="1"/>
  <c r="F121" i="11" a="1"/>
  <c r="F121" i="11" s="1"/>
  <c r="AB121" i="11" a="1"/>
  <c r="AB121" i="11" s="1"/>
  <c r="T121" i="11" a="1"/>
  <c r="T121" i="11" s="1"/>
  <c r="L121" i="11" a="1"/>
  <c r="L121" i="11" s="1"/>
  <c r="D121" i="11" a="1"/>
  <c r="D121" i="11" s="1"/>
  <c r="AA121" i="11" a="1"/>
  <c r="AA121" i="11" s="1"/>
  <c r="S121" i="11" a="1"/>
  <c r="S121" i="11" s="1"/>
  <c r="K121" i="11" a="1"/>
  <c r="K121" i="11" s="1"/>
  <c r="AC122" i="11" a="1"/>
  <c r="AC122" i="11" s="1"/>
  <c r="U122" i="11" a="1"/>
  <c r="U122" i="11" s="1"/>
  <c r="M122" i="11" a="1"/>
  <c r="M122" i="11" s="1"/>
  <c r="E122" i="11" a="1"/>
  <c r="E122" i="11" s="1"/>
  <c r="AB122" i="11" a="1"/>
  <c r="AB122" i="11" s="1"/>
  <c r="T122" i="11" a="1"/>
  <c r="T122" i="11" s="1"/>
  <c r="L122" i="11" a="1"/>
  <c r="L122" i="11" s="1"/>
  <c r="D122" i="11" a="1"/>
  <c r="D122" i="11" s="1"/>
  <c r="AA122" i="11" a="1"/>
  <c r="AA122" i="11" s="1"/>
  <c r="S122" i="11" a="1"/>
  <c r="S122" i="11" s="1"/>
  <c r="K122" i="11" a="1"/>
  <c r="K122" i="11" s="1"/>
  <c r="Z122" i="11" a="1"/>
  <c r="Z122" i="11" s="1"/>
  <c r="R122" i="11" a="1"/>
  <c r="R122" i="11" s="1"/>
  <c r="J122" i="11" a="1"/>
  <c r="J122" i="11" s="1"/>
  <c r="Y122" i="11" a="1"/>
  <c r="Y122" i="11" s="1"/>
  <c r="Q122" i="11" a="1"/>
  <c r="Q122" i="11" s="1"/>
  <c r="I122" i="11" a="1"/>
  <c r="I122" i="11" s="1"/>
  <c r="AE122" i="11" a="1"/>
  <c r="AE122" i="11" s="1"/>
  <c r="W122" i="11" a="1"/>
  <c r="W122" i="11" s="1"/>
  <c r="O122" i="11" a="1"/>
  <c r="O122" i="11" s="1"/>
  <c r="G122" i="11" a="1"/>
  <c r="G122" i="11" s="1"/>
  <c r="AD122" i="11" a="1"/>
  <c r="AD122" i="11" s="1"/>
  <c r="V122" i="11" a="1"/>
  <c r="V122" i="11" s="1"/>
  <c r="N122" i="11" a="1"/>
  <c r="N122" i="11" s="1"/>
  <c r="F122" i="11" a="1"/>
  <c r="F122" i="11" s="1"/>
  <c r="AF123" i="11" a="1"/>
  <c r="AF123" i="11" s="1"/>
  <c r="X123" i="11" a="1"/>
  <c r="X123" i="11" s="1"/>
  <c r="P123" i="11" a="1"/>
  <c r="P123" i="11" s="1"/>
  <c r="H123" i="11" a="1"/>
  <c r="H123" i="11" s="1"/>
  <c r="AE123" i="11" a="1"/>
  <c r="AE123" i="11" s="1"/>
  <c r="W123" i="11" a="1"/>
  <c r="W123" i="11" s="1"/>
  <c r="O123" i="11" a="1"/>
  <c r="O123" i="11" s="1"/>
  <c r="G123" i="11" a="1"/>
  <c r="G123" i="11" s="1"/>
  <c r="AD123" i="11" a="1"/>
  <c r="AD123" i="11" s="1"/>
  <c r="V123" i="11" a="1"/>
  <c r="V123" i="11" s="1"/>
  <c r="N123" i="11" a="1"/>
  <c r="N123" i="11" s="1"/>
  <c r="F123" i="11" a="1"/>
  <c r="F123" i="11" s="1"/>
  <c r="AC123" i="11" a="1"/>
  <c r="AC123" i="11" s="1"/>
  <c r="U123" i="11" a="1"/>
  <c r="U123" i="11" s="1"/>
  <c r="M123" i="11" a="1"/>
  <c r="M123" i="11" s="1"/>
  <c r="E123" i="11" a="1"/>
  <c r="E123" i="11" s="1"/>
  <c r="AB123" i="11" a="1"/>
  <c r="AB123" i="11" s="1"/>
  <c r="T123" i="11" a="1"/>
  <c r="T123" i="11" s="1"/>
  <c r="L123" i="11" a="1"/>
  <c r="L123" i="11" s="1"/>
  <c r="D123" i="11" a="1"/>
  <c r="D123" i="11" s="1"/>
  <c r="Z123" i="11" a="1"/>
  <c r="Z123" i="11" s="1"/>
  <c r="R123" i="11" a="1"/>
  <c r="R123" i="11" s="1"/>
  <c r="J123" i="11" a="1"/>
  <c r="J123" i="11" s="1"/>
  <c r="Y123" i="11" a="1"/>
  <c r="Y123" i="11" s="1"/>
  <c r="Q123" i="11" a="1"/>
  <c r="Q123" i="11" s="1"/>
  <c r="I123" i="11" a="1"/>
  <c r="I123" i="11" s="1"/>
  <c r="AA124" i="11" a="1"/>
  <c r="AA124" i="11" s="1"/>
  <c r="S124" i="11" a="1"/>
  <c r="S124" i="11" s="1"/>
  <c r="K124" i="11" a="1"/>
  <c r="K124" i="11" s="1"/>
  <c r="Z124" i="11" a="1"/>
  <c r="Z124" i="11" s="1"/>
  <c r="R124" i="11" a="1"/>
  <c r="R124" i="11" s="1"/>
  <c r="J124" i="11" a="1"/>
  <c r="J124" i="11" s="1"/>
  <c r="Y124" i="11" a="1"/>
  <c r="Y124" i="11" s="1"/>
  <c r="Q124" i="11" a="1"/>
  <c r="Q124" i="11" s="1"/>
  <c r="I124" i="11" a="1"/>
  <c r="I124" i="11" s="1"/>
  <c r="AF124" i="11" a="1"/>
  <c r="AF124" i="11" s="1"/>
  <c r="X124" i="11" a="1"/>
  <c r="X124" i="11" s="1"/>
  <c r="P124" i="11" a="1"/>
  <c r="P124" i="11" s="1"/>
  <c r="H124" i="11" a="1"/>
  <c r="H124" i="11" s="1"/>
  <c r="AE124" i="11" a="1"/>
  <c r="AE124" i="11" s="1"/>
  <c r="W124" i="11" a="1"/>
  <c r="W124" i="11" s="1"/>
  <c r="O124" i="11" a="1"/>
  <c r="O124" i="11" s="1"/>
  <c r="G124" i="11" a="1"/>
  <c r="G124" i="11" s="1"/>
  <c r="AC124" i="11" a="1"/>
  <c r="AC124" i="11" s="1"/>
  <c r="U124" i="11" a="1"/>
  <c r="U124" i="11" s="1"/>
  <c r="M124" i="11" a="1"/>
  <c r="M124" i="11" s="1"/>
  <c r="E124" i="11" a="1"/>
  <c r="E124" i="11" s="1"/>
  <c r="AB124" i="11" a="1"/>
  <c r="AB124" i="11" s="1"/>
  <c r="T124" i="11" a="1"/>
  <c r="T124" i="11" s="1"/>
  <c r="L124" i="11" a="1"/>
  <c r="L124" i="11" s="1"/>
  <c r="D124" i="11" a="1"/>
  <c r="D124" i="11" s="1"/>
  <c r="AD125" i="11" a="1"/>
  <c r="AD125" i="11" s="1"/>
  <c r="V125" i="11" a="1"/>
  <c r="V125" i="11" s="1"/>
  <c r="N125" i="11" a="1"/>
  <c r="N125" i="11" s="1"/>
  <c r="F125" i="11" a="1"/>
  <c r="F125" i="11" s="1"/>
  <c r="AC125" i="11" a="1"/>
  <c r="AC125" i="11" s="1"/>
  <c r="U125" i="11" a="1"/>
  <c r="U125" i="11" s="1"/>
  <c r="M125" i="11" a="1"/>
  <c r="M125" i="11" s="1"/>
  <c r="E125" i="11" a="1"/>
  <c r="E125" i="11" s="1"/>
  <c r="AB125" i="11" a="1"/>
  <c r="AB125" i="11" s="1"/>
  <c r="T125" i="11" a="1"/>
  <c r="T125" i="11" s="1"/>
  <c r="L125" i="11" a="1"/>
  <c r="L125" i="11" s="1"/>
  <c r="D125" i="11" a="1"/>
  <c r="D125" i="11" s="1"/>
  <c r="AA125" i="11" a="1"/>
  <c r="AA125" i="11" s="1"/>
  <c r="S125" i="11" a="1"/>
  <c r="S125" i="11" s="1"/>
  <c r="K125" i="11" a="1"/>
  <c r="K125" i="11" s="1"/>
  <c r="Z125" i="11" a="1"/>
  <c r="Z125" i="11" s="1"/>
  <c r="R125" i="11" a="1"/>
  <c r="R125" i="11" s="1"/>
  <c r="J125" i="11" a="1"/>
  <c r="J125" i="11" s="1"/>
  <c r="AF125" i="11" a="1"/>
  <c r="AF125" i="11" s="1"/>
  <c r="X125" i="11" a="1"/>
  <c r="X125" i="11" s="1"/>
  <c r="P125" i="11" a="1"/>
  <c r="P125" i="11" s="1"/>
  <c r="H125" i="11" a="1"/>
  <c r="H125" i="11" s="1"/>
  <c r="AE125" i="11" a="1"/>
  <c r="AE125" i="11" s="1"/>
  <c r="W125" i="11" a="1"/>
  <c r="W125" i="11" s="1"/>
  <c r="O125" i="11" a="1"/>
  <c r="O125" i="11" s="1"/>
  <c r="G125" i="11" a="1"/>
  <c r="G125" i="11" s="1"/>
  <c r="Y126" i="11" a="1"/>
  <c r="Y126" i="11" s="1"/>
  <c r="Q126" i="11" a="1"/>
  <c r="Q126" i="11" s="1"/>
  <c r="I126" i="11" a="1"/>
  <c r="I126" i="11" s="1"/>
  <c r="AF126" i="11" a="1"/>
  <c r="AF126" i="11" s="1"/>
  <c r="X126" i="11" a="1"/>
  <c r="X126" i="11" s="1"/>
  <c r="P126" i="11" a="1"/>
  <c r="P126" i="11" s="1"/>
  <c r="H126" i="11" a="1"/>
  <c r="H126" i="11" s="1"/>
  <c r="AE126" i="11" a="1"/>
  <c r="AE126" i="11" s="1"/>
  <c r="W126" i="11" a="1"/>
  <c r="W126" i="11" s="1"/>
  <c r="O126" i="11" a="1"/>
  <c r="O126" i="11" s="1"/>
  <c r="G126" i="11" a="1"/>
  <c r="G126" i="11" s="1"/>
  <c r="AD126" i="11" a="1"/>
  <c r="AD126" i="11" s="1"/>
  <c r="V126" i="11" a="1"/>
  <c r="V126" i="11" s="1"/>
  <c r="N126" i="11" a="1"/>
  <c r="N126" i="11" s="1"/>
  <c r="F126" i="11" a="1"/>
  <c r="F126" i="11" s="1"/>
  <c r="AC126" i="11" a="1"/>
  <c r="AC126" i="11" s="1"/>
  <c r="U126" i="11" a="1"/>
  <c r="U126" i="11" s="1"/>
  <c r="M126" i="11" a="1"/>
  <c r="M126" i="11" s="1"/>
  <c r="E126" i="11" a="1"/>
  <c r="E126" i="11" s="1"/>
  <c r="AA126" i="11" a="1"/>
  <c r="AA126" i="11" s="1"/>
  <c r="S126" i="11" a="1"/>
  <c r="S126" i="11" s="1"/>
  <c r="K126" i="11" a="1"/>
  <c r="K126" i="11" s="1"/>
  <c r="Z126" i="11" a="1"/>
  <c r="Z126" i="11" s="1"/>
  <c r="R126" i="11" a="1"/>
  <c r="R126" i="11" s="1"/>
  <c r="J126" i="11" a="1"/>
  <c r="J126" i="11" s="1"/>
  <c r="AB127" i="11" a="1"/>
  <c r="AB127" i="11" s="1"/>
  <c r="T127" i="11" a="1"/>
  <c r="T127" i="11" s="1"/>
  <c r="L127" i="11" a="1"/>
  <c r="L127" i="11" s="1"/>
  <c r="D127" i="11" a="1"/>
  <c r="D127" i="11" s="1"/>
  <c r="AA127" i="11" a="1"/>
  <c r="AA127" i="11" s="1"/>
  <c r="S127" i="11" a="1"/>
  <c r="S127" i="11" s="1"/>
  <c r="K127" i="11" a="1"/>
  <c r="K127" i="11" s="1"/>
  <c r="Z127" i="11" a="1"/>
  <c r="Z127" i="11" s="1"/>
  <c r="R127" i="11" a="1"/>
  <c r="R127" i="11" s="1"/>
  <c r="J127" i="11" a="1"/>
  <c r="J127" i="11" s="1"/>
  <c r="Y127" i="11" a="1"/>
  <c r="Y127" i="11" s="1"/>
  <c r="Q127" i="11" a="1"/>
  <c r="Q127" i="11" s="1"/>
  <c r="I127" i="11" a="1"/>
  <c r="I127" i="11" s="1"/>
  <c r="AF127" i="11" a="1"/>
  <c r="AF127" i="11" s="1"/>
  <c r="X127" i="11" a="1"/>
  <c r="X127" i="11" s="1"/>
  <c r="P127" i="11" a="1"/>
  <c r="P127" i="11" s="1"/>
  <c r="H127" i="11" a="1"/>
  <c r="H127" i="11" s="1"/>
  <c r="AD127" i="11" a="1"/>
  <c r="AD127" i="11" s="1"/>
  <c r="V127" i="11" a="1"/>
  <c r="V127" i="11" s="1"/>
  <c r="N127" i="11" a="1"/>
  <c r="N127" i="11" s="1"/>
  <c r="F127" i="11" a="1"/>
  <c r="F127" i="11" s="1"/>
  <c r="AC127" i="11" a="1"/>
  <c r="AC127" i="11" s="1"/>
  <c r="U127" i="11" a="1"/>
  <c r="U127" i="11" s="1"/>
  <c r="M127" i="11" a="1"/>
  <c r="M127" i="11" s="1"/>
  <c r="E127" i="11" a="1"/>
  <c r="E127" i="11" s="1"/>
  <c r="AE128" i="11" a="1"/>
  <c r="AE128" i="11" s="1"/>
  <c r="W128" i="11" a="1"/>
  <c r="W128" i="11" s="1"/>
  <c r="AD128" i="11" a="1"/>
  <c r="AD128" i="11" s="1"/>
  <c r="V128" i="11" a="1"/>
  <c r="V128" i="11" s="1"/>
  <c r="AB128" i="11" a="1"/>
  <c r="AB128" i="11" s="1"/>
  <c r="Y128" i="11" a="1"/>
  <c r="Y128" i="11" s="1"/>
  <c r="O128" i="11" a="1"/>
  <c r="O128" i="11" s="1"/>
  <c r="G128" i="11" a="1"/>
  <c r="G128" i="11" s="1"/>
  <c r="X128" i="11" a="1"/>
  <c r="X128" i="11" s="1"/>
  <c r="N128" i="11" a="1"/>
  <c r="N128" i="11" s="1"/>
  <c r="F128" i="11" a="1"/>
  <c r="F128" i="11" s="1"/>
  <c r="U128" i="11" a="1"/>
  <c r="U128" i="11" s="1"/>
  <c r="M128" i="11" a="1"/>
  <c r="M128" i="11" s="1"/>
  <c r="E128" i="11" a="1"/>
  <c r="E128" i="11" s="1"/>
  <c r="T128" i="11" a="1"/>
  <c r="T128" i="11" s="1"/>
  <c r="L128" i="11" a="1"/>
  <c r="L128" i="11" s="1"/>
  <c r="D128" i="11" a="1"/>
  <c r="D128" i="11" s="1"/>
  <c r="AF128" i="11" a="1"/>
  <c r="AF128" i="11" s="1"/>
  <c r="S128" i="11" a="1"/>
  <c r="S128" i="11" s="1"/>
  <c r="K128" i="11" a="1"/>
  <c r="K128" i="11" s="1"/>
  <c r="AA128" i="11" a="1"/>
  <c r="AA128" i="11" s="1"/>
  <c r="Q128" i="11" a="1"/>
  <c r="Q128" i="11" s="1"/>
  <c r="I128" i="11" a="1"/>
  <c r="I128" i="11" s="1"/>
  <c r="Z128" i="11" a="1"/>
  <c r="Z128" i="11" s="1"/>
  <c r="P128" i="11" a="1"/>
  <c r="P128" i="11" s="1"/>
  <c r="H128" i="11" a="1"/>
  <c r="H128" i="11" s="1"/>
  <c r="Z129" i="11" a="1"/>
  <c r="Z129" i="11" s="1"/>
  <c r="R129" i="11" a="1"/>
  <c r="R129" i="11" s="1"/>
  <c r="J129" i="11" a="1"/>
  <c r="J129" i="11" s="1"/>
  <c r="Y129" i="11" a="1"/>
  <c r="Y129" i="11" s="1"/>
  <c r="Q129" i="11" a="1"/>
  <c r="Q129" i="11" s="1"/>
  <c r="I129" i="11" a="1"/>
  <c r="I129" i="11" s="1"/>
  <c r="AE129" i="11" a="1"/>
  <c r="AE129" i="11" s="1"/>
  <c r="W129" i="11" a="1"/>
  <c r="W129" i="11" s="1"/>
  <c r="O129" i="11" a="1"/>
  <c r="O129" i="11" s="1"/>
  <c r="G129" i="11" a="1"/>
  <c r="G129" i="11" s="1"/>
  <c r="U129" i="11" a="1"/>
  <c r="U129" i="11" s="1"/>
  <c r="H129" i="11" a="1"/>
  <c r="H129" i="11" s="1"/>
  <c r="AF129" i="11" a="1"/>
  <c r="AF129" i="11" s="1"/>
  <c r="T129" i="11" a="1"/>
  <c r="T129" i="11" s="1"/>
  <c r="F129" i="11" a="1"/>
  <c r="F129" i="11" s="1"/>
  <c r="AD129" i="11" a="1"/>
  <c r="AD129" i="11" s="1"/>
  <c r="S129" i="11" a="1"/>
  <c r="S129" i="11" s="1"/>
  <c r="E129" i="11" a="1"/>
  <c r="E129" i="11" s="1"/>
  <c r="AC129" i="11" a="1"/>
  <c r="AC129" i="11" s="1"/>
  <c r="P129" i="11" a="1"/>
  <c r="P129" i="11" s="1"/>
  <c r="D129" i="11" a="1"/>
  <c r="D129" i="11" s="1"/>
  <c r="AB129" i="11" a="1"/>
  <c r="AB129" i="11" s="1"/>
  <c r="N129" i="11" a="1"/>
  <c r="N129" i="11" s="1"/>
  <c r="X129" i="11" a="1"/>
  <c r="X129" i="11" s="1"/>
  <c r="L129" i="11" a="1"/>
  <c r="L129" i="11" s="1"/>
  <c r="V129" i="11" a="1"/>
  <c r="V129" i="11" s="1"/>
  <c r="K129" i="11" a="1"/>
  <c r="K129" i="11" s="1"/>
  <c r="AC130" i="11" a="1"/>
  <c r="AC130" i="11" s="1"/>
  <c r="U130" i="11" a="1"/>
  <c r="U130" i="11" s="1"/>
  <c r="M130" i="11" a="1"/>
  <c r="M130" i="11" s="1"/>
  <c r="E130" i="11" a="1"/>
  <c r="E130" i="11" s="1"/>
  <c r="AB130" i="11" a="1"/>
  <c r="AB130" i="11" s="1"/>
  <c r="T130" i="11" a="1"/>
  <c r="T130" i="11" s="1"/>
  <c r="L130" i="11" a="1"/>
  <c r="L130" i="11" s="1"/>
  <c r="D130" i="11" a="1"/>
  <c r="D130" i="11" s="1"/>
  <c r="Z130" i="11" a="1"/>
  <c r="Z130" i="11" s="1"/>
  <c r="R130" i="11" a="1"/>
  <c r="R130" i="11" s="1"/>
  <c r="J130" i="11" a="1"/>
  <c r="J130" i="11" s="1"/>
  <c r="AE130" i="11" a="1"/>
  <c r="AE130" i="11" s="1"/>
  <c r="Q130" i="11" a="1"/>
  <c r="Q130" i="11" s="1"/>
  <c r="F130" i="11" a="1"/>
  <c r="F130" i="11" s="1"/>
  <c r="AD130" i="11" a="1"/>
  <c r="AD130" i="11" s="1"/>
  <c r="P130" i="11" a="1"/>
  <c r="P130" i="11" s="1"/>
  <c r="AA130" i="11" a="1"/>
  <c r="AA130" i="11" s="1"/>
  <c r="O130" i="11" a="1"/>
  <c r="O130" i="11" s="1"/>
  <c r="Y130" i="11" a="1"/>
  <c r="Y130" i="11" s="1"/>
  <c r="N130" i="11" a="1"/>
  <c r="N130" i="11" s="1"/>
  <c r="X130" i="11" a="1"/>
  <c r="X130" i="11" s="1"/>
  <c r="K130" i="11" a="1"/>
  <c r="K130" i="11" s="1"/>
  <c r="V130" i="11" a="1"/>
  <c r="V130" i="11" s="1"/>
  <c r="H130" i="11" a="1"/>
  <c r="H130" i="11" s="1"/>
  <c r="AF130" i="11" a="1"/>
  <c r="AF130" i="11" s="1"/>
  <c r="S130" i="11" a="1"/>
  <c r="S130" i="11" s="1"/>
  <c r="G130" i="11" a="1"/>
  <c r="G130" i="11" s="1"/>
  <c r="Z131" i="11" a="1"/>
  <c r="Z131" i="11" s="1"/>
  <c r="R131" i="11" a="1"/>
  <c r="R131" i="11" s="1"/>
  <c r="J131" i="11" a="1"/>
  <c r="J131" i="11" s="1"/>
  <c r="AF131" i="11" a="1"/>
  <c r="AF131" i="11" s="1"/>
  <c r="X131" i="11" a="1"/>
  <c r="X131" i="11" s="1"/>
  <c r="P131" i="11" a="1"/>
  <c r="P131" i="11" s="1"/>
  <c r="H131" i="11" a="1"/>
  <c r="H131" i="11" s="1"/>
  <c r="AE131" i="11" a="1"/>
  <c r="AE131" i="11" s="1"/>
  <c r="W131" i="11" a="1"/>
  <c r="W131" i="11" s="1"/>
  <c r="O131" i="11" a="1"/>
  <c r="O131" i="11" s="1"/>
  <c r="G131" i="11" a="1"/>
  <c r="G131" i="11" s="1"/>
  <c r="AC131" i="11" a="1"/>
  <c r="AC131" i="11" s="1"/>
  <c r="U131" i="11" a="1"/>
  <c r="U131" i="11" s="1"/>
  <c r="M131" i="11" a="1"/>
  <c r="M131" i="11" s="1"/>
  <c r="E131" i="11" a="1"/>
  <c r="E131" i="11" s="1"/>
  <c r="Q131" i="11" a="1"/>
  <c r="Q131" i="11" s="1"/>
  <c r="AD131" i="11" a="1"/>
  <c r="AD131" i="11" s="1"/>
  <c r="N131" i="11" a="1"/>
  <c r="N131" i="11" s="1"/>
  <c r="AB131" i="11" a="1"/>
  <c r="AB131" i="11" s="1"/>
  <c r="L131" i="11" a="1"/>
  <c r="L131" i="11" s="1"/>
  <c r="AA131" i="11" a="1"/>
  <c r="AA131" i="11" s="1"/>
  <c r="K131" i="11" a="1"/>
  <c r="K131" i="11" s="1"/>
  <c r="Y131" i="11" a="1"/>
  <c r="Y131" i="11" s="1"/>
  <c r="I131" i="11" a="1"/>
  <c r="I131" i="11" s="1"/>
  <c r="T131" i="11" a="1"/>
  <c r="T131" i="11" s="1"/>
  <c r="D131" i="11" a="1"/>
  <c r="D131" i="11" s="1"/>
  <c r="S131" i="11" a="1"/>
  <c r="S131" i="11" s="1"/>
  <c r="AC132" i="11" a="1"/>
  <c r="AC132" i="11" s="1"/>
  <c r="U132" i="11" a="1"/>
  <c r="U132" i="11" s="1"/>
  <c r="M132" i="11" a="1"/>
  <c r="M132" i="11" s="1"/>
  <c r="E132" i="11" a="1"/>
  <c r="E132" i="11" s="1"/>
  <c r="AB132" i="11" a="1"/>
  <c r="AB132" i="11" s="1"/>
  <c r="T132" i="11" a="1"/>
  <c r="T132" i="11" s="1"/>
  <c r="AA132" i="11" a="1"/>
  <c r="AA132" i="11" s="1"/>
  <c r="S132" i="11" a="1"/>
  <c r="S132" i="11" s="1"/>
  <c r="K132" i="11" a="1"/>
  <c r="K132" i="11" s="1"/>
  <c r="Z132" i="11" a="1"/>
  <c r="Z132" i="11" s="1"/>
  <c r="R132" i="11" a="1"/>
  <c r="R132" i="11" s="1"/>
  <c r="J132" i="11" a="1"/>
  <c r="J132" i="11" s="1"/>
  <c r="Y132" i="11" a="1"/>
  <c r="Y132" i="11" s="1"/>
  <c r="Q132" i="11" a="1"/>
  <c r="Q132" i="11" s="1"/>
  <c r="I132" i="11" a="1"/>
  <c r="I132" i="11" s="1"/>
  <c r="AF132" i="11" a="1"/>
  <c r="AF132" i="11" s="1"/>
  <c r="X132" i="11" a="1"/>
  <c r="X132" i="11" s="1"/>
  <c r="P132" i="11" a="1"/>
  <c r="P132" i="11" s="1"/>
  <c r="H132" i="11" a="1"/>
  <c r="H132" i="11" s="1"/>
  <c r="AD132" i="11" a="1"/>
  <c r="AD132" i="11" s="1"/>
  <c r="D132" i="11" a="1"/>
  <c r="D132" i="11" s="1"/>
  <c r="W132" i="11" a="1"/>
  <c r="W132" i="11" s="1"/>
  <c r="V132" i="11" a="1"/>
  <c r="V132" i="11" s="1"/>
  <c r="O132" i="11" a="1"/>
  <c r="O132" i="11" s="1"/>
  <c r="N132" i="11" a="1"/>
  <c r="N132" i="11" s="1"/>
  <c r="G132" i="11" a="1"/>
  <c r="G132" i="11" s="1"/>
  <c r="AE132" i="11" a="1"/>
  <c r="AE132" i="11" s="1"/>
  <c r="F132" i="11" a="1"/>
  <c r="F132" i="11" s="1"/>
  <c r="AF133" i="11" a="1"/>
  <c r="AF133" i="11" s="1"/>
  <c r="X133" i="11" a="1"/>
  <c r="X133" i="11" s="1"/>
  <c r="P133" i="11" a="1"/>
  <c r="P133" i="11" s="1"/>
  <c r="H133" i="11" a="1"/>
  <c r="H133" i="11" s="1"/>
  <c r="AE133" i="11" a="1"/>
  <c r="AE133" i="11" s="1"/>
  <c r="W133" i="11" a="1"/>
  <c r="W133" i="11" s="1"/>
  <c r="O133" i="11" a="1"/>
  <c r="O133" i="11" s="1"/>
  <c r="G133" i="11" a="1"/>
  <c r="G133" i="11" s="1"/>
  <c r="AD133" i="11" a="1"/>
  <c r="AD133" i="11" s="1"/>
  <c r="V133" i="11" a="1"/>
  <c r="V133" i="11" s="1"/>
  <c r="N133" i="11" a="1"/>
  <c r="N133" i="11" s="1"/>
  <c r="F133" i="11" a="1"/>
  <c r="F133" i="11" s="1"/>
  <c r="AC133" i="11" a="1"/>
  <c r="AC133" i="11" s="1"/>
  <c r="U133" i="11" a="1"/>
  <c r="U133" i="11" s="1"/>
  <c r="M133" i="11" a="1"/>
  <c r="M133" i="11" s="1"/>
  <c r="E133" i="11" a="1"/>
  <c r="E133" i="11" s="1"/>
  <c r="AB133" i="11" a="1"/>
  <c r="AB133" i="11" s="1"/>
  <c r="T133" i="11" a="1"/>
  <c r="T133" i="11" s="1"/>
  <c r="L133" i="11" a="1"/>
  <c r="L133" i="11" s="1"/>
  <c r="D133" i="11" a="1"/>
  <c r="D133" i="11" s="1"/>
  <c r="AA133" i="11" a="1"/>
  <c r="AA133" i="11" s="1"/>
  <c r="S133" i="11" a="1"/>
  <c r="S133" i="11" s="1"/>
  <c r="K133" i="11" a="1"/>
  <c r="K133" i="11" s="1"/>
  <c r="Z133" i="11" a="1"/>
  <c r="Z133" i="11" s="1"/>
  <c r="Y133" i="11" a="1"/>
  <c r="Y133" i="11" s="1"/>
  <c r="R133" i="11" a="1"/>
  <c r="R133" i="11" s="1"/>
  <c r="Q133" i="11" a="1"/>
  <c r="Q133" i="11" s="1"/>
  <c r="I133" i="11" a="1"/>
  <c r="I133" i="11" s="1"/>
  <c r="AA134" i="11" a="1"/>
  <c r="AA134" i="11" s="1"/>
  <c r="S134" i="11" a="1"/>
  <c r="S134" i="11" s="1"/>
  <c r="K134" i="11" a="1"/>
  <c r="K134" i="11" s="1"/>
  <c r="Z134" i="11" a="1"/>
  <c r="Z134" i="11" s="1"/>
  <c r="R134" i="11" a="1"/>
  <c r="R134" i="11" s="1"/>
  <c r="J134" i="11" a="1"/>
  <c r="J134" i="11" s="1"/>
  <c r="Y134" i="11" a="1"/>
  <c r="Y134" i="11" s="1"/>
  <c r="Q134" i="11" a="1"/>
  <c r="Q134" i="11" s="1"/>
  <c r="I134" i="11" a="1"/>
  <c r="I134" i="11" s="1"/>
  <c r="AF134" i="11" a="1"/>
  <c r="AF134" i="11" s="1"/>
  <c r="X134" i="11" a="1"/>
  <c r="X134" i="11" s="1"/>
  <c r="P134" i="11" a="1"/>
  <c r="P134" i="11" s="1"/>
  <c r="H134" i="11" a="1"/>
  <c r="H134" i="11" s="1"/>
  <c r="AE134" i="11" a="1"/>
  <c r="AE134" i="11" s="1"/>
  <c r="W134" i="11" a="1"/>
  <c r="W134" i="11" s="1"/>
  <c r="O134" i="11" a="1"/>
  <c r="O134" i="11" s="1"/>
  <c r="G134" i="11" a="1"/>
  <c r="G134" i="11" s="1"/>
  <c r="AD134" i="11" a="1"/>
  <c r="AD134" i="11" s="1"/>
  <c r="V134" i="11" a="1"/>
  <c r="V134" i="11" s="1"/>
  <c r="N134" i="11" a="1"/>
  <c r="N134" i="11" s="1"/>
  <c r="F134" i="11" a="1"/>
  <c r="F134" i="11" s="1"/>
  <c r="D134" i="11" a="1"/>
  <c r="D134" i="11" s="1"/>
  <c r="AC134" i="11" a="1"/>
  <c r="AC134" i="11" s="1"/>
  <c r="AB134" i="11" a="1"/>
  <c r="AB134" i="11" s="1"/>
  <c r="U134" i="11" a="1"/>
  <c r="U134" i="11" s="1"/>
  <c r="T134" i="11" a="1"/>
  <c r="T134" i="11" s="1"/>
  <c r="L134" i="11" a="1"/>
  <c r="L134" i="11" s="1"/>
  <c r="E134" i="11" a="1"/>
  <c r="E134" i="11" s="1"/>
  <c r="AD135" i="11" a="1"/>
  <c r="AD135" i="11" s="1"/>
  <c r="V135" i="11" a="1"/>
  <c r="V135" i="11" s="1"/>
  <c r="N135" i="11" a="1"/>
  <c r="N135" i="11" s="1"/>
  <c r="F135" i="11" a="1"/>
  <c r="F135" i="11" s="1"/>
  <c r="AC135" i="11" a="1"/>
  <c r="AC135" i="11" s="1"/>
  <c r="U135" i="11" a="1"/>
  <c r="U135" i="11" s="1"/>
  <c r="M135" i="11" a="1"/>
  <c r="M135" i="11" s="1"/>
  <c r="E135" i="11" a="1"/>
  <c r="E135" i="11" s="1"/>
  <c r="AB135" i="11" a="1"/>
  <c r="AB135" i="11" s="1"/>
  <c r="T135" i="11" a="1"/>
  <c r="T135" i="11" s="1"/>
  <c r="L135" i="11" a="1"/>
  <c r="L135" i="11" s="1"/>
  <c r="D135" i="11" a="1"/>
  <c r="D135" i="11" s="1"/>
  <c r="AA135" i="11" a="1"/>
  <c r="AA135" i="11" s="1"/>
  <c r="S135" i="11" a="1"/>
  <c r="S135" i="11" s="1"/>
  <c r="K135" i="11" a="1"/>
  <c r="K135" i="11" s="1"/>
  <c r="Z135" i="11" a="1"/>
  <c r="Z135" i="11" s="1"/>
  <c r="R135" i="11" a="1"/>
  <c r="R135" i="11" s="1"/>
  <c r="J135" i="11" a="1"/>
  <c r="J135" i="11" s="1"/>
  <c r="Y135" i="11" a="1"/>
  <c r="Y135" i="11" s="1"/>
  <c r="Q135" i="11" a="1"/>
  <c r="Q135" i="11" s="1"/>
  <c r="I135" i="11" a="1"/>
  <c r="I135" i="11" s="1"/>
  <c r="G135" i="11" a="1"/>
  <c r="G135" i="11" s="1"/>
  <c r="AF135" i="11" a="1"/>
  <c r="AF135" i="11" s="1"/>
  <c r="AE135" i="11" a="1"/>
  <c r="AE135" i="11" s="1"/>
  <c r="X135" i="11" a="1"/>
  <c r="X135" i="11" s="1"/>
  <c r="W135" i="11" a="1"/>
  <c r="W135" i="11" s="1"/>
  <c r="O135" i="11" a="1"/>
  <c r="O135" i="11" s="1"/>
  <c r="H135" i="11" a="1"/>
  <c r="H135" i="11" s="1"/>
  <c r="Z136" i="11" a="1"/>
  <c r="Z136" i="11" s="1"/>
  <c r="R136" i="11" a="1"/>
  <c r="R136" i="11" s="1"/>
  <c r="J136" i="11" a="1"/>
  <c r="J136" i="11" s="1"/>
  <c r="AG136" i="11" a="1"/>
  <c r="AG136" i="11" s="1"/>
  <c r="Y136" i="11" a="1"/>
  <c r="Y136" i="11" s="1"/>
  <c r="Q136" i="11" a="1"/>
  <c r="Q136" i="11" s="1"/>
  <c r="I136" i="11" a="1"/>
  <c r="I136" i="11" s="1"/>
  <c r="AF136" i="11" a="1"/>
  <c r="AF136" i="11" s="1"/>
  <c r="X136" i="11" a="1"/>
  <c r="X136" i="11" s="1"/>
  <c r="P136" i="11" a="1"/>
  <c r="P136" i="11" s="1"/>
  <c r="H136" i="11" a="1"/>
  <c r="H136" i="11" s="1"/>
  <c r="AE136" i="11" a="1"/>
  <c r="AE136" i="11" s="1"/>
  <c r="W136" i="11" a="1"/>
  <c r="W136" i="11" s="1"/>
  <c r="O136" i="11" a="1"/>
  <c r="O136" i="11" s="1"/>
  <c r="G136" i="11" a="1"/>
  <c r="G136" i="11" s="1"/>
  <c r="AD136" i="11" a="1"/>
  <c r="AD136" i="11" s="1"/>
  <c r="V136" i="11" a="1"/>
  <c r="V136" i="11" s="1"/>
  <c r="N136" i="11" a="1"/>
  <c r="N136" i="11" s="1"/>
  <c r="F136" i="11" a="1"/>
  <c r="F136" i="11" s="1"/>
  <c r="AC136" i="11" a="1"/>
  <c r="AC136" i="11" s="1"/>
  <c r="U136" i="11" a="1"/>
  <c r="U136" i="11" s="1"/>
  <c r="M136" i="11" a="1"/>
  <c r="M136" i="11" s="1"/>
  <c r="E136" i="11" a="1"/>
  <c r="E136" i="11" s="1"/>
  <c r="AB136" i="11" a="1"/>
  <c r="AB136" i="11" s="1"/>
  <c r="T136" i="11" a="1"/>
  <c r="T136" i="11" s="1"/>
  <c r="L136" i="11" a="1"/>
  <c r="L136" i="11" s="1"/>
  <c r="D136" i="11" a="1"/>
  <c r="D136" i="11" s="1"/>
  <c r="K136" i="11" a="1"/>
  <c r="K136" i="11" s="1"/>
  <c r="AA136" i="11" a="1"/>
  <c r="AA136" i="11" s="1"/>
  <c r="S136" i="11" a="1"/>
  <c r="S136" i="11" s="1"/>
  <c r="C136" i="11"/>
  <c r="C128" i="11"/>
  <c r="C120" i="11"/>
  <c r="C112" i="11"/>
  <c r="E106" i="11" a="1"/>
  <c r="E106" i="11" s="1"/>
  <c r="M106" i="11" a="1"/>
  <c r="M106" i="11" s="1"/>
  <c r="U106" i="11" a="1"/>
  <c r="U106" i="11" s="1"/>
  <c r="AC106" i="11" a="1"/>
  <c r="AC106" i="11" s="1"/>
  <c r="I107" i="11" a="1"/>
  <c r="I107" i="11" s="1"/>
  <c r="Q107" i="11" a="1"/>
  <c r="Q107" i="11" s="1"/>
  <c r="Y107" i="11" a="1"/>
  <c r="Y107" i="11" s="1"/>
  <c r="D108" i="11" a="1"/>
  <c r="D108" i="11" s="1"/>
  <c r="M108" i="11" a="1"/>
  <c r="M108" i="11" s="1"/>
  <c r="U108" i="11" a="1"/>
  <c r="U108" i="11" s="1"/>
  <c r="AC108" i="11" a="1"/>
  <c r="AC108" i="11" s="1"/>
  <c r="I109" i="11" a="1"/>
  <c r="I109" i="11" s="1"/>
  <c r="Q109" i="11" a="1"/>
  <c r="Q109" i="11" s="1"/>
  <c r="Y109" i="11" a="1"/>
  <c r="Y109" i="11" s="1"/>
  <c r="P110" i="11" a="1"/>
  <c r="P110" i="11" s="1"/>
  <c r="AB110" i="11" a="1"/>
  <c r="AB110" i="11" s="1"/>
  <c r="P111" i="11" a="1"/>
  <c r="P111" i="11" s="1"/>
  <c r="N113" i="11" a="1"/>
  <c r="N113" i="11" s="1"/>
  <c r="T115" i="11" a="1"/>
  <c r="T115" i="11" s="1"/>
  <c r="Y117" i="11" a="1"/>
  <c r="Y117" i="11" s="1"/>
  <c r="AE119" i="11" a="1"/>
  <c r="AE119" i="11" s="1"/>
  <c r="H122" i="11" a="1"/>
  <c r="H122" i="11" s="1"/>
  <c r="N124" i="11" a="1"/>
  <c r="N124" i="11" s="1"/>
  <c r="T126" i="11" a="1"/>
  <c r="T126" i="11" s="1"/>
  <c r="AC128" i="11" a="1"/>
  <c r="AC128" i="11" s="1"/>
  <c r="J133" i="11" a="1"/>
  <c r="J133" i="11" s="1"/>
  <c r="Y106" i="11" a="1"/>
  <c r="Y106" i="11" s="1"/>
  <c r="R106" i="11" a="1"/>
  <c r="R106" i="11" s="1"/>
  <c r="Z108" i="11" a="1"/>
  <c r="Z108" i="11" s="1"/>
  <c r="K110" i="11" a="1"/>
  <c r="K110" i="11" s="1"/>
  <c r="C135" i="11"/>
  <c r="C127" i="11"/>
  <c r="C119" i="11"/>
  <c r="C111" i="11"/>
  <c r="F106" i="11" a="1"/>
  <c r="F106" i="11" s="1"/>
  <c r="N106" i="11" a="1"/>
  <c r="N106" i="11" s="1"/>
  <c r="V106" i="11" a="1"/>
  <c r="V106" i="11" s="1"/>
  <c r="AD106" i="11" a="1"/>
  <c r="AD106" i="11" s="1"/>
  <c r="J107" i="11" a="1"/>
  <c r="J107" i="11" s="1"/>
  <c r="R107" i="11" a="1"/>
  <c r="R107" i="11" s="1"/>
  <c r="Z107" i="11" a="1"/>
  <c r="Z107" i="11" s="1"/>
  <c r="F108" i="11" a="1"/>
  <c r="F108" i="11" s="1"/>
  <c r="N108" i="11" a="1"/>
  <c r="N108" i="11" s="1"/>
  <c r="V108" i="11" a="1"/>
  <c r="V108" i="11" s="1"/>
  <c r="AD108" i="11" a="1"/>
  <c r="AD108" i="11" s="1"/>
  <c r="J109" i="11" a="1"/>
  <c r="J109" i="11" s="1"/>
  <c r="R109" i="11" a="1"/>
  <c r="R109" i="11" s="1"/>
  <c r="Z109" i="11" a="1"/>
  <c r="Z109" i="11" s="1"/>
  <c r="E110" i="11" a="1"/>
  <c r="E110" i="11" s="1"/>
  <c r="R110" i="11" a="1"/>
  <c r="R110" i="11" s="1"/>
  <c r="AC110" i="11" a="1"/>
  <c r="AC110" i="11" s="1"/>
  <c r="Q111" i="11" a="1"/>
  <c r="Q111" i="11" s="1"/>
  <c r="G112" i="11" a="1"/>
  <c r="G112" i="11" s="1"/>
  <c r="V113" i="11" a="1"/>
  <c r="V113" i="11" s="1"/>
  <c r="AB115" i="11" a="1"/>
  <c r="AB115" i="11" s="1"/>
  <c r="D118" i="11" a="1"/>
  <c r="D118" i="11" s="1"/>
  <c r="J120" i="11" a="1"/>
  <c r="J120" i="11" s="1"/>
  <c r="P122" i="11" a="1"/>
  <c r="P122" i="11" s="1"/>
  <c r="V124" i="11" a="1"/>
  <c r="V124" i="11" s="1"/>
  <c r="AB126" i="11" a="1"/>
  <c r="AB126" i="11" s="1"/>
  <c r="M129" i="11" a="1"/>
  <c r="M129" i="11" s="1"/>
  <c r="M134" i="11" a="1"/>
  <c r="M134" i="11" s="1"/>
  <c r="AC107" i="11" a="1"/>
  <c r="AC107" i="11" s="1"/>
  <c r="M109" i="11" a="1"/>
  <c r="M109" i="11" s="1"/>
  <c r="S112" i="11" a="1"/>
  <c r="S112" i="11" s="1"/>
  <c r="N107" i="11" a="1"/>
  <c r="N107" i="11" s="1"/>
  <c r="AD109" i="11" a="1"/>
  <c r="AD109" i="11" s="1"/>
  <c r="AG108" i="11" a="1"/>
  <c r="AG108" i="11" s="1"/>
  <c r="C134" i="11"/>
  <c r="C126" i="11"/>
  <c r="C118" i="11"/>
  <c r="C110" i="11"/>
  <c r="G106" i="11" a="1"/>
  <c r="G106" i="11" s="1"/>
  <c r="O106" i="11" a="1"/>
  <c r="O106" i="11" s="1"/>
  <c r="W106" i="11" a="1"/>
  <c r="W106" i="11" s="1"/>
  <c r="AE106" i="11" a="1"/>
  <c r="AE106" i="11" s="1"/>
  <c r="K107" i="11" a="1"/>
  <c r="K107" i="11" s="1"/>
  <c r="S107" i="11" a="1"/>
  <c r="S107" i="11" s="1"/>
  <c r="AA107" i="11" a="1"/>
  <c r="AA107" i="11" s="1"/>
  <c r="G108" i="11" a="1"/>
  <c r="G108" i="11" s="1"/>
  <c r="O108" i="11" a="1"/>
  <c r="O108" i="11" s="1"/>
  <c r="W108" i="11" a="1"/>
  <c r="W108" i="11" s="1"/>
  <c r="AE108" i="11" a="1"/>
  <c r="AE108" i="11" s="1"/>
  <c r="K109" i="11" a="1"/>
  <c r="K109" i="11" s="1"/>
  <c r="S109" i="11" a="1"/>
  <c r="S109" i="11" s="1"/>
  <c r="AA109" i="11" a="1"/>
  <c r="AA109" i="11" s="1"/>
  <c r="S110" i="11" a="1"/>
  <c r="S110" i="11" s="1"/>
  <c r="AF110" i="11" a="1"/>
  <c r="AF110" i="11" s="1"/>
  <c r="T111" i="11" a="1"/>
  <c r="T111" i="11" s="1"/>
  <c r="K112" i="11" a="1"/>
  <c r="K112" i="11" s="1"/>
  <c r="AD113" i="11" a="1"/>
  <c r="AD113" i="11" s="1"/>
  <c r="G116" i="11" a="1"/>
  <c r="G116" i="11" s="1"/>
  <c r="L118" i="11" a="1"/>
  <c r="L118" i="11" s="1"/>
  <c r="R120" i="11" a="1"/>
  <c r="R120" i="11" s="1"/>
  <c r="X122" i="11" a="1"/>
  <c r="X122" i="11" s="1"/>
  <c r="AD124" i="11" a="1"/>
  <c r="AD124" i="11" s="1"/>
  <c r="G127" i="11" a="1"/>
  <c r="G127" i="11" s="1"/>
  <c r="AA129" i="11" a="1"/>
  <c r="AA129" i="11" s="1"/>
  <c r="P135" i="11" a="1"/>
  <c r="P135" i="11" s="1"/>
  <c r="Q125" i="11" a="1"/>
  <c r="Q125" i="11" s="1"/>
  <c r="H106" i="11" a="1"/>
  <c r="H106" i="11" s="1"/>
  <c r="P106" i="11" a="1"/>
  <c r="P106" i="11" s="1"/>
  <c r="X106" i="11" a="1"/>
  <c r="X106" i="11" s="1"/>
  <c r="L107" i="11" a="1"/>
  <c r="L107" i="11" s="1"/>
  <c r="T107" i="11" a="1"/>
  <c r="T107" i="11" s="1"/>
  <c r="P108" i="11" a="1"/>
  <c r="P108" i="11" s="1"/>
  <c r="X108" i="11" a="1"/>
  <c r="X108" i="11" s="1"/>
  <c r="AF108" i="11" a="1"/>
  <c r="AF108" i="11" s="1"/>
  <c r="L109" i="11" a="1"/>
  <c r="L109" i="11" s="1"/>
  <c r="T109" i="11" a="1"/>
  <c r="T109" i="11" s="1"/>
  <c r="AB109" i="11" a="1"/>
  <c r="AB109" i="11" s="1"/>
  <c r="H110" i="11" a="1"/>
  <c r="H110" i="11" s="1"/>
  <c r="T110" i="11" a="1"/>
  <c r="T110" i="11" s="1"/>
  <c r="F111" i="11" a="1"/>
  <c r="F111" i="11" s="1"/>
  <c r="W111" i="11" a="1"/>
  <c r="W111" i="11" s="1"/>
  <c r="M112" i="11" a="1"/>
  <c r="M112" i="11" s="1"/>
  <c r="I114" i="11" a="1"/>
  <c r="I114" i="11" s="1"/>
  <c r="O116" i="11" a="1"/>
  <c r="O116" i="11" s="1"/>
  <c r="T118" i="11" a="1"/>
  <c r="T118" i="11" s="1"/>
  <c r="Z120" i="11" a="1"/>
  <c r="Z120" i="11" s="1"/>
  <c r="AF122" i="11" a="1"/>
  <c r="AF122" i="11" s="1"/>
  <c r="I125" i="11" a="1"/>
  <c r="I125" i="11" s="1"/>
  <c r="O127" i="11" a="1"/>
  <c r="O127" i="11" s="1"/>
  <c r="I130" i="11" a="1"/>
  <c r="I130" i="11" s="1"/>
  <c r="D106" i="11" a="1"/>
  <c r="D106" i="11" s="1"/>
  <c r="G4" i="11"/>
  <c r="G207" i="11" s="1"/>
  <c r="G217" i="11" s="1"/>
  <c r="O4" i="11"/>
  <c r="O207" i="11" s="1"/>
  <c r="O217" i="11" s="1"/>
  <c r="W4" i="11"/>
  <c r="W207" i="11" s="1"/>
  <c r="W217" i="11" s="1"/>
  <c r="AE4" i="11"/>
  <c r="AE207" i="11" s="1"/>
  <c r="AE217" i="11" s="1"/>
  <c r="I4" i="11"/>
  <c r="I207" i="11" s="1"/>
  <c r="I217" i="11" s="1"/>
  <c r="Q4" i="11"/>
  <c r="Q207" i="11" s="1"/>
  <c r="Q217" i="11" s="1"/>
  <c r="Y4" i="11"/>
  <c r="Y207" i="11" s="1"/>
  <c r="Y217" i="11" s="1"/>
  <c r="K4" i="11"/>
  <c r="K207" i="11" s="1"/>
  <c r="K217" i="11" s="1"/>
  <c r="S4" i="11"/>
  <c r="S207" i="11" s="1"/>
  <c r="S217" i="11" s="1"/>
  <c r="AA4" i="11"/>
  <c r="AA207" i="11" s="1"/>
  <c r="AA217" i="11" s="1"/>
  <c r="D4" i="11"/>
  <c r="D207" i="11" s="1"/>
  <c r="D217" i="11" s="1"/>
  <c r="L4" i="11"/>
  <c r="L207" i="11" s="1"/>
  <c r="L217" i="11" s="1"/>
  <c r="T4" i="11"/>
  <c r="T207" i="11" s="1"/>
  <c r="T217" i="11" s="1"/>
  <c r="AB4" i="11"/>
  <c r="AB207" i="11" s="1"/>
  <c r="AB217" i="11" s="1"/>
  <c r="AH111" i="11" a="1"/>
  <c r="AH111" i="11" s="1"/>
  <c r="AH107" i="11" a="1"/>
  <c r="AH107" i="11" s="1"/>
  <c r="AH112" i="11" a="1"/>
  <c r="AH112" i="11" s="1"/>
  <c r="AG118" i="11" a="1"/>
  <c r="AG118" i="11" s="1"/>
  <c r="AG126" i="11" a="1"/>
  <c r="AG126" i="11" s="1"/>
  <c r="AH108" i="11" a="1"/>
  <c r="AH108" i="11" s="1"/>
  <c r="AH119" i="11" a="1"/>
  <c r="AH119" i="11" s="1"/>
  <c r="AH109" i="11" a="1"/>
  <c r="AH109" i="11" s="1"/>
  <c r="AH113" i="11" a="1"/>
  <c r="AH113" i="11" s="1"/>
  <c r="AH115" i="11" a="1"/>
  <c r="AH115" i="11" s="1"/>
  <c r="AH117" i="11" a="1"/>
  <c r="AH117" i="11" s="1"/>
  <c r="AH122" i="11" a="1"/>
  <c r="AH122" i="11" s="1"/>
  <c r="AH123" i="11" a="1"/>
  <c r="AH123" i="11" s="1"/>
  <c r="AH130" i="11" a="1"/>
  <c r="AH130" i="11" s="1"/>
  <c r="AH131" i="11" a="1"/>
  <c r="AH131" i="11" s="1"/>
  <c r="AG107" i="11" a="1"/>
  <c r="AG107" i="11" s="1"/>
  <c r="AG111" i="11" a="1"/>
  <c r="AG111" i="11" s="1"/>
  <c r="AG119" i="11" a="1"/>
  <c r="AG119" i="11" s="1"/>
  <c r="AH120" i="11" a="1"/>
  <c r="AH120" i="11" s="1"/>
  <c r="AG127" i="11" a="1"/>
  <c r="AG127" i="11" s="1"/>
  <c r="AH128" i="11" a="1"/>
  <c r="AH128" i="11" s="1"/>
  <c r="AG135" i="11" a="1"/>
  <c r="AG135" i="11" s="1"/>
  <c r="AH136" i="11" a="1"/>
  <c r="AH136" i="11" s="1"/>
  <c r="AG106" i="11" a="1"/>
  <c r="AG106" i="11" s="1"/>
  <c r="AG110" i="11" a="1"/>
  <c r="AG110" i="11" s="1"/>
  <c r="AG117" i="11" a="1"/>
  <c r="AG117" i="11" s="1"/>
  <c r="AH118" i="11" a="1"/>
  <c r="AH118" i="11" s="1"/>
  <c r="AG125" i="11" a="1"/>
  <c r="AG125" i="11" s="1"/>
  <c r="AH126" i="11" a="1"/>
  <c r="AH126" i="11" s="1"/>
  <c r="AG133" i="11" a="1"/>
  <c r="AG133" i="11" s="1"/>
  <c r="AH134" i="11" a="1"/>
  <c r="AH134" i="11" s="1"/>
  <c r="AH106" i="11" a="1"/>
  <c r="AH106" i="11" s="1"/>
  <c r="AH110" i="11" a="1"/>
  <c r="AH110" i="11" s="1"/>
  <c r="AG115" i="11" a="1"/>
  <c r="AG115" i="11" s="1"/>
  <c r="AG116" i="11" a="1"/>
  <c r="AG116" i="11" s="1"/>
  <c r="AG124" i="11" a="1"/>
  <c r="AG124" i="11" s="1"/>
  <c r="AH125" i="11" a="1"/>
  <c r="AH125" i="11" s="1"/>
  <c r="AG132" i="11" a="1"/>
  <c r="AG132" i="11" s="1"/>
  <c r="AH133" i="11" a="1"/>
  <c r="AH133" i="11" s="1"/>
  <c r="AG109" i="11" a="1"/>
  <c r="AG109" i="11" s="1"/>
  <c r="AG114" i="11" a="1"/>
  <c r="AG114" i="11" s="1"/>
  <c r="AH116" i="11" a="1"/>
  <c r="AH116" i="11" s="1"/>
  <c r="AG123" i="11" a="1"/>
  <c r="AG123" i="11" s="1"/>
  <c r="AH124" i="11" a="1"/>
  <c r="AH124" i="11" s="1"/>
  <c r="AG131" i="11" a="1"/>
  <c r="AG131" i="11" s="1"/>
  <c r="AH132" i="11" a="1"/>
  <c r="AH132" i="11" s="1"/>
  <c r="AG113" i="11" a="1"/>
  <c r="AG113" i="11" s="1"/>
  <c r="AH114" i="11" a="1"/>
  <c r="AH114" i="11" s="1"/>
  <c r="AG122" i="11" a="1"/>
  <c r="AG122" i="11" s="1"/>
  <c r="AG130" i="11" a="1"/>
  <c r="AG130" i="11" s="1"/>
  <c r="AG112" i="11" a="1"/>
  <c r="AG112" i="11" s="1"/>
  <c r="AH4" i="11"/>
  <c r="AH207" i="11" s="1"/>
  <c r="AG4" i="11"/>
  <c r="AG207" i="11" s="1"/>
  <c r="A40" i="26" l="1"/>
  <c r="B43" i="26"/>
  <c r="F209" i="11"/>
  <c r="K209" i="11"/>
  <c r="K216" i="11" s="1"/>
  <c r="K229" i="11" s="1"/>
  <c r="G209" i="11"/>
  <c r="O209" i="11"/>
  <c r="N209" i="11"/>
  <c r="Y209" i="11"/>
  <c r="W209" i="11"/>
  <c r="Z209" i="11"/>
  <c r="L209" i="11"/>
  <c r="S209" i="11"/>
  <c r="AE209" i="11"/>
  <c r="R209" i="11"/>
  <c r="AC209" i="11"/>
  <c r="I209" i="11"/>
  <c r="Q209" i="11"/>
  <c r="AB209" i="11"/>
  <c r="AD209" i="11"/>
  <c r="M209" i="11"/>
  <c r="E209" i="11"/>
  <c r="H209" i="11"/>
  <c r="T209" i="11"/>
  <c r="D209" i="11"/>
  <c r="P209" i="11"/>
  <c r="J209" i="11"/>
  <c r="U209" i="11"/>
  <c r="AF209" i="11"/>
  <c r="X209" i="11"/>
  <c r="AA209" i="11"/>
  <c r="V209" i="11"/>
  <c r="AH209" i="11"/>
  <c r="AG209" i="11"/>
  <c r="K211" i="11" l="1"/>
  <c r="K214" i="11" s="1"/>
  <c r="AC211" i="11"/>
  <c r="AC216" i="11"/>
  <c r="AC229" i="11" s="1"/>
  <c r="R211" i="11"/>
  <c r="R216" i="11"/>
  <c r="R229" i="11" s="1"/>
  <c r="U211" i="11"/>
  <c r="U216" i="11"/>
  <c r="U229" i="11" s="1"/>
  <c r="AG211" i="11"/>
  <c r="AG216" i="11"/>
  <c r="AG229" i="11" s="1"/>
  <c r="P211" i="11"/>
  <c r="P216" i="11"/>
  <c r="P229" i="11" s="1"/>
  <c r="Q211" i="11"/>
  <c r="Q216" i="11"/>
  <c r="Q229" i="11" s="1"/>
  <c r="Z211" i="11"/>
  <c r="Z216" i="11"/>
  <c r="Z229" i="11" s="1"/>
  <c r="AH211" i="11"/>
  <c r="AH216" i="11"/>
  <c r="AH229" i="11" s="1"/>
  <c r="D211" i="11"/>
  <c r="D214" i="11" s="1"/>
  <c r="D216" i="11"/>
  <c r="D229" i="11" s="1"/>
  <c r="I211" i="11"/>
  <c r="I214" i="11" s="1"/>
  <c r="I216" i="11"/>
  <c r="I229" i="11" s="1"/>
  <c r="W211" i="11"/>
  <c r="W216" i="11"/>
  <c r="W229" i="11" s="1"/>
  <c r="V211" i="11"/>
  <c r="V216" i="11"/>
  <c r="V229" i="11" s="1"/>
  <c r="H211" i="11"/>
  <c r="H214" i="11" s="1"/>
  <c r="H216" i="11"/>
  <c r="H229" i="11" s="1"/>
  <c r="E211" i="11"/>
  <c r="E214" i="11" s="1"/>
  <c r="E216" i="11"/>
  <c r="E229" i="11" s="1"/>
  <c r="T211" i="11"/>
  <c r="T216" i="11"/>
  <c r="T229" i="11" s="1"/>
  <c r="AA211" i="11"/>
  <c r="AA216" i="11"/>
  <c r="AA229" i="11" s="1"/>
  <c r="X211" i="11"/>
  <c r="X216" i="11"/>
  <c r="X229" i="11" s="1"/>
  <c r="O211" i="11"/>
  <c r="O216" i="11"/>
  <c r="O229" i="11" s="1"/>
  <c r="AF211" i="11"/>
  <c r="AF216" i="11"/>
  <c r="AF229" i="11" s="1"/>
  <c r="M211" i="11"/>
  <c r="M214" i="11" s="1"/>
  <c r="M216" i="11"/>
  <c r="M229" i="11" s="1"/>
  <c r="AE211" i="11"/>
  <c r="AE216" i="11"/>
  <c r="AE229" i="11" s="1"/>
  <c r="G211" i="11"/>
  <c r="G214" i="11" s="1"/>
  <c r="G216" i="11"/>
  <c r="G229" i="11" s="1"/>
  <c r="Y211" i="11"/>
  <c r="Y216" i="11"/>
  <c r="Y229" i="11" s="1"/>
  <c r="N211" i="11"/>
  <c r="N216" i="11"/>
  <c r="N229" i="11" s="1"/>
  <c r="AD211" i="11"/>
  <c r="AD216" i="11"/>
  <c r="AD229" i="11" s="1"/>
  <c r="S211" i="11"/>
  <c r="S216" i="11"/>
  <c r="S229" i="11" s="1"/>
  <c r="J211" i="11"/>
  <c r="J214" i="11" s="1"/>
  <c r="J216" i="11"/>
  <c r="J229" i="11" s="1"/>
  <c r="AB211" i="11"/>
  <c r="AB216" i="11"/>
  <c r="AB229" i="11" s="1"/>
  <c r="L211" i="11"/>
  <c r="L214" i="11" s="1"/>
  <c r="L216" i="11"/>
  <c r="L229" i="11" s="1"/>
  <c r="F211" i="11"/>
  <c r="F214" i="11" s="1"/>
  <c r="F216" i="11"/>
  <c r="F229" i="11" s="1"/>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AH11" i="25"/>
  <c r="AI11" i="25"/>
  <c r="AJ11" i="25"/>
  <c r="AK11" i="25"/>
  <c r="AL11" i="25"/>
  <c r="AM11" i="25"/>
  <c r="H11" i="25"/>
  <c r="H2" i="25"/>
  <c r="Z28" i="25"/>
  <c r="Z25" i="25"/>
  <c r="AE24" i="25"/>
  <c r="AC26" i="25" s="1"/>
  <c r="AC24" i="25"/>
  <c r="C233" i="11" l="1"/>
  <c r="C235" i="11" s="1"/>
  <c r="B36" i="16"/>
  <c r="AM10" i="25" l="1"/>
  <c r="AL10" i="25"/>
  <c r="AK10" i="25"/>
  <c r="AJ10" i="25"/>
  <c r="AI10" i="25"/>
  <c r="AH10" i="25"/>
  <c r="AG10" i="25"/>
  <c r="AF10" i="25"/>
  <c r="AE10" i="25"/>
  <c r="AD10" i="25"/>
  <c r="AC10" i="25"/>
  <c r="AB10" i="25"/>
  <c r="AA10" i="25"/>
  <c r="Z10" i="25"/>
  <c r="Y10" i="25"/>
  <c r="X10" i="25"/>
  <c r="W10" i="25"/>
  <c r="V10" i="25"/>
  <c r="U10" i="25"/>
  <c r="T10" i="25"/>
  <c r="S10" i="25"/>
  <c r="R10" i="25"/>
  <c r="Q10" i="25"/>
  <c r="P10" i="25"/>
  <c r="O10" i="25"/>
  <c r="N10" i="25"/>
  <c r="M10" i="25"/>
  <c r="L10" i="25"/>
  <c r="K10" i="25"/>
  <c r="J10" i="25"/>
  <c r="I10" i="25"/>
  <c r="AM8" i="25"/>
  <c r="AL8" i="25"/>
  <c r="AK8" i="25"/>
  <c r="AJ8" i="25"/>
  <c r="AI8" i="25"/>
  <c r="AH8" i="25"/>
  <c r="AG8" i="25"/>
  <c r="AF8" i="25"/>
  <c r="AE8" i="25"/>
  <c r="AD8" i="25"/>
  <c r="AC8" i="25"/>
  <c r="AB8" i="25"/>
  <c r="AA8" i="25"/>
  <c r="Z8" i="25"/>
  <c r="Y8" i="25"/>
  <c r="X8" i="25"/>
  <c r="W8" i="25"/>
  <c r="V8" i="25"/>
  <c r="U8" i="25"/>
  <c r="T8" i="25"/>
  <c r="S8" i="25"/>
  <c r="R8" i="25"/>
  <c r="Q8" i="25"/>
  <c r="P8" i="25"/>
  <c r="O8" i="25"/>
  <c r="N8" i="25"/>
  <c r="M8" i="25"/>
  <c r="L8" i="25"/>
  <c r="K8" i="25"/>
  <c r="J8" i="25"/>
  <c r="I8" i="25"/>
  <c r="AM9" i="25"/>
  <c r="AL9" i="25"/>
  <c r="AK9" i="25"/>
  <c r="AJ9" i="25"/>
  <c r="AI9" i="25"/>
  <c r="AH9" i="25"/>
  <c r="AG9" i="25"/>
  <c r="AF9" i="25"/>
  <c r="AE9" i="25"/>
  <c r="AD9" i="25"/>
  <c r="AC9" i="25"/>
  <c r="AB9" i="25"/>
  <c r="AA9" i="25"/>
  <c r="Z9" i="25"/>
  <c r="Y9" i="25"/>
  <c r="X9" i="25"/>
  <c r="W9" i="25"/>
  <c r="V9" i="25"/>
  <c r="U9" i="25"/>
  <c r="T9" i="25"/>
  <c r="S9" i="25"/>
  <c r="R9" i="25"/>
  <c r="Q9" i="25"/>
  <c r="P9" i="25"/>
  <c r="O9" i="25"/>
  <c r="N9" i="25"/>
  <c r="M9" i="25"/>
  <c r="L9" i="25"/>
  <c r="K9" i="25"/>
  <c r="J9" i="25"/>
  <c r="I9" i="25"/>
  <c r="AM7" i="25"/>
  <c r="AL7" i="25"/>
  <c r="AK7" i="25"/>
  <c r="AJ7" i="25"/>
  <c r="AI7" i="25"/>
  <c r="AH7" i="25"/>
  <c r="AG7" i="25"/>
  <c r="AF7" i="25"/>
  <c r="AE7" i="25"/>
  <c r="AD7" i="25"/>
  <c r="AC7" i="25"/>
  <c r="AB7" i="25"/>
  <c r="AA7" i="25"/>
  <c r="Z7" i="25"/>
  <c r="Y7" i="25"/>
  <c r="X7" i="25"/>
  <c r="W7" i="25"/>
  <c r="V7" i="25"/>
  <c r="U7" i="25"/>
  <c r="T7" i="25"/>
  <c r="S7" i="25"/>
  <c r="R7" i="25"/>
  <c r="Q7" i="25"/>
  <c r="P7" i="25"/>
  <c r="O7" i="25"/>
  <c r="N7" i="25"/>
  <c r="M7" i="25"/>
  <c r="L7" i="25"/>
  <c r="K7" i="25"/>
  <c r="J7" i="25"/>
  <c r="I7" i="25"/>
  <c r="AM6" i="25"/>
  <c r="AL6" i="25"/>
  <c r="AK6" i="25"/>
  <c r="AJ6" i="25"/>
  <c r="AI6" i="25"/>
  <c r="AH6" i="25"/>
  <c r="AG6" i="25"/>
  <c r="AF6" i="25"/>
  <c r="AE6" i="25"/>
  <c r="AD6" i="25"/>
  <c r="AC6" i="25"/>
  <c r="AB6" i="25"/>
  <c r="AA6" i="25"/>
  <c r="Z6" i="25"/>
  <c r="Y6" i="25"/>
  <c r="X6" i="25"/>
  <c r="W6" i="25"/>
  <c r="V6" i="25"/>
  <c r="U6" i="25"/>
  <c r="T6" i="25"/>
  <c r="S6" i="25"/>
  <c r="R6" i="25"/>
  <c r="Q6" i="25"/>
  <c r="P6" i="25"/>
  <c r="O6" i="25"/>
  <c r="N6" i="25"/>
  <c r="M6" i="25"/>
  <c r="L6" i="25"/>
  <c r="K6" i="25"/>
  <c r="J6" i="25"/>
  <c r="I6" i="25"/>
  <c r="AM5" i="25"/>
  <c r="AL5" i="25"/>
  <c r="AK5" i="25"/>
  <c r="AJ5" i="25"/>
  <c r="AI5" i="25"/>
  <c r="AH5" i="25"/>
  <c r="AG5" i="25"/>
  <c r="AF5" i="25"/>
  <c r="AE5" i="25"/>
  <c r="AD5" i="25"/>
  <c r="AC5" i="25"/>
  <c r="AB5" i="25"/>
  <c r="AA5" i="25"/>
  <c r="Z5" i="25"/>
  <c r="Y5" i="25"/>
  <c r="X5" i="25"/>
  <c r="W5" i="25"/>
  <c r="V5" i="25"/>
  <c r="U5" i="25"/>
  <c r="T5" i="25"/>
  <c r="S5" i="25"/>
  <c r="R5" i="25"/>
  <c r="Q5" i="25"/>
  <c r="P5" i="25"/>
  <c r="O5" i="25"/>
  <c r="N5" i="25"/>
  <c r="M5" i="25"/>
  <c r="L5" i="25"/>
  <c r="K5" i="25"/>
  <c r="J5" i="25"/>
  <c r="I5"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AM3" i="25"/>
  <c r="AL3" i="25"/>
  <c r="AK3" i="25"/>
  <c r="AJ3" i="25"/>
  <c r="AI3" i="25"/>
  <c r="AH3" i="25"/>
  <c r="AG3" i="25"/>
  <c r="AF3" i="25"/>
  <c r="AE3" i="25"/>
  <c r="AD3" i="25"/>
  <c r="AC3" i="25"/>
  <c r="AB3" i="25"/>
  <c r="AA3" i="25"/>
  <c r="Z3" i="25"/>
  <c r="Y3" i="25"/>
  <c r="X3" i="25"/>
  <c r="W3" i="25"/>
  <c r="V3" i="25"/>
  <c r="U3" i="25"/>
  <c r="T3" i="25"/>
  <c r="S3" i="25"/>
  <c r="R3" i="25"/>
  <c r="Q3" i="25"/>
  <c r="P3" i="25"/>
  <c r="O3" i="25"/>
  <c r="N3" i="25"/>
  <c r="M3" i="25"/>
  <c r="L3" i="25"/>
  <c r="K3" i="25"/>
  <c r="J3" i="25"/>
  <c r="I3" i="25"/>
  <c r="AM2" i="25"/>
  <c r="AL2" i="25"/>
  <c r="AK2" i="25"/>
  <c r="AJ2" i="25"/>
  <c r="AI2" i="25"/>
  <c r="AH2" i="25"/>
  <c r="AG2" i="25"/>
  <c r="AF2" i="25"/>
  <c r="AE2" i="25"/>
  <c r="AD2" i="25"/>
  <c r="AC2" i="25"/>
  <c r="AB2" i="25"/>
  <c r="AA2" i="25"/>
  <c r="Z2" i="25"/>
  <c r="Y2" i="25"/>
  <c r="X2" i="25"/>
  <c r="W2" i="25"/>
  <c r="V2" i="25"/>
  <c r="U2" i="25"/>
  <c r="T2" i="25"/>
  <c r="S2" i="25"/>
  <c r="R2" i="25"/>
  <c r="Q2" i="25"/>
  <c r="P2" i="25"/>
  <c r="O2" i="25"/>
  <c r="N2" i="25"/>
  <c r="M2" i="25"/>
  <c r="L2" i="25"/>
  <c r="K2" i="25"/>
  <c r="J2" i="25"/>
  <c r="I2" i="25"/>
  <c r="H9" i="25"/>
  <c r="AI157" i="16"/>
  <c r="AE151" i="16"/>
  <c r="AA156" i="16"/>
  <c r="Z155" i="16"/>
  <c r="Y156" i="16"/>
  <c r="S149" i="16"/>
  <c r="Q149" i="16"/>
  <c r="N154" i="16"/>
  <c r="I147" i="16"/>
  <c r="E149" i="16"/>
  <c r="D153" i="16"/>
  <c r="AH149" i="16"/>
  <c r="AI148" i="16"/>
  <c r="AA147" i="16"/>
  <c r="Y147" i="16"/>
  <c r="N12" i="25" l="1"/>
  <c r="V12" i="25"/>
  <c r="AD12" i="25"/>
  <c r="AL12" i="25"/>
  <c r="P12" i="25"/>
  <c r="X12" i="25"/>
  <c r="X16" i="25" s="1"/>
  <c r="AF12" i="25"/>
  <c r="I12" i="25"/>
  <c r="Q12" i="25"/>
  <c r="Y12" i="25"/>
  <c r="AG12" i="25"/>
  <c r="J12" i="25"/>
  <c r="R12" i="25"/>
  <c r="Z12" i="25"/>
  <c r="AH12" i="25"/>
  <c r="K12" i="25"/>
  <c r="S12" i="25"/>
  <c r="AA12" i="25"/>
  <c r="AI12" i="25"/>
  <c r="L12" i="25"/>
  <c r="T12" i="25"/>
  <c r="AB12" i="25"/>
  <c r="AJ12" i="25"/>
  <c r="M12" i="25"/>
  <c r="U12" i="25"/>
  <c r="AC12" i="25"/>
  <c r="AK12" i="25"/>
  <c r="O12" i="25"/>
  <c r="W12" i="25"/>
  <c r="AE12" i="25"/>
  <c r="AM12" i="25"/>
  <c r="G153" i="16"/>
  <c r="AG150" i="16"/>
  <c r="Y152" i="16"/>
  <c r="M148" i="16"/>
  <c r="Z152" i="16"/>
  <c r="Z148" i="16"/>
  <c r="AD156" i="16"/>
  <c r="M156" i="16"/>
  <c r="O156" i="16"/>
  <c r="AC148" i="16"/>
  <c r="U150" i="16"/>
  <c r="F150" i="16"/>
  <c r="AD150" i="16"/>
  <c r="V151" i="16"/>
  <c r="N152" i="16"/>
  <c r="F153" i="16"/>
  <c r="N155" i="16"/>
  <c r="N156" i="16"/>
  <c r="F151" i="16"/>
  <c r="AD154" i="16"/>
  <c r="V148" i="16"/>
  <c r="O151" i="16"/>
  <c r="P156" i="16"/>
  <c r="I150" i="16"/>
  <c r="AG157" i="16"/>
  <c r="Y151" i="16"/>
  <c r="R150" i="16"/>
  <c r="J151" i="16"/>
  <c r="AH151" i="16"/>
  <c r="R153" i="16"/>
  <c r="R156" i="16"/>
  <c r="AH157" i="16"/>
  <c r="Z156" i="16"/>
  <c r="R151" i="16"/>
  <c r="J147" i="16"/>
  <c r="AH156" i="16"/>
  <c r="K150" i="16"/>
  <c r="AI150" i="16"/>
  <c r="AA151" i="16"/>
  <c r="W150" i="16"/>
  <c r="N151" i="16"/>
  <c r="AB156" i="16"/>
  <c r="J156" i="16"/>
  <c r="AD147" i="16"/>
  <c r="N150" i="16"/>
  <c r="AH147" i="16"/>
  <c r="F149" i="16"/>
  <c r="AD151" i="16"/>
  <c r="K153" i="16"/>
  <c r="F156" i="16"/>
  <c r="J150" i="16"/>
  <c r="F148" i="16"/>
  <c r="N153" i="16"/>
  <c r="G152" i="16"/>
  <c r="S152" i="16"/>
  <c r="AE152" i="16"/>
  <c r="W153" i="16"/>
  <c r="AI153" i="16"/>
  <c r="O154" i="16"/>
  <c r="AA154" i="16"/>
  <c r="S155" i="16"/>
  <c r="AE155" i="16"/>
  <c r="K156" i="16"/>
  <c r="W156" i="16"/>
  <c r="AI156" i="16"/>
  <c r="O157" i="16"/>
  <c r="AA157" i="16"/>
  <c r="G156" i="16"/>
  <c r="S156" i="16"/>
  <c r="K151" i="16"/>
  <c r="W147" i="16"/>
  <c r="AI155" i="16"/>
  <c r="O152" i="16"/>
  <c r="AA150" i="16"/>
  <c r="F147" i="16"/>
  <c r="J148" i="16"/>
  <c r="N149" i="16"/>
  <c r="Z150" i="16"/>
  <c r="F152" i="16"/>
  <c r="AD155" i="16"/>
  <c r="D151" i="16"/>
  <c r="L156" i="16"/>
  <c r="X156" i="16"/>
  <c r="H156" i="16"/>
  <c r="T156" i="16"/>
  <c r="AF156" i="16"/>
  <c r="D147" i="16"/>
  <c r="V154" i="16"/>
  <c r="R149" i="16"/>
  <c r="J152" i="16"/>
  <c r="Z153" i="16"/>
  <c r="F157" i="16"/>
  <c r="U147" i="16"/>
  <c r="AG149" i="16"/>
  <c r="M150" i="16"/>
  <c r="E151" i="16"/>
  <c r="I152" i="16"/>
  <c r="E157" i="16"/>
  <c r="AH148" i="16"/>
  <c r="F155" i="16"/>
  <c r="V150" i="16"/>
  <c r="V155" i="16"/>
  <c r="N148" i="16"/>
  <c r="N157" i="16"/>
  <c r="J155" i="16"/>
  <c r="V156" i="16"/>
  <c r="AH152" i="16"/>
  <c r="J149" i="16"/>
  <c r="AH153" i="16"/>
  <c r="N147" i="16"/>
  <c r="O148" i="16"/>
  <c r="W149" i="16"/>
  <c r="AH150" i="16"/>
  <c r="R152" i="16"/>
  <c r="F154" i="16"/>
  <c r="Z157" i="16"/>
  <c r="V149" i="16"/>
  <c r="R147" i="16"/>
  <c r="R148" i="16"/>
  <c r="Z149" i="16"/>
  <c r="V152" i="16"/>
  <c r="G154" i="16"/>
  <c r="V147" i="16"/>
  <c r="AD149" i="16"/>
  <c r="Z147" i="16"/>
  <c r="AD148" i="16"/>
  <c r="AD152" i="16"/>
  <c r="AE156" i="16"/>
  <c r="Z151" i="16"/>
  <c r="G155" i="16"/>
  <c r="AC152" i="16"/>
  <c r="I156" i="16"/>
  <c r="U156" i="16"/>
  <c r="AG156" i="16"/>
  <c r="I151" i="16"/>
  <c r="K155" i="16"/>
  <c r="Q148" i="16"/>
  <c r="AE147" i="16"/>
  <c r="G149" i="16"/>
  <c r="O153" i="16"/>
  <c r="K157" i="16"/>
  <c r="Q156" i="16"/>
  <c r="Y150" i="16"/>
  <c r="M147" i="16"/>
  <c r="E148" i="16"/>
  <c r="AC149" i="16"/>
  <c r="O150" i="16"/>
  <c r="S151" i="16"/>
  <c r="O155" i="16"/>
  <c r="AH155" i="16"/>
  <c r="AI151" i="16"/>
  <c r="G157" i="16"/>
  <c r="E156" i="16"/>
  <c r="Q151" i="16"/>
  <c r="K149" i="16"/>
  <c r="U151" i="16"/>
  <c r="AA152" i="16"/>
  <c r="S153" i="16"/>
  <c r="S154" i="16"/>
  <c r="AE150" i="16"/>
  <c r="AC156" i="16"/>
  <c r="AG152" i="16"/>
  <c r="W148" i="16"/>
  <c r="Y148" i="16"/>
  <c r="D150" i="16"/>
  <c r="K154" i="16"/>
  <c r="K147" i="16"/>
  <c r="I149" i="16"/>
  <c r="AC151" i="16"/>
  <c r="M149" i="16"/>
  <c r="AE149" i="16"/>
  <c r="S157" i="16"/>
  <c r="S147" i="16"/>
  <c r="G148" i="16"/>
  <c r="S150" i="16"/>
  <c r="W151" i="16"/>
  <c r="K152" i="16"/>
  <c r="W154" i="16"/>
  <c r="W155" i="16"/>
  <c r="W157" i="16"/>
  <c r="Y149" i="16"/>
  <c r="AC150" i="16"/>
  <c r="AG151" i="16"/>
  <c r="E153" i="16"/>
  <c r="AC147" i="16"/>
  <c r="U148" i="16"/>
  <c r="AG148" i="16"/>
  <c r="W152" i="16"/>
  <c r="AI147" i="16"/>
  <c r="I148" i="16"/>
  <c r="AA148" i="16"/>
  <c r="O149" i="16"/>
  <c r="M152" i="16"/>
  <c r="AA153" i="16"/>
  <c r="AA155" i="16"/>
  <c r="O147" i="16"/>
  <c r="Q150" i="16"/>
  <c r="AI149" i="16"/>
  <c r="G151" i="16"/>
  <c r="S148" i="16"/>
  <c r="AA149" i="16"/>
  <c r="U149" i="16"/>
  <c r="U152" i="16"/>
  <c r="AE153" i="16"/>
  <c r="E147" i="16"/>
  <c r="K148" i="16"/>
  <c r="E150" i="16"/>
  <c r="AI152" i="16"/>
  <c r="AE154" i="16"/>
  <c r="AE157" i="16"/>
  <c r="D149" i="16"/>
  <c r="D152" i="16"/>
  <c r="AI154" i="16"/>
  <c r="M151" i="16"/>
  <c r="E152" i="16"/>
  <c r="Q152" i="16"/>
  <c r="AG153" i="16"/>
  <c r="AG147" i="16"/>
  <c r="D148" i="16"/>
  <c r="AE148" i="16"/>
  <c r="G147" i="16"/>
  <c r="G150" i="16"/>
  <c r="R157" i="16"/>
  <c r="L152" i="16"/>
  <c r="T152" i="16"/>
  <c r="AB152" i="16"/>
  <c r="I153" i="16"/>
  <c r="Y153" i="16"/>
  <c r="I157" i="16"/>
  <c r="AC157" i="16"/>
  <c r="Q157" i="16"/>
  <c r="J157" i="16"/>
  <c r="V157" i="16"/>
  <c r="AD157" i="16"/>
  <c r="H152" i="16"/>
  <c r="P152" i="16"/>
  <c r="X152" i="16"/>
  <c r="AF152" i="16"/>
  <c r="M153" i="16"/>
  <c r="AC153" i="16"/>
  <c r="M157" i="16"/>
  <c r="Y157" i="16"/>
  <c r="U157" i="16"/>
  <c r="Q147" i="16"/>
  <c r="J154" i="16"/>
  <c r="R154" i="16"/>
  <c r="Z154" i="16"/>
  <c r="AH154" i="16"/>
  <c r="R155" i="16"/>
  <c r="H147" i="16"/>
  <c r="L147" i="16"/>
  <c r="P147" i="16"/>
  <c r="T147" i="16"/>
  <c r="X147" i="16"/>
  <c r="AB147" i="16"/>
  <c r="AF147" i="16"/>
  <c r="H148" i="16"/>
  <c r="L148" i="16"/>
  <c r="P148" i="16"/>
  <c r="T148" i="16"/>
  <c r="X148" i="16"/>
  <c r="AB148" i="16"/>
  <c r="AF148" i="16"/>
  <c r="H149" i="16"/>
  <c r="L149" i="16"/>
  <c r="P149" i="16"/>
  <c r="T149" i="16"/>
  <c r="X149" i="16"/>
  <c r="AB149" i="16"/>
  <c r="AF149" i="16"/>
  <c r="H150" i="16"/>
  <c r="L150" i="16"/>
  <c r="P150" i="16"/>
  <c r="T150" i="16"/>
  <c r="X150" i="16"/>
  <c r="AB150" i="16"/>
  <c r="AF150" i="16"/>
  <c r="H151" i="16"/>
  <c r="L151" i="16"/>
  <c r="P151" i="16"/>
  <c r="T151" i="16"/>
  <c r="X151" i="16"/>
  <c r="AB151" i="16"/>
  <c r="AF151" i="16"/>
  <c r="U153" i="16"/>
  <c r="J153" i="16"/>
  <c r="Q153" i="16"/>
  <c r="V153" i="16"/>
  <c r="AD153" i="16"/>
  <c r="D156" i="16"/>
  <c r="L157" i="16"/>
  <c r="AF157" i="16"/>
  <c r="H157" i="16"/>
  <c r="P157" i="16"/>
  <c r="X157" i="16"/>
  <c r="T157" i="16"/>
  <c r="AB157" i="16"/>
  <c r="H153" i="16"/>
  <c r="P153" i="16"/>
  <c r="AB153" i="16"/>
  <c r="H154" i="16"/>
  <c r="X154" i="16"/>
  <c r="D155" i="16"/>
  <c r="L155" i="16"/>
  <c r="X155" i="16"/>
  <c r="E154" i="16"/>
  <c r="I154" i="16"/>
  <c r="M154" i="16"/>
  <c r="Q154" i="16"/>
  <c r="U154" i="16"/>
  <c r="Y154" i="16"/>
  <c r="AC154" i="16"/>
  <c r="AG154" i="16"/>
  <c r="E155" i="16"/>
  <c r="I155" i="16"/>
  <c r="M155" i="16"/>
  <c r="Q155" i="16"/>
  <c r="U155" i="16"/>
  <c r="Y155" i="16"/>
  <c r="AC155" i="16"/>
  <c r="AG155" i="16"/>
  <c r="T153" i="16"/>
  <c r="AF153" i="16"/>
  <c r="L154" i="16"/>
  <c r="T154" i="16"/>
  <c r="AF154" i="16"/>
  <c r="P155" i="16"/>
  <c r="AB155" i="16"/>
  <c r="D157" i="16"/>
  <c r="L153" i="16"/>
  <c r="X153" i="16"/>
  <c r="D154" i="16"/>
  <c r="P154" i="16"/>
  <c r="AB154" i="16"/>
  <c r="H155" i="16"/>
  <c r="T155" i="16"/>
  <c r="AF155" i="16"/>
  <c r="X15" i="25" l="1"/>
  <c r="X17" i="25"/>
  <c r="Z17" i="25" s="1"/>
  <c r="K16" i="25"/>
  <c r="K160" i="16"/>
  <c r="N160" i="16"/>
  <c r="AD160" i="16"/>
  <c r="Z160" i="16"/>
  <c r="AH160" i="16"/>
  <c r="F160" i="16"/>
  <c r="AI160" i="16"/>
  <c r="V160" i="16"/>
  <c r="AE160" i="16"/>
  <c r="O160" i="16"/>
  <c r="W160" i="16"/>
  <c r="G160" i="16"/>
  <c r="AA160" i="16"/>
  <c r="E160" i="16"/>
  <c r="R160" i="16"/>
  <c r="S160" i="16"/>
  <c r="J160" i="16"/>
  <c r="AC160" i="16"/>
  <c r="Q160" i="16"/>
  <c r="D160" i="16"/>
  <c r="X160" i="16"/>
  <c r="U160" i="16"/>
  <c r="AG160" i="16"/>
  <c r="M160" i="16"/>
  <c r="Y160" i="16"/>
  <c r="I160" i="16"/>
  <c r="T160" i="16"/>
  <c r="H160" i="16"/>
  <c r="AB160" i="16"/>
  <c r="AF160" i="16"/>
  <c r="P160" i="16"/>
  <c r="L160" i="16"/>
  <c r="H10" i="25"/>
  <c r="H8" i="25"/>
  <c r="H7" i="25"/>
  <c r="H6" i="25"/>
  <c r="H5" i="25"/>
  <c r="H4" i="25"/>
  <c r="H3" i="25"/>
  <c r="C140" i="11"/>
  <c r="C39" i="11"/>
  <c r="C4" i="11" s="1"/>
  <c r="C207" i="11" s="1"/>
  <c r="C211" i="11" l="1"/>
  <c r="C214" i="11" s="1"/>
  <c r="H12" i="25"/>
  <c r="A104" i="16"/>
  <c r="A103" i="16"/>
  <c r="A102" i="16"/>
  <c r="A98" i="16"/>
  <c r="A97" i="16"/>
  <c r="A96" i="16"/>
  <c r="E18" i="12"/>
  <c r="BA15" i="15"/>
  <c r="AZ15" i="15"/>
  <c r="AY15" i="15"/>
  <c r="AX15" i="15"/>
  <c r="AW15" i="15"/>
  <c r="AV15" i="15"/>
  <c r="AU15" i="15"/>
  <c r="AT15" i="15"/>
  <c r="AS15" i="15"/>
  <c r="AR15" i="15"/>
  <c r="AQ15" i="15"/>
  <c r="AP15" i="15"/>
  <c r="AO15" i="15"/>
  <c r="AN15" i="15"/>
  <c r="H57" i="15"/>
  <c r="H56" i="15"/>
  <c r="E8" i="12"/>
  <c r="E9" i="12"/>
  <c r="E10" i="12"/>
  <c r="E11" i="12"/>
  <c r="E12" i="12"/>
  <c r="E13" i="12"/>
  <c r="E14" i="12"/>
  <c r="E15" i="12"/>
  <c r="E16" i="12"/>
  <c r="E17" i="12"/>
  <c r="E19" i="12"/>
  <c r="E20" i="12"/>
  <c r="E25" i="12"/>
  <c r="E27" i="12"/>
  <c r="H18" i="25" l="1"/>
  <c r="H19" i="25" s="1"/>
  <c r="H14" i="25"/>
  <c r="J14" i="25" s="1"/>
  <c r="L47" i="15"/>
  <c r="P47" i="15"/>
  <c r="M47" i="15"/>
  <c r="Q47" i="15"/>
  <c r="N47" i="15"/>
  <c r="R47" i="15"/>
  <c r="O47" i="15"/>
  <c r="S47" i="15"/>
  <c r="N104" i="16"/>
  <c r="O104" i="16"/>
  <c r="C105" i="11" l="1"/>
  <c r="C173" i="11"/>
  <c r="AB105" i="11" l="1" a="1"/>
  <c r="AB105" i="11" s="1"/>
  <c r="G105" i="11" a="1"/>
  <c r="G105" i="11" s="1"/>
  <c r="AH105" i="11" a="1"/>
  <c r="AH105" i="11" s="1"/>
  <c r="J105" i="11" a="1"/>
  <c r="J105" i="11" s="1"/>
  <c r="V105" i="11" a="1"/>
  <c r="V105" i="11" s="1"/>
  <c r="I105" i="11" a="1"/>
  <c r="I105" i="11" s="1"/>
  <c r="K105" i="11" a="1"/>
  <c r="K105" i="11" s="1"/>
  <c r="M105" i="11" a="1"/>
  <c r="M105" i="11" s="1"/>
  <c r="O105" i="11" a="1"/>
  <c r="O105" i="11" s="1"/>
  <c r="Q105" i="11" a="1"/>
  <c r="Q105" i="11" s="1"/>
  <c r="S105" i="11" a="1"/>
  <c r="S105" i="11" s="1"/>
  <c r="U105" i="11" a="1"/>
  <c r="U105" i="11" s="1"/>
  <c r="W105" i="11" a="1"/>
  <c r="W105" i="11" s="1"/>
  <c r="Y105" i="11" a="1"/>
  <c r="Y105" i="11" s="1"/>
  <c r="AA105" i="11" a="1"/>
  <c r="AA105" i="11" s="1"/>
  <c r="AC105" i="11" a="1"/>
  <c r="AC105" i="11" s="1"/>
  <c r="AE105" i="11" a="1"/>
  <c r="AE105" i="11" s="1"/>
  <c r="AG105" i="11" a="1"/>
  <c r="AG105" i="11" s="1"/>
  <c r="H105" i="11" a="1"/>
  <c r="H105" i="11" s="1"/>
  <c r="N105" i="11" a="1"/>
  <c r="N105" i="11" s="1"/>
  <c r="T105" i="11" a="1"/>
  <c r="T105" i="11" s="1"/>
  <c r="F105" i="11" a="1"/>
  <c r="F105" i="11" s="1"/>
  <c r="L105" i="11" a="1"/>
  <c r="L105" i="11" s="1"/>
  <c r="P105" i="11" a="1"/>
  <c r="P105" i="11" s="1"/>
  <c r="R105" i="11" a="1"/>
  <c r="R105" i="11" s="1"/>
  <c r="X105" i="11" a="1"/>
  <c r="X105" i="11" s="1"/>
  <c r="Z105" i="11" a="1"/>
  <c r="Z105" i="11" s="1"/>
  <c r="AD105" i="11" a="1"/>
  <c r="AD105" i="11" s="1"/>
  <c r="AF105" i="11" a="1"/>
  <c r="AF105" i="11" s="1"/>
  <c r="AB225" i="11" l="1"/>
  <c r="P225" i="11"/>
  <c r="D225" i="11"/>
  <c r="W225" i="11"/>
  <c r="G225" i="11"/>
  <c r="X225" i="11"/>
  <c r="T225" i="11"/>
  <c r="H225" i="11"/>
  <c r="C225" i="11"/>
  <c r="AE225" i="11"/>
  <c r="S225" i="11"/>
  <c r="O225" i="11"/>
  <c r="AH225" i="11"/>
  <c r="AD225" i="11"/>
  <c r="Z225" i="11"/>
  <c r="V225" i="11"/>
  <c r="R225" i="11"/>
  <c r="N225" i="11"/>
  <c r="J225" i="11"/>
  <c r="F225" i="11"/>
  <c r="AF225" i="11"/>
  <c r="L225" i="11"/>
  <c r="AA225" i="11"/>
  <c r="K225" i="11"/>
  <c r="AG225" i="11"/>
  <c r="AC225" i="11"/>
  <c r="Y225" i="11"/>
  <c r="U225" i="11"/>
  <c r="Q225" i="11"/>
  <c r="M225" i="11"/>
  <c r="I225" i="11"/>
  <c r="E225" i="11"/>
  <c r="D221" i="11" l="1"/>
  <c r="AE221" i="11"/>
  <c r="X221" i="11"/>
  <c r="Q221" i="11"/>
  <c r="AG221" i="11"/>
  <c r="J221" i="11"/>
  <c r="Z221" i="11"/>
  <c r="S221" i="11"/>
  <c r="T221" i="11"/>
  <c r="M221" i="11"/>
  <c r="V221" i="11"/>
  <c r="O221" i="11"/>
  <c r="H221" i="11"/>
  <c r="L221" i="11"/>
  <c r="AB221" i="11"/>
  <c r="E221" i="11"/>
  <c r="U221" i="11"/>
  <c r="N221" i="11"/>
  <c r="AD221" i="11"/>
  <c r="G221" i="11"/>
  <c r="W221" i="11"/>
  <c r="AC221" i="11"/>
  <c r="F221" i="11"/>
  <c r="P221" i="11"/>
  <c r="AF221" i="11"/>
  <c r="I221" i="11"/>
  <c r="Y221" i="11"/>
  <c r="R221" i="11"/>
  <c r="AH221" i="11"/>
  <c r="K221" i="11"/>
  <c r="AA221" i="11"/>
  <c r="AA222" i="11" l="1"/>
  <c r="K222" i="11"/>
  <c r="Z222" i="11"/>
  <c r="J222" i="11"/>
  <c r="AB222" i="11"/>
  <c r="L222" i="11"/>
  <c r="F222" i="11"/>
  <c r="M222" i="11"/>
  <c r="X222" i="11"/>
  <c r="H222" i="11"/>
  <c r="W222" i="11"/>
  <c r="G222" i="11"/>
  <c r="Y222" i="11"/>
  <c r="I222" i="11"/>
  <c r="AC222" i="11"/>
  <c r="D222" i="11"/>
  <c r="U222" i="11"/>
  <c r="E222" i="11"/>
  <c r="T222" i="11"/>
  <c r="AH222" i="11"/>
  <c r="R222" i="11"/>
  <c r="AF222" i="11"/>
  <c r="P222" i="11"/>
  <c r="AD222" i="11"/>
  <c r="N222" i="11"/>
  <c r="AG222" i="11"/>
  <c r="Q222" i="11"/>
  <c r="AE222" i="11"/>
  <c r="O222" i="11"/>
  <c r="S222" i="11"/>
  <c r="V222" i="11"/>
  <c r="C221" i="11"/>
  <c r="V214" i="11" l="1"/>
  <c r="AC214" i="11"/>
  <c r="AA214" i="11"/>
  <c r="P214" i="11"/>
  <c r="AG214" i="11"/>
  <c r="N214" i="11"/>
  <c r="T214" i="11"/>
  <c r="AD214" i="11"/>
  <c r="X214" i="11"/>
  <c r="AF214" i="11"/>
  <c r="U214" i="11"/>
  <c r="Z214" i="11"/>
  <c r="AB214" i="11"/>
  <c r="AE214" i="11"/>
  <c r="S214" i="11"/>
  <c r="R214" i="11"/>
  <c r="Y214" i="11"/>
  <c r="W214" i="11"/>
  <c r="Q214" i="11"/>
  <c r="O214" i="11"/>
  <c r="AH214" i="11"/>
  <c r="C222" i="11"/>
  <c r="AF224" i="11" l="1"/>
  <c r="AF226" i="11" s="1"/>
  <c r="I224" i="11"/>
  <c r="I226" i="11" s="1"/>
  <c r="O224" i="11"/>
  <c r="O226" i="11" s="1"/>
  <c r="AB224" i="11"/>
  <c r="AB226" i="11" s="1"/>
  <c r="E224" i="11"/>
  <c r="E226" i="11" s="1"/>
  <c r="U224" i="11"/>
  <c r="U226" i="11" s="1"/>
  <c r="Y224" i="11"/>
  <c r="Y226" i="11" s="1"/>
  <c r="J224" i="11"/>
  <c r="J226" i="11" s="1"/>
  <c r="AD224" i="11"/>
  <c r="AD226" i="11" s="1"/>
  <c r="W224" i="11"/>
  <c r="W226" i="11" s="1"/>
  <c r="V224" i="11"/>
  <c r="V226" i="11" s="1"/>
  <c r="L224" i="11"/>
  <c r="L226" i="11" s="1"/>
  <c r="K224" i="11"/>
  <c r="K226" i="11" s="1"/>
  <c r="D224" i="11"/>
  <c r="D226" i="11" s="1"/>
  <c r="X224" i="11"/>
  <c r="X226" i="11" s="1"/>
  <c r="AE224" i="11"/>
  <c r="AE226" i="11" s="1"/>
  <c r="N224" i="11"/>
  <c r="N226" i="11" s="1"/>
  <c r="F224" i="11"/>
  <c r="F226" i="11" s="1"/>
  <c r="S224" i="11"/>
  <c r="S226" i="11" s="1"/>
  <c r="T224" i="11"/>
  <c r="T226" i="11" s="1"/>
  <c r="H224" i="11"/>
  <c r="H226" i="11" s="1"/>
  <c r="G224" i="11"/>
  <c r="G226" i="11" s="1"/>
  <c r="AH224" i="11"/>
  <c r="AH226" i="11" s="1"/>
  <c r="Q224" i="11"/>
  <c r="Q226" i="11" s="1"/>
  <c r="P224" i="11"/>
  <c r="P226" i="11" s="1"/>
  <c r="AG224" i="11"/>
  <c r="AG226" i="11" s="1"/>
  <c r="M224" i="11"/>
  <c r="M226" i="11" s="1"/>
  <c r="AC224" i="11"/>
  <c r="AC226" i="11" s="1"/>
  <c r="Z224" i="11"/>
  <c r="Z226" i="11" s="1"/>
  <c r="R224" i="11"/>
  <c r="R226" i="11" s="1"/>
  <c r="AA224" i="11"/>
  <c r="AA226" i="11" s="1"/>
  <c r="C224" i="11"/>
  <c r="C226" i="11" s="1"/>
  <c r="B55" i="33" l="1"/>
  <c r="C79" i="33"/>
  <c r="F92" i="33"/>
  <c r="G92" i="33"/>
  <c r="C100" i="33"/>
  <c r="H92" i="33"/>
  <c r="H98" i="33"/>
  <c r="H100" i="3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209" authorId="0" shapeId="0" xr:uid="{00000000-0006-0000-0500-000001000000}">
      <text>
        <r>
          <rPr>
            <b/>
            <sz val="9"/>
            <color indexed="81"/>
            <rFont val="Tahoma"/>
            <family val="2"/>
            <charset val="161"/>
          </rPr>
          <t>Author:</t>
        </r>
        <r>
          <rPr>
            <sz val="9"/>
            <color indexed="81"/>
            <rFont val="Tahoma"/>
            <family val="2"/>
            <charset val="161"/>
          </rPr>
          <t xml:space="preserve">
Excluding Distribution costs</t>
        </r>
      </text>
    </comment>
    <comment ref="A222" authorId="0" shapeId="0" xr:uid="{00000000-0006-0000-0500-000002000000}">
      <text>
        <r>
          <rPr>
            <b/>
            <sz val="9"/>
            <color indexed="81"/>
            <rFont val="Tahoma"/>
            <family val="2"/>
            <charset val="161"/>
          </rPr>
          <t>Author:</t>
        </r>
        <r>
          <rPr>
            <sz val="9"/>
            <color indexed="81"/>
            <rFont val="Tahoma"/>
            <family val="2"/>
            <charset val="161"/>
          </rPr>
          <t xml:space="preserve">
Excluding Distribution costs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6" authorId="0" shapeId="0" xr:uid="{DB5CFBA1-2A08-4F8A-90BD-E3B9477EC280}">
      <text>
        <r>
          <rPr>
            <b/>
            <sz val="9"/>
            <color indexed="81"/>
            <rFont val="Tahoma"/>
            <family val="2"/>
            <charset val="161"/>
          </rPr>
          <t>Author:</t>
        </r>
        <r>
          <rPr>
            <sz val="9"/>
            <color indexed="81"/>
            <rFont val="Tahoma"/>
            <family val="2"/>
            <charset val="161"/>
          </rPr>
          <t xml:space="preserve">
Excluding Distribution costs</t>
        </r>
      </text>
    </comment>
  </commentList>
</comments>
</file>

<file path=xl/metadata.xml><?xml version="1.0" encoding="utf-8"?>
<metadata xmlns="http://schemas.openxmlformats.org/spreadsheetml/2006/main">
  <metadataTypes count="1">
    <metadataType name="XLDAPR" minSupportedVersion="120000" copy="1" pasteAll="1" pasteValues="1" merge="1" splitFirst="1" rowColShift="1" clearFormats="1" clearComments="1" assign="1" coerce="1" cellMeta="1"/>
  </metadataTypes>
  <futureMetadata name="XLDAPR" count="1">
    <bk>
      <extLst>
        <ext xmlns:xda="http://schemas.microsoft.com/office/spreadsheetml/2017/dynamicarray"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<sst xmlns="http://schemas.openxmlformats.org/spreadsheetml/2006/main" count="1884" uniqueCount="369">
  <si>
    <t>Parameter</t>
  </si>
  <si>
    <t>Technology</t>
  </si>
  <si>
    <t>Life period</t>
  </si>
  <si>
    <t>Operation Life Time</t>
  </si>
  <si>
    <t>CRF (Capital Recovery Factor)</t>
  </si>
  <si>
    <t>Discount Rate</t>
  </si>
  <si>
    <t>Operating O&amp;M costs</t>
  </si>
  <si>
    <t>Annualized Investment costs</t>
  </si>
  <si>
    <t>CO2 costs</t>
  </si>
  <si>
    <t>Convert PJ --&gt;GWh</t>
  </si>
  <si>
    <t>Total Costs (Million USD)</t>
  </si>
  <si>
    <t>AnnualFixedOperatingCost + AnnualVariableOperating Cost (Million USD)</t>
  </si>
  <si>
    <t>VARIABLE</t>
  </si>
  <si>
    <t>FIXED</t>
  </si>
  <si>
    <t>Generation (PJ-&gt;GWh), Before Transmission losses</t>
  </si>
  <si>
    <t>Annual Production by Technology (PJ)</t>
  </si>
  <si>
    <t>Annualized Investment Cost (M.USD)</t>
  </si>
  <si>
    <t>Capital Investments (M.USD)</t>
  </si>
  <si>
    <t>TOTAL (Fixed &amp; Variable)</t>
  </si>
  <si>
    <t>Average electricity cost (USD/kWh)</t>
  </si>
  <si>
    <t>Calculations (includ. Trades)</t>
  </si>
  <si>
    <t>Calculations (non Trades)</t>
  </si>
  <si>
    <t>New Capacity (GW)</t>
  </si>
  <si>
    <t>ALELGRBPO</t>
  </si>
  <si>
    <t>GRBM00I00</t>
  </si>
  <si>
    <t>GRBM00X00</t>
  </si>
  <si>
    <t>GRCO00I00</t>
  </si>
  <si>
    <t>GRCO00X00</t>
  </si>
  <si>
    <t>GRELALBP0</t>
  </si>
  <si>
    <t>GRHF00I00</t>
  </si>
  <si>
    <t>GRMBACKSTOP</t>
  </si>
  <si>
    <t>GRMBMCHP00</t>
  </si>
  <si>
    <t>GRMCOSCP00</t>
  </si>
  <si>
    <t>GRMEL00T00</t>
  </si>
  <si>
    <t>GRMHFSTP00</t>
  </si>
  <si>
    <t>GRMHYDMS01</t>
  </si>
  <si>
    <t>GRMHYDMS02</t>
  </si>
  <si>
    <t>GRMHYDMS03</t>
  </si>
  <si>
    <t>GRMNGCCP00</t>
  </si>
  <si>
    <t>GRMNGGCP00</t>
  </si>
  <si>
    <t>GRMSOC1P00</t>
  </si>
  <si>
    <t>GRMSOU1P03</t>
  </si>
  <si>
    <t>GRMSOV1F01</t>
  </si>
  <si>
    <t>GRMWIP00</t>
  </si>
  <si>
    <t>GRMWIP01</t>
  </si>
  <si>
    <t>GRNG00I00</t>
  </si>
  <si>
    <t>NGSPROD</t>
  </si>
  <si>
    <t>OILPROD</t>
  </si>
  <si>
    <t>PWRHYDR</t>
  </si>
  <si>
    <t>Albania to Greece trade link</t>
  </si>
  <si>
    <t>Bulgaria to Greece trade link</t>
  </si>
  <si>
    <t>Distribution to transport sector</t>
  </si>
  <si>
    <t>Fyrom to Greece trade link</t>
  </si>
  <si>
    <t>Geothermal Power Plant</t>
  </si>
  <si>
    <t>Biofuel import</t>
  </si>
  <si>
    <t>Biofuel extraction/production/refining</t>
  </si>
  <si>
    <t>Coal import</t>
  </si>
  <si>
    <t>Coal extraction/production/refining</t>
  </si>
  <si>
    <t>Greece to Albania trade link</t>
  </si>
  <si>
    <t>Greece to Bulgaria trade link</t>
  </si>
  <si>
    <t>Greece to Fyrom trade link</t>
  </si>
  <si>
    <t>Greece to Italy trade link</t>
  </si>
  <si>
    <t>Greece to Turkey trade link</t>
  </si>
  <si>
    <t>Oil import</t>
  </si>
  <si>
    <t>Backstop technology</t>
  </si>
  <si>
    <t>Biomass CHP plant</t>
  </si>
  <si>
    <t>Coal power plant (Steam Turbine)</t>
  </si>
  <si>
    <t>Diesel power plants (GT)</t>
  </si>
  <si>
    <t>Diesel power plants (IC)</t>
  </si>
  <si>
    <t>Transmission &amp; Distribution Network</t>
  </si>
  <si>
    <t>Oil fired gas turbine OIL CCGT</t>
  </si>
  <si>
    <t>Oil internal combustion turbine (IC)</t>
  </si>
  <si>
    <t>Oil steam turbine (ST)</t>
  </si>
  <si>
    <t>Small hydro power plant (SHP)</t>
  </si>
  <si>
    <t>Medium hydro power plant</t>
  </si>
  <si>
    <t>Large hydro power plant</t>
  </si>
  <si>
    <t>Natural gas (Combined Cycle) CCGT</t>
  </si>
  <si>
    <t>Natural gas (Open Cycle) OCGT</t>
  </si>
  <si>
    <t>Natural gas IC</t>
  </si>
  <si>
    <t>Natural gas ST</t>
  </si>
  <si>
    <t>CSP (Without storage)</t>
  </si>
  <si>
    <t>Wind Onshore</t>
  </si>
  <si>
    <t>Wind Offshore</t>
  </si>
  <si>
    <t>Natural Gas imports</t>
  </si>
  <si>
    <t>Natural Gas Production</t>
  </si>
  <si>
    <t>Oil Production</t>
  </si>
  <si>
    <t>Greece</t>
  </si>
  <si>
    <t>Row Labels</t>
  </si>
  <si>
    <t>BATT</t>
  </si>
  <si>
    <t>GEOPWR_H</t>
  </si>
  <si>
    <t>GEOPWR_M</t>
  </si>
  <si>
    <t>GRMCOSCP00_Ptol</t>
  </si>
  <si>
    <t>NGCHPPWR</t>
  </si>
  <si>
    <t>PUMP</t>
  </si>
  <si>
    <t>From abroad to Greece trade link (Electricity Imports)</t>
  </si>
  <si>
    <t>Geothermal Power Plant (High enthalpy)</t>
  </si>
  <si>
    <t>Geothermal Power Plant (Medium enthalpy)</t>
  </si>
  <si>
    <t>From Greece to abroad trade link (Electricity Exports)</t>
  </si>
  <si>
    <t>Ptolemaida V</t>
  </si>
  <si>
    <t>Medium hydro power plant (10-100MW)</t>
  </si>
  <si>
    <t>Large hydro power plant  (&gt;100MW)</t>
  </si>
  <si>
    <t>Commercial Solar PV</t>
  </si>
  <si>
    <t>Rooftop Solar PV</t>
  </si>
  <si>
    <t>Natural Gas CHP</t>
  </si>
  <si>
    <t>Electrolysis + Fuel cell</t>
  </si>
  <si>
    <t>Average electricity cost (USD/MWh)</t>
  </si>
  <si>
    <t>Average electricity cost (EUR 2022/MWh)</t>
  </si>
  <si>
    <t>Price of CO2 (USD 19/ tCO2)</t>
  </si>
  <si>
    <t>Sum of AnnualEmissions (t CO2)</t>
  </si>
  <si>
    <t>Net imports</t>
  </si>
  <si>
    <t>Geothermal</t>
  </si>
  <si>
    <t>Biomass</t>
  </si>
  <si>
    <t>Coal</t>
  </si>
  <si>
    <t>Diesel</t>
  </si>
  <si>
    <t>Hydro</t>
  </si>
  <si>
    <t>NG</t>
  </si>
  <si>
    <t>Solar</t>
  </si>
  <si>
    <t>CSP</t>
  </si>
  <si>
    <t>Wind</t>
  </si>
  <si>
    <t>ETS Costs</t>
  </si>
  <si>
    <t>Rooftop Solar</t>
  </si>
  <si>
    <t>RES</t>
  </si>
  <si>
    <t>Non RES</t>
  </si>
  <si>
    <t>t</t>
  </si>
  <si>
    <t>wind on shore</t>
  </si>
  <si>
    <t>Wind off shore</t>
  </si>
  <si>
    <t>Γεωθερμία</t>
  </si>
  <si>
    <t>Βιομάζα</t>
  </si>
  <si>
    <t>Λιγνιτικά</t>
  </si>
  <si>
    <t>Ντίζελ</t>
  </si>
  <si>
    <t>Υδροηλεκτρικά</t>
  </si>
  <si>
    <t>Φυσικού Αερίου</t>
  </si>
  <si>
    <t>Εμπορικά Φωτοβολταικά</t>
  </si>
  <si>
    <t>Συγκεντρωτική Ηλιακή Ενέργεια</t>
  </si>
  <si>
    <t>Χερσαία Αιολική Ενέργεια</t>
  </si>
  <si>
    <t>Φωτοβολταικά Στέγης</t>
  </si>
  <si>
    <t>Υπεράκτια Αιολική Ενέργεια</t>
  </si>
  <si>
    <t>Αιολική Ενέργεια</t>
  </si>
  <si>
    <t>Καθαρές Εισαγωγές</t>
  </si>
  <si>
    <t>ΤWh</t>
  </si>
  <si>
    <t>Annualized Investment costs (μόνο τα power plants)</t>
  </si>
  <si>
    <t>Η τελική ζήτηση σε GWh</t>
  </si>
  <si>
    <t>Solar PV</t>
  </si>
  <si>
    <t>Code</t>
  </si>
  <si>
    <t>Name</t>
  </si>
  <si>
    <t>LAIc</t>
  </si>
  <si>
    <t>LAIe</t>
  </si>
  <si>
    <t>GRMDSRGT</t>
  </si>
  <si>
    <t>GRMDSRIC</t>
  </si>
  <si>
    <t>NG CHP</t>
  </si>
  <si>
    <t>Total</t>
  </si>
  <si>
    <t>Total_NECP</t>
  </si>
  <si>
    <t>388 τετραγωνικά χιλιόμετρα επιπλέον το 2035</t>
  </si>
  <si>
    <t>for biomass</t>
  </si>
  <si>
    <t>Battery Storage</t>
  </si>
  <si>
    <t>Pumping Storage</t>
  </si>
  <si>
    <r>
      <t>(km</t>
    </r>
    <r>
      <rPr>
        <b/>
        <i/>
        <vertAlign val="superscript"/>
        <sz val="7.5"/>
        <color theme="1"/>
        <rFont val="Times New Roman"/>
        <family val="1"/>
      </rPr>
      <t>2</t>
    </r>
    <r>
      <rPr>
        <b/>
        <i/>
        <sz val="7.5"/>
        <color theme="1"/>
        <rFont val="Times New Roman"/>
        <family val="1"/>
      </rPr>
      <t>/GWh)</t>
    </r>
  </si>
  <si>
    <t>Biomass production (PJ)</t>
  </si>
  <si>
    <t>Wind onshore</t>
  </si>
  <si>
    <t>Wind offshore</t>
  </si>
  <si>
    <t>Dysprosium (Dy)</t>
  </si>
  <si>
    <t>Gallium (Ga)</t>
  </si>
  <si>
    <t>Indium (In)</t>
  </si>
  <si>
    <t>Neodymium (Nd)</t>
  </si>
  <si>
    <t>Tellurium (Te)</t>
  </si>
  <si>
    <t>Row Labels (km2 of land)</t>
  </si>
  <si>
    <t>Biomass cultivation</t>
  </si>
  <si>
    <t>ETS Cost</t>
  </si>
  <si>
    <t>Capital Investments</t>
  </si>
  <si>
    <t>Operational Costs</t>
  </si>
  <si>
    <t>Row Labels (tonnes of critical materials)</t>
  </si>
  <si>
    <t>Total Cost-Increased price</t>
  </si>
  <si>
    <t>Grid</t>
  </si>
  <si>
    <t>Net imports-decreased price</t>
  </si>
  <si>
    <t>Net imports-increased price</t>
  </si>
  <si>
    <t>Biomass power plants</t>
  </si>
  <si>
    <t>Bioenergy cultivation</t>
  </si>
  <si>
    <t>scenario</t>
  </si>
  <si>
    <t>technology</t>
  </si>
  <si>
    <t>impact</t>
  </si>
  <si>
    <t>phase</t>
  </si>
  <si>
    <t>unit</t>
  </si>
  <si>
    <t>Baseline</t>
  </si>
  <si>
    <t>Marine eutrophication</t>
  </si>
  <si>
    <t>Construction</t>
  </si>
  <si>
    <t>Operation</t>
  </si>
  <si>
    <t>Solar|CSP</t>
  </si>
  <si>
    <t>Solar|PV</t>
  </si>
  <si>
    <t>Wind|onshore</t>
  </si>
  <si>
    <t>Wind|offshore</t>
  </si>
  <si>
    <t>Generic</t>
  </si>
  <si>
    <t>Storage</t>
  </si>
  <si>
    <t>kg N-Eq/GWh</t>
  </si>
  <si>
    <t>tn N-Eq/GW</t>
  </si>
  <si>
    <t>tn N-Eq/GW/yr</t>
  </si>
  <si>
    <t>Net imports (TWh)</t>
  </si>
  <si>
    <t>Total production (TWh)</t>
  </si>
  <si>
    <t>EURef Scenario</t>
  </si>
  <si>
    <t>Net imports (-78%)</t>
  </si>
  <si>
    <t>Total production (-78%)</t>
  </si>
  <si>
    <t>Net imports (-70%)</t>
  </si>
  <si>
    <t>Total production (-70%)</t>
  </si>
  <si>
    <t>Net imports (-60%)</t>
  </si>
  <si>
    <t>Total production (-60%)</t>
  </si>
  <si>
    <t>Net imports (-50%)</t>
  </si>
  <si>
    <t>Total production (-50%)</t>
  </si>
  <si>
    <t>Net imports (-40%)</t>
  </si>
  <si>
    <t>Total production (-40%)</t>
  </si>
  <si>
    <t>Net imports (-30%)</t>
  </si>
  <si>
    <t>Total production (-30%)</t>
  </si>
  <si>
    <t>Net imports (-20%)</t>
  </si>
  <si>
    <t>Total production (-20%)</t>
  </si>
  <si>
    <t>Net imports (-10%)</t>
  </si>
  <si>
    <t>Total production (-10%)</t>
  </si>
  <si>
    <t>Net imports (+10%)</t>
  </si>
  <si>
    <t>Total production (+10%)</t>
  </si>
  <si>
    <t>Net imports (+20%)</t>
  </si>
  <si>
    <t>Total production (+20%)</t>
  </si>
  <si>
    <t>Net imports (+30%)</t>
  </si>
  <si>
    <t>Total production (+30%)</t>
  </si>
  <si>
    <t>Net imports-Baseline</t>
  </si>
  <si>
    <t>Total production-Baseline</t>
  </si>
  <si>
    <t>Baseline-decreased price</t>
  </si>
  <si>
    <t>Decreased price</t>
  </si>
  <si>
    <t>Baseline Total</t>
  </si>
  <si>
    <t>Difference</t>
  </si>
  <si>
    <t>Average - Baseline</t>
  </si>
  <si>
    <t>Total Explorative</t>
  </si>
  <si>
    <t>Total Baseline</t>
  </si>
  <si>
    <t>Total Explorative (decreased price -50%)</t>
  </si>
  <si>
    <t>New capacity explorative decreased price</t>
  </si>
  <si>
    <t>tonnes 1,4-DCB-Eq/GW/yr (New Capacity - Explorative)</t>
  </si>
  <si>
    <t>New capacity explorative EU Ref price</t>
  </si>
  <si>
    <t>New capacity baseline</t>
  </si>
  <si>
    <t>tonnes 1,4-DCB-Eq/GW/yr (New Capacity - Explorative decreased price)</t>
  </si>
  <si>
    <t>tonnes 1,4-DCB-Eq/GW/yr (New Capacity - Baseline)</t>
  </si>
  <si>
    <t>Grid-Construction</t>
  </si>
  <si>
    <t>Hydro-Construction</t>
  </si>
  <si>
    <t>CSP-Construction</t>
  </si>
  <si>
    <t>Solar PV-Construction</t>
  </si>
  <si>
    <t>Wind Onshore-Construction</t>
  </si>
  <si>
    <t>Wind Offshore-Construction</t>
  </si>
  <si>
    <t>Explorative Total-Construction</t>
  </si>
  <si>
    <t>Explorative Total (decreased price -50%)-Construction</t>
  </si>
  <si>
    <t>tonnes 1,4-DCB-Eq</t>
  </si>
  <si>
    <t>Annual Capacity - Explorative</t>
  </si>
  <si>
    <t>Annual Capacity - Explorative decreased price</t>
  </si>
  <si>
    <t>Annual Capacity - Baseline</t>
  </si>
  <si>
    <t>tonnes 1,4-DCB-Eq/GW/yr (Annual Capacity - Explorative)</t>
  </si>
  <si>
    <t>tonnes 1,4-DCB-Eq/GW/yr (Annual Capacity - Explorative decreased price)</t>
  </si>
  <si>
    <t>tonnes 1,4-DCB-Eq/GW/yr (Annual Capacity - Baseline)</t>
  </si>
  <si>
    <t>Hydro-Operation</t>
  </si>
  <si>
    <t>CSP-Operation</t>
  </si>
  <si>
    <t>Solar PV-Operation</t>
  </si>
  <si>
    <t>Wind Onshore-Operation</t>
  </si>
  <si>
    <t>Wind Offshore-Operation</t>
  </si>
  <si>
    <t>Explorative Total-Operation</t>
  </si>
  <si>
    <t>Baseline-decreased price-Operation</t>
  </si>
  <si>
    <t>Explorative Total (decreased price -50%)-Operation</t>
  </si>
  <si>
    <t>Baseline-Construction</t>
  </si>
  <si>
    <t>On average this has an impact by about 2.5% on GDP</t>
  </si>
  <si>
    <t>Explorative</t>
  </si>
  <si>
    <t>Diff</t>
  </si>
  <si>
    <t>2023-2025</t>
  </si>
  <si>
    <t>2023-2030</t>
  </si>
  <si>
    <t>2023-2035</t>
  </si>
  <si>
    <t>2023-2040</t>
  </si>
  <si>
    <t>2023-2045</t>
  </si>
  <si>
    <t>2023-2050</t>
  </si>
  <si>
    <t>Explorative - decreased price</t>
  </si>
  <si>
    <t>Shocks</t>
  </si>
  <si>
    <t>Diff - decreased price</t>
  </si>
  <si>
    <t>yp</t>
  </si>
  <si>
    <t>yg</t>
  </si>
  <si>
    <t>2020-2025</t>
  </si>
  <si>
    <t>2020-2030</t>
  </si>
  <si>
    <t>2020-2035</t>
  </si>
  <si>
    <t>2020-2040</t>
  </si>
  <si>
    <t>2020-2045</t>
  </si>
  <si>
    <t>2020-2050</t>
  </si>
  <si>
    <t>GDP</t>
  </si>
  <si>
    <t>76 PRIV</t>
  </si>
  <si>
    <t>79 GOVT</t>
  </si>
  <si>
    <t>80 CGDS</t>
  </si>
  <si>
    <t>Final Shocks</t>
  </si>
  <si>
    <t>Explorative-Decreased price</t>
  </si>
  <si>
    <t>-</t>
  </si>
  <si>
    <t>277 777.778</t>
  </si>
  <si>
    <t>Explorative scenario (Decreased price)</t>
  </si>
  <si>
    <t>Explorative scenario (EU Reference price)</t>
  </si>
  <si>
    <t>Scenario</t>
  </si>
  <si>
    <t>Explorative (Decreased price)</t>
  </si>
  <si>
    <t>Ammended</t>
  </si>
  <si>
    <t>Economic</t>
  </si>
  <si>
    <t>Critical Resources</t>
  </si>
  <si>
    <t>Technical</t>
  </si>
  <si>
    <t>People health</t>
  </si>
  <si>
    <t>Biodiversity</t>
  </si>
  <si>
    <t>Socio-macroeconomic</t>
  </si>
  <si>
    <t>All the possible scenarios regarding criteria’s bilateral relationships of importance are considered</t>
  </si>
  <si>
    <t xml:space="preserve">Equal transition </t>
  </si>
  <si>
    <t>Balanced Transition</t>
  </si>
  <si>
    <t>Economic, Socio-macroeconomic</t>
  </si>
  <si>
    <t>Equal</t>
  </si>
  <si>
    <t>Materials</t>
  </si>
  <si>
    <t>Human toxicity</t>
  </si>
  <si>
    <t>kilo tonnes 1,4-DCB-Eq/GW</t>
  </si>
  <si>
    <t>kilo tonnes 1,4-DCB-Eq</t>
  </si>
  <si>
    <t>Explorative decreased price</t>
  </si>
  <si>
    <t>Rooftop solar</t>
  </si>
  <si>
    <t>Net imports-NI (% vs EURef price)</t>
  </si>
  <si>
    <t>Production Level-PL (% vs EURef price)</t>
  </si>
  <si>
    <t>Power generation cost</t>
  </si>
  <si>
    <t>Land-use</t>
  </si>
  <si>
    <t>Critical material</t>
  </si>
  <si>
    <t>Diversity of installed power</t>
  </si>
  <si>
    <t>marine eutrophication</t>
  </si>
  <si>
    <t>Explorative (EURef price)</t>
  </si>
  <si>
    <t>Extroverted PS Total</t>
  </si>
  <si>
    <t>Cumulative 2023-2050</t>
  </si>
  <si>
    <t>GDP results</t>
  </si>
  <si>
    <t>TOPSIS Results</t>
  </si>
  <si>
    <t>Explorative (-50% vs EURef price)</t>
  </si>
  <si>
    <t>Average - Extroverted PS (-50% vs EURef price)</t>
  </si>
  <si>
    <t>Total - "Electricity exports"</t>
  </si>
  <si>
    <t>Average - "Electricity exports" (EURef price)</t>
  </si>
  <si>
    <t>Total-"Electricity exports" (-50% vs EURef price)</t>
  </si>
  <si>
    <t>Average -"Electricity exports" (EU Ref price)</t>
  </si>
  <si>
    <t>Average-"Electricity exports" (EURef price)</t>
  </si>
  <si>
    <t>Average-"Electricity exports" (-50% vs EURef price)</t>
  </si>
  <si>
    <t>Average-"Electricity Exports" (EU Ref price)</t>
  </si>
  <si>
    <t>Total-"Electricity exports"</t>
  </si>
  <si>
    <t>"Electricity exports"</t>
  </si>
  <si>
    <t>"Electricity exports" (-50% vs EURef price)</t>
  </si>
  <si>
    <t>Prior</t>
  </si>
  <si>
    <t>Total -"Electricity exports" (-50% vs EURef price</t>
  </si>
  <si>
    <t>Total-Baseline</t>
  </si>
  <si>
    <t>Total-"Electricity Exports" (-50% vs EURef price)</t>
  </si>
  <si>
    <t xml:space="preserve"> </t>
  </si>
  <si>
    <t>Land</t>
  </si>
  <si>
    <t>Geothermal power plant</t>
  </si>
  <si>
    <t>Biomass CHP power plant</t>
  </si>
  <si>
    <t>38,8</t>
  </si>
  <si>
    <r>
      <t>(km</t>
    </r>
    <r>
      <rPr>
        <sz val="5"/>
        <color theme="1"/>
        <rFont val="Arial"/>
        <family val="2"/>
      </rPr>
      <t>2</t>
    </r>
    <r>
      <rPr>
        <sz val="8"/>
        <color theme="1"/>
        <rFont val="Arial"/>
        <family val="2"/>
      </rPr>
      <t>/GW)</t>
    </r>
  </si>
  <si>
    <t>Capacity land area impact factor</t>
  </si>
  <si>
    <t>Hydro power plant</t>
  </si>
  <si>
    <t>84,6</t>
  </si>
  <si>
    <t xml:space="preserve">Commercial Solar PV </t>
  </si>
  <si>
    <t xml:space="preserve">Rooftop Solar PV </t>
  </si>
  <si>
    <t>34,4</t>
  </si>
  <si>
    <t>Wind Onshore Turbine</t>
  </si>
  <si>
    <t xml:space="preserve">Wind Offshore Turbine </t>
  </si>
  <si>
    <t>tn/GW</t>
  </si>
  <si>
    <t>Solar CSP</t>
  </si>
  <si>
    <t>Critical Materials</t>
  </si>
  <si>
    <t>tn N-Eq/GWh</t>
  </si>
  <si>
    <t>Unit</t>
  </si>
  <si>
    <t>1,4-DCB-Eq/GW</t>
  </si>
  <si>
    <t>1,4-DCB-Eq/GWh</t>
  </si>
  <si>
    <t>tns/GW</t>
  </si>
  <si>
    <t>Land availabilty (km2/GW)</t>
  </si>
  <si>
    <t>Technologies</t>
  </si>
  <si>
    <t>*</t>
  </si>
  <si>
    <t>HYD_EE</t>
  </si>
  <si>
    <t>HYD_Eedp</t>
  </si>
  <si>
    <t>HYD_bau</t>
  </si>
  <si>
    <t>ELDISFIN</t>
  </si>
  <si>
    <t>Net imports -50</t>
  </si>
  <si>
    <t xml:space="preserve">This composes in around 2040 the 17% and remains to these levels until 2050 as it reaches the full capacitz for electricity exports. This level significantly grow after 2035 when power generation decarbonizes and renewable energy grows sognoficantly in the system.  On the contrary in the half price scenarios this goes until 14% in 2050 while starting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</si>
</sst>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0.0000000"/>
    <numFmt numFmtId="165" formatCode="#,##0.0"/>
    <numFmt numFmtId="166" formatCode="0.0"/>
    <numFmt numFmtId="167" formatCode="0.0000"/>
    <numFmt numFmtId="168" formatCode="0.0\ %"/>
  </numFmts>
  <fonts count="22" x14ac:knownFonts="1">
    <font>
      <sz val="11"/>
      <color theme="1"/>
      <name val="Calibri"/>
      <family val="2"/>
      <scheme val="minor"/>
    </font>
    <font>
      <b/>
      <sz val="11"/>
      <color theme="1"/>
      <name val="Calibri"/>
      <family val="2"/>
      <charset val="161"/>
      <scheme val="minor"/>
    </font>
    <font>
      <b/>
      <sz val="14"/>
      <color theme="1"/>
      <name val="Calibri"/>
      <family val="2"/>
      <charset val="161"/>
      <scheme val="minor"/>
    </font>
    <font>
      <b/>
      <sz val="12"/>
      <color theme="1"/>
      <name val="Calibri"/>
      <family val="2"/>
      <charset val="161"/>
      <scheme val="minor"/>
    </font>
    <font>
      <b/>
      <sz val="11"/>
      <color theme="1"/>
      <name val="Calibri"/>
      <family val="2"/>
      <scheme val="minor"/>
    </font>
    <font>
      <sz val="9"/>
      <color indexed="81"/>
      <name val="Tahoma"/>
      <family val="2"/>
      <charset val="161"/>
    </font>
    <font>
      <b/>
      <sz val="9"/>
      <color indexed="81"/>
      <name val="Tahoma"/>
      <family val="2"/>
      <charset val="161"/>
    </font>
    <font>
      <sz val="11"/>
      <color theme="1"/>
      <name val="Calibri"/>
      <family val="2"/>
      <scheme val="minor"/>
    </font>
    <font>
      <sz val="11"/>
      <color theme="1"/>
      <name val="Calibri"/>
      <family val="2"/>
      <charset val="161"/>
      <scheme val="minor"/>
    </font>
    <font>
      <sz val="8"/>
      <color theme="1"/>
      <name val="Times New Roman"/>
      <family val="1"/>
    </font>
    <font>
      <b/>
      <i/>
      <sz val="7.5"/>
      <color theme="1"/>
      <name val="Times New Roman"/>
      <family val="1"/>
    </font>
    <font>
      <b/>
      <i/>
      <vertAlign val="superscript"/>
      <sz val="7.5"/>
      <color theme="1"/>
      <name val="Times New Roman"/>
      <family val="1"/>
    </font>
    <font>
      <b/>
      <sz val="10"/>
      <color theme="1"/>
      <name val="Times New Roman"/>
      <family val="1"/>
    </font>
    <font>
      <b/>
      <sz val="12"/>
      <color theme="1"/>
      <name val="Calibri"/>
      <family val="2"/>
      <scheme val="minor"/>
    </font>
    <font>
      <sz val="12"/>
      <color theme="1"/>
      <name val="Calibri"/>
      <family val="2"/>
      <scheme val="minor"/>
    </font>
    <font>
      <sz val="10"/>
      <name val="Arial"/>
      <family val="2"/>
    </font>
    <font>
      <sz val="10"/>
      <color theme="1"/>
      <name val="Times New Roman"/>
      <family val="1"/>
    </font>
    <font>
      <sz val="8"/>
      <color theme="1"/>
      <name val="Arial"/>
      <family val="2"/>
    </font>
    <font>
      <sz val="8"/>
      <color rgb="FF202124"/>
      <name val="Arial"/>
      <family val="2"/>
    </font>
    <font>
      <sz val="5"/>
      <color theme="1"/>
      <name val="Arial"/>
      <family val="2"/>
    </font>
    <font>
      <b/>
      <sz val="8"/>
      <color theme="1"/>
      <name val="Arial"/>
      <family val="2"/>
    </font>
    <font>
      <b/>
      <sz val="11"/>
      <color rgb="FF767676"/>
      <name val="Arial"/>
      <family val="2"/>
    </font>
  </fonts>
  <fills count="16">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5" tint="0.59999389629810485"/>
        <bgColor indexed="64"/>
      </patternFill>
    </fill>
    <fill>
      <patternFill patternType="solid">
        <fgColor rgb="FFFFFF66"/>
        <bgColor indexed="64"/>
      </patternFill>
    </fill>
    <fill>
      <patternFill patternType="solid">
        <fgColor theme="3" tint="0.59999389629810485"/>
        <bgColor indexed="64"/>
      </patternFill>
    </fill>
    <fill>
      <patternFill patternType="solid">
        <fgColor theme="4" tint="0.59999389629810485"/>
        <bgColor indexed="64"/>
      </patternFill>
    </fill>
  </fills>
  <borders count="44">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right style="medium">
        <color indexed="64"/>
      </right>
      <top/>
      <bottom/>
      <diagonal/>
    </border>
  </borders>
  <cellStyleXfs count="3">
    <xf numFmtId="0" fontId="0" fillId="0" borderId="0"/>
    <xf numFmtId="9" fontId="7" fillId="0" borderId="0" applyFont="0" applyFill="0" applyBorder="0" applyAlignment="0" applyProtection="0"/>
    <xf numFmtId="0" fontId="15" fillId="0" borderId="0"/>
  </cellStyleXfs>
  <cellXfs count="239">
    <xf numFmtId="0" fontId="0" fillId="0" borderId="0" xfId="0"/>
    <xf numFmtId="0" fontId="0" fillId="0" borderId="0" xfId="0" applyAlignment="1">
      <alignment horizontal="center"/>
    </xf>
    <xf numFmtId="0" fontId="1" fillId="2" borderId="5" xfId="0" applyFont="1" applyFill="1" applyBorder="1" applyAlignment="1">
      <alignment horizontal="center" vertical="center"/>
    </xf>
    <xf numFmtId="0" fontId="0" fillId="4" borderId="0" xfId="0" applyFill="1"/>
    <xf numFmtId="0" fontId="2" fillId="5" borderId="5" xfId="0" applyFont="1" applyFill="1" applyBorder="1" applyAlignment="1">
      <alignment horizontal="center"/>
    </xf>
    <xf numFmtId="0" fontId="3" fillId="2" borderId="5" xfId="0" applyFont="1" applyFill="1" applyBorder="1" applyAlignment="1">
      <alignment horizontal="center" vertical="center"/>
    </xf>
    <xf numFmtId="0" fontId="0" fillId="0" borderId="6" xfId="0" applyBorder="1" applyAlignment="1">
      <alignment horizontal="center"/>
    </xf>
    <xf numFmtId="4" fontId="0" fillId="0" borderId="6" xfId="0" applyNumberFormat="1" applyBorder="1" applyAlignment="1">
      <alignment horizontal="center"/>
    </xf>
    <xf numFmtId="4" fontId="0" fillId="0" borderId="0" xfId="0" applyNumberFormat="1" applyAlignment="1">
      <alignment horizontal="center"/>
    </xf>
    <xf numFmtId="0" fontId="1" fillId="6" borderId="0" xfId="0" applyFont="1" applyFill="1" applyAlignment="1">
      <alignment horizontal="center"/>
    </xf>
    <xf numFmtId="0" fontId="0" fillId="4" borderId="0" xfId="0" applyFill="1" applyAlignment="1">
      <alignment horizontal="center"/>
    </xf>
    <xf numFmtId="0" fontId="1" fillId="2" borderId="5" xfId="0" applyFont="1" applyFill="1" applyBorder="1" applyAlignment="1">
      <alignment horizontal="center" vertical="center" wrapText="1"/>
    </xf>
    <xf numFmtId="0" fontId="4" fillId="7" borderId="0" xfId="0" applyFont="1" applyFill="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2" fontId="0" fillId="7" borderId="1" xfId="0" applyNumberFormat="1" applyFill="1" applyBorder="1" applyAlignment="1">
      <alignment horizontal="center"/>
    </xf>
    <xf numFmtId="2" fontId="0" fillId="0" borderId="0" xfId="0" applyNumberFormat="1" applyAlignment="1">
      <alignment horizontal="center"/>
    </xf>
    <xf numFmtId="2" fontId="0" fillId="4" borderId="0" xfId="0" applyNumberFormat="1" applyFill="1" applyAlignment="1">
      <alignment horizontal="center"/>
    </xf>
    <xf numFmtId="164" fontId="0" fillId="0" borderId="0" xfId="0" applyNumberFormat="1" applyAlignment="1">
      <alignment horizontal="center"/>
    </xf>
    <xf numFmtId="4" fontId="0" fillId="0" borderId="0" xfId="0" applyNumberFormat="1"/>
    <xf numFmtId="1" fontId="0" fillId="0" borderId="0" xfId="0" applyNumberFormat="1" applyAlignment="1">
      <alignment horizontal="center"/>
    </xf>
    <xf numFmtId="0" fontId="2" fillId="5" borderId="0" xfId="0" applyFont="1" applyFill="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3" borderId="3" xfId="0" applyFont="1" applyFill="1" applyBorder="1" applyAlignment="1">
      <alignment horizontal="center"/>
    </xf>
    <xf numFmtId="0" fontId="1" fillId="2" borderId="6" xfId="0" applyFont="1" applyFill="1" applyBorder="1" applyAlignment="1">
      <alignment horizontal="center" vertical="center"/>
    </xf>
    <xf numFmtId="4" fontId="0" fillId="4" borderId="0" xfId="0" applyNumberFormat="1" applyFill="1" applyAlignment="1">
      <alignment horizontal="center"/>
    </xf>
    <xf numFmtId="10" fontId="0" fillId="0" borderId="0" xfId="0" applyNumberFormat="1"/>
    <xf numFmtId="1" fontId="0" fillId="0" borderId="6" xfId="0" applyNumberFormat="1" applyBorder="1" applyAlignment="1">
      <alignment horizontal="center"/>
    </xf>
    <xf numFmtId="0" fontId="0" fillId="8" borderId="0" xfId="0" applyFill="1" applyAlignment="1">
      <alignment horizontal="center"/>
    </xf>
    <xf numFmtId="9" fontId="0" fillId="0" borderId="0" xfId="1" applyFont="1" applyAlignment="1">
      <alignment horizontal="center"/>
    </xf>
    <xf numFmtId="1" fontId="0" fillId="8" borderId="0" xfId="0" applyNumberFormat="1" applyFill="1" applyAlignment="1">
      <alignment horizontal="center"/>
    </xf>
    <xf numFmtId="8" fontId="0" fillId="0" borderId="0" xfId="0" applyNumberFormat="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9" fontId="0" fillId="0" borderId="0" xfId="0" applyNumberFormat="1"/>
    <xf numFmtId="0" fontId="0" fillId="0" borderId="5" xfId="0" applyBorder="1" applyAlignment="1">
      <alignment horizontal="center"/>
    </xf>
    <xf numFmtId="0" fontId="0" fillId="0" borderId="2" xfId="0" applyBorder="1" applyAlignment="1">
      <alignment horizontal="center"/>
    </xf>
    <xf numFmtId="0" fontId="1" fillId="2" borderId="5" xfId="0" applyFont="1" applyFill="1" applyBorder="1" applyAlignment="1">
      <alignment horizontal="center"/>
    </xf>
    <xf numFmtId="9" fontId="0" fillId="0" borderId="0" xfId="1" applyFont="1" applyBorder="1" applyAlignment="1">
      <alignment horizontal="center"/>
    </xf>
    <xf numFmtId="0" fontId="0" fillId="0" borderId="0" xfId="0" applyAlignment="1">
      <alignment horizontal="left"/>
    </xf>
    <xf numFmtId="0" fontId="0" fillId="0" borderId="8" xfId="0" applyBorder="1" applyAlignment="1">
      <alignment horizontal="center"/>
    </xf>
    <xf numFmtId="0" fontId="4" fillId="9" borderId="9" xfId="0" applyFont="1" applyFill="1" applyBorder="1" applyAlignment="1">
      <alignment horizontal="center"/>
    </xf>
    <xf numFmtId="0" fontId="4" fillId="9" borderId="10" xfId="0" applyFont="1" applyFill="1" applyBorder="1" applyAlignment="1">
      <alignment horizontal="center"/>
    </xf>
    <xf numFmtId="0" fontId="4" fillId="9" borderId="11" xfId="0" applyFont="1" applyFill="1" applyBorder="1" applyAlignment="1">
      <alignment horizontal="center"/>
    </xf>
    <xf numFmtId="0" fontId="4" fillId="9" borderId="12" xfId="0" applyFont="1" applyFill="1" applyBorder="1" applyAlignment="1">
      <alignment horizontal="center"/>
    </xf>
    <xf numFmtId="0" fontId="4" fillId="9" borderId="12" xfId="0" applyFont="1" applyFill="1" applyBorder="1" applyAlignment="1">
      <alignment horizontal="center" vertical="center"/>
    </xf>
    <xf numFmtId="0" fontId="4" fillId="9" borderId="13" xfId="0" applyFont="1" applyFill="1" applyBorder="1" applyAlignment="1">
      <alignment horizontal="center"/>
    </xf>
    <xf numFmtId="0" fontId="4" fillId="9" borderId="14" xfId="0" applyFont="1" applyFill="1" applyBorder="1" applyAlignment="1">
      <alignment horizontal="center" vertical="center"/>
    </xf>
    <xf numFmtId="0" fontId="1" fillId="0" borderId="6" xfId="0" applyFont="1" applyBorder="1" applyAlignment="1">
      <alignment horizontal="center"/>
    </xf>
    <xf numFmtId="0" fontId="1" fillId="0" borderId="6" xfId="0" applyFont="1" applyBorder="1" applyAlignment="1">
      <alignment horizontal="center" vertical="center" wrapText="1"/>
    </xf>
    <xf numFmtId="0" fontId="0" fillId="0" borderId="6" xfId="0" applyBorder="1"/>
    <xf numFmtId="4" fontId="8" fillId="0" borderId="6" xfId="0" applyNumberFormat="1" applyFont="1" applyBorder="1" applyAlignment="1">
      <alignment horizontal="center" vertical="center" wrapText="1"/>
    </xf>
    <xf numFmtId="4" fontId="8" fillId="10" borderId="15" xfId="0" applyNumberFormat="1" applyFont="1" applyFill="1" applyBorder="1" applyAlignment="1">
      <alignment horizontal="center" vertical="center" wrapText="1"/>
    </xf>
    <xf numFmtId="4" fontId="8" fillId="10" borderId="16" xfId="0" applyNumberFormat="1" applyFont="1" applyFill="1" applyBorder="1" applyAlignment="1">
      <alignment horizontal="center" vertical="center" wrapText="1"/>
    </xf>
    <xf numFmtId="4" fontId="8" fillId="10" borderId="17" xfId="0" applyNumberFormat="1" applyFont="1" applyFill="1" applyBorder="1" applyAlignment="1">
      <alignment horizontal="center" vertical="center" wrapText="1"/>
    </xf>
    <xf numFmtId="4" fontId="8" fillId="0" borderId="0" xfId="0" applyNumberFormat="1" applyFont="1" applyAlignment="1">
      <alignment horizontal="center" vertical="center" wrapText="1"/>
    </xf>
    <xf numFmtId="0" fontId="0" fillId="8" borderId="6" xfId="0" applyFill="1" applyBorder="1" applyAlignment="1">
      <alignment horizontal="center"/>
    </xf>
    <xf numFmtId="1" fontId="0" fillId="8" borderId="6" xfId="0" applyNumberFormat="1" applyFill="1" applyBorder="1" applyAlignment="1">
      <alignment horizontal="center"/>
    </xf>
    <xf numFmtId="0" fontId="4" fillId="9" borderId="5" xfId="0" applyFont="1" applyFill="1" applyBorder="1"/>
    <xf numFmtId="1" fontId="0" fillId="0" borderId="0" xfId="0" applyNumberFormat="1"/>
    <xf numFmtId="4" fontId="0" fillId="5" borderId="6" xfId="0" applyNumberFormat="1" applyFill="1" applyBorder="1" applyAlignment="1">
      <alignment horizontal="center"/>
    </xf>
    <xf numFmtId="3" fontId="0" fillId="0" borderId="0" xfId="0" applyNumberFormat="1" applyAlignment="1">
      <alignment horizontal="center"/>
    </xf>
    <xf numFmtId="4" fontId="0" fillId="9" borderId="6" xfId="0" applyNumberFormat="1" applyFill="1" applyBorder="1" applyAlignment="1">
      <alignment horizontal="center"/>
    </xf>
    <xf numFmtId="0" fontId="9" fillId="0" borderId="0" xfId="0" applyFont="1"/>
    <xf numFmtId="0" fontId="10" fillId="0" borderId="0" xfId="0" applyFont="1"/>
    <xf numFmtId="0" fontId="4" fillId="11" borderId="6" xfId="0" applyFont="1" applyFill="1" applyBorder="1" applyAlignment="1">
      <alignment horizontal="center"/>
    </xf>
    <xf numFmtId="0" fontId="0" fillId="5" borderId="6" xfId="0" applyFill="1" applyBorder="1" applyAlignment="1">
      <alignment horizontal="center"/>
    </xf>
    <xf numFmtId="0" fontId="4" fillId="6" borderId="6" xfId="0" applyFont="1" applyFill="1" applyBorder="1" applyAlignment="1">
      <alignment horizontal="center" vertical="center" wrapText="1"/>
    </xf>
    <xf numFmtId="0" fontId="4" fillId="6" borderId="6" xfId="0" applyFont="1" applyFill="1" applyBorder="1" applyAlignment="1">
      <alignment horizontal="center" vertical="center"/>
    </xf>
    <xf numFmtId="3" fontId="0" fillId="0" borderId="6" xfId="0" applyNumberFormat="1" applyBorder="1" applyAlignment="1">
      <alignment horizontal="center"/>
    </xf>
    <xf numFmtId="3" fontId="0" fillId="0" borderId="0" xfId="0" applyNumberFormat="1"/>
    <xf numFmtId="0" fontId="12" fillId="6" borderId="6" xfId="0" applyFont="1" applyFill="1" applyBorder="1" applyAlignment="1">
      <alignment horizontal="center"/>
    </xf>
    <xf numFmtId="4" fontId="0" fillId="0" borderId="6" xfId="0" applyNumberFormat="1" applyBorder="1" applyAlignment="1">
      <alignment horizontal="center" vertical="center"/>
    </xf>
    <xf numFmtId="4" fontId="0" fillId="8" borderId="0" xfId="0" applyNumberFormat="1" applyFill="1"/>
    <xf numFmtId="4" fontId="0" fillId="13" borderId="0" xfId="0" applyNumberFormat="1" applyFill="1"/>
    <xf numFmtId="3" fontId="0" fillId="8" borderId="0" xfId="0" applyNumberFormat="1" applyFill="1"/>
    <xf numFmtId="165" fontId="0" fillId="0" borderId="0" xfId="0" applyNumberFormat="1"/>
    <xf numFmtId="165" fontId="0" fillId="8" borderId="0" xfId="0" applyNumberFormat="1" applyFill="1"/>
    <xf numFmtId="4" fontId="0" fillId="0" borderId="19" xfId="0" applyNumberFormat="1" applyBorder="1" applyAlignment="1">
      <alignment horizontal="center"/>
    </xf>
    <xf numFmtId="4" fontId="0" fillId="0" borderId="10" xfId="0" applyNumberFormat="1" applyBorder="1" applyAlignment="1">
      <alignment horizontal="center"/>
    </xf>
    <xf numFmtId="4" fontId="0" fillId="0" borderId="12" xfId="0" applyNumberFormat="1" applyBorder="1" applyAlignment="1">
      <alignment horizontal="center"/>
    </xf>
    <xf numFmtId="4" fontId="0" fillId="0" borderId="20" xfId="0" applyNumberFormat="1" applyBorder="1" applyAlignment="1">
      <alignment horizontal="center"/>
    </xf>
    <xf numFmtId="4" fontId="0" fillId="0" borderId="14" xfId="0" applyNumberFormat="1" applyBorder="1" applyAlignment="1">
      <alignment horizontal="center"/>
    </xf>
    <xf numFmtId="4" fontId="0" fillId="0" borderId="21" xfId="0" applyNumberFormat="1" applyBorder="1" applyAlignment="1">
      <alignment horizontal="center"/>
    </xf>
    <xf numFmtId="4" fontId="0" fillId="0" borderId="8" xfId="0" applyNumberFormat="1" applyBorder="1" applyAlignment="1">
      <alignment horizontal="center"/>
    </xf>
    <xf numFmtId="4" fontId="0" fillId="0" borderId="22" xfId="0" applyNumberFormat="1" applyBorder="1" applyAlignment="1">
      <alignment horizontal="center"/>
    </xf>
    <xf numFmtId="0" fontId="4" fillId="9" borderId="15" xfId="0" applyFont="1" applyFill="1" applyBorder="1" applyAlignment="1">
      <alignment horizontal="center"/>
    </xf>
    <xf numFmtId="0" fontId="4" fillId="9" borderId="16" xfId="0" applyFont="1" applyFill="1" applyBorder="1" applyAlignment="1">
      <alignment horizontal="center"/>
    </xf>
    <xf numFmtId="0" fontId="4" fillId="9" borderId="17" xfId="0" applyFont="1" applyFill="1" applyBorder="1" applyAlignment="1">
      <alignment horizontal="center"/>
    </xf>
    <xf numFmtId="4" fontId="0" fillId="0" borderId="23" xfId="0" applyNumberFormat="1" applyBorder="1" applyAlignment="1">
      <alignment horizontal="center"/>
    </xf>
    <xf numFmtId="4" fontId="0" fillId="0" borderId="24" xfId="0" applyNumberFormat="1" applyBorder="1" applyAlignment="1">
      <alignment horizontal="center"/>
    </xf>
    <xf numFmtId="4" fontId="0" fillId="0" borderId="25" xfId="0" applyNumberFormat="1" applyBorder="1" applyAlignment="1">
      <alignment horizontal="center"/>
    </xf>
    <xf numFmtId="4" fontId="0" fillId="0" borderId="26" xfId="0" applyNumberFormat="1" applyBorder="1" applyAlignment="1">
      <alignment horizontal="center"/>
    </xf>
    <xf numFmtId="4" fontId="0" fillId="0" borderId="27" xfId="0" applyNumberFormat="1" applyBorder="1" applyAlignment="1">
      <alignment horizontal="center"/>
    </xf>
    <xf numFmtId="4" fontId="0" fillId="0" borderId="28" xfId="0" applyNumberFormat="1" applyBorder="1" applyAlignment="1">
      <alignment horizontal="center"/>
    </xf>
    <xf numFmtId="0" fontId="0" fillId="6" borderId="12" xfId="0" applyFill="1" applyBorder="1" applyAlignment="1">
      <alignment horizontal="center"/>
    </xf>
    <xf numFmtId="0" fontId="0" fillId="12" borderId="12" xfId="0" applyFill="1" applyBorder="1" applyAlignment="1">
      <alignment horizontal="center"/>
    </xf>
    <xf numFmtId="0" fontId="0" fillId="12" borderId="14" xfId="0" applyFill="1" applyBorder="1" applyAlignment="1">
      <alignment horizontal="center"/>
    </xf>
    <xf numFmtId="0" fontId="0" fillId="6" borderId="33" xfId="0" applyFill="1" applyBorder="1" applyAlignment="1">
      <alignment horizontal="center"/>
    </xf>
    <xf numFmtId="4" fontId="0" fillId="8" borderId="0" xfId="0" applyNumberFormat="1" applyFill="1" applyAlignment="1">
      <alignment horizontal="center"/>
    </xf>
    <xf numFmtId="4" fontId="0" fillId="0" borderId="0" xfId="0" applyNumberFormat="1" applyAlignment="1">
      <alignment horizontal="center" vertical="center"/>
    </xf>
    <xf numFmtId="0" fontId="12" fillId="6" borderId="18" xfId="0" applyFont="1" applyFill="1" applyBorder="1" applyAlignment="1">
      <alignment horizontal="center"/>
    </xf>
    <xf numFmtId="0" fontId="0" fillId="6" borderId="6" xfId="0" applyFill="1" applyBorder="1" applyAlignment="1">
      <alignment horizontal="center" vertical="center"/>
    </xf>
    <xf numFmtId="0" fontId="0" fillId="0" borderId="0" xfId="0" applyAlignment="1">
      <alignment vertical="center"/>
    </xf>
    <xf numFmtId="0" fontId="0" fillId="0" borderId="0" xfId="0" applyAlignment="1">
      <alignment wrapText="1"/>
    </xf>
    <xf numFmtId="0" fontId="14" fillId="0" borderId="6" xfId="0" applyFont="1" applyBorder="1" applyAlignment="1">
      <alignment horizontal="center" vertical="center"/>
    </xf>
    <xf numFmtId="4" fontId="15" fillId="0" borderId="6" xfId="2" applyNumberForma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4" fillId="0" borderId="9" xfId="0" applyFont="1" applyBorder="1" applyAlignment="1">
      <alignment horizontal="center"/>
    </xf>
    <xf numFmtId="0" fontId="4" fillId="0" borderId="11" xfId="0" applyFont="1" applyBorder="1" applyAlignment="1">
      <alignment horizontal="center" vertical="center"/>
    </xf>
    <xf numFmtId="0" fontId="4" fillId="0" borderId="13" xfId="0" applyFont="1" applyBorder="1" applyAlignment="1">
      <alignment horizontal="center"/>
    </xf>
    <xf numFmtId="0" fontId="4" fillId="0" borderId="2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19" xfId="0" applyFont="1" applyBorder="1" applyAlignment="1">
      <alignment horizontal="center"/>
    </xf>
    <xf numFmtId="0" fontId="4" fillId="0" borderId="10" xfId="0" applyFont="1" applyBorder="1" applyAlignment="1">
      <alignment horizontal="center"/>
    </xf>
    <xf numFmtId="0" fontId="13" fillId="0" borderId="6" xfId="0" applyFont="1" applyBorder="1" applyAlignment="1">
      <alignment horizontal="center" vertical="center"/>
    </xf>
    <xf numFmtId="0" fontId="0" fillId="0" borderId="9" xfId="0" applyBorder="1" applyAlignment="1">
      <alignment horizontal="center"/>
    </xf>
    <xf numFmtId="0" fontId="0" fillId="0" borderId="11" xfId="0" applyBorder="1" applyAlignment="1">
      <alignment horizontal="center"/>
    </xf>
    <xf numFmtId="4" fontId="0" fillId="0" borderId="12" xfId="0" applyNumberFormat="1" applyBorder="1" applyAlignment="1">
      <alignment horizontal="center" vertical="center"/>
    </xf>
    <xf numFmtId="4" fontId="0" fillId="0" borderId="14" xfId="0" applyNumberFormat="1" applyBorder="1" applyAlignment="1">
      <alignment horizontal="center" vertical="center"/>
    </xf>
    <xf numFmtId="0" fontId="4" fillId="14" borderId="10" xfId="0" applyFont="1" applyFill="1" applyBorder="1" applyAlignment="1">
      <alignment horizontal="center"/>
    </xf>
    <xf numFmtId="0" fontId="4" fillId="8" borderId="11" xfId="0" applyFont="1" applyFill="1" applyBorder="1" applyAlignment="1">
      <alignment horizontal="center" vertical="center"/>
    </xf>
    <xf numFmtId="4" fontId="15" fillId="8" borderId="6" xfId="2" applyNumberFormat="1" applyFill="1" applyBorder="1" applyAlignment="1">
      <alignment horizontal="center"/>
    </xf>
    <xf numFmtId="4" fontId="15" fillId="13" borderId="6" xfId="2" applyNumberFormat="1" applyFill="1" applyBorder="1" applyAlignment="1">
      <alignment horizontal="center"/>
    </xf>
    <xf numFmtId="10" fontId="15" fillId="0" borderId="6" xfId="2" applyNumberFormat="1" applyBorder="1" applyAlignment="1">
      <alignment horizontal="center"/>
    </xf>
    <xf numFmtId="10" fontId="0" fillId="8" borderId="19" xfId="0" applyNumberFormat="1" applyFill="1" applyBorder="1" applyAlignment="1">
      <alignment horizontal="center"/>
    </xf>
    <xf numFmtId="10" fontId="0" fillId="8" borderId="20" xfId="0" applyNumberFormat="1" applyFill="1" applyBorder="1" applyAlignment="1">
      <alignment horizontal="center"/>
    </xf>
    <xf numFmtId="0" fontId="4" fillId="15" borderId="5" xfId="0" applyFont="1" applyFill="1" applyBorder="1" applyAlignment="1">
      <alignment horizontal="center"/>
    </xf>
    <xf numFmtId="0" fontId="0" fillId="8" borderId="12" xfId="0" applyFill="1" applyBorder="1" applyAlignment="1">
      <alignment horizontal="center"/>
    </xf>
    <xf numFmtId="2" fontId="15" fillId="8" borderId="6" xfId="2" applyNumberFormat="1" applyFill="1" applyBorder="1" applyAlignment="1">
      <alignment horizontal="center"/>
    </xf>
    <xf numFmtId="2" fontId="0" fillId="8" borderId="19" xfId="0" applyNumberFormat="1" applyFill="1" applyBorder="1" applyAlignment="1">
      <alignment horizontal="center"/>
    </xf>
    <xf numFmtId="2" fontId="0" fillId="8" borderId="6" xfId="0" applyNumberFormat="1" applyFill="1" applyBorder="1" applyAlignment="1">
      <alignment horizontal="center"/>
    </xf>
    <xf numFmtId="2" fontId="0" fillId="8" borderId="12" xfId="0" applyNumberFormat="1" applyFill="1" applyBorder="1" applyAlignment="1">
      <alignment horizontal="center"/>
    </xf>
    <xf numFmtId="2" fontId="15" fillId="0" borderId="6" xfId="2" applyNumberFormat="1" applyBorder="1" applyAlignment="1">
      <alignment horizontal="center"/>
    </xf>
    <xf numFmtId="4" fontId="0" fillId="4" borderId="0" xfId="0" applyNumberFormat="1" applyFill="1"/>
    <xf numFmtId="10" fontId="0" fillId="8" borderId="14" xfId="0" applyNumberFormat="1" applyFill="1" applyBorder="1" applyAlignment="1">
      <alignment horizontal="center"/>
    </xf>
    <xf numFmtId="0" fontId="4" fillId="0" borderId="6" xfId="0" applyFont="1" applyBorder="1" applyAlignment="1">
      <alignment horizontal="center"/>
    </xf>
    <xf numFmtId="0" fontId="4" fillId="0" borderId="18" xfId="0" applyFont="1" applyBorder="1" applyAlignment="1">
      <alignment horizontal="center"/>
    </xf>
    <xf numFmtId="10" fontId="0" fillId="0" borderId="6" xfId="0" applyNumberFormat="1" applyBorder="1"/>
    <xf numFmtId="2" fontId="0" fillId="0" borderId="0" xfId="0" applyNumberFormat="1"/>
    <xf numFmtId="10" fontId="4" fillId="9" borderId="5" xfId="0" applyNumberFormat="1" applyFont="1" applyFill="1" applyBorder="1" applyAlignment="1">
      <alignment horizontal="center"/>
    </xf>
    <xf numFmtId="4" fontId="0" fillId="0" borderId="18" xfId="0" applyNumberFormat="1" applyBorder="1" applyAlignment="1">
      <alignment horizontal="center"/>
    </xf>
    <xf numFmtId="0" fontId="4" fillId="0" borderId="9" xfId="0" applyFont="1" applyBorder="1" applyAlignment="1">
      <alignment horizontal="center" vertical="center"/>
    </xf>
    <xf numFmtId="0" fontId="4" fillId="0" borderId="13" xfId="0" applyFont="1" applyBorder="1" applyAlignment="1">
      <alignment horizontal="center" vertical="center"/>
    </xf>
    <xf numFmtId="166" fontId="0" fillId="0" borderId="0" xfId="0" applyNumberFormat="1" applyAlignment="1">
      <alignment horizontal="center"/>
    </xf>
    <xf numFmtId="4" fontId="0" fillId="5" borderId="0" xfId="0" applyNumberFormat="1" applyFill="1" applyAlignment="1">
      <alignment horizontal="center"/>
    </xf>
    <xf numFmtId="167" fontId="0" fillId="0" borderId="0" xfId="0" applyNumberFormat="1"/>
    <xf numFmtId="9" fontId="0" fillId="0" borderId="0" xfId="0" applyNumberFormat="1" applyAlignment="1">
      <alignment horizontal="center"/>
    </xf>
    <xf numFmtId="0" fontId="17" fillId="0" borderId="0" xfId="0" applyFont="1"/>
    <xf numFmtId="0" fontId="16" fillId="0" borderId="6" xfId="0" applyFont="1" applyBorder="1" applyAlignment="1">
      <alignment horizontal="center" vertical="center" wrapText="1"/>
    </xf>
    <xf numFmtId="0" fontId="16" fillId="0" borderId="6" xfId="0" applyFont="1" applyBorder="1" applyAlignment="1">
      <alignment horizontal="center"/>
    </xf>
    <xf numFmtId="4" fontId="16" fillId="0" borderId="6" xfId="0" applyNumberFormat="1" applyFont="1" applyBorder="1" applyAlignment="1">
      <alignment horizontal="center"/>
    </xf>
    <xf numFmtId="4" fontId="12" fillId="0" borderId="6" xfId="0" applyNumberFormat="1" applyFont="1" applyBorder="1" applyAlignment="1">
      <alignment horizontal="center"/>
    </xf>
    <xf numFmtId="0" fontId="4" fillId="6" borderId="18" xfId="0" applyFont="1" applyFill="1" applyBorder="1" applyAlignment="1">
      <alignment horizontal="center" vertical="center" wrapText="1"/>
    </xf>
    <xf numFmtId="0" fontId="4" fillId="6" borderId="18" xfId="0" applyFont="1" applyFill="1" applyBorder="1" applyAlignment="1">
      <alignment horizontal="center" vertical="center"/>
    </xf>
    <xf numFmtId="4" fontId="0" fillId="0" borderId="37" xfId="0" applyNumberFormat="1" applyBorder="1" applyAlignment="1">
      <alignment horizont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4" fillId="0" borderId="6" xfId="0" applyFont="1" applyBorder="1" applyAlignment="1">
      <alignment horizontal="center" wrapText="1"/>
    </xf>
    <xf numFmtId="0" fontId="16" fillId="0" borderId="18" xfId="0" applyFont="1" applyBorder="1" applyAlignment="1">
      <alignment horizontal="center" vertical="center" wrapText="1"/>
    </xf>
    <xf numFmtId="0" fontId="0" fillId="0" borderId="37" xfId="0" applyBorder="1" applyAlignment="1">
      <alignment horizontal="center"/>
    </xf>
    <xf numFmtId="4" fontId="16" fillId="0" borderId="6" xfId="0" applyNumberFormat="1" applyFont="1" applyBorder="1" applyAlignment="1">
      <alignment horizontal="center" vertical="center" wrapText="1"/>
    </xf>
    <xf numFmtId="0" fontId="12" fillId="0" borderId="18" xfId="0" applyFont="1" applyBorder="1" applyAlignment="1">
      <alignment horizontal="center" vertical="center" wrapText="1"/>
    </xf>
    <xf numFmtId="4" fontId="16" fillId="0" borderId="37" xfId="0" applyNumberFormat="1" applyFont="1" applyBorder="1" applyAlignment="1">
      <alignment horizontal="center" vertical="center" wrapText="1"/>
    </xf>
    <xf numFmtId="0" fontId="12" fillId="0" borderId="9" xfId="0" applyFont="1" applyBorder="1" applyAlignment="1">
      <alignment horizontal="center" vertical="center" wrapText="1"/>
    </xf>
    <xf numFmtId="0" fontId="12" fillId="0" borderId="1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14" xfId="0" applyFont="1" applyBorder="1" applyAlignment="1">
      <alignment horizontal="center" vertical="center" wrapText="1"/>
    </xf>
    <xf numFmtId="0" fontId="4" fillId="9" borderId="3" xfId="0" applyFont="1" applyFill="1" applyBorder="1"/>
    <xf numFmtId="0" fontId="0" fillId="0" borderId="6" xfId="0" applyBorder="1" applyAlignment="1">
      <alignment vertical="center"/>
    </xf>
    <xf numFmtId="0" fontId="0" fillId="0" borderId="12" xfId="0" applyBorder="1"/>
    <xf numFmtId="0" fontId="0" fillId="0" borderId="20" xfId="0" applyBorder="1"/>
    <xf numFmtId="0" fontId="0" fillId="0" borderId="14" xfId="0" applyBorder="1"/>
    <xf numFmtId="0" fontId="4" fillId="0" borderId="11" xfId="0" applyFont="1" applyBorder="1" applyAlignment="1">
      <alignment horizontal="center"/>
    </xf>
    <xf numFmtId="4" fontId="0" fillId="9" borderId="0" xfId="0" applyNumberFormat="1" applyFill="1" applyAlignment="1">
      <alignment horizontal="center"/>
    </xf>
    <xf numFmtId="0" fontId="0" fillId="8" borderId="0" xfId="0" applyFill="1" applyAlignment="1">
      <alignment horizontal="center" vertical="center"/>
    </xf>
    <xf numFmtId="0" fontId="12" fillId="0" borderId="30" xfId="0" applyFont="1" applyBorder="1" applyAlignment="1">
      <alignment horizontal="center" vertical="center" wrapText="1"/>
    </xf>
    <xf numFmtId="0" fontId="12" fillId="0" borderId="38" xfId="0" applyFont="1" applyBorder="1" applyAlignment="1">
      <alignment horizontal="center" vertical="center" wrapText="1"/>
    </xf>
    <xf numFmtId="4" fontId="18" fillId="0" borderId="0" xfId="0" applyNumberFormat="1" applyFont="1" applyAlignment="1">
      <alignment horizontal="left"/>
    </xf>
    <xf numFmtId="168" fontId="0" fillId="0" borderId="6" xfId="0" applyNumberFormat="1" applyBorder="1" applyAlignment="1">
      <alignment horizontal="center"/>
    </xf>
    <xf numFmtId="2" fontId="0" fillId="0" borderId="40" xfId="0" applyNumberFormat="1" applyBorder="1"/>
    <xf numFmtId="4" fontId="0" fillId="0" borderId="9" xfId="0" applyNumberFormat="1" applyBorder="1" applyAlignment="1">
      <alignment horizontal="center"/>
    </xf>
    <xf numFmtId="4" fontId="0" fillId="0" borderId="11" xfId="0" applyNumberFormat="1" applyBorder="1" applyAlignment="1">
      <alignment horizontal="center"/>
    </xf>
    <xf numFmtId="4" fontId="0" fillId="0" borderId="13" xfId="0" applyNumberFormat="1" applyBorder="1" applyAlignment="1">
      <alignment horizontal="center"/>
    </xf>
    <xf numFmtId="0" fontId="17" fillId="0" borderId="0" xfId="0" applyFont="1" applyAlignment="1">
      <alignment horizontal="center"/>
    </xf>
    <xf numFmtId="0" fontId="17" fillId="0" borderId="6" xfId="0" applyFont="1" applyBorder="1" applyAlignment="1">
      <alignment horizontal="center"/>
    </xf>
    <xf numFmtId="0" fontId="20" fillId="0" borderId="6" xfId="0" applyFont="1" applyBorder="1" applyAlignment="1">
      <alignment horizontal="center"/>
    </xf>
    <xf numFmtId="0" fontId="17" fillId="0" borderId="39" xfId="0" applyFont="1" applyBorder="1" applyAlignment="1">
      <alignment horizontal="center"/>
    </xf>
    <xf numFmtId="4" fontId="0" fillId="0" borderId="18" xfId="0" applyNumberFormat="1" applyBorder="1" applyAlignment="1">
      <alignment horizontal="center" vertical="center"/>
    </xf>
    <xf numFmtId="4" fontId="0" fillId="0" borderId="39" xfId="0" applyNumberFormat="1" applyBorder="1" applyAlignment="1">
      <alignment horizontal="center"/>
    </xf>
    <xf numFmtId="0" fontId="20" fillId="8" borderId="6" xfId="0" applyFont="1" applyFill="1" applyBorder="1" applyAlignment="1">
      <alignment horizontal="center"/>
    </xf>
    <xf numFmtId="0" fontId="17" fillId="8" borderId="6" xfId="0" applyFont="1" applyFill="1" applyBorder="1" applyAlignment="1">
      <alignment horizontal="center"/>
    </xf>
    <xf numFmtId="0" fontId="4" fillId="6" borderId="5" xfId="0" applyFont="1" applyFill="1" applyBorder="1" applyAlignment="1">
      <alignment horizontal="center"/>
    </xf>
    <xf numFmtId="3" fontId="16" fillId="0" borderId="6" xfId="0" applyNumberFormat="1" applyFont="1" applyBorder="1" applyAlignment="1">
      <alignment horizontal="center"/>
    </xf>
    <xf numFmtId="3" fontId="16" fillId="6" borderId="6" xfId="0" applyNumberFormat="1" applyFont="1" applyFill="1" applyBorder="1" applyAlignment="1">
      <alignment horizontal="center"/>
    </xf>
    <xf numFmtId="4" fontId="16" fillId="6" borderId="6" xfId="0" applyNumberFormat="1" applyFont="1" applyFill="1" applyBorder="1" applyAlignment="1">
      <alignment horizontal="center"/>
    </xf>
    <xf numFmtId="0" fontId="0" fillId="0" borderId="39" xfId="0" applyBorder="1" applyAlignment="1">
      <alignment horizontal="center" vertical="center"/>
    </xf>
    <xf numFmtId="0" fontId="12" fillId="6" borderId="8" xfId="0" applyFont="1" applyFill="1" applyBorder="1" applyAlignment="1">
      <alignment horizontal="center"/>
    </xf>
    <xf numFmtId="0" fontId="4" fillId="9" borderId="5" xfId="0" applyFont="1" applyFill="1" applyBorder="1" applyAlignment="1">
      <alignment horizontal="center"/>
    </xf>
    <xf numFmtId="0" fontId="0" fillId="0" borderId="42" xfId="0" applyBorder="1" applyAlignment="1">
      <alignment horizontal="center"/>
    </xf>
    <xf numFmtId="0" fontId="0" fillId="0" borderId="16" xfId="0" applyBorder="1" applyAlignment="1">
      <alignment horizontal="center"/>
    </xf>
    <xf numFmtId="0" fontId="0" fillId="0" borderId="16" xfId="0" applyBorder="1" applyAlignment="1">
      <alignment horizontal="center" vertical="center"/>
    </xf>
    <xf numFmtId="0" fontId="0" fillId="0" borderId="17" xfId="0" applyBorder="1" applyAlignment="1">
      <alignment horizontal="center"/>
    </xf>
    <xf numFmtId="4" fontId="4" fillId="9" borderId="4" xfId="0" applyNumberFormat="1" applyFont="1" applyFill="1" applyBorder="1" applyAlignment="1">
      <alignment horizontal="center"/>
    </xf>
    <xf numFmtId="4" fontId="4" fillId="9" borderId="25" xfId="0" applyNumberFormat="1" applyFont="1" applyFill="1" applyBorder="1" applyAlignment="1">
      <alignment horizontal="center"/>
    </xf>
    <xf numFmtId="4" fontId="4" fillId="9" borderId="43" xfId="0" applyNumberFormat="1" applyFont="1" applyFill="1" applyBorder="1" applyAlignment="1">
      <alignment horizontal="center"/>
    </xf>
    <xf numFmtId="0" fontId="0" fillId="0" borderId="0" xfId="0" applyAlignment="1">
      <alignment horizontal="center"/>
    </xf>
    <xf numFmtId="0" fontId="4" fillId="14" borderId="6" xfId="0" applyFont="1" applyFill="1" applyBorder="1" applyAlignment="1">
      <alignment horizontal="center"/>
    </xf>
    <xf numFmtId="0" fontId="0" fillId="8" borderId="9" xfId="0" applyFill="1" applyBorder="1" applyAlignment="1">
      <alignment horizontal="center" vertical="center"/>
    </xf>
    <xf numFmtId="0" fontId="0" fillId="8" borderId="13" xfId="0" applyFill="1" applyBorder="1" applyAlignment="1">
      <alignment horizontal="center" vertical="center"/>
    </xf>
    <xf numFmtId="0" fontId="0" fillId="9" borderId="3" xfId="0" applyFill="1" applyBorder="1" applyAlignment="1">
      <alignment horizontal="center" vertical="center"/>
    </xf>
    <xf numFmtId="0" fontId="0" fillId="9" borderId="36" xfId="0" applyFill="1" applyBorder="1" applyAlignment="1">
      <alignment horizontal="center" vertical="center"/>
    </xf>
    <xf numFmtId="0" fontId="0" fillId="0" borderId="6" xfId="0" applyBorder="1" applyAlignment="1">
      <alignment horizontal="center" vertical="center"/>
    </xf>
    <xf numFmtId="0" fontId="0" fillId="0" borderId="39" xfId="0" applyBorder="1" applyAlignment="1">
      <alignment horizontal="center" vertical="center"/>
    </xf>
    <xf numFmtId="0" fontId="0" fillId="0" borderId="8" xfId="0" applyBorder="1" applyAlignment="1">
      <alignment horizontal="center" vertical="center"/>
    </xf>
    <xf numFmtId="0" fontId="12" fillId="0" borderId="19" xfId="0" applyFont="1" applyBorder="1" applyAlignment="1">
      <alignment horizontal="center" vertical="center" wrapText="1"/>
    </xf>
    <xf numFmtId="0" fontId="0" fillId="12" borderId="30" xfId="0" applyFill="1" applyBorder="1" applyAlignment="1">
      <alignment horizontal="center" vertical="center"/>
    </xf>
    <xf numFmtId="0" fontId="0" fillId="12" borderId="31" xfId="0" applyFill="1" applyBorder="1" applyAlignment="1">
      <alignment horizontal="center" vertical="center"/>
    </xf>
    <xf numFmtId="0" fontId="0" fillId="12" borderId="32" xfId="0" applyFill="1" applyBorder="1" applyAlignment="1">
      <alignment horizontal="center" vertical="center"/>
    </xf>
    <xf numFmtId="0" fontId="0" fillId="6" borderId="31" xfId="0" applyFill="1" applyBorder="1" applyAlignment="1">
      <alignment horizontal="center" vertical="center"/>
    </xf>
    <xf numFmtId="0" fontId="0" fillId="6" borderId="29" xfId="0" applyFill="1" applyBorder="1" applyAlignment="1">
      <alignment horizontal="center" vertical="center"/>
    </xf>
    <xf numFmtId="0" fontId="0" fillId="0" borderId="0" xfId="0" applyAlignment="1">
      <alignment horizontal="center"/>
    </xf>
    <xf numFmtId="0" fontId="0" fillId="0" borderId="18" xfId="0" applyBorder="1" applyAlignment="1">
      <alignment horizontal="center" vertical="center"/>
    </xf>
    <xf numFmtId="0" fontId="0" fillId="0" borderId="37" xfId="0" applyBorder="1" applyAlignment="1">
      <alignment horizontal="center" vertical="center"/>
    </xf>
    <xf numFmtId="0" fontId="0" fillId="0" borderId="41" xfId="0" applyBorder="1" applyAlignment="1">
      <alignment horizontal="center" vertical="center"/>
    </xf>
    <xf numFmtId="0" fontId="0" fillId="0" borderId="40" xfId="0" applyBorder="1" applyAlignment="1">
      <alignment horizontal="center"/>
    </xf>
    <xf numFmtId="0" fontId="4" fillId="9" borderId="6" xfId="0" applyFont="1" applyFill="1" applyBorder="1" applyAlignment="1">
      <alignment horizontal="center"/>
    </xf>
    <xf numFmtId="9" fontId="0" fillId="0" borderId="6" xfId="0" applyNumberFormat="1" applyBorder="1" applyAlignment="1">
      <alignment horizontal="center"/>
    </xf>
    <xf numFmtId="4" fontId="21" fillId="0" borderId="0" xfId="0" applyNumberFormat="1" applyFont="1" applyAlignment="1">
      <alignment horizontal="center"/>
    </xf>
    <xf numFmtId="4" fontId="0" fillId="0" borderId="0" xfId="0" applyNumberFormat="1" applyFill="1" applyBorder="1" applyAlignment="1">
      <alignment horizontal="center"/>
    </xf>
  </cellXfs>
  <cellStyles count="3">
    <cellStyle name="Normal" xfId="0" builtinId="0"/>
    <cellStyle name="Normal 2 2" xfId="2" xr:uid="{9C740F00-7243-4C66-A2CD-6705CE2B2529}"/>
    <cellStyle name="Percent" xfId="1" builtinId="5"/>
  </cellStyles>
  <dxfs count="0"/>
  <tableStyles count="0" defaultTableStyle="TableStyleMedium2" defaultPivotStyle="PivotStyleMedium9"/>
  <colors>
    <mruColors>
      <color rgb="FFFFFF66"/>
      <color rgb="FF3A679C"/>
      <color rgb="FF358E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eetMetadata" Target="metadata.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Fixed!$A$38</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Fixed!$C$38:$AH$38</c15:sqref>
                  </c15:fullRef>
                </c:ext>
              </c:extLst>
              <c:f>Fixed!$F$38:$AH$38</c:f>
              <c:numCache>
                <c:formatCode>#,##0.00</c:formatCode>
                <c:ptCount val="29"/>
                <c:pt idx="0">
                  <c:v>7.384999999999998</c:v>
                </c:pt>
                <c:pt idx="1">
                  <c:v>7.3099999999999987</c:v>
                </c:pt>
                <c:pt idx="2">
                  <c:v>7.240000000000002</c:v>
                </c:pt>
                <c:pt idx="3">
                  <c:v>7.1650000000000027</c:v>
                </c:pt>
                <c:pt idx="4">
                  <c:v>7.0900000000000034</c:v>
                </c:pt>
                <c:pt idx="5">
                  <c:v>7.0200000000000031</c:v>
                </c:pt>
                <c:pt idx="6">
                  <c:v>6.9450000000000003</c:v>
                </c:pt>
                <c:pt idx="7">
                  <c:v>6.870000000000001</c:v>
                </c:pt>
                <c:pt idx="8">
                  <c:v>6.8000000000000007</c:v>
                </c:pt>
                <c:pt idx="9">
                  <c:v>6.759999999999998</c:v>
                </c:pt>
                <c:pt idx="10">
                  <c:v>6.7200000000000024</c:v>
                </c:pt>
                <c:pt idx="11">
                  <c:v>6.68</c:v>
                </c:pt>
                <c:pt idx="12">
                  <c:v>6.6400000000000041</c:v>
                </c:pt>
                <c:pt idx="13">
                  <c:v>6.6000000000000014</c:v>
                </c:pt>
                <c:pt idx="14">
                  <c:v>-32.799999999999997</c:v>
                </c:pt>
                <c:pt idx="15">
                  <c:v>-32.6</c:v>
                </c:pt>
                <c:pt idx="16">
                  <c:v>-45.360000000000007</c:v>
                </c:pt>
                <c:pt idx="17">
                  <c:v>-45.08</c:v>
                </c:pt>
                <c:pt idx="18">
                  <c:v>-44.8</c:v>
                </c:pt>
                <c:pt idx="19">
                  <c:v>-44.519999999999996</c:v>
                </c:pt>
                <c:pt idx="20">
                  <c:v>-44.24</c:v>
                </c:pt>
                <c:pt idx="21">
                  <c:v>-43.96</c:v>
                </c:pt>
                <c:pt idx="22">
                  <c:v>-43.679999999999993</c:v>
                </c:pt>
                <c:pt idx="23">
                  <c:v>-43.400000000000006</c:v>
                </c:pt>
                <c:pt idx="24">
                  <c:v>-43.120000000000005</c:v>
                </c:pt>
                <c:pt idx="25">
                  <c:v>-42.839999999999996</c:v>
                </c:pt>
                <c:pt idx="26">
                  <c:v>-42.559999999999995</c:v>
                </c:pt>
                <c:pt idx="27">
                  <c:v>-42.28</c:v>
                </c:pt>
                <c:pt idx="28">
                  <c:v>-42</c:v>
                </c:pt>
              </c:numCache>
            </c:numRef>
          </c:val>
          <c:extLst>
            <c:ext xmlns:c16="http://schemas.microsoft.com/office/drawing/2014/chart" uri="{C3380CC4-5D6E-409C-BE32-E72D297353CC}">
              <c16:uniqueId val="{00000000-5EDE-485D-9E0A-2C87B3E14B2C}"/>
            </c:ext>
          </c:extLst>
        </c:ser>
        <c:ser>
          <c:idx val="1"/>
          <c:order val="1"/>
          <c:tx>
            <c:strRef>
              <c:f>Fixed!$A$39</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Fixed!$C$39:$AH$39</c15:sqref>
                  </c15:fullRef>
                </c:ext>
              </c:extLst>
              <c:f>Fixed!$F$39:$AH$39</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48.481999999999999</c:v>
                </c:pt>
                <c:pt idx="15">
                  <c:v>74.515999999999991</c:v>
                </c:pt>
                <c:pt idx="16">
                  <c:v>74.460000000000008</c:v>
                </c:pt>
                <c:pt idx="17">
                  <c:v>74.408999999999992</c:v>
                </c:pt>
                <c:pt idx="18">
                  <c:v>74.353000000000009</c:v>
                </c:pt>
                <c:pt idx="19">
                  <c:v>74.468999999999994</c:v>
                </c:pt>
                <c:pt idx="20">
                  <c:v>74.582999999999998</c:v>
                </c:pt>
                <c:pt idx="21">
                  <c:v>74.697000000000003</c:v>
                </c:pt>
                <c:pt idx="22">
                  <c:v>74.811000000000007</c:v>
                </c:pt>
                <c:pt idx="23">
                  <c:v>74.925000000000011</c:v>
                </c:pt>
                <c:pt idx="24">
                  <c:v>75.039000000000001</c:v>
                </c:pt>
                <c:pt idx="25">
                  <c:v>75.153000000000006</c:v>
                </c:pt>
                <c:pt idx="26">
                  <c:v>75.266999999999996</c:v>
                </c:pt>
                <c:pt idx="27">
                  <c:v>75.38300000000001</c:v>
                </c:pt>
                <c:pt idx="28">
                  <c:v>75.497</c:v>
                </c:pt>
              </c:numCache>
            </c:numRef>
          </c:val>
          <c:extLst>
            <c:ext xmlns:c16="http://schemas.microsoft.com/office/drawing/2014/chart" uri="{C3380CC4-5D6E-409C-BE32-E72D297353CC}">
              <c16:uniqueId val="{00000001-5EDE-485D-9E0A-2C87B3E14B2C}"/>
            </c:ext>
          </c:extLst>
        </c:ser>
        <c:ser>
          <c:idx val="2"/>
          <c:order val="2"/>
          <c:tx>
            <c:strRef>
              <c:f>Fixed!$A$40</c:f>
              <c:strCache>
                <c:ptCount val="1"/>
                <c:pt idx="0">
                  <c:v>Biomass</c:v>
                </c:pt>
              </c:strCache>
            </c:strRef>
          </c:tx>
          <c:spPr>
            <a:solidFill>
              <a:schemeClr val="accent3"/>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Fixed!$C$40:$AH$40</c15:sqref>
                  </c15:fullRef>
                </c:ext>
              </c:extLst>
              <c:f>Fixed!$F$40:$AH$40</c:f>
              <c:numCache>
                <c:formatCode>#,##0.00</c:formatCode>
                <c:ptCount val="29"/>
                <c:pt idx="0">
                  <c:v>15.513</c:v>
                </c:pt>
                <c:pt idx="1">
                  <c:v>25.484999999999999</c:v>
                </c:pt>
                <c:pt idx="2">
                  <c:v>35.167999999999999</c:v>
                </c:pt>
                <c:pt idx="3">
                  <c:v>34.65</c:v>
                </c:pt>
                <c:pt idx="4">
                  <c:v>34.131999999999998</c:v>
                </c:pt>
                <c:pt idx="5">
                  <c:v>33.613999999999997</c:v>
                </c:pt>
                <c:pt idx="6">
                  <c:v>33.103000000000002</c:v>
                </c:pt>
                <c:pt idx="7">
                  <c:v>32.585000000000001</c:v>
                </c:pt>
                <c:pt idx="8">
                  <c:v>32.067</c:v>
                </c:pt>
                <c:pt idx="9">
                  <c:v>31.997</c:v>
                </c:pt>
                <c:pt idx="10">
                  <c:v>31.927</c:v>
                </c:pt>
                <c:pt idx="11">
                  <c:v>31.85</c:v>
                </c:pt>
                <c:pt idx="12">
                  <c:v>40.86</c:v>
                </c:pt>
                <c:pt idx="13">
                  <c:v>49.83</c:v>
                </c:pt>
                <c:pt idx="14">
                  <c:v>58.76</c:v>
                </c:pt>
                <c:pt idx="15">
                  <c:v>67.635000000000005</c:v>
                </c:pt>
                <c:pt idx="16">
                  <c:v>67.484999999999999</c:v>
                </c:pt>
                <c:pt idx="17">
                  <c:v>67.334999999999994</c:v>
                </c:pt>
                <c:pt idx="18">
                  <c:v>67.17</c:v>
                </c:pt>
                <c:pt idx="19">
                  <c:v>67.034999999999997</c:v>
                </c:pt>
                <c:pt idx="20">
                  <c:v>66.900000000000006</c:v>
                </c:pt>
                <c:pt idx="21">
                  <c:v>66.765000000000001</c:v>
                </c:pt>
                <c:pt idx="22">
                  <c:v>66.63</c:v>
                </c:pt>
                <c:pt idx="23">
                  <c:v>66.495000000000005</c:v>
                </c:pt>
                <c:pt idx="24">
                  <c:v>66.36</c:v>
                </c:pt>
                <c:pt idx="25">
                  <c:v>66.209999999999994</c:v>
                </c:pt>
                <c:pt idx="26">
                  <c:v>66.075000000000003</c:v>
                </c:pt>
                <c:pt idx="27">
                  <c:v>65.94</c:v>
                </c:pt>
                <c:pt idx="28">
                  <c:v>65.805000000000007</c:v>
                </c:pt>
              </c:numCache>
            </c:numRef>
          </c:val>
          <c:extLst>
            <c:ext xmlns:c16="http://schemas.microsoft.com/office/drawing/2014/chart" uri="{C3380CC4-5D6E-409C-BE32-E72D297353CC}">
              <c16:uniqueId val="{00000002-5EDE-485D-9E0A-2C87B3E14B2C}"/>
            </c:ext>
          </c:extLst>
        </c:ser>
        <c:ser>
          <c:idx val="3"/>
          <c:order val="3"/>
          <c:tx>
            <c:strRef>
              <c:f>Fixed!$A$41</c:f>
              <c:strCache>
                <c:ptCount val="1"/>
                <c:pt idx="0">
                  <c:v>Coal</c:v>
                </c:pt>
              </c:strCache>
            </c:strRef>
          </c:tx>
          <c:spPr>
            <a:solidFill>
              <a:schemeClr val="accent4"/>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Fixed!$C$41:$AH$41</c15:sqref>
                  </c15:fullRef>
                </c:ext>
              </c:extLst>
              <c:f>Fixed!$F$41:$AH$41</c:f>
              <c:numCache>
                <c:formatCode>#,##0.00</c:formatCode>
                <c:ptCount val="29"/>
                <c:pt idx="0">
                  <c:v>145.5402</c:v>
                </c:pt>
                <c:pt idx="1">
                  <c:v>180.25920000000002</c:v>
                </c:pt>
                <c:pt idx="2">
                  <c:v>35.573999999999998</c:v>
                </c:pt>
                <c:pt idx="3">
                  <c:v>35.293999999999997</c:v>
                </c:pt>
                <c:pt idx="4">
                  <c:v>35.014000000000003</c:v>
                </c:pt>
                <c:pt idx="5">
                  <c:v>34.741</c:v>
                </c:pt>
                <c:pt idx="6">
                  <c:v>34.460999999999999</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5EDE-485D-9E0A-2C87B3E14B2C}"/>
            </c:ext>
          </c:extLst>
        </c:ser>
        <c:ser>
          <c:idx val="4"/>
          <c:order val="4"/>
          <c:tx>
            <c:strRef>
              <c:f>Fixed!$A$42</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Fixed!$C$42:$AH$42</c15:sqref>
                  </c15:fullRef>
                </c:ext>
              </c:extLst>
              <c:f>Fixed!$F$42:$AH$42</c:f>
              <c:numCache>
                <c:formatCode>#,##0.00</c:formatCode>
                <c:ptCount val="29"/>
                <c:pt idx="0">
                  <c:v>29.568000000000001</c:v>
                </c:pt>
                <c:pt idx="1">
                  <c:v>16.8</c:v>
                </c:pt>
                <c:pt idx="2">
                  <c:v>16.8</c:v>
                </c:pt>
                <c:pt idx="3">
                  <c:v>16.8</c:v>
                </c:pt>
                <c:pt idx="4">
                  <c:v>16.8</c:v>
                </c:pt>
                <c:pt idx="5">
                  <c:v>16.8</c:v>
                </c:pt>
                <c:pt idx="6">
                  <c:v>16.8</c:v>
                </c:pt>
                <c:pt idx="7">
                  <c:v>16.8</c:v>
                </c:pt>
                <c:pt idx="8">
                  <c:v>16.8</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5EDE-485D-9E0A-2C87B3E14B2C}"/>
            </c:ext>
          </c:extLst>
        </c:ser>
        <c:ser>
          <c:idx val="5"/>
          <c:order val="5"/>
          <c:tx>
            <c:strRef>
              <c:f>Fixed!$A$43</c:f>
              <c:strCache>
                <c:ptCount val="1"/>
                <c:pt idx="0">
                  <c:v>Hydro</c:v>
                </c:pt>
              </c:strCache>
            </c:strRef>
          </c:tx>
          <c:spPr>
            <a:solidFill>
              <a:schemeClr val="accent6"/>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Fixed!$C$43:$AH$43</c15:sqref>
                  </c15:fullRef>
                </c:ext>
              </c:extLst>
              <c:f>Fixed!$F$43:$AH$43</c:f>
              <c:numCache>
                <c:formatCode>#,##0.00</c:formatCode>
                <c:ptCount val="29"/>
                <c:pt idx="0">
                  <c:v>210.97499999999999</c:v>
                </c:pt>
                <c:pt idx="1">
                  <c:v>210.97499999999999</c:v>
                </c:pt>
                <c:pt idx="2">
                  <c:v>210.97499999999999</c:v>
                </c:pt>
                <c:pt idx="3">
                  <c:v>210.97499999999999</c:v>
                </c:pt>
                <c:pt idx="4">
                  <c:v>210.97499999999999</c:v>
                </c:pt>
                <c:pt idx="5">
                  <c:v>210.97499999999999</c:v>
                </c:pt>
                <c:pt idx="6">
                  <c:v>210.97499999999999</c:v>
                </c:pt>
                <c:pt idx="7">
                  <c:v>210.97499999999999</c:v>
                </c:pt>
                <c:pt idx="8">
                  <c:v>210.97499999999999</c:v>
                </c:pt>
                <c:pt idx="9">
                  <c:v>210.97499999999999</c:v>
                </c:pt>
                <c:pt idx="10">
                  <c:v>210.97499999999999</c:v>
                </c:pt>
                <c:pt idx="11">
                  <c:v>210.97499999999999</c:v>
                </c:pt>
                <c:pt idx="12">
                  <c:v>229.72499999999999</c:v>
                </c:pt>
                <c:pt idx="13">
                  <c:v>248.47499999999999</c:v>
                </c:pt>
                <c:pt idx="14">
                  <c:v>267.22500000000002</c:v>
                </c:pt>
                <c:pt idx="15">
                  <c:v>285.97500000000002</c:v>
                </c:pt>
                <c:pt idx="16">
                  <c:v>304.72500000000002</c:v>
                </c:pt>
                <c:pt idx="17">
                  <c:v>323.47500000000002</c:v>
                </c:pt>
                <c:pt idx="18">
                  <c:v>342.22500000000002</c:v>
                </c:pt>
                <c:pt idx="19">
                  <c:v>348.97500000000002</c:v>
                </c:pt>
                <c:pt idx="20">
                  <c:v>348.97500000000002</c:v>
                </c:pt>
                <c:pt idx="21">
                  <c:v>348.97500000000002</c:v>
                </c:pt>
                <c:pt idx="22">
                  <c:v>348.97500000000002</c:v>
                </c:pt>
                <c:pt idx="23">
                  <c:v>348.97500000000002</c:v>
                </c:pt>
                <c:pt idx="24">
                  <c:v>348.97500000000002</c:v>
                </c:pt>
                <c:pt idx="25">
                  <c:v>348.97500000000002</c:v>
                </c:pt>
                <c:pt idx="26">
                  <c:v>348.97500000000002</c:v>
                </c:pt>
                <c:pt idx="27">
                  <c:v>348.97500000000002</c:v>
                </c:pt>
                <c:pt idx="28">
                  <c:v>348.97500000000002</c:v>
                </c:pt>
              </c:numCache>
            </c:numRef>
          </c:val>
          <c:extLst>
            <c:ext xmlns:c16="http://schemas.microsoft.com/office/drawing/2014/chart" uri="{C3380CC4-5D6E-409C-BE32-E72D297353CC}">
              <c16:uniqueId val="{00000005-5EDE-485D-9E0A-2C87B3E14B2C}"/>
            </c:ext>
          </c:extLst>
        </c:ser>
        <c:ser>
          <c:idx val="6"/>
          <c:order val="6"/>
          <c:tx>
            <c:strRef>
              <c:f>Fixed!$A$44</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Fixed!$C$44:$AH$44</c15:sqref>
                  </c15:fullRef>
                </c:ext>
              </c:extLst>
              <c:f>Fixed!$F$44:$AH$44</c:f>
              <c:numCache>
                <c:formatCode>#,##0.00</c:formatCode>
                <c:ptCount val="29"/>
                <c:pt idx="0">
                  <c:v>86.564999999999998</c:v>
                </c:pt>
                <c:pt idx="1">
                  <c:v>86.564999999999998</c:v>
                </c:pt>
                <c:pt idx="2">
                  <c:v>86.564999999999998</c:v>
                </c:pt>
                <c:pt idx="3">
                  <c:v>86.564999999999998</c:v>
                </c:pt>
                <c:pt idx="4">
                  <c:v>86.564999999999998</c:v>
                </c:pt>
                <c:pt idx="5">
                  <c:v>86.564999999999998</c:v>
                </c:pt>
                <c:pt idx="6">
                  <c:v>86.564999999999998</c:v>
                </c:pt>
                <c:pt idx="7">
                  <c:v>86.564999999999998</c:v>
                </c:pt>
                <c:pt idx="8">
                  <c:v>86.564999999999998</c:v>
                </c:pt>
                <c:pt idx="9">
                  <c:v>86.564999999999998</c:v>
                </c:pt>
                <c:pt idx="10">
                  <c:v>86.564999999999998</c:v>
                </c:pt>
                <c:pt idx="11">
                  <c:v>86.564999999999998</c:v>
                </c:pt>
                <c:pt idx="12">
                  <c:v>86.564999999999998</c:v>
                </c:pt>
                <c:pt idx="13">
                  <c:v>86.564999999999998</c:v>
                </c:pt>
                <c:pt idx="14">
                  <c:v>86.564999999999998</c:v>
                </c:pt>
                <c:pt idx="15">
                  <c:v>86.564999999999998</c:v>
                </c:pt>
                <c:pt idx="16">
                  <c:v>86.564999999999998</c:v>
                </c:pt>
                <c:pt idx="17">
                  <c:v>86.564999999999998</c:v>
                </c:pt>
                <c:pt idx="18">
                  <c:v>86.564999999999998</c:v>
                </c:pt>
                <c:pt idx="19">
                  <c:v>86.564999999999998</c:v>
                </c:pt>
                <c:pt idx="20">
                  <c:v>86.564999999999998</c:v>
                </c:pt>
                <c:pt idx="21">
                  <c:v>86.564999999999998</c:v>
                </c:pt>
                <c:pt idx="22">
                  <c:v>86.564999999999998</c:v>
                </c:pt>
                <c:pt idx="23">
                  <c:v>86.564999999999998</c:v>
                </c:pt>
                <c:pt idx="24">
                  <c:v>86.564999999999998</c:v>
                </c:pt>
                <c:pt idx="25">
                  <c:v>86.564999999999998</c:v>
                </c:pt>
                <c:pt idx="26">
                  <c:v>86.564999999999998</c:v>
                </c:pt>
                <c:pt idx="27">
                  <c:v>5.2080000000000002</c:v>
                </c:pt>
                <c:pt idx="28">
                  <c:v>0</c:v>
                </c:pt>
              </c:numCache>
            </c:numRef>
          </c:val>
          <c:extLst>
            <c:ext xmlns:c16="http://schemas.microsoft.com/office/drawing/2014/chart" uri="{C3380CC4-5D6E-409C-BE32-E72D297353CC}">
              <c16:uniqueId val="{00000006-5EDE-485D-9E0A-2C87B3E14B2C}"/>
            </c:ext>
          </c:extLst>
        </c:ser>
        <c:ser>
          <c:idx val="7"/>
          <c:order val="7"/>
          <c:tx>
            <c:strRef>
              <c:f>Fixed!$A$45</c:f>
              <c:strCache>
                <c:ptCount val="1"/>
                <c:pt idx="0">
                  <c:v>Solar</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Fixed!$C$45:$AH$45</c15:sqref>
                  </c15:fullRef>
                </c:ext>
              </c:extLst>
              <c:f>Fixed!$F$45:$AH$45</c:f>
              <c:numCache>
                <c:formatCode>#,##0.00</c:formatCode>
                <c:ptCount val="29"/>
                <c:pt idx="0">
                  <c:v>115.1883</c:v>
                </c:pt>
                <c:pt idx="1">
                  <c:v>133.339</c:v>
                </c:pt>
                <c:pt idx="2">
                  <c:v>150.0575</c:v>
                </c:pt>
                <c:pt idx="3">
                  <c:v>165.42860000000002</c:v>
                </c:pt>
                <c:pt idx="4">
                  <c:v>179.3066</c:v>
                </c:pt>
                <c:pt idx="5">
                  <c:v>191.77930000000001</c:v>
                </c:pt>
                <c:pt idx="6">
                  <c:v>202.8098</c:v>
                </c:pt>
                <c:pt idx="7">
                  <c:v>210.82989999999998</c:v>
                </c:pt>
                <c:pt idx="8">
                  <c:v>207.08240000000001</c:v>
                </c:pt>
                <c:pt idx="9">
                  <c:v>218.98830000000001</c:v>
                </c:pt>
                <c:pt idx="10">
                  <c:v>230.50319999999999</c:v>
                </c:pt>
                <c:pt idx="11">
                  <c:v>241.65729999999999</c:v>
                </c:pt>
                <c:pt idx="12">
                  <c:v>252.39119999999997</c:v>
                </c:pt>
                <c:pt idx="13">
                  <c:v>262.73410000000001</c:v>
                </c:pt>
                <c:pt idx="14">
                  <c:v>272.82100000000003</c:v>
                </c:pt>
                <c:pt idx="15">
                  <c:v>282.38940000000002</c:v>
                </c:pt>
                <c:pt idx="16">
                  <c:v>291.5668</c:v>
                </c:pt>
                <c:pt idx="17">
                  <c:v>300.38939999999997</c:v>
                </c:pt>
                <c:pt idx="18">
                  <c:v>308.78579999999999</c:v>
                </c:pt>
                <c:pt idx="19">
                  <c:v>316.7912</c:v>
                </c:pt>
                <c:pt idx="20">
                  <c:v>324.40559999999999</c:v>
                </c:pt>
                <c:pt idx="21">
                  <c:v>331.48750000000001</c:v>
                </c:pt>
                <c:pt idx="22">
                  <c:v>336.71</c:v>
                </c:pt>
                <c:pt idx="23">
                  <c:v>341.58749999999998</c:v>
                </c:pt>
                <c:pt idx="24">
                  <c:v>346.15999999999997</c:v>
                </c:pt>
                <c:pt idx="25">
                  <c:v>350.34749999999997</c:v>
                </c:pt>
                <c:pt idx="26">
                  <c:v>354.19</c:v>
                </c:pt>
                <c:pt idx="27">
                  <c:v>322.26920000000001</c:v>
                </c:pt>
                <c:pt idx="28">
                  <c:v>321.71429999999998</c:v>
                </c:pt>
              </c:numCache>
            </c:numRef>
          </c:val>
          <c:extLst>
            <c:ext xmlns:c16="http://schemas.microsoft.com/office/drawing/2014/chart" uri="{C3380CC4-5D6E-409C-BE32-E72D297353CC}">
              <c16:uniqueId val="{00000007-5EDE-485D-9E0A-2C87B3E14B2C}"/>
            </c:ext>
          </c:extLst>
        </c:ser>
        <c:ser>
          <c:idx val="8"/>
          <c:order val="8"/>
          <c:tx>
            <c:strRef>
              <c:f>Fixed!$A$46</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Fixed!$C$46:$AH$46</c15:sqref>
                  </c15:fullRef>
                </c:ext>
              </c:extLst>
              <c:f>Fixed!$F$46:$AH$46</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32.4</c:v>
                </c:pt>
                <c:pt idx="28">
                  <c:v>39</c:v>
                </c:pt>
              </c:numCache>
            </c:numRef>
          </c:val>
          <c:extLst>
            <c:ext xmlns:c16="http://schemas.microsoft.com/office/drawing/2014/chart" uri="{C3380CC4-5D6E-409C-BE32-E72D297353CC}">
              <c16:uniqueId val="{00000008-5EDE-485D-9E0A-2C87B3E14B2C}"/>
            </c:ext>
          </c:extLst>
        </c:ser>
        <c:ser>
          <c:idx val="9"/>
          <c:order val="9"/>
          <c:tx>
            <c:strRef>
              <c:f>Fixed!$A$47</c:f>
              <c:strCache>
                <c:ptCount val="1"/>
                <c:pt idx="0">
                  <c:v>Wind</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Fixed!$C$37:$AH$37</c15:sqref>
                  </c15:fullRef>
                </c:ext>
              </c:extLst>
              <c:f>Fixed!$F$37:$AH$37</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Fixed!$C$47:$AH$47</c15:sqref>
                  </c15:fullRef>
                </c:ext>
              </c:extLst>
              <c:f>Fixed!$F$47:$AH$47</c:f>
              <c:numCache>
                <c:formatCode>#,##0.00</c:formatCode>
                <c:ptCount val="29"/>
                <c:pt idx="0">
                  <c:v>128.38</c:v>
                </c:pt>
                <c:pt idx="1">
                  <c:v>148.83959999999999</c:v>
                </c:pt>
                <c:pt idx="2">
                  <c:v>169.19720000000001</c:v>
                </c:pt>
                <c:pt idx="3">
                  <c:v>189.3749</c:v>
                </c:pt>
                <c:pt idx="4">
                  <c:v>209.52</c:v>
                </c:pt>
                <c:pt idx="5">
                  <c:v>229.4682</c:v>
                </c:pt>
                <c:pt idx="6">
                  <c:v>252.86657220304897</c:v>
                </c:pt>
                <c:pt idx="7">
                  <c:v>285.39364608340043</c:v>
                </c:pt>
                <c:pt idx="8">
                  <c:v>315.92671996375179</c:v>
                </c:pt>
                <c:pt idx="9">
                  <c:v>333.25230921351272</c:v>
                </c:pt>
                <c:pt idx="10">
                  <c:v>362.1441876553065</c:v>
                </c:pt>
                <c:pt idx="11">
                  <c:v>390.92106609710027</c:v>
                </c:pt>
                <c:pt idx="12">
                  <c:v>419.58294453889408</c:v>
                </c:pt>
                <c:pt idx="13">
                  <c:v>448.12982298068789</c:v>
                </c:pt>
                <c:pt idx="14">
                  <c:v>476.5617014224818</c:v>
                </c:pt>
                <c:pt idx="15">
                  <c:v>504.9039981928932</c:v>
                </c:pt>
                <c:pt idx="16">
                  <c:v>527.85127978273408</c:v>
                </c:pt>
                <c:pt idx="17">
                  <c:v>534.15361395601406</c:v>
                </c:pt>
                <c:pt idx="18">
                  <c:v>533.463613956014</c:v>
                </c:pt>
                <c:pt idx="19">
                  <c:v>531.14328058647902</c:v>
                </c:pt>
                <c:pt idx="20">
                  <c:v>528.61200781971206</c:v>
                </c:pt>
                <c:pt idx="21">
                  <c:v>526.29167445017697</c:v>
                </c:pt>
                <c:pt idx="22">
                  <c:v>523.76040168341103</c:v>
                </c:pt>
                <c:pt idx="23">
                  <c:v>521.44006831387503</c:v>
                </c:pt>
                <c:pt idx="24">
                  <c:v>519.11973494433903</c:v>
                </c:pt>
                <c:pt idx="25">
                  <c:v>516.58846217757298</c:v>
                </c:pt>
                <c:pt idx="26">
                  <c:v>514.26812880803698</c:v>
                </c:pt>
                <c:pt idx="27">
                  <c:v>440.33125604127099</c:v>
                </c:pt>
                <c:pt idx="28">
                  <c:v>438.12452267173501</c:v>
                </c:pt>
              </c:numCache>
            </c:numRef>
          </c:val>
          <c:extLst>
            <c:ext xmlns:c16="http://schemas.microsoft.com/office/drawing/2014/chart" uri="{C3380CC4-5D6E-409C-BE32-E72D297353CC}">
              <c16:uniqueId val="{00000009-5EDE-485D-9E0A-2C87B3E14B2C}"/>
            </c:ext>
          </c:extLst>
        </c:ser>
        <c:dLbls>
          <c:showLegendKey val="0"/>
          <c:showVal val="0"/>
          <c:showCatName val="0"/>
          <c:showSerName val="0"/>
          <c:showPercent val="0"/>
          <c:showBubbleSize val="0"/>
        </c:dLbls>
        <c:gapWidth val="150"/>
        <c:overlap val="100"/>
        <c:axId val="751200008"/>
        <c:axId val="751189840"/>
      </c:barChart>
      <c:catAx>
        <c:axId val="751200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189840"/>
        <c:crosses val="autoZero"/>
        <c:auto val="1"/>
        <c:lblAlgn val="ctr"/>
        <c:lblOffset val="100"/>
        <c:noMultiLvlLbl val="0"/>
      </c:catAx>
      <c:valAx>
        <c:axId val="75118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200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Sheet1!$K$23</c:f>
              <c:strCache>
                <c:ptCount val="1"/>
                <c:pt idx="0">
                  <c:v>Explorative</c:v>
                </c:pt>
              </c:strCache>
            </c:strRef>
          </c:tx>
          <c:spPr>
            <a:solidFill>
              <a:schemeClr val="accent1"/>
            </a:solidFill>
            <a:ln>
              <a:noFill/>
            </a:ln>
            <a:effectLst/>
          </c:spPr>
          <c:invertIfNegative val="0"/>
          <c:val>
            <c:numRef>
              <c:f>Sheet1!$K$24:$K$27</c:f>
              <c:numCache>
                <c:formatCode>#,##0.00</c:formatCode>
                <c:ptCount val="4"/>
                <c:pt idx="0">
                  <c:v>2801.6421239778601</c:v>
                </c:pt>
                <c:pt idx="1">
                  <c:v>3262.5932131350087</c:v>
                </c:pt>
                <c:pt idx="2">
                  <c:v>178.28651117991683</c:v>
                </c:pt>
                <c:pt idx="3">
                  <c:v>6242.5218482927803</c:v>
                </c:pt>
              </c:numCache>
            </c:numRef>
          </c:val>
          <c:extLst>
            <c:ext xmlns:c16="http://schemas.microsoft.com/office/drawing/2014/chart" uri="{C3380CC4-5D6E-409C-BE32-E72D297353CC}">
              <c16:uniqueId val="{00000000-C66B-4F52-A2DD-952EC1A7A73F}"/>
            </c:ext>
          </c:extLst>
        </c:ser>
        <c:ser>
          <c:idx val="1"/>
          <c:order val="1"/>
          <c:tx>
            <c:strRef>
              <c:f>Sheet1!$L$23</c:f>
              <c:strCache>
                <c:ptCount val="1"/>
                <c:pt idx="0">
                  <c:v>Baseline</c:v>
                </c:pt>
              </c:strCache>
            </c:strRef>
          </c:tx>
          <c:spPr>
            <a:solidFill>
              <a:schemeClr val="accent2"/>
            </a:solidFill>
            <a:ln>
              <a:noFill/>
            </a:ln>
            <a:effectLst/>
          </c:spPr>
          <c:invertIfNegative val="0"/>
          <c:val>
            <c:numRef>
              <c:f>Sheet1!$L$24:$L$27</c:f>
              <c:numCache>
                <c:formatCode>#,##0.00</c:formatCode>
                <c:ptCount val="4"/>
                <c:pt idx="0">
                  <c:v>2870.5701191358357</c:v>
                </c:pt>
                <c:pt idx="1">
                  <c:v>3134.9696619798347</c:v>
                </c:pt>
                <c:pt idx="2">
                  <c:v>222.49957923551398</c:v>
                </c:pt>
                <c:pt idx="3">
                  <c:v>6228.0393603511848</c:v>
                </c:pt>
              </c:numCache>
            </c:numRef>
          </c:val>
          <c:extLst>
            <c:ext xmlns:c16="http://schemas.microsoft.com/office/drawing/2014/chart" uri="{C3380CC4-5D6E-409C-BE32-E72D297353CC}">
              <c16:uniqueId val="{00000001-C66B-4F52-A2DD-952EC1A7A73F}"/>
            </c:ext>
          </c:extLst>
        </c:ser>
        <c:dLbls>
          <c:showLegendKey val="0"/>
          <c:showVal val="0"/>
          <c:showCatName val="0"/>
          <c:showSerName val="0"/>
          <c:showPercent val="0"/>
          <c:showBubbleSize val="0"/>
        </c:dLbls>
        <c:gapWidth val="219"/>
        <c:overlap val="-27"/>
        <c:axId val="309267423"/>
        <c:axId val="309266175"/>
      </c:barChart>
      <c:catAx>
        <c:axId val="309267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09266175"/>
        <c:crosses val="autoZero"/>
        <c:auto val="1"/>
        <c:lblAlgn val="ctr"/>
        <c:lblOffset val="100"/>
        <c:noMultiLvlLbl val="0"/>
      </c:catAx>
      <c:valAx>
        <c:axId val="309266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09267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Εγκατεστημένη</a:t>
            </a:r>
            <a:r>
              <a:rPr lang="el-GR" baseline="0"/>
              <a:t> Ισχύς </a:t>
            </a:r>
            <a:r>
              <a:rPr lang="en-US" baseline="0"/>
              <a:t>(</a:t>
            </a:r>
            <a:r>
              <a:rPr lang="el-GR" baseline="0"/>
              <a:t>Γιαγαβάτ</a:t>
            </a:r>
            <a:r>
              <a:rPr lang="en-US" baseline="0"/>
              <a:t>) </a:t>
            </a:r>
            <a:r>
              <a:rPr lang="el-GR" baseline="0"/>
              <a:t>ανά χρονιά</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1"/>
          <c:order val="1"/>
          <c:tx>
            <c:strRef>
              <c:f>AnnualCapacity!$B$37</c:f>
              <c:strCache>
                <c:ptCount val="1"/>
                <c:pt idx="0">
                  <c:v>Βιομάζα</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AnnualCapacity!$C$37:$AH$37</c15:sqref>
                  </c15:fullRef>
                </c:ext>
              </c:extLst>
              <c:f>AnnualCapacity!$F$37:$AF$37</c:f>
              <c:numCache>
                <c:formatCode>#,##0</c:formatCode>
                <c:ptCount val="27"/>
                <c:pt idx="0">
                  <c:v>0.3</c:v>
                </c:pt>
                <c:pt idx="1">
                  <c:v>0.5</c:v>
                </c:pt>
                <c:pt idx="2">
                  <c:v>0.7</c:v>
                </c:pt>
                <c:pt idx="3">
                  <c:v>0.7</c:v>
                </c:pt>
                <c:pt idx="4">
                  <c:v>0.7</c:v>
                </c:pt>
                <c:pt idx="5">
                  <c:v>0.7</c:v>
                </c:pt>
                <c:pt idx="6">
                  <c:v>0.7</c:v>
                </c:pt>
                <c:pt idx="7">
                  <c:v>0.7</c:v>
                </c:pt>
                <c:pt idx="8">
                  <c:v>0.7</c:v>
                </c:pt>
                <c:pt idx="9">
                  <c:v>0.7</c:v>
                </c:pt>
                <c:pt idx="10">
                  <c:v>0.7</c:v>
                </c:pt>
                <c:pt idx="11">
                  <c:v>0.7</c:v>
                </c:pt>
                <c:pt idx="12">
                  <c:v>0.9</c:v>
                </c:pt>
                <c:pt idx="13">
                  <c:v>1.1000000000000001</c:v>
                </c:pt>
                <c:pt idx="14">
                  <c:v>1.3</c:v>
                </c:pt>
                <c:pt idx="15">
                  <c:v>1.5</c:v>
                </c:pt>
                <c:pt idx="16">
                  <c:v>1.5</c:v>
                </c:pt>
                <c:pt idx="17">
                  <c:v>1.5</c:v>
                </c:pt>
                <c:pt idx="18">
                  <c:v>1.5</c:v>
                </c:pt>
                <c:pt idx="19">
                  <c:v>1.5</c:v>
                </c:pt>
                <c:pt idx="20">
                  <c:v>1.5</c:v>
                </c:pt>
                <c:pt idx="21">
                  <c:v>1.5</c:v>
                </c:pt>
                <c:pt idx="22">
                  <c:v>1.5</c:v>
                </c:pt>
                <c:pt idx="23">
                  <c:v>1.5</c:v>
                </c:pt>
                <c:pt idx="24">
                  <c:v>1.5</c:v>
                </c:pt>
                <c:pt idx="25">
                  <c:v>1.5</c:v>
                </c:pt>
                <c:pt idx="26">
                  <c:v>1.5</c:v>
                </c:pt>
              </c:numCache>
            </c:numRef>
          </c:val>
          <c:extLst>
            <c:ext xmlns:c16="http://schemas.microsoft.com/office/drawing/2014/chart" uri="{C3380CC4-5D6E-409C-BE32-E72D297353CC}">
              <c16:uniqueId val="{00000001-82D2-4A40-9E94-6028B0B96F6A}"/>
            </c:ext>
          </c:extLst>
        </c:ser>
        <c:ser>
          <c:idx val="2"/>
          <c:order val="2"/>
          <c:tx>
            <c:strRef>
              <c:f>AnnualCapacity!$B$38</c:f>
              <c:strCache>
                <c:ptCount val="1"/>
                <c:pt idx="0">
                  <c:v>Λιγνιτικά</c:v>
                </c:pt>
              </c:strCache>
            </c:strRef>
          </c:tx>
          <c:spPr>
            <a:solidFill>
              <a:srgbClr val="FF0000"/>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AnnualCapacity!$C$38:$AH$38</c15:sqref>
                  </c15:fullRef>
                </c:ext>
              </c:extLst>
              <c:f>AnnualCapacity!$F$38:$AF$38</c:f>
              <c:numCache>
                <c:formatCode>#,##0</c:formatCode>
                <c:ptCount val="27"/>
                <c:pt idx="0">
                  <c:v>2.82</c:v>
                </c:pt>
                <c:pt idx="1">
                  <c:v>3.5199999999999996</c:v>
                </c:pt>
                <c:pt idx="2">
                  <c:v>0.7</c:v>
                </c:pt>
                <c:pt idx="3">
                  <c:v>0.7</c:v>
                </c:pt>
                <c:pt idx="4">
                  <c:v>0.7</c:v>
                </c:pt>
                <c:pt idx="5">
                  <c:v>0.7</c:v>
                </c:pt>
                <c:pt idx="6">
                  <c:v>0.7</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2-82D2-4A40-9E94-6028B0B96F6A}"/>
            </c:ext>
          </c:extLst>
        </c:ser>
        <c:ser>
          <c:idx val="3"/>
          <c:order val="3"/>
          <c:tx>
            <c:strRef>
              <c:f>AnnualCapacity!$B$39</c:f>
              <c:strCache>
                <c:ptCount val="1"/>
                <c:pt idx="0">
                  <c:v>Ντίζελ</c:v>
                </c:pt>
              </c:strCache>
            </c:strRef>
          </c:tx>
          <c:spPr>
            <a:solidFill>
              <a:schemeClr val="accent4"/>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AnnualCapacity!$C$39:$AH$39</c15:sqref>
                  </c15:fullRef>
                </c:ext>
              </c:extLst>
              <c:f>AnnualCapacity!$F$39:$AF$39</c:f>
              <c:numCache>
                <c:formatCode>#,##0</c:formatCode>
                <c:ptCount val="27"/>
                <c:pt idx="0">
                  <c:v>1.76</c:v>
                </c:pt>
                <c:pt idx="1">
                  <c:v>1</c:v>
                </c:pt>
                <c:pt idx="2">
                  <c:v>1</c:v>
                </c:pt>
                <c:pt idx="3">
                  <c:v>1</c:v>
                </c:pt>
                <c:pt idx="4">
                  <c:v>1</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3-82D2-4A40-9E94-6028B0B96F6A}"/>
            </c:ext>
          </c:extLst>
        </c:ser>
        <c:ser>
          <c:idx val="4"/>
          <c:order val="4"/>
          <c:tx>
            <c:strRef>
              <c:f>AnnualCapacity!$B$40</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AnnualCapacity!$C$40:$AH$40</c15:sqref>
                  </c15:fullRef>
                </c:ext>
              </c:extLst>
              <c:f>AnnualCapacity!$F$40:$AF$40</c:f>
              <c:numCache>
                <c:formatCode>#,##0</c:formatCode>
                <c:ptCount val="27"/>
                <c:pt idx="0">
                  <c:v>3.43</c:v>
                </c:pt>
                <c:pt idx="1">
                  <c:v>3.43</c:v>
                </c:pt>
                <c:pt idx="2">
                  <c:v>3.43</c:v>
                </c:pt>
                <c:pt idx="3">
                  <c:v>3.43</c:v>
                </c:pt>
                <c:pt idx="4">
                  <c:v>3.43</c:v>
                </c:pt>
                <c:pt idx="5">
                  <c:v>3.43</c:v>
                </c:pt>
                <c:pt idx="6">
                  <c:v>3.43</c:v>
                </c:pt>
                <c:pt idx="7">
                  <c:v>3.43</c:v>
                </c:pt>
                <c:pt idx="8">
                  <c:v>3.43</c:v>
                </c:pt>
                <c:pt idx="9">
                  <c:v>3.43</c:v>
                </c:pt>
                <c:pt idx="10">
                  <c:v>3.43</c:v>
                </c:pt>
                <c:pt idx="11">
                  <c:v>3.43</c:v>
                </c:pt>
                <c:pt idx="12">
                  <c:v>3.68</c:v>
                </c:pt>
                <c:pt idx="13">
                  <c:v>3.93</c:v>
                </c:pt>
                <c:pt idx="14">
                  <c:v>4.18</c:v>
                </c:pt>
                <c:pt idx="15">
                  <c:v>4.43</c:v>
                </c:pt>
                <c:pt idx="16">
                  <c:v>4.68</c:v>
                </c:pt>
                <c:pt idx="17">
                  <c:v>4.93</c:v>
                </c:pt>
                <c:pt idx="18">
                  <c:v>5.18</c:v>
                </c:pt>
                <c:pt idx="19">
                  <c:v>5.27</c:v>
                </c:pt>
                <c:pt idx="20">
                  <c:v>5.27</c:v>
                </c:pt>
                <c:pt idx="21">
                  <c:v>5.27</c:v>
                </c:pt>
                <c:pt idx="22">
                  <c:v>5.27</c:v>
                </c:pt>
                <c:pt idx="23">
                  <c:v>5.27</c:v>
                </c:pt>
                <c:pt idx="24">
                  <c:v>5.27</c:v>
                </c:pt>
                <c:pt idx="25">
                  <c:v>5.27</c:v>
                </c:pt>
                <c:pt idx="26">
                  <c:v>5.27</c:v>
                </c:pt>
              </c:numCache>
            </c:numRef>
          </c:val>
          <c:extLst>
            <c:ext xmlns:c16="http://schemas.microsoft.com/office/drawing/2014/chart" uri="{C3380CC4-5D6E-409C-BE32-E72D297353CC}">
              <c16:uniqueId val="{00000004-82D2-4A40-9E94-6028B0B96F6A}"/>
            </c:ext>
          </c:extLst>
        </c:ser>
        <c:ser>
          <c:idx val="5"/>
          <c:order val="5"/>
          <c:tx>
            <c:strRef>
              <c:f>AnnualCapacity!$B$41</c:f>
              <c:strCache>
                <c:ptCount val="1"/>
                <c:pt idx="0">
                  <c:v>Φυσικού Αερίου</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AnnualCapacity!$C$41:$AH$41</c15:sqref>
                  </c15:fullRef>
                </c:ext>
              </c:extLst>
              <c:f>AnnualCapacity!$F$41:$AF$41</c:f>
              <c:numCache>
                <c:formatCode>#,##0</c:formatCode>
                <c:ptCount val="27"/>
                <c:pt idx="0">
                  <c:v>5.4480000000000004</c:v>
                </c:pt>
                <c:pt idx="1">
                  <c:v>5.4480000000000004</c:v>
                </c:pt>
                <c:pt idx="2">
                  <c:v>5.4480000000000004</c:v>
                </c:pt>
                <c:pt idx="3">
                  <c:v>5.4480000000000004</c:v>
                </c:pt>
                <c:pt idx="4">
                  <c:v>5.4480000000000004</c:v>
                </c:pt>
                <c:pt idx="5">
                  <c:v>5.4480000000000004</c:v>
                </c:pt>
                <c:pt idx="6">
                  <c:v>5.4480000000000004</c:v>
                </c:pt>
                <c:pt idx="7">
                  <c:v>5.4480000000000004</c:v>
                </c:pt>
                <c:pt idx="8">
                  <c:v>5.4480000000000004</c:v>
                </c:pt>
                <c:pt idx="9">
                  <c:v>5.4480000000000004</c:v>
                </c:pt>
                <c:pt idx="10">
                  <c:v>5.4480000000000004</c:v>
                </c:pt>
                <c:pt idx="11">
                  <c:v>5.4480000000000004</c:v>
                </c:pt>
                <c:pt idx="12">
                  <c:v>5.4480000000000004</c:v>
                </c:pt>
                <c:pt idx="13">
                  <c:v>5.4480000000000004</c:v>
                </c:pt>
                <c:pt idx="14">
                  <c:v>5.4480000000000004</c:v>
                </c:pt>
                <c:pt idx="15">
                  <c:v>5.4480000000000004</c:v>
                </c:pt>
                <c:pt idx="16">
                  <c:v>5.4480000000000004</c:v>
                </c:pt>
                <c:pt idx="17">
                  <c:v>5.4480000000000004</c:v>
                </c:pt>
                <c:pt idx="18">
                  <c:v>5.4480000000000004</c:v>
                </c:pt>
                <c:pt idx="19">
                  <c:v>5.4480000000000004</c:v>
                </c:pt>
                <c:pt idx="20">
                  <c:v>5.4480000000000004</c:v>
                </c:pt>
                <c:pt idx="21">
                  <c:v>5.4480000000000004</c:v>
                </c:pt>
                <c:pt idx="22">
                  <c:v>5.4480000000000004</c:v>
                </c:pt>
                <c:pt idx="23">
                  <c:v>5.4480000000000004</c:v>
                </c:pt>
                <c:pt idx="24">
                  <c:v>5.4480000000000004</c:v>
                </c:pt>
                <c:pt idx="25">
                  <c:v>5.4480000000000004</c:v>
                </c:pt>
                <c:pt idx="26">
                  <c:v>5.4480000000000004</c:v>
                </c:pt>
              </c:numCache>
            </c:numRef>
          </c:val>
          <c:extLst>
            <c:ext xmlns:c16="http://schemas.microsoft.com/office/drawing/2014/chart" uri="{C3380CC4-5D6E-409C-BE32-E72D297353CC}">
              <c16:uniqueId val="{00000005-82D2-4A40-9E94-6028B0B96F6A}"/>
            </c:ext>
          </c:extLst>
        </c:ser>
        <c:ser>
          <c:idx val="6"/>
          <c:order val="6"/>
          <c:tx>
            <c:strRef>
              <c:f>AnnualCapacity!$B$42</c:f>
              <c:strCache>
                <c:ptCount val="1"/>
                <c:pt idx="0">
                  <c:v>Εμπορικά Φωτοβολταικά</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AnnualCapacity!$C$42:$AH$42</c15:sqref>
                  </c15:fullRef>
                </c:ext>
              </c:extLst>
              <c:f>AnnualCapacity!$F$42:$AF$42</c:f>
              <c:numCache>
                <c:formatCode>#,##0</c:formatCode>
                <c:ptCount val="27"/>
                <c:pt idx="0">
                  <c:v>4.1900000000000004</c:v>
                </c:pt>
                <c:pt idx="1">
                  <c:v>4.8899999999999997</c:v>
                </c:pt>
                <c:pt idx="2">
                  <c:v>5.59</c:v>
                </c:pt>
                <c:pt idx="3">
                  <c:v>6.29</c:v>
                </c:pt>
                <c:pt idx="4">
                  <c:v>6.99</c:v>
                </c:pt>
                <c:pt idx="5">
                  <c:v>7.69</c:v>
                </c:pt>
                <c:pt idx="6">
                  <c:v>8.39</c:v>
                </c:pt>
                <c:pt idx="7">
                  <c:v>9</c:v>
                </c:pt>
                <c:pt idx="8">
                  <c:v>9</c:v>
                </c:pt>
                <c:pt idx="9">
                  <c:v>9.75</c:v>
                </c:pt>
                <c:pt idx="10">
                  <c:v>10.5</c:v>
                </c:pt>
                <c:pt idx="11">
                  <c:v>11.25</c:v>
                </c:pt>
                <c:pt idx="12">
                  <c:v>12</c:v>
                </c:pt>
                <c:pt idx="13">
                  <c:v>12.75</c:v>
                </c:pt>
                <c:pt idx="14">
                  <c:v>13.5</c:v>
                </c:pt>
                <c:pt idx="15">
                  <c:v>14.25</c:v>
                </c:pt>
                <c:pt idx="16">
                  <c:v>15</c:v>
                </c:pt>
                <c:pt idx="17">
                  <c:v>15.75</c:v>
                </c:pt>
                <c:pt idx="18">
                  <c:v>16.5</c:v>
                </c:pt>
                <c:pt idx="19">
                  <c:v>17.25</c:v>
                </c:pt>
                <c:pt idx="20">
                  <c:v>18</c:v>
                </c:pt>
                <c:pt idx="21">
                  <c:v>18.75</c:v>
                </c:pt>
                <c:pt idx="22">
                  <c:v>19.5</c:v>
                </c:pt>
                <c:pt idx="23">
                  <c:v>20.25</c:v>
                </c:pt>
                <c:pt idx="24">
                  <c:v>21</c:v>
                </c:pt>
                <c:pt idx="25">
                  <c:v>21.75</c:v>
                </c:pt>
                <c:pt idx="26">
                  <c:v>22.5</c:v>
                </c:pt>
              </c:numCache>
            </c:numRef>
          </c:val>
          <c:extLst>
            <c:ext xmlns:c16="http://schemas.microsoft.com/office/drawing/2014/chart" uri="{C3380CC4-5D6E-409C-BE32-E72D297353CC}">
              <c16:uniqueId val="{00000006-82D2-4A40-9E94-6028B0B96F6A}"/>
            </c:ext>
          </c:extLst>
        </c:ser>
        <c:ser>
          <c:idx val="9"/>
          <c:order val="9"/>
          <c:tx>
            <c:strRef>
              <c:f>AnnualCapacity!$B$45</c:f>
              <c:strCache>
                <c:ptCount val="1"/>
                <c:pt idx="0">
                  <c:v>Φωτοβολταικά Στέγης</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AnnualCapacity!$C$45:$AH$45</c15:sqref>
                  </c15:fullRef>
                </c:ext>
              </c:extLst>
              <c:f>AnnualCapacity!$F$45:$AF$45</c:f>
              <c:numCache>
                <c:formatCode>#,##0</c:formatCode>
                <c:ptCount val="27"/>
                <c:pt idx="0">
                  <c:v>0.72</c:v>
                </c:pt>
                <c:pt idx="1">
                  <c:v>0.97</c:v>
                </c:pt>
                <c:pt idx="2">
                  <c:v>1.22</c:v>
                </c:pt>
                <c:pt idx="3">
                  <c:v>1.47</c:v>
                </c:pt>
                <c:pt idx="4">
                  <c:v>1.72</c:v>
                </c:pt>
                <c:pt idx="5">
                  <c:v>1.97</c:v>
                </c:pt>
                <c:pt idx="6">
                  <c:v>2.2200000000000002</c:v>
                </c:pt>
                <c:pt idx="7">
                  <c:v>2.4700000000000002</c:v>
                </c:pt>
                <c:pt idx="8">
                  <c:v>2.72</c:v>
                </c:pt>
                <c:pt idx="9">
                  <c:v>2.82</c:v>
                </c:pt>
                <c:pt idx="10">
                  <c:v>2.92</c:v>
                </c:pt>
                <c:pt idx="11">
                  <c:v>3.02</c:v>
                </c:pt>
                <c:pt idx="12">
                  <c:v>3.12</c:v>
                </c:pt>
                <c:pt idx="13">
                  <c:v>3.22</c:v>
                </c:pt>
                <c:pt idx="14">
                  <c:v>3.32</c:v>
                </c:pt>
                <c:pt idx="15">
                  <c:v>3.42</c:v>
                </c:pt>
                <c:pt idx="16">
                  <c:v>3.52</c:v>
                </c:pt>
                <c:pt idx="17">
                  <c:v>3.62</c:v>
                </c:pt>
                <c:pt idx="18">
                  <c:v>3.72</c:v>
                </c:pt>
                <c:pt idx="19">
                  <c:v>3.82</c:v>
                </c:pt>
                <c:pt idx="20">
                  <c:v>3.92</c:v>
                </c:pt>
                <c:pt idx="21">
                  <c:v>4</c:v>
                </c:pt>
                <c:pt idx="22">
                  <c:v>4</c:v>
                </c:pt>
                <c:pt idx="23">
                  <c:v>4</c:v>
                </c:pt>
                <c:pt idx="24">
                  <c:v>4</c:v>
                </c:pt>
                <c:pt idx="25">
                  <c:v>4</c:v>
                </c:pt>
                <c:pt idx="26">
                  <c:v>4</c:v>
                </c:pt>
              </c:numCache>
            </c:numRef>
          </c:val>
          <c:extLst>
            <c:ext xmlns:c16="http://schemas.microsoft.com/office/drawing/2014/chart" uri="{C3380CC4-5D6E-409C-BE32-E72D297353CC}">
              <c16:uniqueId val="{00000000-F448-4DF5-8A4B-B15A52677180}"/>
            </c:ext>
          </c:extLst>
        </c:ser>
        <c:ser>
          <c:idx val="10"/>
          <c:order val="10"/>
          <c:tx>
            <c:strRef>
              <c:f>AnnualCapacity!$B$46</c:f>
              <c:strCache>
                <c:ptCount val="1"/>
                <c:pt idx="0">
                  <c:v>Χερσαία Αιολική Ενέργεια</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AnnualCapacity!$C$46:$AH$46</c15:sqref>
                  </c15:fullRef>
                </c:ext>
              </c:extLst>
              <c:f>AnnualCapacity!$F$46:$AF$46</c:f>
              <c:numCache>
                <c:formatCode>#,##0</c:formatCode>
                <c:ptCount val="27"/>
                <c:pt idx="0">
                  <c:v>5.24</c:v>
                </c:pt>
                <c:pt idx="1">
                  <c:v>6.09</c:v>
                </c:pt>
                <c:pt idx="2">
                  <c:v>6.94</c:v>
                </c:pt>
                <c:pt idx="3">
                  <c:v>7.79</c:v>
                </c:pt>
                <c:pt idx="4">
                  <c:v>8.64</c:v>
                </c:pt>
                <c:pt idx="5">
                  <c:v>9.49</c:v>
                </c:pt>
                <c:pt idx="6">
                  <c:v>10.34</c:v>
                </c:pt>
                <c:pt idx="7">
                  <c:v>11.19</c:v>
                </c:pt>
                <c:pt idx="8">
                  <c:v>12</c:v>
                </c:pt>
                <c:pt idx="9">
                  <c:v>12.363076732303799</c:v>
                </c:pt>
                <c:pt idx="10">
                  <c:v>13.213076732303801</c:v>
                </c:pt>
                <c:pt idx="11">
                  <c:v>14.0630767323038</c:v>
                </c:pt>
                <c:pt idx="12">
                  <c:v>14.9130767323038</c:v>
                </c:pt>
                <c:pt idx="13">
                  <c:v>15.7630767323038</c:v>
                </c:pt>
                <c:pt idx="14">
                  <c:v>16.613076732303799</c:v>
                </c:pt>
                <c:pt idx="15">
                  <c:v>17.463076732303801</c:v>
                </c:pt>
                <c:pt idx="16">
                  <c:v>18.0939397230519</c:v>
                </c:pt>
                <c:pt idx="17">
                  <c:v>18.0939397230519</c:v>
                </c:pt>
                <c:pt idx="18">
                  <c:v>18.0939397230519</c:v>
                </c:pt>
                <c:pt idx="19">
                  <c:v>18.0939397230519</c:v>
                </c:pt>
                <c:pt idx="20">
                  <c:v>18.0939397230519</c:v>
                </c:pt>
                <c:pt idx="21">
                  <c:v>18.0939397230519</c:v>
                </c:pt>
                <c:pt idx="22">
                  <c:v>18.0939397230519</c:v>
                </c:pt>
                <c:pt idx="23">
                  <c:v>18.0939397230519</c:v>
                </c:pt>
                <c:pt idx="24">
                  <c:v>18.0939397230519</c:v>
                </c:pt>
                <c:pt idx="25">
                  <c:v>18.0939397230519</c:v>
                </c:pt>
                <c:pt idx="26">
                  <c:v>18.0939397230519</c:v>
                </c:pt>
              </c:numCache>
            </c:numRef>
          </c:val>
          <c:extLst>
            <c:ext xmlns:c16="http://schemas.microsoft.com/office/drawing/2014/chart" uri="{C3380CC4-5D6E-409C-BE32-E72D297353CC}">
              <c16:uniqueId val="{00000001-E8F7-4255-83AA-01E50225111C}"/>
            </c:ext>
          </c:extLst>
        </c:ser>
        <c:dLbls>
          <c:showLegendKey val="0"/>
          <c:showVal val="0"/>
          <c:showCatName val="0"/>
          <c:showSerName val="0"/>
          <c:showPercent val="0"/>
          <c:showBubbleSize val="0"/>
        </c:dLbls>
        <c:gapWidth val="150"/>
        <c:overlap val="100"/>
        <c:axId val="975734336"/>
        <c:axId val="975733680"/>
        <c:extLst>
          <c:ext xmlns:c15="http://schemas.microsoft.com/office/drawing/2012/chart" uri="{02D57815-91ED-43cb-92C2-25804820EDAC}">
            <c15:filteredBarSeries>
              <c15:ser>
                <c:idx val="0"/>
                <c:order val="0"/>
                <c:tx>
                  <c:strRef>
                    <c:extLst>
                      <c:ext uri="{02D57815-91ED-43cb-92C2-25804820EDAC}">
                        <c15:formulaRef>
                          <c15:sqref>AnnualCapacity!$B$36</c15:sqref>
                        </c15:formulaRef>
                      </c:ext>
                    </c:extLst>
                    <c:strCache>
                      <c:ptCount val="1"/>
                      <c:pt idx="0">
                        <c:v>Γεωθερμία</c:v>
                      </c:pt>
                    </c:strCache>
                  </c:strRef>
                </c:tx>
                <c:spPr>
                  <a:solidFill>
                    <a:schemeClr val="accent1"/>
                  </a:solidFill>
                  <a:ln>
                    <a:noFill/>
                  </a:ln>
                  <a:effectLst/>
                </c:spPr>
                <c:invertIfNegative val="0"/>
                <c:cat>
                  <c:numRef>
                    <c:extLst>
                      <c:ex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uri="{02D57815-91ED-43cb-92C2-25804820EDAC}">
                        <c15:fullRef>
                          <c15:sqref>AnnualCapacity!$C$36:$AH$36</c15:sqref>
                        </c15:fullRef>
                        <c15:formulaRef>
                          <c15:sqref>AnnualCapacity!$F$36:$AF$36</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0.45</c:v>
                      </c:pt>
                      <c:pt idx="15">
                        <c:v>0.7</c:v>
                      </c:pt>
                      <c:pt idx="16">
                        <c:v>0.7</c:v>
                      </c:pt>
                      <c:pt idx="17">
                        <c:v>0.7</c:v>
                      </c:pt>
                      <c:pt idx="18">
                        <c:v>0.7</c:v>
                      </c:pt>
                      <c:pt idx="19">
                        <c:v>0.7</c:v>
                      </c:pt>
                      <c:pt idx="20">
                        <c:v>0.7</c:v>
                      </c:pt>
                      <c:pt idx="21">
                        <c:v>0.7</c:v>
                      </c:pt>
                      <c:pt idx="22">
                        <c:v>0.7</c:v>
                      </c:pt>
                      <c:pt idx="23">
                        <c:v>0.7</c:v>
                      </c:pt>
                      <c:pt idx="24">
                        <c:v>0.7</c:v>
                      </c:pt>
                      <c:pt idx="25">
                        <c:v>0.7</c:v>
                      </c:pt>
                      <c:pt idx="26">
                        <c:v>0.7</c:v>
                      </c:pt>
                    </c:numCache>
                  </c:numRef>
                </c:val>
                <c:extLst>
                  <c:ext xmlns:c16="http://schemas.microsoft.com/office/drawing/2014/chart" uri="{C3380CC4-5D6E-409C-BE32-E72D297353CC}">
                    <c16:uniqueId val="{00000000-82D2-4A40-9E94-6028B0B96F6A}"/>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AnnualCapacity!$B$43</c15:sqref>
                        </c15:formulaRef>
                      </c:ext>
                    </c:extLst>
                    <c:strCache>
                      <c:ptCount val="1"/>
                      <c:pt idx="0">
                        <c:v>Συγκεντρωτική Ηλιακή Ενέργεια</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AnnualCapacity!$C$43:$AH$43</c15:sqref>
                        </c15:fullRef>
                        <c15:formulaRef>
                          <c15:sqref>AnnualCapacity!$F$43:$AF$43</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xmlns:c15="http://schemas.microsoft.com/office/drawing/2012/chart">
                  <c:ext xmlns:c16="http://schemas.microsoft.com/office/drawing/2014/chart" uri="{C3380CC4-5D6E-409C-BE32-E72D297353CC}">
                    <c16:uniqueId val="{00000007-82D2-4A40-9E94-6028B0B96F6A}"/>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AnnualCapacity!$B$44</c15:sqref>
                        </c15:formulaRef>
                      </c:ext>
                    </c:extLst>
                    <c:strCache>
                      <c:ptCount val="1"/>
                      <c:pt idx="0">
                        <c:v>Υπεράκτια Αιολική Ενέργεια</c:v>
                      </c:pt>
                    </c:strCache>
                  </c:strRef>
                </c:tx>
                <c:spPr>
                  <a:solidFill>
                    <a:srgbClr val="0070C0"/>
                  </a:solidFill>
                  <a:ln>
                    <a:noFill/>
                  </a:ln>
                  <a:effectLst/>
                </c:spPr>
                <c:invertIfNegative val="0"/>
                <c:dLbls>
                  <c:dLbl>
                    <c:idx val="0"/>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0EF1-4450-AD4A-14159FBBC81A}"/>
                      </c:ext>
                    </c:extLst>
                  </c:dLbl>
                  <c:dLbl>
                    <c:idx val="1"/>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0EF1-4450-AD4A-14159FBBC81A}"/>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7-B111-4FEA-8C1A-0F5D5545DB22}"/>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6-B111-4FEA-8C1A-0F5D5545DB22}"/>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1-B111-4FEA-8C1A-0F5D5545DB22}"/>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B111-4FEA-8C1A-0F5D5545DB22}"/>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B111-4FEA-8C1A-0F5D5545DB22}"/>
                      </c:ext>
                    </c:extLst>
                  </c:dLbl>
                  <c:dLbl>
                    <c:idx val="7"/>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4-B111-4FEA-8C1A-0F5D5545DB22}"/>
                      </c:ext>
                    </c:extLst>
                  </c:dLbl>
                  <c:dLbl>
                    <c:idx val="8"/>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5-B111-4FEA-8C1A-0F5D5545DB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AnnualCapacity!$C$44:$AH$44</c15:sqref>
                        </c15:fullRef>
                        <c15:formulaRef>
                          <c15:sqref>AnnualCapacity!$F$44:$AF$44</c15:sqref>
                        </c15:formulaRef>
                      </c:ext>
                    </c:extLst>
                    <c:numCache>
                      <c:formatCode>#,##0</c:formatCode>
                      <c:ptCount val="27"/>
                      <c:pt idx="0">
                        <c:v>0</c:v>
                      </c:pt>
                      <c:pt idx="1">
                        <c:v>0</c:v>
                      </c:pt>
                      <c:pt idx="2">
                        <c:v>0</c:v>
                      </c:pt>
                      <c:pt idx="3">
                        <c:v>0</c:v>
                      </c:pt>
                      <c:pt idx="4">
                        <c:v>0</c:v>
                      </c:pt>
                      <c:pt idx="5">
                        <c:v>0</c:v>
                      </c:pt>
                      <c:pt idx="6">
                        <c:v>9.1832861766003401E-2</c:v>
                      </c:pt>
                      <c:pt idx="7">
                        <c:v>0.441832861766003</c:v>
                      </c:pt>
                      <c:pt idx="8">
                        <c:v>0.79183286176600298</c:v>
                      </c:pt>
                      <c:pt idx="9">
                        <c:v>1.041832861766</c:v>
                      </c:pt>
                      <c:pt idx="10">
                        <c:v>1.291832861766</c:v>
                      </c:pt>
                      <c:pt idx="11">
                        <c:v>1.541832861766</c:v>
                      </c:pt>
                      <c:pt idx="12">
                        <c:v>1.791832861766</c:v>
                      </c:pt>
                      <c:pt idx="13">
                        <c:v>2.0418328617660002</c:v>
                      </c:pt>
                      <c:pt idx="14">
                        <c:v>2.2918328617660002</c:v>
                      </c:pt>
                      <c:pt idx="15">
                        <c:v>2.5418328617660002</c:v>
                      </c:pt>
                      <c:pt idx="16">
                        <c:v>2.7918328617660002</c:v>
                      </c:pt>
                      <c:pt idx="17">
                        <c:v>3</c:v>
                      </c:pt>
                      <c:pt idx="18">
                        <c:v>3</c:v>
                      </c:pt>
                      <c:pt idx="19">
                        <c:v>3</c:v>
                      </c:pt>
                      <c:pt idx="20">
                        <c:v>3</c:v>
                      </c:pt>
                      <c:pt idx="21">
                        <c:v>3</c:v>
                      </c:pt>
                      <c:pt idx="22">
                        <c:v>3</c:v>
                      </c:pt>
                      <c:pt idx="23">
                        <c:v>3</c:v>
                      </c:pt>
                      <c:pt idx="24">
                        <c:v>3</c:v>
                      </c:pt>
                      <c:pt idx="25">
                        <c:v>3</c:v>
                      </c:pt>
                      <c:pt idx="26">
                        <c:v>3</c:v>
                      </c:pt>
                    </c:numCache>
                  </c:numRef>
                </c:val>
                <c:extLst xmlns:c15="http://schemas.microsoft.com/office/drawing/2012/chart">
                  <c:ext xmlns:c16="http://schemas.microsoft.com/office/drawing/2014/chart" uri="{C3380CC4-5D6E-409C-BE32-E72D297353CC}">
                    <c16:uniqueId val="{00000008-82D2-4A40-9E94-6028B0B96F6A}"/>
                  </c:ext>
                </c:extLst>
              </c15:ser>
            </c15:filteredBarSeries>
          </c:ext>
        </c:extLst>
      </c:barChart>
      <c:catAx>
        <c:axId val="9757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3680"/>
        <c:crosses val="autoZero"/>
        <c:auto val="1"/>
        <c:lblAlgn val="ctr"/>
        <c:lblOffset val="100"/>
        <c:noMultiLvlLbl val="0"/>
      </c:catAx>
      <c:valAx>
        <c:axId val="97573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Εγκατεστημένη</a:t>
            </a:r>
            <a:r>
              <a:rPr lang="el-GR" baseline="0"/>
              <a:t> Ισχύς </a:t>
            </a:r>
            <a:r>
              <a:rPr lang="en-US" baseline="0"/>
              <a:t>(</a:t>
            </a:r>
            <a:r>
              <a:rPr lang="el-GR" baseline="0"/>
              <a:t>Γιαγαβάτ</a:t>
            </a:r>
            <a:r>
              <a:rPr lang="en-US" baseline="0"/>
              <a:t>) </a:t>
            </a:r>
            <a:r>
              <a:rPr lang="el-GR" baseline="0"/>
              <a:t>ανά χρονιά</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1"/>
          <c:order val="1"/>
          <c:tx>
            <c:strRef>
              <c:f>AnnualCapacity!$B$37</c:f>
              <c:strCache>
                <c:ptCount val="1"/>
                <c:pt idx="0">
                  <c:v>Βιομάζα</c:v>
                </c:pt>
              </c:strCache>
            </c:strRef>
          </c:tx>
          <c:spPr>
            <a:solidFill>
              <a:schemeClr val="accent6">
                <a:lumMod val="75000"/>
              </a:schemeClr>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AnnualCapacity!$C$37:$AH$37</c15:sqref>
                  </c15:fullRef>
                </c:ext>
              </c:extLst>
              <c:f>AnnualCapacity!$F$37:$AF$37</c:f>
              <c:numCache>
                <c:formatCode>#,##0</c:formatCode>
                <c:ptCount val="27"/>
                <c:pt idx="0">
                  <c:v>0.3</c:v>
                </c:pt>
                <c:pt idx="1">
                  <c:v>0.5</c:v>
                </c:pt>
                <c:pt idx="2">
                  <c:v>0.7</c:v>
                </c:pt>
                <c:pt idx="3">
                  <c:v>0.7</c:v>
                </c:pt>
                <c:pt idx="4">
                  <c:v>0.7</c:v>
                </c:pt>
                <c:pt idx="5">
                  <c:v>0.7</c:v>
                </c:pt>
                <c:pt idx="6">
                  <c:v>0.7</c:v>
                </c:pt>
                <c:pt idx="7">
                  <c:v>0.7</c:v>
                </c:pt>
                <c:pt idx="8">
                  <c:v>0.7</c:v>
                </c:pt>
                <c:pt idx="9">
                  <c:v>0.7</c:v>
                </c:pt>
                <c:pt idx="10">
                  <c:v>0.7</c:v>
                </c:pt>
                <c:pt idx="11">
                  <c:v>0.7</c:v>
                </c:pt>
                <c:pt idx="12">
                  <c:v>0.9</c:v>
                </c:pt>
                <c:pt idx="13">
                  <c:v>1.1000000000000001</c:v>
                </c:pt>
                <c:pt idx="14">
                  <c:v>1.3</c:v>
                </c:pt>
                <c:pt idx="15">
                  <c:v>1.5</c:v>
                </c:pt>
                <c:pt idx="16">
                  <c:v>1.5</c:v>
                </c:pt>
                <c:pt idx="17">
                  <c:v>1.5</c:v>
                </c:pt>
                <c:pt idx="18">
                  <c:v>1.5</c:v>
                </c:pt>
                <c:pt idx="19">
                  <c:v>1.5</c:v>
                </c:pt>
                <c:pt idx="20">
                  <c:v>1.5</c:v>
                </c:pt>
                <c:pt idx="21">
                  <c:v>1.5</c:v>
                </c:pt>
                <c:pt idx="22">
                  <c:v>1.5</c:v>
                </c:pt>
                <c:pt idx="23">
                  <c:v>1.5</c:v>
                </c:pt>
                <c:pt idx="24">
                  <c:v>1.5</c:v>
                </c:pt>
                <c:pt idx="25">
                  <c:v>1.5</c:v>
                </c:pt>
                <c:pt idx="26">
                  <c:v>1.5</c:v>
                </c:pt>
              </c:numCache>
            </c:numRef>
          </c:val>
          <c:extLst>
            <c:ext xmlns:c16="http://schemas.microsoft.com/office/drawing/2014/chart" uri="{C3380CC4-5D6E-409C-BE32-E72D297353CC}">
              <c16:uniqueId val="{00000000-C0FF-4D59-A5B3-3BE2026AA12D}"/>
            </c:ext>
          </c:extLst>
        </c:ser>
        <c:ser>
          <c:idx val="2"/>
          <c:order val="2"/>
          <c:tx>
            <c:strRef>
              <c:f>AnnualCapacity!$B$38</c:f>
              <c:strCache>
                <c:ptCount val="1"/>
                <c:pt idx="0">
                  <c:v>Λιγνιτικά</c:v>
                </c:pt>
              </c:strCache>
            </c:strRef>
          </c:tx>
          <c:spPr>
            <a:solidFill>
              <a:srgbClr val="FF0000"/>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AnnualCapacity!$C$38:$AH$38</c15:sqref>
                  </c15:fullRef>
                </c:ext>
              </c:extLst>
              <c:f>AnnualCapacity!$F$38:$AF$38</c:f>
              <c:numCache>
                <c:formatCode>#,##0</c:formatCode>
                <c:ptCount val="27"/>
                <c:pt idx="0">
                  <c:v>2.82</c:v>
                </c:pt>
                <c:pt idx="1">
                  <c:v>3.5199999999999996</c:v>
                </c:pt>
                <c:pt idx="2">
                  <c:v>0.7</c:v>
                </c:pt>
                <c:pt idx="3">
                  <c:v>0.7</c:v>
                </c:pt>
                <c:pt idx="4">
                  <c:v>0.7</c:v>
                </c:pt>
                <c:pt idx="5">
                  <c:v>0.7</c:v>
                </c:pt>
                <c:pt idx="6">
                  <c:v>0.7</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1-C0FF-4D59-A5B3-3BE2026AA12D}"/>
            </c:ext>
          </c:extLst>
        </c:ser>
        <c:ser>
          <c:idx val="3"/>
          <c:order val="3"/>
          <c:tx>
            <c:strRef>
              <c:f>AnnualCapacity!$B$39</c:f>
              <c:strCache>
                <c:ptCount val="1"/>
                <c:pt idx="0">
                  <c:v>Ντίζελ</c:v>
                </c:pt>
              </c:strCache>
            </c:strRef>
          </c:tx>
          <c:spPr>
            <a:solidFill>
              <a:schemeClr val="accent4"/>
            </a:solidFill>
            <a:ln>
              <a:noFill/>
            </a:ln>
            <a:effectLst/>
          </c:spPr>
          <c:invertIfNegative val="0"/>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AnnualCapacity!$C$39:$AH$39</c15:sqref>
                  </c15:fullRef>
                </c:ext>
              </c:extLst>
              <c:f>AnnualCapacity!$F$39:$AF$39</c:f>
              <c:numCache>
                <c:formatCode>#,##0</c:formatCode>
                <c:ptCount val="27"/>
                <c:pt idx="0">
                  <c:v>1.76</c:v>
                </c:pt>
                <c:pt idx="1">
                  <c:v>1</c:v>
                </c:pt>
                <c:pt idx="2">
                  <c:v>1</c:v>
                </c:pt>
                <c:pt idx="3">
                  <c:v>1</c:v>
                </c:pt>
                <c:pt idx="4">
                  <c:v>1</c:v>
                </c:pt>
                <c:pt idx="5">
                  <c:v>1</c:v>
                </c:pt>
                <c:pt idx="6">
                  <c:v>1</c:v>
                </c:pt>
                <c:pt idx="7">
                  <c:v>1</c:v>
                </c:pt>
                <c:pt idx="8">
                  <c:v>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2-C0FF-4D59-A5B3-3BE2026AA12D}"/>
            </c:ext>
          </c:extLst>
        </c:ser>
        <c:ser>
          <c:idx val="4"/>
          <c:order val="4"/>
          <c:tx>
            <c:strRef>
              <c:f>AnnualCapacity!$B$40</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AnnualCapacity!$C$40:$AH$40</c15:sqref>
                  </c15:fullRef>
                </c:ext>
              </c:extLst>
              <c:f>AnnualCapacity!$F$40:$AF$40</c:f>
              <c:numCache>
                <c:formatCode>#,##0</c:formatCode>
                <c:ptCount val="27"/>
                <c:pt idx="0">
                  <c:v>3.43</c:v>
                </c:pt>
                <c:pt idx="1">
                  <c:v>3.43</c:v>
                </c:pt>
                <c:pt idx="2">
                  <c:v>3.43</c:v>
                </c:pt>
                <c:pt idx="3">
                  <c:v>3.43</c:v>
                </c:pt>
                <c:pt idx="4">
                  <c:v>3.43</c:v>
                </c:pt>
                <c:pt idx="5">
                  <c:v>3.43</c:v>
                </c:pt>
                <c:pt idx="6">
                  <c:v>3.43</c:v>
                </c:pt>
                <c:pt idx="7">
                  <c:v>3.43</c:v>
                </c:pt>
                <c:pt idx="8">
                  <c:v>3.43</c:v>
                </c:pt>
                <c:pt idx="9">
                  <c:v>3.43</c:v>
                </c:pt>
                <c:pt idx="10">
                  <c:v>3.43</c:v>
                </c:pt>
                <c:pt idx="11">
                  <c:v>3.43</c:v>
                </c:pt>
                <c:pt idx="12">
                  <c:v>3.68</c:v>
                </c:pt>
                <c:pt idx="13">
                  <c:v>3.93</c:v>
                </c:pt>
                <c:pt idx="14">
                  <c:v>4.18</c:v>
                </c:pt>
                <c:pt idx="15">
                  <c:v>4.43</c:v>
                </c:pt>
                <c:pt idx="16">
                  <c:v>4.68</c:v>
                </c:pt>
                <c:pt idx="17">
                  <c:v>4.93</c:v>
                </c:pt>
                <c:pt idx="18">
                  <c:v>5.18</c:v>
                </c:pt>
                <c:pt idx="19">
                  <c:v>5.27</c:v>
                </c:pt>
                <c:pt idx="20">
                  <c:v>5.27</c:v>
                </c:pt>
                <c:pt idx="21">
                  <c:v>5.27</c:v>
                </c:pt>
                <c:pt idx="22">
                  <c:v>5.27</c:v>
                </c:pt>
                <c:pt idx="23">
                  <c:v>5.27</c:v>
                </c:pt>
                <c:pt idx="24">
                  <c:v>5.27</c:v>
                </c:pt>
                <c:pt idx="25">
                  <c:v>5.27</c:v>
                </c:pt>
                <c:pt idx="26">
                  <c:v>5.27</c:v>
                </c:pt>
              </c:numCache>
            </c:numRef>
          </c:val>
          <c:extLst>
            <c:ext xmlns:c16="http://schemas.microsoft.com/office/drawing/2014/chart" uri="{C3380CC4-5D6E-409C-BE32-E72D297353CC}">
              <c16:uniqueId val="{00000003-C0FF-4D59-A5B3-3BE2026AA12D}"/>
            </c:ext>
          </c:extLst>
        </c:ser>
        <c:ser>
          <c:idx val="5"/>
          <c:order val="5"/>
          <c:tx>
            <c:strRef>
              <c:f>AnnualCapacity!$B$41</c:f>
              <c:strCache>
                <c:ptCount val="1"/>
                <c:pt idx="0">
                  <c:v>Φυσικού Αερίου</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AnnualCapacity!$C$41:$AH$41</c15:sqref>
                  </c15:fullRef>
                </c:ext>
              </c:extLst>
              <c:f>AnnualCapacity!$F$41:$AF$41</c:f>
              <c:numCache>
                <c:formatCode>#,##0</c:formatCode>
                <c:ptCount val="27"/>
                <c:pt idx="0">
                  <c:v>5.4480000000000004</c:v>
                </c:pt>
                <c:pt idx="1">
                  <c:v>5.4480000000000004</c:v>
                </c:pt>
                <c:pt idx="2">
                  <c:v>5.4480000000000004</c:v>
                </c:pt>
                <c:pt idx="3">
                  <c:v>5.4480000000000004</c:v>
                </c:pt>
                <c:pt idx="4">
                  <c:v>5.4480000000000004</c:v>
                </c:pt>
                <c:pt idx="5">
                  <c:v>5.4480000000000004</c:v>
                </c:pt>
                <c:pt idx="6">
                  <c:v>5.4480000000000004</c:v>
                </c:pt>
                <c:pt idx="7">
                  <c:v>5.4480000000000004</c:v>
                </c:pt>
                <c:pt idx="8">
                  <c:v>5.4480000000000004</c:v>
                </c:pt>
                <c:pt idx="9">
                  <c:v>5.4480000000000004</c:v>
                </c:pt>
                <c:pt idx="10">
                  <c:v>5.4480000000000004</c:v>
                </c:pt>
                <c:pt idx="11">
                  <c:v>5.4480000000000004</c:v>
                </c:pt>
                <c:pt idx="12">
                  <c:v>5.4480000000000004</c:v>
                </c:pt>
                <c:pt idx="13">
                  <c:v>5.4480000000000004</c:v>
                </c:pt>
                <c:pt idx="14">
                  <c:v>5.4480000000000004</c:v>
                </c:pt>
                <c:pt idx="15">
                  <c:v>5.4480000000000004</c:v>
                </c:pt>
                <c:pt idx="16">
                  <c:v>5.4480000000000004</c:v>
                </c:pt>
                <c:pt idx="17">
                  <c:v>5.4480000000000004</c:v>
                </c:pt>
                <c:pt idx="18">
                  <c:v>5.4480000000000004</c:v>
                </c:pt>
                <c:pt idx="19">
                  <c:v>5.4480000000000004</c:v>
                </c:pt>
                <c:pt idx="20">
                  <c:v>5.4480000000000004</c:v>
                </c:pt>
                <c:pt idx="21">
                  <c:v>5.4480000000000004</c:v>
                </c:pt>
                <c:pt idx="22">
                  <c:v>5.4480000000000004</c:v>
                </c:pt>
                <c:pt idx="23">
                  <c:v>5.4480000000000004</c:v>
                </c:pt>
                <c:pt idx="24">
                  <c:v>5.4480000000000004</c:v>
                </c:pt>
                <c:pt idx="25">
                  <c:v>5.4480000000000004</c:v>
                </c:pt>
                <c:pt idx="26">
                  <c:v>5.4480000000000004</c:v>
                </c:pt>
              </c:numCache>
            </c:numRef>
          </c:val>
          <c:extLst>
            <c:ext xmlns:c16="http://schemas.microsoft.com/office/drawing/2014/chart" uri="{C3380CC4-5D6E-409C-BE32-E72D297353CC}">
              <c16:uniqueId val="{00000004-C0FF-4D59-A5B3-3BE2026AA12D}"/>
            </c:ext>
          </c:extLst>
        </c:ser>
        <c:ser>
          <c:idx val="6"/>
          <c:order val="6"/>
          <c:tx>
            <c:strRef>
              <c:f>AnnualCapacity!$B$42</c:f>
              <c:strCache>
                <c:ptCount val="1"/>
                <c:pt idx="0">
                  <c:v>Εμπορικά Φωτοβολταικά</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AnnualCapacity!$C$42:$AH$42</c15:sqref>
                  </c15:fullRef>
                </c:ext>
              </c:extLst>
              <c:f>AnnualCapacity!$F$42:$AF$42</c:f>
              <c:numCache>
                <c:formatCode>#,##0</c:formatCode>
                <c:ptCount val="27"/>
                <c:pt idx="0">
                  <c:v>4.1900000000000004</c:v>
                </c:pt>
                <c:pt idx="1">
                  <c:v>4.8899999999999997</c:v>
                </c:pt>
                <c:pt idx="2">
                  <c:v>5.59</c:v>
                </c:pt>
                <c:pt idx="3">
                  <c:v>6.29</c:v>
                </c:pt>
                <c:pt idx="4">
                  <c:v>6.99</c:v>
                </c:pt>
                <c:pt idx="5">
                  <c:v>7.69</c:v>
                </c:pt>
                <c:pt idx="6">
                  <c:v>8.39</c:v>
                </c:pt>
                <c:pt idx="7">
                  <c:v>9</c:v>
                </c:pt>
                <c:pt idx="8">
                  <c:v>9</c:v>
                </c:pt>
                <c:pt idx="9">
                  <c:v>9.75</c:v>
                </c:pt>
                <c:pt idx="10">
                  <c:v>10.5</c:v>
                </c:pt>
                <c:pt idx="11">
                  <c:v>11.25</c:v>
                </c:pt>
                <c:pt idx="12">
                  <c:v>12</c:v>
                </c:pt>
                <c:pt idx="13">
                  <c:v>12.75</c:v>
                </c:pt>
                <c:pt idx="14">
                  <c:v>13.5</c:v>
                </c:pt>
                <c:pt idx="15">
                  <c:v>14.25</c:v>
                </c:pt>
                <c:pt idx="16">
                  <c:v>15</c:v>
                </c:pt>
                <c:pt idx="17">
                  <c:v>15.75</c:v>
                </c:pt>
                <c:pt idx="18">
                  <c:v>16.5</c:v>
                </c:pt>
                <c:pt idx="19">
                  <c:v>17.25</c:v>
                </c:pt>
                <c:pt idx="20">
                  <c:v>18</c:v>
                </c:pt>
                <c:pt idx="21">
                  <c:v>18.75</c:v>
                </c:pt>
                <c:pt idx="22">
                  <c:v>19.5</c:v>
                </c:pt>
                <c:pt idx="23">
                  <c:v>20.25</c:v>
                </c:pt>
                <c:pt idx="24">
                  <c:v>21</c:v>
                </c:pt>
                <c:pt idx="25">
                  <c:v>21.75</c:v>
                </c:pt>
                <c:pt idx="26">
                  <c:v>22.5</c:v>
                </c:pt>
              </c:numCache>
            </c:numRef>
          </c:val>
          <c:extLst>
            <c:ext xmlns:c16="http://schemas.microsoft.com/office/drawing/2014/chart" uri="{C3380CC4-5D6E-409C-BE32-E72D297353CC}">
              <c16:uniqueId val="{00000005-C0FF-4D59-A5B3-3BE2026AA12D}"/>
            </c:ext>
          </c:extLst>
        </c:ser>
        <c:ser>
          <c:idx val="9"/>
          <c:order val="9"/>
          <c:tx>
            <c:strRef>
              <c:f>AnnualCapacity!$B$45</c:f>
              <c:strCache>
                <c:ptCount val="1"/>
                <c:pt idx="0">
                  <c:v>Φωτοβολταικά Στέγης</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AnnualCapacity!$C$45:$AH$45</c15:sqref>
                  </c15:fullRef>
                </c:ext>
              </c:extLst>
              <c:f>AnnualCapacity!$F$45:$AF$45</c:f>
              <c:numCache>
                <c:formatCode>#,##0</c:formatCode>
                <c:ptCount val="27"/>
                <c:pt idx="0">
                  <c:v>0.72</c:v>
                </c:pt>
                <c:pt idx="1">
                  <c:v>0.97</c:v>
                </c:pt>
                <c:pt idx="2">
                  <c:v>1.22</c:v>
                </c:pt>
                <c:pt idx="3">
                  <c:v>1.47</c:v>
                </c:pt>
                <c:pt idx="4">
                  <c:v>1.72</c:v>
                </c:pt>
                <c:pt idx="5">
                  <c:v>1.97</c:v>
                </c:pt>
                <c:pt idx="6">
                  <c:v>2.2200000000000002</c:v>
                </c:pt>
                <c:pt idx="7">
                  <c:v>2.4700000000000002</c:v>
                </c:pt>
                <c:pt idx="8">
                  <c:v>2.72</c:v>
                </c:pt>
                <c:pt idx="9">
                  <c:v>2.82</c:v>
                </c:pt>
                <c:pt idx="10">
                  <c:v>2.92</c:v>
                </c:pt>
                <c:pt idx="11">
                  <c:v>3.02</c:v>
                </c:pt>
                <c:pt idx="12">
                  <c:v>3.12</c:v>
                </c:pt>
                <c:pt idx="13">
                  <c:v>3.22</c:v>
                </c:pt>
                <c:pt idx="14">
                  <c:v>3.32</c:v>
                </c:pt>
                <c:pt idx="15">
                  <c:v>3.42</c:v>
                </c:pt>
                <c:pt idx="16">
                  <c:v>3.52</c:v>
                </c:pt>
                <c:pt idx="17">
                  <c:v>3.62</c:v>
                </c:pt>
                <c:pt idx="18">
                  <c:v>3.72</c:v>
                </c:pt>
                <c:pt idx="19">
                  <c:v>3.82</c:v>
                </c:pt>
                <c:pt idx="20">
                  <c:v>3.92</c:v>
                </c:pt>
                <c:pt idx="21">
                  <c:v>4</c:v>
                </c:pt>
                <c:pt idx="22">
                  <c:v>4</c:v>
                </c:pt>
                <c:pt idx="23">
                  <c:v>4</c:v>
                </c:pt>
                <c:pt idx="24">
                  <c:v>4</c:v>
                </c:pt>
                <c:pt idx="25">
                  <c:v>4</c:v>
                </c:pt>
                <c:pt idx="26">
                  <c:v>4</c:v>
                </c:pt>
              </c:numCache>
            </c:numRef>
          </c:val>
          <c:extLst>
            <c:ext xmlns:c16="http://schemas.microsoft.com/office/drawing/2014/chart" uri="{C3380CC4-5D6E-409C-BE32-E72D297353CC}">
              <c16:uniqueId val="{00000006-C0FF-4D59-A5B3-3BE2026AA12D}"/>
            </c:ext>
          </c:extLst>
        </c:ser>
        <c:ser>
          <c:idx val="10"/>
          <c:order val="10"/>
          <c:tx>
            <c:strRef>
              <c:f>AnnualCapacity!$B$46</c:f>
              <c:strCache>
                <c:ptCount val="1"/>
                <c:pt idx="0">
                  <c:v>Χερσαία Αιολική Ενέργεια</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ext>
              </c:extLst>
              <c:f>AnnualCapacity!$F$35:$AF$35</c:f>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AnnualCapacity!$C$46:$AH$46</c15:sqref>
                  </c15:fullRef>
                </c:ext>
              </c:extLst>
              <c:f>AnnualCapacity!$F$46:$AF$46</c:f>
              <c:numCache>
                <c:formatCode>#,##0</c:formatCode>
                <c:ptCount val="27"/>
                <c:pt idx="0">
                  <c:v>5.24</c:v>
                </c:pt>
                <c:pt idx="1">
                  <c:v>6.09</c:v>
                </c:pt>
                <c:pt idx="2">
                  <c:v>6.94</c:v>
                </c:pt>
                <c:pt idx="3">
                  <c:v>7.79</c:v>
                </c:pt>
                <c:pt idx="4">
                  <c:v>8.64</c:v>
                </c:pt>
                <c:pt idx="5">
                  <c:v>9.49</c:v>
                </c:pt>
                <c:pt idx="6">
                  <c:v>10.34</c:v>
                </c:pt>
                <c:pt idx="7">
                  <c:v>11.19</c:v>
                </c:pt>
                <c:pt idx="8">
                  <c:v>12</c:v>
                </c:pt>
                <c:pt idx="9">
                  <c:v>12.363076732303799</c:v>
                </c:pt>
                <c:pt idx="10">
                  <c:v>13.213076732303801</c:v>
                </c:pt>
                <c:pt idx="11">
                  <c:v>14.0630767323038</c:v>
                </c:pt>
                <c:pt idx="12">
                  <c:v>14.9130767323038</c:v>
                </c:pt>
                <c:pt idx="13">
                  <c:v>15.7630767323038</c:v>
                </c:pt>
                <c:pt idx="14">
                  <c:v>16.613076732303799</c:v>
                </c:pt>
                <c:pt idx="15">
                  <c:v>17.463076732303801</c:v>
                </c:pt>
                <c:pt idx="16">
                  <c:v>18.0939397230519</c:v>
                </c:pt>
                <c:pt idx="17">
                  <c:v>18.0939397230519</c:v>
                </c:pt>
                <c:pt idx="18">
                  <c:v>18.0939397230519</c:v>
                </c:pt>
                <c:pt idx="19">
                  <c:v>18.0939397230519</c:v>
                </c:pt>
                <c:pt idx="20">
                  <c:v>18.0939397230519</c:v>
                </c:pt>
                <c:pt idx="21">
                  <c:v>18.0939397230519</c:v>
                </c:pt>
                <c:pt idx="22">
                  <c:v>18.0939397230519</c:v>
                </c:pt>
                <c:pt idx="23">
                  <c:v>18.0939397230519</c:v>
                </c:pt>
                <c:pt idx="24">
                  <c:v>18.0939397230519</c:v>
                </c:pt>
                <c:pt idx="25">
                  <c:v>18.0939397230519</c:v>
                </c:pt>
                <c:pt idx="26">
                  <c:v>18.0939397230519</c:v>
                </c:pt>
              </c:numCache>
            </c:numRef>
          </c:val>
          <c:extLst>
            <c:ext xmlns:c16="http://schemas.microsoft.com/office/drawing/2014/chart" uri="{C3380CC4-5D6E-409C-BE32-E72D297353CC}">
              <c16:uniqueId val="{00000007-C0FF-4D59-A5B3-3BE2026AA12D}"/>
            </c:ext>
          </c:extLst>
        </c:ser>
        <c:dLbls>
          <c:showLegendKey val="0"/>
          <c:showVal val="0"/>
          <c:showCatName val="0"/>
          <c:showSerName val="0"/>
          <c:showPercent val="0"/>
          <c:showBubbleSize val="0"/>
        </c:dLbls>
        <c:gapWidth val="150"/>
        <c:overlap val="100"/>
        <c:axId val="975734336"/>
        <c:axId val="975733680"/>
        <c:extLst>
          <c:ext xmlns:c15="http://schemas.microsoft.com/office/drawing/2012/chart" uri="{02D57815-91ED-43cb-92C2-25804820EDAC}">
            <c15:filteredBarSeries>
              <c15:ser>
                <c:idx val="0"/>
                <c:order val="0"/>
                <c:tx>
                  <c:strRef>
                    <c:extLst>
                      <c:ext uri="{02D57815-91ED-43cb-92C2-25804820EDAC}">
                        <c15:formulaRef>
                          <c15:sqref>AnnualCapacity!$B$36</c15:sqref>
                        </c15:formulaRef>
                      </c:ext>
                    </c:extLst>
                    <c:strCache>
                      <c:ptCount val="1"/>
                      <c:pt idx="0">
                        <c:v>Γεωθερμία</c:v>
                      </c:pt>
                    </c:strCache>
                  </c:strRef>
                </c:tx>
                <c:spPr>
                  <a:solidFill>
                    <a:schemeClr val="accent1"/>
                  </a:solidFill>
                  <a:ln>
                    <a:noFill/>
                  </a:ln>
                  <a:effectLst/>
                </c:spPr>
                <c:invertIfNegative val="0"/>
                <c:cat>
                  <c:numRef>
                    <c:extLst>
                      <c:ex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uri="{02D57815-91ED-43cb-92C2-25804820EDAC}">
                        <c15:fullRef>
                          <c15:sqref>AnnualCapacity!$C$36:$AH$36</c15:sqref>
                        </c15:fullRef>
                        <c15:formulaRef>
                          <c15:sqref>AnnualCapacity!$F$36:$AF$36</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0.45</c:v>
                      </c:pt>
                      <c:pt idx="15">
                        <c:v>0.7</c:v>
                      </c:pt>
                      <c:pt idx="16">
                        <c:v>0.7</c:v>
                      </c:pt>
                      <c:pt idx="17">
                        <c:v>0.7</c:v>
                      </c:pt>
                      <c:pt idx="18">
                        <c:v>0.7</c:v>
                      </c:pt>
                      <c:pt idx="19">
                        <c:v>0.7</c:v>
                      </c:pt>
                      <c:pt idx="20">
                        <c:v>0.7</c:v>
                      </c:pt>
                      <c:pt idx="21">
                        <c:v>0.7</c:v>
                      </c:pt>
                      <c:pt idx="22">
                        <c:v>0.7</c:v>
                      </c:pt>
                      <c:pt idx="23">
                        <c:v>0.7</c:v>
                      </c:pt>
                      <c:pt idx="24">
                        <c:v>0.7</c:v>
                      </c:pt>
                      <c:pt idx="25">
                        <c:v>0.7</c:v>
                      </c:pt>
                      <c:pt idx="26">
                        <c:v>0.7</c:v>
                      </c:pt>
                    </c:numCache>
                  </c:numRef>
                </c:val>
                <c:extLst>
                  <c:ext xmlns:c16="http://schemas.microsoft.com/office/drawing/2014/chart" uri="{C3380CC4-5D6E-409C-BE32-E72D297353CC}">
                    <c16:uniqueId val="{00000008-C0FF-4D59-A5B3-3BE2026AA12D}"/>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AnnualCapacity!$B$43</c15:sqref>
                        </c15:formulaRef>
                      </c:ext>
                    </c:extLst>
                    <c:strCache>
                      <c:ptCount val="1"/>
                      <c:pt idx="0">
                        <c:v>Συγκεντρωτική Ηλιακή Ενέργεια</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AnnualCapacity!$C$43:$AH$43</c15:sqref>
                        </c15:fullRef>
                        <c15:formulaRef>
                          <c15:sqref>AnnualCapacity!$F$43:$AF$43</c15:sqref>
                        </c15:formulaRef>
                      </c:ext>
                    </c:extLst>
                    <c:numCache>
                      <c:formatCode>#,##0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xmlns:c15="http://schemas.microsoft.com/office/drawing/2012/chart">
                  <c:ext xmlns:c16="http://schemas.microsoft.com/office/drawing/2014/chart" uri="{C3380CC4-5D6E-409C-BE32-E72D297353CC}">
                    <c16:uniqueId val="{00000009-C0FF-4D59-A5B3-3BE2026AA12D}"/>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AnnualCapacity!$B$44</c15:sqref>
                        </c15:formulaRef>
                      </c:ext>
                    </c:extLst>
                    <c:strCache>
                      <c:ptCount val="1"/>
                      <c:pt idx="0">
                        <c:v>Υπεράκτια Αιολική Ενέργεια</c:v>
                      </c:pt>
                    </c:strCache>
                  </c:strRef>
                </c:tx>
                <c:spPr>
                  <a:solidFill>
                    <a:srgbClr val="0070C0"/>
                  </a:solidFill>
                  <a:ln>
                    <a:noFill/>
                  </a:ln>
                  <a:effectLst/>
                </c:spPr>
                <c:invertIfNegative val="0"/>
                <c:dLbls>
                  <c:dLbl>
                    <c:idx val="0"/>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A-C0FF-4D59-A5B3-3BE2026AA12D}"/>
                      </c:ext>
                    </c:extLst>
                  </c:dLbl>
                  <c:dLbl>
                    <c:idx val="1"/>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B-C0FF-4D59-A5B3-3BE2026AA12D}"/>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C-C0FF-4D59-A5B3-3BE2026AA12D}"/>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D-C0FF-4D59-A5B3-3BE2026AA12D}"/>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E-C0FF-4D59-A5B3-3BE2026AA12D}"/>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C0FF-4D59-A5B3-3BE2026AA12D}"/>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0-C0FF-4D59-A5B3-3BE2026AA12D}"/>
                      </c:ext>
                    </c:extLst>
                  </c:dLbl>
                  <c:dLbl>
                    <c:idx val="7"/>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1-C0FF-4D59-A5B3-3BE2026AA12D}"/>
                      </c:ext>
                    </c:extLst>
                  </c:dLbl>
                  <c:dLbl>
                    <c:idx val="8"/>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12-C0FF-4D59-A5B3-3BE2026AA1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AnnualCapacity!$C$35:$AH$35</c15:sqref>
                        </c15:fullRef>
                        <c15:formulaRef>
                          <c15:sqref>AnnualCapacity!$F$35:$AF$35</c15:sqref>
                        </c15:formulaRef>
                      </c:ext>
                    </c:extLst>
                    <c:numCache>
                      <c:formatCode>General</c:formatCode>
                      <c:ptCount val="27"/>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numCache>
                  </c:numRef>
                </c:cat>
                <c:val>
                  <c:numRef>
                    <c:extLst>
                      <c:ext xmlns:c15="http://schemas.microsoft.com/office/drawing/2012/chart" uri="{02D57815-91ED-43cb-92C2-25804820EDAC}">
                        <c15:fullRef>
                          <c15:sqref>AnnualCapacity!$C$44:$AH$44</c15:sqref>
                        </c15:fullRef>
                        <c15:formulaRef>
                          <c15:sqref>AnnualCapacity!$F$44:$AF$44</c15:sqref>
                        </c15:formulaRef>
                      </c:ext>
                    </c:extLst>
                    <c:numCache>
                      <c:formatCode>#,##0</c:formatCode>
                      <c:ptCount val="27"/>
                      <c:pt idx="0">
                        <c:v>0</c:v>
                      </c:pt>
                      <c:pt idx="1">
                        <c:v>0</c:v>
                      </c:pt>
                      <c:pt idx="2">
                        <c:v>0</c:v>
                      </c:pt>
                      <c:pt idx="3">
                        <c:v>0</c:v>
                      </c:pt>
                      <c:pt idx="4">
                        <c:v>0</c:v>
                      </c:pt>
                      <c:pt idx="5">
                        <c:v>0</c:v>
                      </c:pt>
                      <c:pt idx="6">
                        <c:v>9.1832861766003401E-2</c:v>
                      </c:pt>
                      <c:pt idx="7">
                        <c:v>0.441832861766003</c:v>
                      </c:pt>
                      <c:pt idx="8">
                        <c:v>0.79183286176600298</c:v>
                      </c:pt>
                      <c:pt idx="9">
                        <c:v>1.041832861766</c:v>
                      </c:pt>
                      <c:pt idx="10">
                        <c:v>1.291832861766</c:v>
                      </c:pt>
                      <c:pt idx="11">
                        <c:v>1.541832861766</c:v>
                      </c:pt>
                      <c:pt idx="12">
                        <c:v>1.791832861766</c:v>
                      </c:pt>
                      <c:pt idx="13">
                        <c:v>2.0418328617660002</c:v>
                      </c:pt>
                      <c:pt idx="14">
                        <c:v>2.2918328617660002</c:v>
                      </c:pt>
                      <c:pt idx="15">
                        <c:v>2.5418328617660002</c:v>
                      </c:pt>
                      <c:pt idx="16">
                        <c:v>2.7918328617660002</c:v>
                      </c:pt>
                      <c:pt idx="17">
                        <c:v>3</c:v>
                      </c:pt>
                      <c:pt idx="18">
                        <c:v>3</c:v>
                      </c:pt>
                      <c:pt idx="19">
                        <c:v>3</c:v>
                      </c:pt>
                      <c:pt idx="20">
                        <c:v>3</c:v>
                      </c:pt>
                      <c:pt idx="21">
                        <c:v>3</c:v>
                      </c:pt>
                      <c:pt idx="22">
                        <c:v>3</c:v>
                      </c:pt>
                      <c:pt idx="23">
                        <c:v>3</c:v>
                      </c:pt>
                      <c:pt idx="24">
                        <c:v>3</c:v>
                      </c:pt>
                      <c:pt idx="25">
                        <c:v>3</c:v>
                      </c:pt>
                      <c:pt idx="26">
                        <c:v>3</c:v>
                      </c:pt>
                    </c:numCache>
                  </c:numRef>
                </c:val>
                <c:extLst xmlns:c15="http://schemas.microsoft.com/office/drawing/2012/chart">
                  <c:ext xmlns:c16="http://schemas.microsoft.com/office/drawing/2014/chart" uri="{C3380CC4-5D6E-409C-BE32-E72D297353CC}">
                    <c16:uniqueId val="{00000013-C0FF-4D59-A5B3-3BE2026AA12D}"/>
                  </c:ext>
                </c:extLst>
              </c15:ser>
            </c15:filteredBarSeries>
          </c:ext>
        </c:extLst>
      </c:barChart>
      <c:catAx>
        <c:axId val="97573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3680"/>
        <c:crosses val="autoZero"/>
        <c:auto val="1"/>
        <c:lblAlgn val="ctr"/>
        <c:lblOffset val="100"/>
        <c:noMultiLvlLbl val="0"/>
      </c:catAx>
      <c:valAx>
        <c:axId val="975733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7573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Land requirements per technology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v>Geothermal</c:v>
          </c:tx>
          <c:spPr>
            <a:solidFill>
              <a:schemeClr val="accent2"/>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23.279999999999998</c:v>
              </c:pt>
              <c:pt idx="1">
                <c:v>23.279999999999998</c:v>
              </c:pt>
              <c:pt idx="2">
                <c:v>23.279999999999998</c:v>
              </c:pt>
              <c:pt idx="3">
                <c:v>23.279999999999998</c:v>
              </c:pt>
              <c:pt idx="4">
                <c:v>23.279999999999998</c:v>
              </c:pt>
              <c:pt idx="5">
                <c:v>23.279999999999998</c:v>
              </c:pt>
              <c:pt idx="6">
                <c:v>23.279999999999998</c:v>
              </c:pt>
              <c:pt idx="7">
                <c:v>23.279999999999998</c:v>
              </c:pt>
              <c:pt idx="8">
                <c:v>23.279999999999998</c:v>
              </c:pt>
              <c:pt idx="9">
                <c:v>23.279999999999998</c:v>
              </c:pt>
              <c:pt idx="10">
                <c:v>23.279999999999998</c:v>
              </c:pt>
              <c:pt idx="11">
                <c:v>23.279999999999998</c:v>
              </c:pt>
              <c:pt idx="12">
                <c:v>23.279999999999998</c:v>
              </c:pt>
              <c:pt idx="13">
                <c:v>23.279999999999998</c:v>
              </c:pt>
            </c:numLit>
          </c:val>
          <c:extLst>
            <c:ext xmlns:c16="http://schemas.microsoft.com/office/drawing/2014/chart" uri="{C3380CC4-5D6E-409C-BE32-E72D297353CC}">
              <c16:uniqueId val="{00000000-C183-4028-ADC0-D6C1ACDA4359}"/>
            </c:ext>
          </c:extLst>
        </c:ser>
        <c:ser>
          <c:idx val="1"/>
          <c:order val="1"/>
          <c:tx>
            <c:v>Biomass CHP plant</c:v>
          </c:tx>
          <c:spPr>
            <a:solidFill>
              <a:schemeClr val="accent4">
                <a:lumMod val="60000"/>
                <a:lumOff val="4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537.23275524566998</c:v>
              </c:pt>
              <c:pt idx="1">
                <c:v>537.23275524566998</c:v>
              </c:pt>
              <c:pt idx="2">
                <c:v>537.23275524566998</c:v>
              </c:pt>
              <c:pt idx="3">
                <c:v>537.23275524566998</c:v>
              </c:pt>
              <c:pt idx="4">
                <c:v>537.23275524566998</c:v>
              </c:pt>
              <c:pt idx="5">
                <c:v>537.23275524566998</c:v>
              </c:pt>
              <c:pt idx="6">
                <c:v>537.23275524566998</c:v>
              </c:pt>
              <c:pt idx="7">
                <c:v>537.23275524566998</c:v>
              </c:pt>
              <c:pt idx="8">
                <c:v>537.23275524566998</c:v>
              </c:pt>
              <c:pt idx="9">
                <c:v>537.23275524566998</c:v>
              </c:pt>
              <c:pt idx="10">
                <c:v>537.23275524566998</c:v>
              </c:pt>
              <c:pt idx="11">
                <c:v>537.23275524566998</c:v>
              </c:pt>
              <c:pt idx="12">
                <c:v>537.23275524566998</c:v>
              </c:pt>
              <c:pt idx="13">
                <c:v>537.23275524566998</c:v>
              </c:pt>
            </c:numLit>
          </c:val>
          <c:extLst>
            <c:ext xmlns:c16="http://schemas.microsoft.com/office/drawing/2014/chart" uri="{C3380CC4-5D6E-409C-BE32-E72D297353CC}">
              <c16:uniqueId val="{00000001-C183-4028-ADC0-D6C1ACDA4359}"/>
            </c:ext>
          </c:extLst>
        </c:ser>
        <c:ser>
          <c:idx val="2"/>
          <c:order val="2"/>
          <c:tx>
            <c:v>Coal</c:v>
          </c:tx>
          <c:spPr>
            <a:solidFill>
              <a:srgbClr val="FF0000"/>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numLit>
          </c:val>
          <c:extLst>
            <c:ext xmlns:c16="http://schemas.microsoft.com/office/drawing/2014/chart" uri="{C3380CC4-5D6E-409C-BE32-E72D297353CC}">
              <c16:uniqueId val="{00000002-C183-4028-ADC0-D6C1ACDA4359}"/>
            </c:ext>
          </c:extLst>
        </c:ser>
        <c:ser>
          <c:idx val="3"/>
          <c:order val="3"/>
          <c:tx>
            <c:v>Diesel</c:v>
          </c:tx>
          <c:spPr>
            <a:solidFill>
              <a:schemeClr val="accent4"/>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0.15</c:v>
              </c:pt>
              <c:pt idx="1">
                <c:v>0.15</c:v>
              </c:pt>
              <c:pt idx="2">
                <c:v>0.15</c:v>
              </c:pt>
              <c:pt idx="3">
                <c:v>0.15</c:v>
              </c:pt>
              <c:pt idx="4">
                <c:v>0.15</c:v>
              </c:pt>
              <c:pt idx="5">
                <c:v>0.15</c:v>
              </c:pt>
              <c:pt idx="6">
                <c:v>0.15</c:v>
              </c:pt>
              <c:pt idx="7">
                <c:v>0.15</c:v>
              </c:pt>
              <c:pt idx="8">
                <c:v>0.15</c:v>
              </c:pt>
              <c:pt idx="9">
                <c:v>0.15</c:v>
              </c:pt>
              <c:pt idx="10">
                <c:v>0.15</c:v>
              </c:pt>
              <c:pt idx="11">
                <c:v>0.15</c:v>
              </c:pt>
              <c:pt idx="12">
                <c:v>0.15</c:v>
              </c:pt>
              <c:pt idx="13">
                <c:v>0.15</c:v>
              </c:pt>
            </c:numLit>
          </c:val>
          <c:extLst>
            <c:ext xmlns:c16="http://schemas.microsoft.com/office/drawing/2014/chart" uri="{C3380CC4-5D6E-409C-BE32-E72D297353CC}">
              <c16:uniqueId val="{00000003-C183-4028-ADC0-D6C1ACDA4359}"/>
            </c:ext>
          </c:extLst>
        </c:ser>
        <c:ser>
          <c:idx val="4"/>
          <c:order val="4"/>
          <c:tx>
            <c:v>Hydro</c:v>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2577.7787433289482</c:v>
              </c:pt>
              <c:pt idx="1">
                <c:v>6535.5696567936002</c:v>
              </c:pt>
              <c:pt idx="2">
                <c:v>6535.9080567935989</c:v>
              </c:pt>
              <c:pt idx="3">
                <c:v>6535.9080567935989</c:v>
              </c:pt>
              <c:pt idx="4">
                <c:v>6535.9080567935989</c:v>
              </c:pt>
              <c:pt idx="5">
                <c:v>6535.9080567935989</c:v>
              </c:pt>
              <c:pt idx="6">
                <c:v>6535.9080567935989</c:v>
              </c:pt>
              <c:pt idx="7">
                <c:v>6535.9080567935989</c:v>
              </c:pt>
              <c:pt idx="8">
                <c:v>6535.9080567935989</c:v>
              </c:pt>
              <c:pt idx="9">
                <c:v>6535.9080567935989</c:v>
              </c:pt>
              <c:pt idx="10">
                <c:v>6535.9080567935989</c:v>
              </c:pt>
              <c:pt idx="11">
                <c:v>6535.9080567935989</c:v>
              </c:pt>
              <c:pt idx="12">
                <c:v>6535.9080567935989</c:v>
              </c:pt>
              <c:pt idx="13">
                <c:v>6535.9080567935989</c:v>
              </c:pt>
            </c:numLit>
          </c:val>
          <c:extLst>
            <c:ext xmlns:c16="http://schemas.microsoft.com/office/drawing/2014/chart" uri="{C3380CC4-5D6E-409C-BE32-E72D297353CC}">
              <c16:uniqueId val="{00000004-C183-4028-ADC0-D6C1ACDA4359}"/>
            </c:ext>
          </c:extLst>
        </c:ser>
        <c:ser>
          <c:idx val="5"/>
          <c:order val="5"/>
          <c:tx>
            <c:v>NG</c:v>
          </c:tx>
          <c:spPr>
            <a:solidFill>
              <a:schemeClr val="accent6"/>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1.1804999999999999</c:v>
              </c:pt>
              <c:pt idx="1">
                <c:v>1.1214</c:v>
              </c:pt>
              <c:pt idx="2">
                <c:v>1.1422978842297975</c:v>
              </c:pt>
              <c:pt idx="3">
                <c:v>1.1632978842297974</c:v>
              </c:pt>
              <c:pt idx="4">
                <c:v>1.1872978842297974</c:v>
              </c:pt>
              <c:pt idx="5">
                <c:v>1.214297884229796</c:v>
              </c:pt>
              <c:pt idx="6">
                <c:v>1.2442978842297958</c:v>
              </c:pt>
              <c:pt idx="7">
                <c:v>0.47029788422979596</c:v>
              </c:pt>
              <c:pt idx="8">
                <c:v>0.54529788422979597</c:v>
              </c:pt>
              <c:pt idx="9">
                <c:v>0.62029788422979604</c:v>
              </c:pt>
              <c:pt idx="10">
                <c:v>0.69229788422979599</c:v>
              </c:pt>
              <c:pt idx="11">
                <c:v>0.76729788422979595</c:v>
              </c:pt>
              <c:pt idx="12">
                <c:v>0.76729788422979595</c:v>
              </c:pt>
              <c:pt idx="13">
                <c:v>0.76729788422979595</c:v>
              </c:pt>
            </c:numLit>
          </c:val>
          <c:extLst>
            <c:ext xmlns:c16="http://schemas.microsoft.com/office/drawing/2014/chart" uri="{C3380CC4-5D6E-409C-BE32-E72D297353CC}">
              <c16:uniqueId val="{00000005-C183-4028-ADC0-D6C1ACDA4359}"/>
            </c:ext>
          </c:extLst>
        </c:ser>
        <c:ser>
          <c:idx val="7"/>
          <c:order val="7"/>
          <c:tx>
            <c:v>Commercial Solar PV</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1.032</c:v>
              </c:pt>
              <c:pt idx="1">
                <c:v>1.032</c:v>
              </c:pt>
              <c:pt idx="2">
                <c:v>1.032</c:v>
              </c:pt>
              <c:pt idx="3">
                <c:v>1.032</c:v>
              </c:pt>
              <c:pt idx="4">
                <c:v>1.032</c:v>
              </c:pt>
              <c:pt idx="5">
                <c:v>1.032</c:v>
              </c:pt>
              <c:pt idx="6">
                <c:v>1.032</c:v>
              </c:pt>
              <c:pt idx="7">
                <c:v>0.68799999999999994</c:v>
              </c:pt>
              <c:pt idx="8">
                <c:v>0.68799999999999994</c:v>
              </c:pt>
              <c:pt idx="9">
                <c:v>0.68799999999999994</c:v>
              </c:pt>
              <c:pt idx="10">
                <c:v>0.68799999999999994</c:v>
              </c:pt>
              <c:pt idx="11">
                <c:v>0.68799999999999994</c:v>
              </c:pt>
              <c:pt idx="12">
                <c:v>0.68799999999999994</c:v>
              </c:pt>
              <c:pt idx="13">
                <c:v>0.68799999999999994</c:v>
              </c:pt>
            </c:numLit>
          </c:val>
          <c:extLst>
            <c:ext xmlns:c16="http://schemas.microsoft.com/office/drawing/2014/chart" uri="{C3380CC4-5D6E-409C-BE32-E72D297353CC}">
              <c16:uniqueId val="{00000006-C183-4028-ADC0-D6C1ACDA4359}"/>
            </c:ext>
          </c:extLst>
        </c:ser>
        <c:ser>
          <c:idx val="8"/>
          <c:order val="8"/>
          <c:tx>
            <c:v>Wind Onshore</c:v>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302.00599999999997</c:v>
              </c:pt>
              <c:pt idx="1">
                <c:v>287.274</c:v>
              </c:pt>
              <c:pt idx="2">
                <c:v>272.54200000000003</c:v>
              </c:pt>
              <c:pt idx="3">
                <c:v>261.49299999999999</c:v>
              </c:pt>
              <c:pt idx="4">
                <c:v>246.76100000000002</c:v>
              </c:pt>
              <c:pt idx="5">
                <c:v>235.71200000000002</c:v>
              </c:pt>
              <c:pt idx="6">
                <c:v>224.66300000000001</c:v>
              </c:pt>
              <c:pt idx="7">
                <c:v>209.93099999999998</c:v>
              </c:pt>
              <c:pt idx="8">
                <c:v>202.56500000000003</c:v>
              </c:pt>
              <c:pt idx="9">
                <c:v>191.51600000000002</c:v>
              </c:pt>
              <c:pt idx="10">
                <c:v>180.46700000000001</c:v>
              </c:pt>
              <c:pt idx="11">
                <c:v>173.101</c:v>
              </c:pt>
              <c:pt idx="12">
                <c:v>162.05199999999999</c:v>
              </c:pt>
              <c:pt idx="13">
                <c:v>154.68600000000001</c:v>
              </c:pt>
            </c:numLit>
          </c:val>
          <c:extLst>
            <c:ext xmlns:c16="http://schemas.microsoft.com/office/drawing/2014/chart" uri="{C3380CC4-5D6E-409C-BE32-E72D297353CC}">
              <c16:uniqueId val="{00000007-C183-4028-ADC0-D6C1ACDA4359}"/>
            </c:ext>
          </c:extLst>
        </c:ser>
        <c:ser>
          <c:idx val="9"/>
          <c:order val="9"/>
          <c:tx>
            <c:v>NG CHP</c:v>
          </c:tx>
          <c:spPr>
            <a:solidFill>
              <a:schemeClr val="accent4">
                <a:lumMod val="6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0</c:v>
              </c:pt>
              <c:pt idx="1">
                <c:v>0</c:v>
              </c:pt>
              <c:pt idx="2">
                <c:v>0.06</c:v>
              </c:pt>
              <c:pt idx="3">
                <c:v>0.06</c:v>
              </c:pt>
              <c:pt idx="4">
                <c:v>0.06</c:v>
              </c:pt>
              <c:pt idx="5">
                <c:v>0.06</c:v>
              </c:pt>
              <c:pt idx="6">
                <c:v>0.06</c:v>
              </c:pt>
              <c:pt idx="7">
                <c:v>0.06</c:v>
              </c:pt>
              <c:pt idx="8">
                <c:v>0.06</c:v>
              </c:pt>
              <c:pt idx="9">
                <c:v>0.06</c:v>
              </c:pt>
              <c:pt idx="10">
                <c:v>0.06</c:v>
              </c:pt>
              <c:pt idx="11">
                <c:v>0.06</c:v>
              </c:pt>
              <c:pt idx="12">
                <c:v>0.06</c:v>
              </c:pt>
              <c:pt idx="13">
                <c:v>0.06</c:v>
              </c:pt>
            </c:numLit>
          </c:val>
          <c:extLst>
            <c:ext xmlns:c16="http://schemas.microsoft.com/office/drawing/2014/chart" uri="{C3380CC4-5D6E-409C-BE32-E72D297353CC}">
              <c16:uniqueId val="{00000008-C183-4028-ADC0-D6C1ACDA4359}"/>
            </c:ext>
          </c:extLst>
        </c:ser>
        <c:dLbls>
          <c:showLegendKey val="0"/>
          <c:showVal val="0"/>
          <c:showCatName val="0"/>
          <c:showSerName val="0"/>
          <c:showPercent val="0"/>
          <c:showBubbleSize val="0"/>
        </c:dLbls>
        <c:gapWidth val="150"/>
        <c:overlap val="100"/>
        <c:axId val="646141104"/>
        <c:axId val="646142088"/>
        <c:extLst>
          <c:ext xmlns:c15="http://schemas.microsoft.com/office/drawing/2012/chart" uri="{02D57815-91ED-43cb-92C2-25804820EDAC}">
            <c15:filteredBarSeries>
              <c15:ser>
                <c:idx val="6"/>
                <c:order val="6"/>
                <c:tx>
                  <c:v>CSP (Without storage)</c:v>
                </c:tx>
                <c:spPr>
                  <a:solidFill>
                    <a:schemeClr val="accent1">
                      <a:lumMod val="60000"/>
                    </a:schemeClr>
                  </a:solidFill>
                  <a:ln>
                    <a:noFill/>
                  </a:ln>
                  <a:effectLst/>
                </c:spPr>
                <c:invertIfNegative val="0"/>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12</c:v>
                    </c:pt>
                    <c:pt idx="1">
                      <c:v>11.4</c:v>
                    </c:pt>
                    <c:pt idx="2">
                      <c:v>18.3</c:v>
                    </c:pt>
                    <c:pt idx="3">
                      <c:v>25.5</c:v>
                    </c:pt>
                    <c:pt idx="4">
                      <c:v>24.9</c:v>
                    </c:pt>
                    <c:pt idx="5">
                      <c:v>29.886091570922972</c:v>
                    </c:pt>
                    <c:pt idx="6">
                      <c:v>37.086091570923003</c:v>
                    </c:pt>
                    <c:pt idx="7">
                      <c:v>43.986091570923001</c:v>
                    </c:pt>
                    <c:pt idx="8">
                      <c:v>51.186091570923004</c:v>
                    </c:pt>
                    <c:pt idx="9">
                      <c:v>50.586091570923003</c:v>
                    </c:pt>
                    <c:pt idx="10">
                      <c:v>50.286091570922999</c:v>
                    </c:pt>
                    <c:pt idx="11">
                      <c:v>49.986091570923001</c:v>
                    </c:pt>
                    <c:pt idx="12">
                      <c:v>49.686091570923004</c:v>
                    </c:pt>
                    <c:pt idx="13">
                      <c:v>49.386091570923</c:v>
                    </c:pt>
                  </c:numLit>
                </c:val>
                <c:extLst>
                  <c:ext xmlns:c16="http://schemas.microsoft.com/office/drawing/2014/chart" uri="{C3380CC4-5D6E-409C-BE32-E72D297353CC}">
                    <c16:uniqueId val="{00000019-C183-4028-ADC0-D6C1ACDA4359}"/>
                  </c:ext>
                </c:extLst>
              </c15:ser>
            </c15:filteredBarSeries>
          </c:ext>
        </c:extLst>
      </c:barChart>
      <c:lineChart>
        <c:grouping val="standard"/>
        <c:varyColors val="0"/>
        <c:ser>
          <c:idx val="10"/>
          <c:order val="10"/>
          <c:tx>
            <c:v>Total</c:v>
          </c:tx>
          <c:spPr>
            <a:ln w="28575" cap="rnd">
              <a:solidFill>
                <a:schemeClr val="accent5">
                  <a:lumMod val="60000"/>
                </a:schemeClr>
              </a:solidFill>
              <a:round/>
            </a:ln>
            <a:effectLst/>
          </c:spPr>
          <c:marker>
            <c:symbol val="none"/>
          </c:marker>
          <c:dLbls>
            <c:dLbl>
              <c:idx val="0"/>
              <c:layout>
                <c:manualLayout>
                  <c:x val="-3.7606832545012105E-2"/>
                  <c:y val="-4.0150548750511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183-4028-ADC0-D6C1ACDA4359}"/>
                </c:ext>
              </c:extLst>
            </c:dLbl>
            <c:dLbl>
              <c:idx val="1"/>
              <c:layout>
                <c:manualLayout>
                  <c:x val="-4.1025635503649585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183-4028-ADC0-D6C1ACDA4359}"/>
                </c:ext>
              </c:extLst>
            </c:dLbl>
            <c:dLbl>
              <c:idx val="2"/>
              <c:layout>
                <c:manualLayout>
                  <c:x val="-3.9316234024330869E-2"/>
                  <c:y val="-4.0150548750511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183-4028-ADC0-D6C1ACDA4359}"/>
                </c:ext>
              </c:extLst>
            </c:dLbl>
            <c:dLbl>
              <c:idx val="3"/>
              <c:layout>
                <c:manualLayout>
                  <c:x val="-3.7606832545012139E-2"/>
                  <c:y val="-5.3533933273160202E-2"/>
                </c:manualLayout>
              </c:layout>
              <c:showLegendKey val="0"/>
              <c:showVal val="1"/>
              <c:showCatName val="0"/>
              <c:showSerName val="0"/>
              <c:showPercent val="0"/>
              <c:showBubbleSize val="0"/>
              <c:extLst>
                <c:ext xmlns:c15="http://schemas.microsoft.com/office/drawing/2012/chart" uri="{CE6537A1-D6FC-4f65-9D91-7224C49458BB}">
                  <c15:layout>
                    <c:manualLayout>
                      <c:w val="4.1435891858686069E-2"/>
                      <c:h val="4.6792250417181054E-2"/>
                    </c:manualLayout>
                  </c15:layout>
                </c:ext>
                <c:ext xmlns:c16="http://schemas.microsoft.com/office/drawing/2014/chart" uri="{C3380CC4-5D6E-409C-BE32-E72D297353CC}">
                  <c16:uniqueId val="{0000000C-C183-4028-ADC0-D6C1ACDA4359}"/>
                </c:ext>
              </c:extLst>
            </c:dLbl>
            <c:dLbl>
              <c:idx val="4"/>
              <c:layout>
                <c:manualLayout>
                  <c:x val="-3.7606832545012105E-2"/>
                  <c:y val="-4.3496427813054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183-4028-ADC0-D6C1ACDA4359}"/>
                </c:ext>
              </c:extLst>
            </c:dLbl>
            <c:dLbl>
              <c:idx val="5"/>
              <c:layout>
                <c:manualLayout>
                  <c:x val="-4.1025635503649571E-2"/>
                  <c:y val="-3.6804669687969117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6.4743648328467823E-2"/>
                      <c:h val="3.6754613229553125E-2"/>
                    </c:manualLayout>
                  </c15:layout>
                </c:ext>
                <c:ext xmlns:c16="http://schemas.microsoft.com/office/drawing/2014/chart" uri="{C3380CC4-5D6E-409C-BE32-E72D297353CC}">
                  <c16:uniqueId val="{0000000E-C183-4028-ADC0-D6C1ACDA4359}"/>
                </c:ext>
              </c:extLst>
            </c:dLbl>
            <c:dLbl>
              <c:idx val="6"/>
              <c:layout>
                <c:manualLayout>
                  <c:x val="-3.7606832545012105E-2"/>
                  <c:y val="-4.01505487505117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183-4028-ADC0-D6C1ACDA4359}"/>
                </c:ext>
              </c:extLst>
            </c:dLbl>
            <c:dLbl>
              <c:idx val="7"/>
              <c:layout>
                <c:manualLayout>
                  <c:x val="-3.0769226627737178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183-4028-ADC0-D6C1ACDA4359}"/>
                </c:ext>
              </c:extLst>
            </c:dLbl>
            <c:dLbl>
              <c:idx val="8"/>
              <c:layout>
                <c:manualLayout>
                  <c:x val="-2.9059825148418449E-2"/>
                  <c:y val="-3.68046696879691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183-4028-ADC0-D6C1ACDA4359}"/>
                </c:ext>
              </c:extLst>
            </c:dLbl>
            <c:dLbl>
              <c:idx val="9"/>
              <c:layout>
                <c:manualLayout>
                  <c:x val="-3.5897431065693312E-2"/>
                  <c:y val="-2.67670325003411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183-4028-ADC0-D6C1ACDA4359}"/>
                </c:ext>
              </c:extLst>
            </c:dLbl>
            <c:dLbl>
              <c:idx val="10"/>
              <c:layout>
                <c:manualLayout>
                  <c:x val="-4.1025635503649571E-2"/>
                  <c:y val="-3.011291156288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183-4028-ADC0-D6C1ACDA4359}"/>
                </c:ext>
              </c:extLst>
            </c:dLbl>
            <c:dLbl>
              <c:idx val="11"/>
              <c:layout>
                <c:manualLayout>
                  <c:x val="-4.4444438462287163E-2"/>
                  <c:y val="-3.34587906254264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183-4028-ADC0-D6C1ACDA4359}"/>
                </c:ext>
              </c:extLst>
            </c:dLbl>
            <c:dLbl>
              <c:idx val="12"/>
              <c:layout>
                <c:manualLayout>
                  <c:x val="-3.4188029586374645E-2"/>
                  <c:y val="-3.011291156288382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183-4028-ADC0-D6C1ACDA4359}"/>
                </c:ext>
              </c:extLst>
            </c:dLbl>
            <c:dLbl>
              <c:idx val="13"/>
              <c:layout>
                <c:manualLayout>
                  <c:x val="-2.7350423669099715E-2"/>
                  <c:y val="-3.3458790625426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183-4028-ADC0-D6C1ACDA43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3455.9599985746181</c:v>
              </c:pt>
              <c:pt idx="1">
                <c:v>7398.3598120392699</c:v>
              </c:pt>
              <c:pt idx="2">
                <c:v>7390.9471099234997</c:v>
              </c:pt>
              <c:pt idx="3">
                <c:v>7387.1191099234993</c:v>
              </c:pt>
              <c:pt idx="4">
                <c:v>7371.8111099234993</c:v>
              </c:pt>
              <c:pt idx="5">
                <c:v>7365.7752014944217</c:v>
              </c:pt>
              <c:pt idx="6">
                <c:v>7361.9562014944213</c:v>
              </c:pt>
              <c:pt idx="7">
                <c:v>7353.0062014944215</c:v>
              </c:pt>
              <c:pt idx="8">
                <c:v>7352.9152014944211</c:v>
              </c:pt>
              <c:pt idx="9">
                <c:v>7341.3412014944215</c:v>
              </c:pt>
              <c:pt idx="10">
                <c:v>7330.0642014944215</c:v>
              </c:pt>
              <c:pt idx="11">
                <c:v>7322.473201494422</c:v>
              </c:pt>
              <c:pt idx="12">
                <c:v>7311.1242014944219</c:v>
              </c:pt>
              <c:pt idx="13">
                <c:v>7303.4582014944217</c:v>
              </c:pt>
            </c:numLit>
          </c:val>
          <c:smooth val="0"/>
          <c:extLst>
            <c:ext xmlns:c16="http://schemas.microsoft.com/office/drawing/2014/chart" uri="{C3380CC4-5D6E-409C-BE32-E72D297353CC}">
              <c16:uniqueId val="{00000017-C183-4028-ADC0-D6C1ACDA4359}"/>
            </c:ext>
          </c:extLst>
        </c:ser>
        <c:ser>
          <c:idx val="11"/>
          <c:order val="11"/>
          <c:tx>
            <c:v>Total_NECP</c:v>
          </c:tx>
          <c:spPr>
            <a:ln w="28575" cap="rnd">
              <a:noFill/>
              <a:round/>
            </a:ln>
            <a:effectLst/>
          </c:spPr>
          <c:marker>
            <c:symbol val="diamond"/>
            <c:size val="8"/>
            <c:spPr>
              <a:solidFill>
                <a:srgbClr val="FF0000"/>
              </a:solidFill>
              <a:ln w="9525">
                <a:solidFill>
                  <a:schemeClr val="accent6">
                    <a:lumMod val="60000"/>
                  </a:schemeClr>
                </a:solidFill>
              </a:ln>
              <a:effectLst/>
            </c:spPr>
          </c:marker>
          <c:cat>
            <c:numLit>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Lit>
          </c:cat>
          <c:val>
            <c:numLit>
              <c:formatCode>General</c:formatCode>
              <c:ptCount val="14"/>
              <c:pt idx="0">
                <c:v>2262.1640000000002</c:v>
              </c:pt>
              <c:pt idx="1">
                <c:v>2394.2958157098087</c:v>
              </c:pt>
              <c:pt idx="2">
                <c:v>2519.658815709809</c:v>
              </c:pt>
              <c:pt idx="3">
                <c:v>2650.5868157098084</c:v>
              </c:pt>
              <c:pt idx="4">
                <c:v>2781.5148157098088</c:v>
              </c:pt>
              <c:pt idx="5">
                <c:v>2912.5178157098089</c:v>
              </c:pt>
              <c:pt idx="6">
                <c:v>3043.5208157098091</c:v>
              </c:pt>
              <c:pt idx="7">
                <c:v>3173.1238157098087</c:v>
              </c:pt>
              <c:pt idx="8">
                <c:v>3377.5312735652965</c:v>
              </c:pt>
              <c:pt idx="9">
                <c:v>3638.7982735652963</c:v>
              </c:pt>
              <c:pt idx="10">
                <c:v>3900.0652735652961</c:v>
              </c:pt>
              <c:pt idx="11">
                <c:v>4161.3322735652955</c:v>
              </c:pt>
              <c:pt idx="12">
                <c:v>4415.05475352341</c:v>
              </c:pt>
              <c:pt idx="13">
                <c:v>4654.6497535234093</c:v>
              </c:pt>
            </c:numLit>
          </c:val>
          <c:smooth val="0"/>
          <c:extLst>
            <c:ext xmlns:c16="http://schemas.microsoft.com/office/drawing/2014/chart" uri="{C3380CC4-5D6E-409C-BE32-E72D297353CC}">
              <c16:uniqueId val="{00000018-C183-4028-ADC0-D6C1ACDA4359}"/>
            </c:ext>
          </c:extLst>
        </c:ser>
        <c:dLbls>
          <c:showLegendKey val="0"/>
          <c:showVal val="0"/>
          <c:showCatName val="0"/>
          <c:showSerName val="0"/>
          <c:showPercent val="0"/>
          <c:showBubbleSize val="0"/>
        </c:dLbls>
        <c:marker val="1"/>
        <c:smooth val="0"/>
        <c:axId val="646141104"/>
        <c:axId val="646142088"/>
      </c:lineChart>
      <c:catAx>
        <c:axId val="64614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42088"/>
        <c:crosses val="autoZero"/>
        <c:auto val="1"/>
        <c:lblAlgn val="ctr"/>
        <c:lblOffset val="100"/>
        <c:noMultiLvlLbl val="0"/>
      </c:catAx>
      <c:valAx>
        <c:axId val="646142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km</a:t>
                </a:r>
                <a:r>
                  <a:rPr lang="en-US" baseline="30000"/>
                  <a:t>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4614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land_req_appl.!$A$13</c:f>
              <c:strCache>
                <c:ptCount val="1"/>
                <c:pt idx="0">
                  <c:v>Geothermal</c:v>
                </c:pt>
              </c:strCache>
            </c:strRef>
          </c:tx>
          <c:spPr>
            <a:solidFill>
              <a:schemeClr val="accent1"/>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land_req_appl.!$B$13:$AG$13</c15:sqref>
                  </c15:fullRef>
                </c:ext>
              </c:extLst>
              <c:f>(land_req_appl.!$F$13,land_req_appl.!$H$13,land_req_appl.!$M$13,land_req_appl.!$R$13,land_req_appl.!$W$13,land_req_appl.!$AB$13,land_req_appl.!$AG$13)</c:f>
              <c:numCache>
                <c:formatCode>#,##0.00</c:formatCode>
                <c:ptCount val="7"/>
                <c:pt idx="0">
                  <c:v>0</c:v>
                </c:pt>
                <c:pt idx="1">
                  <c:v>0</c:v>
                </c:pt>
                <c:pt idx="2">
                  <c:v>0</c:v>
                </c:pt>
                <c:pt idx="3">
                  <c:v>0</c:v>
                </c:pt>
                <c:pt idx="4">
                  <c:v>27.159999999999997</c:v>
                </c:pt>
                <c:pt idx="5">
                  <c:v>27.159999999999997</c:v>
                </c:pt>
                <c:pt idx="6">
                  <c:v>27.159999999999997</c:v>
                </c:pt>
              </c:numCache>
            </c:numRef>
          </c:val>
          <c:extLst>
            <c:ext xmlns:c16="http://schemas.microsoft.com/office/drawing/2014/chart" uri="{C3380CC4-5D6E-409C-BE32-E72D297353CC}">
              <c16:uniqueId val="{00000000-AABE-4909-B613-97A411AC2EC1}"/>
            </c:ext>
          </c:extLst>
        </c:ser>
        <c:ser>
          <c:idx val="1"/>
          <c:order val="1"/>
          <c:tx>
            <c:strRef>
              <c:f>land_req_appl.!$A$14</c:f>
              <c:strCache>
                <c:ptCount val="1"/>
                <c:pt idx="0">
                  <c:v>Biomass power plants</c:v>
                </c:pt>
              </c:strCache>
            </c:strRef>
          </c:tx>
          <c:spPr>
            <a:solidFill>
              <a:schemeClr val="accent2"/>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land_req_appl.!$B$14:$AG$14</c15:sqref>
                  </c15:fullRef>
                </c:ext>
              </c:extLst>
              <c:f>(land_req_appl.!$F$14,land_req_appl.!$H$14,land_req_appl.!$M$14,land_req_appl.!$R$14,land_req_appl.!$W$14,land_req_appl.!$AB$14,land_req_appl.!$AG$14)</c:f>
              <c:numCache>
                <c:formatCode>#,##0.00</c:formatCode>
                <c:ptCount val="7"/>
                <c:pt idx="0">
                  <c:v>1</c:v>
                </c:pt>
                <c:pt idx="1">
                  <c:v>1.4</c:v>
                </c:pt>
                <c:pt idx="2">
                  <c:v>1.4</c:v>
                </c:pt>
                <c:pt idx="3">
                  <c:v>2.2000000000000002</c:v>
                </c:pt>
                <c:pt idx="4">
                  <c:v>3</c:v>
                </c:pt>
                <c:pt idx="5">
                  <c:v>3</c:v>
                </c:pt>
                <c:pt idx="6">
                  <c:v>3</c:v>
                </c:pt>
              </c:numCache>
            </c:numRef>
          </c:val>
          <c:extLst>
            <c:ext xmlns:c16="http://schemas.microsoft.com/office/drawing/2014/chart" uri="{C3380CC4-5D6E-409C-BE32-E72D297353CC}">
              <c16:uniqueId val="{00000001-AABE-4909-B613-97A411AC2EC1}"/>
            </c:ext>
          </c:extLst>
        </c:ser>
        <c:ser>
          <c:idx val="2"/>
          <c:order val="2"/>
          <c:tx>
            <c:strRef>
              <c:f>land_req_appl.!$A$15</c:f>
              <c:strCache>
                <c:ptCount val="1"/>
                <c:pt idx="0">
                  <c:v>Hydro</c:v>
                </c:pt>
              </c:strCache>
            </c:strRef>
          </c:tx>
          <c:spPr>
            <a:solidFill>
              <a:srgbClr val="92D050"/>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land_req_appl.!$B$15:$AG$15</c15:sqref>
                  </c15:fullRef>
                </c:ext>
              </c:extLst>
              <c:f>(land_req_appl.!$F$15,land_req_appl.!$H$15,land_req_appl.!$M$15,land_req_appl.!$R$15,land_req_appl.!$W$15,land_req_appl.!$AB$15,land_req_appl.!$AG$15)</c:f>
              <c:numCache>
                <c:formatCode>#,##0.00</c:formatCode>
                <c:ptCount val="7"/>
                <c:pt idx="0">
                  <c:v>290.178</c:v>
                </c:pt>
                <c:pt idx="1">
                  <c:v>290.178</c:v>
                </c:pt>
                <c:pt idx="2">
                  <c:v>290.178</c:v>
                </c:pt>
                <c:pt idx="3">
                  <c:v>332.47800000000001</c:v>
                </c:pt>
                <c:pt idx="4">
                  <c:v>438.22800000000001</c:v>
                </c:pt>
                <c:pt idx="5">
                  <c:v>445.84199999999998</c:v>
                </c:pt>
                <c:pt idx="6">
                  <c:v>445.84199999999998</c:v>
                </c:pt>
              </c:numCache>
            </c:numRef>
          </c:val>
          <c:extLst>
            <c:ext xmlns:c16="http://schemas.microsoft.com/office/drawing/2014/chart" uri="{C3380CC4-5D6E-409C-BE32-E72D297353CC}">
              <c16:uniqueId val="{00000002-AABE-4909-B613-97A411AC2EC1}"/>
            </c:ext>
          </c:extLst>
        </c:ser>
        <c:ser>
          <c:idx val="3"/>
          <c:order val="3"/>
          <c:tx>
            <c:strRef>
              <c:f>land_req_appl.!$A$16</c:f>
              <c:strCache>
                <c:ptCount val="1"/>
                <c:pt idx="0">
                  <c:v>CSP</c:v>
                </c:pt>
              </c:strCache>
            </c:strRef>
          </c:tx>
          <c:spPr>
            <a:solidFill>
              <a:schemeClr val="accent4"/>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land_req_appl.!$B$16:$AG$16</c15:sqref>
                  </c15:fullRef>
                </c:ext>
              </c:extLst>
              <c:f>(land_req_appl.!$F$16,land_req_appl.!$H$16,land_req_appl.!$M$16,land_req_appl.!$R$16,land_req_appl.!$W$16,land_req_appl.!$AB$16,land_req_appl.!$AG$16)</c:f>
              <c:numCache>
                <c:formatCode>#,##0.00</c:formatCode>
                <c:ptCount val="7"/>
                <c:pt idx="0">
                  <c:v>0</c:v>
                </c:pt>
                <c:pt idx="1">
                  <c:v>0</c:v>
                </c:pt>
                <c:pt idx="2">
                  <c:v>0</c:v>
                </c:pt>
                <c:pt idx="3">
                  <c:v>0</c:v>
                </c:pt>
                <c:pt idx="4">
                  <c:v>0</c:v>
                </c:pt>
                <c:pt idx="5">
                  <c:v>0</c:v>
                </c:pt>
                <c:pt idx="6">
                  <c:v>9</c:v>
                </c:pt>
              </c:numCache>
            </c:numRef>
          </c:val>
          <c:extLst>
            <c:ext xmlns:c16="http://schemas.microsoft.com/office/drawing/2014/chart" uri="{C3380CC4-5D6E-409C-BE32-E72D297353CC}">
              <c16:uniqueId val="{00000003-AABE-4909-B613-97A411AC2EC1}"/>
            </c:ext>
          </c:extLst>
        </c:ser>
        <c:ser>
          <c:idx val="4"/>
          <c:order val="4"/>
          <c:tx>
            <c:strRef>
              <c:f>land_req_appl.!$A$17</c:f>
              <c:strCache>
                <c:ptCount val="1"/>
                <c:pt idx="0">
                  <c:v>Solar PV</c:v>
                </c:pt>
              </c:strCache>
            </c:strRef>
          </c:tx>
          <c:spPr>
            <a:solidFill>
              <a:srgbClr val="FFC000"/>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land_req_appl.!$B$17:$AG$17</c15:sqref>
                  </c15:fullRef>
                </c:ext>
              </c:extLst>
              <c:f>(land_req_appl.!$F$17,land_req_appl.!$H$17,land_req_appl.!$M$17,land_req_appl.!$R$17,land_req_appl.!$W$17,land_req_appl.!$AB$17,land_req_appl.!$AG$17)</c:f>
              <c:numCache>
                <c:formatCode>#,##0.00</c:formatCode>
                <c:ptCount val="7"/>
                <c:pt idx="0">
                  <c:v>168.21600000000001</c:v>
                </c:pt>
                <c:pt idx="1">
                  <c:v>216.376</c:v>
                </c:pt>
                <c:pt idx="2">
                  <c:v>309.60000000000002</c:v>
                </c:pt>
                <c:pt idx="3">
                  <c:v>438.6</c:v>
                </c:pt>
                <c:pt idx="4">
                  <c:v>567.6</c:v>
                </c:pt>
                <c:pt idx="5">
                  <c:v>696.6</c:v>
                </c:pt>
                <c:pt idx="6">
                  <c:v>774</c:v>
                </c:pt>
              </c:numCache>
            </c:numRef>
          </c:val>
          <c:extLst>
            <c:ext xmlns:c16="http://schemas.microsoft.com/office/drawing/2014/chart" uri="{C3380CC4-5D6E-409C-BE32-E72D297353CC}">
              <c16:uniqueId val="{00000004-AABE-4909-B613-97A411AC2EC1}"/>
            </c:ext>
          </c:extLst>
        </c:ser>
        <c:ser>
          <c:idx val="5"/>
          <c:order val="5"/>
          <c:tx>
            <c:strRef>
              <c:f>land_req_appl.!$A$18</c:f>
              <c:strCache>
                <c:ptCount val="1"/>
                <c:pt idx="0">
                  <c:v>Wind Onshore</c:v>
                </c:pt>
              </c:strCache>
            </c:strRef>
          </c:tx>
          <c:spPr>
            <a:solidFill>
              <a:schemeClr val="tx2">
                <a:lumMod val="20000"/>
                <a:lumOff val="80000"/>
              </a:schemeClr>
            </a:solidFill>
            <a:ln>
              <a:noFill/>
            </a:ln>
            <a:effectLst/>
          </c:spPr>
          <c:invertIfNegative val="0"/>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land_req_appl.!$B$18:$AG$18</c15:sqref>
                  </c15:fullRef>
                </c:ext>
              </c:extLst>
              <c:f>(land_req_appl.!$F$18,land_req_appl.!$H$18,land_req_appl.!$M$18,land_req_appl.!$R$18,land_req_appl.!$W$18,land_req_appl.!$AB$18,land_req_appl.!$AG$18)</c:f>
              <c:numCache>
                <c:formatCode>#,##0.00</c:formatCode>
                <c:ptCount val="7"/>
                <c:pt idx="0">
                  <c:v>2242.9470000000001</c:v>
                </c:pt>
                <c:pt idx="1">
                  <c:v>2869.0569999999998</c:v>
                </c:pt>
                <c:pt idx="2">
                  <c:v>4419.6000000000004</c:v>
                </c:pt>
                <c:pt idx="3">
                  <c:v>5805.5411605074696</c:v>
                </c:pt>
                <c:pt idx="4">
                  <c:v>6663.9979999999996</c:v>
                </c:pt>
                <c:pt idx="5">
                  <c:v>6663.9979999999996</c:v>
                </c:pt>
                <c:pt idx="6">
                  <c:v>6663.9979999999996</c:v>
                </c:pt>
              </c:numCache>
            </c:numRef>
          </c:val>
          <c:extLst>
            <c:ext xmlns:c16="http://schemas.microsoft.com/office/drawing/2014/chart" uri="{C3380CC4-5D6E-409C-BE32-E72D297353CC}">
              <c16:uniqueId val="{00000005-AABE-4909-B613-97A411AC2EC1}"/>
            </c:ext>
          </c:extLst>
        </c:ser>
        <c:ser>
          <c:idx val="6"/>
          <c:order val="6"/>
          <c:tx>
            <c:strRef>
              <c:f>land_req_appl.!$A$19</c:f>
              <c:strCache>
                <c:ptCount val="1"/>
                <c:pt idx="0">
                  <c:v>Bioenergy cultivation</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land_req_appl.!$B$1:$AG$1</c15:sqref>
                  </c15:fullRef>
                </c:ext>
              </c:extLst>
              <c:f>(land_req_appl.!$F$1,land_req_appl.!$H$1,land_req_appl.!$M$1,land_req_appl.!$R$1,land_req_appl.!$W$1,land_req_appl.!$AB$1,land_req_appl.!$AG$1)</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land_req_appl.!$B$19:$AG$19</c15:sqref>
                  </c15:fullRef>
                </c:ext>
              </c:extLst>
              <c:f>(land_req_appl.!$F$19,land_req_appl.!$H$19,land_req_appl.!$M$19,land_req_appl.!$R$19,land_req_appl.!$W$19,land_req_appl.!$AB$19,land_req_appl.!$AG$19)</c:f>
              <c:numCache>
                <c:formatCode>#,##0.00</c:formatCode>
                <c:ptCount val="7"/>
                <c:pt idx="0">
                  <c:v>1900.1922207201535</c:v>
                </c:pt>
                <c:pt idx="1">
                  <c:v>2660.2691090082162</c:v>
                </c:pt>
                <c:pt idx="2">
                  <c:v>2385.7439463735818</c:v>
                </c:pt>
                <c:pt idx="3">
                  <c:v>1239.2574713003212</c:v>
                </c:pt>
                <c:pt idx="4">
                  <c:v>4391.1111146240028</c:v>
                </c:pt>
                <c:pt idx="5">
                  <c:v>4391.111114624</c:v>
                </c:pt>
                <c:pt idx="6">
                  <c:v>4391.111114624</c:v>
                </c:pt>
              </c:numCache>
            </c:numRef>
          </c:val>
          <c:extLst>
            <c:ext xmlns:c16="http://schemas.microsoft.com/office/drawing/2014/chart" uri="{C3380CC4-5D6E-409C-BE32-E72D297353CC}">
              <c16:uniqueId val="{00000006-AABE-4909-B613-97A411AC2EC1}"/>
            </c:ext>
          </c:extLst>
        </c:ser>
        <c:dLbls>
          <c:showLegendKey val="0"/>
          <c:showVal val="0"/>
          <c:showCatName val="0"/>
          <c:showSerName val="0"/>
          <c:showPercent val="0"/>
          <c:showBubbleSize val="0"/>
        </c:dLbls>
        <c:gapWidth val="150"/>
        <c:overlap val="100"/>
        <c:axId val="1373429552"/>
        <c:axId val="1373424560"/>
      </c:barChart>
      <c:lineChart>
        <c:grouping val="standard"/>
        <c:varyColors val="0"/>
        <c:ser>
          <c:idx val="7"/>
          <c:order val="8"/>
          <c:tx>
            <c:strRef>
              <c:f>land_req_appl.!$A$22</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land_req_appl.!$B$22:$AG$22</c15:sqref>
                  </c15:fullRef>
                </c:ext>
              </c:extLst>
              <c:f>(land_req_appl.!$F$22,land_req_appl.!$H$22,land_req_appl.!$M$22,land_req_appl.!$R$22,land_req_appl.!$W$22,land_req_appl.!$AB$22,land_req_appl.!$AG$22)</c:f>
              <c:numCache>
                <c:formatCode>#,##0.00</c:formatCode>
                <c:ptCount val="7"/>
                <c:pt idx="0">
                  <c:v>4602.5332207201536</c:v>
                </c:pt>
                <c:pt idx="1">
                  <c:v>6037.2801090082166</c:v>
                </c:pt>
                <c:pt idx="2">
                  <c:v>8141.7282744964405</c:v>
                </c:pt>
                <c:pt idx="3">
                  <c:v>8743.0998301118834</c:v>
                </c:pt>
                <c:pt idx="4">
                  <c:v>9251.2727972920111</c:v>
                </c:pt>
                <c:pt idx="5">
                  <c:v>9251.2727972920111</c:v>
                </c:pt>
                <c:pt idx="6">
                  <c:v>9251.2727972920111</c:v>
                </c:pt>
              </c:numCache>
            </c:numRef>
          </c:val>
          <c:smooth val="0"/>
          <c:extLst>
            <c:ext xmlns:c16="http://schemas.microsoft.com/office/drawing/2014/chart" uri="{C3380CC4-5D6E-409C-BE32-E72D297353CC}">
              <c16:uniqueId val="{00000000-6628-4CCC-9990-05166196F96A}"/>
            </c:ext>
          </c:extLst>
        </c:ser>
        <c:ser>
          <c:idx val="9"/>
          <c:order val="9"/>
          <c:tx>
            <c:strRef>
              <c:f>land_req_appl.!$A$24</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land_req_appl.!$B$24:$AG$24</c15:sqref>
                  </c15:fullRef>
                </c:ext>
              </c:extLst>
              <c:f>(land_req_appl.!$F$24,land_req_appl.!$H$24,land_req_appl.!$M$24,land_req_appl.!$R$24,land_req_appl.!$W$24,land_req_appl.!$AB$24,land_req_appl.!$AG$24)</c:f>
              <c:numCache>
                <c:formatCode>#,##0.00</c:formatCode>
                <c:ptCount val="7"/>
                <c:pt idx="0">
                  <c:v>4602.5332207201545</c:v>
                </c:pt>
                <c:pt idx="1">
                  <c:v>6037.2801090082157</c:v>
                </c:pt>
                <c:pt idx="2">
                  <c:v>7447.8726579416762</c:v>
                </c:pt>
                <c:pt idx="3">
                  <c:v>8235.9903743665782</c:v>
                </c:pt>
                <c:pt idx="4">
                  <c:v>12089.419769052289</c:v>
                </c:pt>
                <c:pt idx="5">
                  <c:v>12218.419769052285</c:v>
                </c:pt>
                <c:pt idx="6">
                  <c:v>12305.111114624</c:v>
                </c:pt>
              </c:numCache>
            </c:numRef>
          </c:val>
          <c:smooth val="0"/>
          <c:extLst>
            <c:ext xmlns:c16="http://schemas.microsoft.com/office/drawing/2014/chart" uri="{C3380CC4-5D6E-409C-BE32-E72D297353CC}">
              <c16:uniqueId val="{00000001-6628-4CCC-9990-05166196F96A}"/>
            </c:ext>
          </c:extLst>
        </c:ser>
        <c:ser>
          <c:idx val="10"/>
          <c:order val="10"/>
          <c:tx>
            <c:strRef>
              <c:f>land_req_appl.!$A$25</c:f>
              <c:strCache>
                <c:ptCount val="1"/>
                <c:pt idx="0">
                  <c:v>Average - Baseline</c:v>
                </c:pt>
              </c:strCache>
            </c:strRef>
          </c:tx>
          <c:spPr>
            <a:ln w="25400" cap="rnd">
              <a:solidFill>
                <a:schemeClr val="tx1"/>
              </a:solidFill>
              <a:prstDash val="sysDot"/>
              <a:round/>
            </a:ln>
            <a:effectLst/>
          </c:spPr>
          <c:marker>
            <c:symbol val="none"/>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land_req_appl.!$B$25:$AG$25</c15:sqref>
                  </c15:fullRef>
                </c:ext>
              </c:extLst>
              <c:f>(land_req_appl.!$F$25,land_req_appl.!$H$25,land_req_appl.!$M$25,land_req_appl.!$R$25,land_req_appl.!$W$25,land_req_appl.!$AB$25,land_req_appl.!$AG$25)</c:f>
              <c:numCache>
                <c:formatCode>#,##0.00</c:formatCode>
                <c:ptCount val="7"/>
                <c:pt idx="0">
                  <c:v>8371.8651378603045</c:v>
                </c:pt>
                <c:pt idx="1">
                  <c:v>8371.8651378603045</c:v>
                </c:pt>
                <c:pt idx="2">
                  <c:v>8371.8651378603045</c:v>
                </c:pt>
                <c:pt idx="3">
                  <c:v>8371.8651378603045</c:v>
                </c:pt>
                <c:pt idx="4">
                  <c:v>8371.8651378603045</c:v>
                </c:pt>
                <c:pt idx="5">
                  <c:v>8371.8651378603045</c:v>
                </c:pt>
                <c:pt idx="6">
                  <c:v>8371.8651378603045</c:v>
                </c:pt>
              </c:numCache>
            </c:numRef>
          </c:val>
          <c:smooth val="0"/>
          <c:extLst>
            <c:ext xmlns:c16="http://schemas.microsoft.com/office/drawing/2014/chart" uri="{C3380CC4-5D6E-409C-BE32-E72D297353CC}">
              <c16:uniqueId val="{00000000-2095-4A75-999C-39AC43DAD9A7}"/>
            </c:ext>
          </c:extLst>
        </c:ser>
        <c:ser>
          <c:idx val="11"/>
          <c:order val="11"/>
          <c:tx>
            <c:strRef>
              <c:f>land_req_appl.!$A$26</c:f>
              <c:strCache>
                <c:ptCount val="1"/>
                <c:pt idx="0">
                  <c:v>Average -"Electricity exports" (EU Ref price)</c:v>
                </c:pt>
              </c:strCache>
            </c:strRef>
          </c:tx>
          <c:spPr>
            <a:ln w="25400" cap="rnd">
              <a:solidFill>
                <a:schemeClr val="tx1"/>
              </a:solidFill>
              <a:prstDash val="dash"/>
              <a:round/>
            </a:ln>
            <a:effectLst/>
          </c:spPr>
          <c:marker>
            <c:symbol val="none"/>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land_req_appl.!$B$26:$AG$26</c15:sqref>
                  </c15:fullRef>
                </c:ext>
              </c:extLst>
              <c:f>(land_req_appl.!$F$26,land_req_appl.!$H$26,land_req_appl.!$M$26,land_req_appl.!$R$26,land_req_appl.!$W$26,land_req_appl.!$AB$26,land_req_appl.!$AG$26)</c:f>
              <c:numCache>
                <c:formatCode>#,##0.00</c:formatCode>
                <c:ptCount val="7"/>
                <c:pt idx="0">
                  <c:v>9631.2037963604107</c:v>
                </c:pt>
                <c:pt idx="1">
                  <c:v>9631.2037963604107</c:v>
                </c:pt>
                <c:pt idx="2">
                  <c:v>9631.2037963604107</c:v>
                </c:pt>
                <c:pt idx="3">
                  <c:v>9631.2037963604107</c:v>
                </c:pt>
                <c:pt idx="4">
                  <c:v>9631.2037963604107</c:v>
                </c:pt>
                <c:pt idx="5">
                  <c:v>9631.2037963604107</c:v>
                </c:pt>
                <c:pt idx="6">
                  <c:v>9631.2037963604107</c:v>
                </c:pt>
              </c:numCache>
            </c:numRef>
          </c:val>
          <c:smooth val="0"/>
          <c:extLst>
            <c:ext xmlns:c16="http://schemas.microsoft.com/office/drawing/2014/chart" uri="{C3380CC4-5D6E-409C-BE32-E72D297353CC}">
              <c16:uniqueId val="{00000001-2095-4A75-999C-39AC43DAD9A7}"/>
            </c:ext>
          </c:extLst>
        </c:ser>
        <c:dLbls>
          <c:showLegendKey val="0"/>
          <c:showVal val="0"/>
          <c:showCatName val="0"/>
          <c:showSerName val="0"/>
          <c:showPercent val="0"/>
          <c:showBubbleSize val="0"/>
        </c:dLbls>
        <c:marker val="1"/>
        <c:smooth val="0"/>
        <c:axId val="1373429552"/>
        <c:axId val="1373424560"/>
        <c:extLst>
          <c:ext xmlns:c15="http://schemas.microsoft.com/office/drawing/2012/chart" uri="{02D57815-91ED-43cb-92C2-25804820EDAC}">
            <c15:filteredLineSeries>
              <c15:ser>
                <c:idx val="8"/>
                <c:order val="7"/>
                <c:tx>
                  <c:strRef>
                    <c:extLst>
                      <c:ext uri="{02D57815-91ED-43cb-92C2-25804820EDAC}">
                        <c15:formulaRef>
                          <c15:sqref>land_req_appl.!$A$24</c15:sqref>
                        </c15:formulaRef>
                      </c:ext>
                    </c:extLst>
                    <c:strCache>
                      <c:ptCount val="1"/>
                      <c:pt idx="0">
                        <c:v>Total-"Electricity exports" (-50% vs EURef price)</c:v>
                      </c:pt>
                    </c:strCache>
                  </c:strRef>
                </c:tx>
                <c:spPr>
                  <a:ln w="38100" cap="rnd">
                    <a:solidFill>
                      <a:schemeClr val="tx1"/>
                    </a:solidFill>
                    <a:prstDash val="sysDash"/>
                    <a:round/>
                  </a:ln>
                  <a:effectLst/>
                </c:spPr>
                <c:marker>
                  <c:symbol val="none"/>
                </c:marker>
                <c:val>
                  <c:numRef>
                    <c:extLst>
                      <c:ext uri="{02D57815-91ED-43cb-92C2-25804820EDAC}">
                        <c15:fullRef>
                          <c15:sqref>land_req_appl.!$B$24:$AG$24</c15:sqref>
                        </c15:fullRef>
                        <c15:formulaRef>
                          <c15:sqref>(land_req_appl.!$F$24,land_req_appl.!$H$24,land_req_appl.!$M$24,land_req_appl.!$R$24,land_req_appl.!$W$24,land_req_appl.!$AB$24,land_req_appl.!$AG$24)</c15:sqref>
                        </c15:formulaRef>
                      </c:ext>
                    </c:extLst>
                    <c:numCache>
                      <c:formatCode>#,##0.00</c:formatCode>
                      <c:ptCount val="7"/>
                      <c:pt idx="0">
                        <c:v>4602.5332207201545</c:v>
                      </c:pt>
                      <c:pt idx="1">
                        <c:v>6037.2801090082157</c:v>
                      </c:pt>
                      <c:pt idx="2">
                        <c:v>7447.8726579416762</c:v>
                      </c:pt>
                      <c:pt idx="3">
                        <c:v>8235.9903743665782</c:v>
                      </c:pt>
                      <c:pt idx="4">
                        <c:v>12089.419769052289</c:v>
                      </c:pt>
                      <c:pt idx="5">
                        <c:v>12218.419769052285</c:v>
                      </c:pt>
                      <c:pt idx="6">
                        <c:v>12305.111114624</c:v>
                      </c:pt>
                    </c:numCache>
                  </c:numRef>
                </c:val>
                <c:smooth val="0"/>
                <c:extLst>
                  <c:ext xmlns:c16="http://schemas.microsoft.com/office/drawing/2014/chart" uri="{C3380CC4-5D6E-409C-BE32-E72D297353CC}">
                    <c16:uniqueId val="{00000008-AABE-4909-B613-97A411AC2EC1}"/>
                  </c:ext>
                </c:extLst>
              </c15:ser>
            </c15:filteredLineSeries>
          </c:ext>
        </c:extLst>
      </c:lineChart>
      <c:catAx>
        <c:axId val="137342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3424560"/>
        <c:crosses val="autoZero"/>
        <c:auto val="1"/>
        <c:lblAlgn val="ctr"/>
        <c:lblOffset val="100"/>
        <c:noMultiLvlLbl val="0"/>
      </c:catAx>
      <c:valAx>
        <c:axId val="1373424560"/>
        <c:scaling>
          <c:orientation val="minMax"/>
          <c:max val="13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land use (km</a:t>
                </a:r>
                <a:r>
                  <a:rPr lang="en-US" baseline="30000"/>
                  <a:t>2</a:t>
                </a:r>
                <a:r>
                  <a:rPr 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7342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Human_toxicity!$A$86</c:f>
              <c:strCache>
                <c:ptCount val="1"/>
                <c:pt idx="0">
                  <c:v>Solar PV</c:v>
                </c:pt>
              </c:strCache>
            </c:strRef>
          </c:tx>
          <c:spPr>
            <a:solidFill>
              <a:srgbClr val="FFC000"/>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Human_toxicity!$B$86:$AC$86</c:f>
              <c:numCache>
                <c:formatCode>#,##0.00</c:formatCode>
                <c:ptCount val="28"/>
                <c:pt idx="0">
                  <c:v>860.80622414448203</c:v>
                </c:pt>
                <c:pt idx="1">
                  <c:v>834.05900360567853</c:v>
                </c:pt>
                <c:pt idx="2">
                  <c:v>807.31178306687502</c:v>
                </c:pt>
                <c:pt idx="3">
                  <c:v>780.56456252807118</c:v>
                </c:pt>
                <c:pt idx="4">
                  <c:v>753.8173419892679</c:v>
                </c:pt>
                <c:pt idx="5">
                  <c:v>727.0701214504644</c:v>
                </c:pt>
                <c:pt idx="6">
                  <c:v>633.97652082529214</c:v>
                </c:pt>
                <c:pt idx="7">
                  <c:v>177.25675799285713</c:v>
                </c:pt>
                <c:pt idx="8">
                  <c:v>486.79542645046428</c:v>
                </c:pt>
                <c:pt idx="9">
                  <c:v>481.2774478445001</c:v>
                </c:pt>
                <c:pt idx="10">
                  <c:v>475.75946923853581</c:v>
                </c:pt>
                <c:pt idx="11">
                  <c:v>470.24149063257147</c:v>
                </c:pt>
                <c:pt idx="12">
                  <c:v>464.72351202660718</c:v>
                </c:pt>
                <c:pt idx="13">
                  <c:v>459.20553342064289</c:v>
                </c:pt>
                <c:pt idx="14">
                  <c:v>453.68755481467855</c:v>
                </c:pt>
                <c:pt idx="15">
                  <c:v>448.16957620871426</c:v>
                </c:pt>
                <c:pt idx="16">
                  <c:v>442.65159760274997</c:v>
                </c:pt>
                <c:pt idx="17">
                  <c:v>437.13361899678574</c:v>
                </c:pt>
                <c:pt idx="18">
                  <c:v>431.6156403908214</c:v>
                </c:pt>
                <c:pt idx="19">
                  <c:v>426.097661784857</c:v>
                </c:pt>
                <c:pt idx="20">
                  <c:v>410.68369063350679</c:v>
                </c:pt>
                <c:pt idx="21">
                  <c:v>366.23091579964273</c:v>
                </c:pt>
                <c:pt idx="22">
                  <c:v>361.3621111473214</c:v>
                </c:pt>
                <c:pt idx="23">
                  <c:v>356.49330649500001</c:v>
                </c:pt>
                <c:pt idx="24">
                  <c:v>351.62450184267857</c:v>
                </c:pt>
                <c:pt idx="25">
                  <c:v>346.75569719035718</c:v>
                </c:pt>
                <c:pt idx="26">
                  <c:v>387.47181154310709</c:v>
                </c:pt>
                <c:pt idx="27">
                  <c:v>492.31340505642851</c:v>
                </c:pt>
              </c:numCache>
            </c:numRef>
          </c:val>
          <c:extLst>
            <c:ext xmlns:c16="http://schemas.microsoft.com/office/drawing/2014/chart" uri="{C3380CC4-5D6E-409C-BE32-E72D297353CC}">
              <c16:uniqueId val="{00000000-CE99-436B-85A0-2D82BA135243}"/>
            </c:ext>
          </c:extLst>
        </c:ser>
        <c:ser>
          <c:idx val="1"/>
          <c:order val="1"/>
          <c:tx>
            <c:strRef>
              <c:f>Human_toxicity!$A$87</c:f>
              <c:strCache>
                <c:ptCount val="1"/>
                <c:pt idx="0">
                  <c:v>Wind onshore</c:v>
                </c:pt>
              </c:strCache>
            </c:strRef>
          </c:tx>
          <c:spPr>
            <a:solidFill>
              <a:schemeClr val="tx2">
                <a:lumMod val="20000"/>
                <a:lumOff val="80000"/>
              </a:schemeClr>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Human_toxicity!$B$87:$AC$87</c:f>
              <c:numCache>
                <c:formatCode>#,##0.00</c:formatCode>
                <c:ptCount val="28"/>
                <c:pt idx="0">
                  <c:v>188.04214658212501</c:v>
                </c:pt>
                <c:pt idx="1">
                  <c:v>184.94033214325003</c:v>
                </c:pt>
                <c:pt idx="2">
                  <c:v>181.83851770437502</c:v>
                </c:pt>
                <c:pt idx="3">
                  <c:v>178.73670326550001</c:v>
                </c:pt>
                <c:pt idx="4">
                  <c:v>175.634888826625</c:v>
                </c:pt>
                <c:pt idx="5">
                  <c:v>172.53307438774999</c:v>
                </c:pt>
                <c:pt idx="6">
                  <c:v>169.43125994887498</c:v>
                </c:pt>
                <c:pt idx="7">
                  <c:v>158.50217748600019</c:v>
                </c:pt>
                <c:pt idx="8">
                  <c:v>64.042013820847615</c:v>
                </c:pt>
                <c:pt idx="9">
                  <c:v>149.14796970674999</c:v>
                </c:pt>
                <c:pt idx="10">
                  <c:v>148.36699353387502</c:v>
                </c:pt>
                <c:pt idx="11">
                  <c:v>147.58601736099999</c:v>
                </c:pt>
                <c:pt idx="12">
                  <c:v>146.80504118812499</c:v>
                </c:pt>
                <c:pt idx="13">
                  <c:v>146.02406501524999</c:v>
                </c:pt>
                <c:pt idx="14">
                  <c:v>145.24308884237499</c:v>
                </c:pt>
                <c:pt idx="15">
                  <c:v>107.21858876290815</c:v>
                </c:pt>
                <c:pt idx="16">
                  <c:v>0</c:v>
                </c:pt>
                <c:pt idx="17">
                  <c:v>0</c:v>
                </c:pt>
                <c:pt idx="18">
                  <c:v>0</c:v>
                </c:pt>
                <c:pt idx="19">
                  <c:v>0</c:v>
                </c:pt>
                <c:pt idx="20">
                  <c:v>0</c:v>
                </c:pt>
                <c:pt idx="21">
                  <c:v>0</c:v>
                </c:pt>
                <c:pt idx="22">
                  <c:v>0</c:v>
                </c:pt>
                <c:pt idx="23">
                  <c:v>0</c:v>
                </c:pt>
                <c:pt idx="24">
                  <c:v>0</c:v>
                </c:pt>
                <c:pt idx="25">
                  <c:v>0</c:v>
                </c:pt>
                <c:pt idx="26">
                  <c:v>79.924338098749999</c:v>
                </c:pt>
                <c:pt idx="27">
                  <c:v>88.652895325000003</c:v>
                </c:pt>
              </c:numCache>
            </c:numRef>
          </c:val>
          <c:extLst>
            <c:ext xmlns:c16="http://schemas.microsoft.com/office/drawing/2014/chart" uri="{C3380CC4-5D6E-409C-BE32-E72D297353CC}">
              <c16:uniqueId val="{00000001-CE99-436B-85A0-2D82BA135243}"/>
            </c:ext>
          </c:extLst>
        </c:ser>
        <c:ser>
          <c:idx val="2"/>
          <c:order val="2"/>
          <c:tx>
            <c:strRef>
              <c:f>Human_toxicity!$A$88</c:f>
              <c:strCache>
                <c:ptCount val="1"/>
                <c:pt idx="0">
                  <c:v>Wind offshore</c:v>
                </c:pt>
              </c:strCache>
            </c:strRef>
          </c:tx>
          <c:spPr>
            <a:solidFill>
              <a:schemeClr val="accent1"/>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Human_toxicity!$B$88:$AC$88</c:f>
              <c:numCache>
                <c:formatCode>#,##0.00</c:formatCode>
                <c:ptCount val="28"/>
                <c:pt idx="0">
                  <c:v>0</c:v>
                </c:pt>
                <c:pt idx="1">
                  <c:v>0</c:v>
                </c:pt>
                <c:pt idx="2">
                  <c:v>0</c:v>
                </c:pt>
                <c:pt idx="3">
                  <c:v>0</c:v>
                </c:pt>
                <c:pt idx="4">
                  <c:v>0</c:v>
                </c:pt>
                <c:pt idx="5">
                  <c:v>50.392911143037772</c:v>
                </c:pt>
                <c:pt idx="6">
                  <c:v>187.89457124491665</c:v>
                </c:pt>
                <c:pt idx="7">
                  <c:v>183.72805933416669</c:v>
                </c:pt>
                <c:pt idx="8">
                  <c:v>118.33178782458334</c:v>
                </c:pt>
                <c:pt idx="9">
                  <c:v>117.71738114499999</c:v>
                </c:pt>
                <c:pt idx="10">
                  <c:v>117.10297446541666</c:v>
                </c:pt>
                <c:pt idx="11">
                  <c:v>116.48856778583334</c:v>
                </c:pt>
                <c:pt idx="12">
                  <c:v>115.87416110625</c:v>
                </c:pt>
                <c:pt idx="13">
                  <c:v>115.25975442666665</c:v>
                </c:pt>
                <c:pt idx="14">
                  <c:v>114.64534774708333</c:v>
                </c:pt>
                <c:pt idx="15">
                  <c:v>114.0309410675</c:v>
                </c:pt>
                <c:pt idx="16">
                  <c:v>94.438381567800832</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CE99-436B-85A0-2D82BA135243}"/>
            </c:ext>
          </c:extLst>
        </c:ser>
        <c:ser>
          <c:idx val="3"/>
          <c:order val="3"/>
          <c:tx>
            <c:strRef>
              <c:f>Human_toxicity!$A$89</c:f>
              <c:strCache>
                <c:ptCount val="1"/>
                <c:pt idx="0">
                  <c:v>Hydro</c:v>
                </c:pt>
              </c:strCache>
            </c:strRef>
          </c:tx>
          <c:spPr>
            <a:solidFill>
              <a:srgbClr val="92D050"/>
            </a:solidFill>
            <a:ln>
              <a:noFill/>
            </a:ln>
            <a:effectLst/>
          </c:spPr>
          <c:invertIfNegative val="0"/>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Human_toxicity!$B$89:$AC$89</c:f>
              <c:numCache>
                <c:formatCode>#,##0.00</c:formatCode>
                <c:ptCount val="28"/>
                <c:pt idx="0">
                  <c:v>0</c:v>
                </c:pt>
                <c:pt idx="1">
                  <c:v>0</c:v>
                </c:pt>
                <c:pt idx="2">
                  <c:v>0</c:v>
                </c:pt>
                <c:pt idx="3">
                  <c:v>0</c:v>
                </c:pt>
                <c:pt idx="4">
                  <c:v>0</c:v>
                </c:pt>
                <c:pt idx="5">
                  <c:v>0</c:v>
                </c:pt>
                <c:pt idx="6">
                  <c:v>0</c:v>
                </c:pt>
                <c:pt idx="7">
                  <c:v>0</c:v>
                </c:pt>
                <c:pt idx="8">
                  <c:v>0</c:v>
                </c:pt>
                <c:pt idx="9">
                  <c:v>0</c:v>
                </c:pt>
                <c:pt idx="10">
                  <c:v>0</c:v>
                </c:pt>
                <c:pt idx="11">
                  <c:v>191.17446323214284</c:v>
                </c:pt>
                <c:pt idx="12">
                  <c:v>190.88686234107143</c:v>
                </c:pt>
                <c:pt idx="13">
                  <c:v>190.59926145000003</c:v>
                </c:pt>
                <c:pt idx="14">
                  <c:v>190.31166055892857</c:v>
                </c:pt>
                <c:pt idx="15">
                  <c:v>190.02405966785713</c:v>
                </c:pt>
                <c:pt idx="16">
                  <c:v>189.73645877678572</c:v>
                </c:pt>
                <c:pt idx="17">
                  <c:v>189.44885788571429</c:v>
                </c:pt>
                <c:pt idx="18">
                  <c:v>68.098052518071498</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CE99-436B-85A0-2D82BA135243}"/>
            </c:ext>
          </c:extLst>
        </c:ser>
        <c:dLbls>
          <c:showLegendKey val="0"/>
          <c:showVal val="0"/>
          <c:showCatName val="0"/>
          <c:showSerName val="0"/>
          <c:showPercent val="0"/>
          <c:showBubbleSize val="0"/>
        </c:dLbls>
        <c:gapWidth val="150"/>
        <c:overlap val="100"/>
        <c:axId val="555806192"/>
        <c:axId val="555809936"/>
      </c:barChart>
      <c:lineChart>
        <c:grouping val="standard"/>
        <c:varyColors val="0"/>
        <c:ser>
          <c:idx val="4"/>
          <c:order val="4"/>
          <c:tx>
            <c:strRef>
              <c:f>Human_toxicity!$A$90</c:f>
              <c:strCache>
                <c:ptCount val="1"/>
                <c:pt idx="0">
                  <c:v>Baseline Total</c:v>
                </c:pt>
              </c:strCache>
            </c:strRef>
          </c:tx>
          <c:spPr>
            <a:ln w="28575" cap="rnd">
              <a:noFill/>
              <a:round/>
            </a:ln>
            <a:effectLst/>
          </c:spPr>
          <c:marker>
            <c:symbol val="circle"/>
            <c:size val="7"/>
            <c:spPr>
              <a:solidFill>
                <a:srgbClr val="FF0000"/>
              </a:solidFill>
              <a:ln w="9525">
                <a:solidFill>
                  <a:srgbClr val="FF0000"/>
                </a:solidFill>
              </a:ln>
              <a:effectLst/>
            </c:spPr>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Human_toxicity!$B$90:$AC$90</c:f>
              <c:numCache>
                <c:formatCode>#,##0.00</c:formatCode>
                <c:ptCount val="28"/>
                <c:pt idx="0">
                  <c:v>1048.84990602827</c:v>
                </c:pt>
                <c:pt idx="1">
                  <c:v>1019.0008710505953</c:v>
                </c:pt>
                <c:pt idx="2">
                  <c:v>989.15183607291669</c:v>
                </c:pt>
                <c:pt idx="3">
                  <c:v>959.3028010952379</c:v>
                </c:pt>
                <c:pt idx="4">
                  <c:v>929.45376611755955</c:v>
                </c:pt>
                <c:pt idx="5">
                  <c:v>899.60473113988098</c:v>
                </c:pt>
                <c:pt idx="6">
                  <c:v>803.42731190916709</c:v>
                </c:pt>
                <c:pt idx="7">
                  <c:v>421.23255383020091</c:v>
                </c:pt>
                <c:pt idx="8">
                  <c:v>755.07836927533924</c:v>
                </c:pt>
                <c:pt idx="9">
                  <c:v>323.50843618941667</c:v>
                </c:pt>
                <c:pt idx="10">
                  <c:v>321.46387938331549</c:v>
                </c:pt>
                <c:pt idx="11">
                  <c:v>689.38785706303429</c:v>
                </c:pt>
                <c:pt idx="12">
                  <c:v>727.42492344164873</c:v>
                </c:pt>
                <c:pt idx="13">
                  <c:v>147.1151461465754</c:v>
                </c:pt>
                <c:pt idx="14">
                  <c:v>137.28432450832616</c:v>
                </c:pt>
                <c:pt idx="15">
                  <c:v>180.6431938060318</c:v>
                </c:pt>
                <c:pt idx="16">
                  <c:v>171.93154034294298</c:v>
                </c:pt>
                <c:pt idx="17">
                  <c:v>204.94513745571089</c:v>
                </c:pt>
                <c:pt idx="18">
                  <c:v>177.80642813519455</c:v>
                </c:pt>
                <c:pt idx="19">
                  <c:v>124.2872083275725</c:v>
                </c:pt>
                <c:pt idx="20">
                  <c:v>204.12871011468141</c:v>
                </c:pt>
                <c:pt idx="21">
                  <c:v>361.70550450797617</c:v>
                </c:pt>
                <c:pt idx="22">
                  <c:v>238.35244112660715</c:v>
                </c:pt>
                <c:pt idx="23">
                  <c:v>187.75924420595234</c:v>
                </c:pt>
                <c:pt idx="24">
                  <c:v>539.09614515755948</c:v>
                </c:pt>
                <c:pt idx="25">
                  <c:v>690.75306007211191</c:v>
                </c:pt>
                <c:pt idx="26">
                  <c:v>844.48393234469529</c:v>
                </c:pt>
                <c:pt idx="27">
                  <c:v>701.98616299743787</c:v>
                </c:pt>
              </c:numCache>
            </c:numRef>
          </c:val>
          <c:smooth val="0"/>
          <c:extLst>
            <c:ext xmlns:c16="http://schemas.microsoft.com/office/drawing/2014/chart" uri="{C3380CC4-5D6E-409C-BE32-E72D297353CC}">
              <c16:uniqueId val="{00000004-CE99-436B-85A0-2D82BA135243}"/>
            </c:ext>
          </c:extLst>
        </c:ser>
        <c:ser>
          <c:idx val="5"/>
          <c:order val="5"/>
          <c:tx>
            <c:strRef>
              <c:f>Human_toxicity!$A$91</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Human_toxicity!$B$91:$AC$91</c:f>
              <c:numCache>
                <c:formatCode>#,##0.00</c:formatCode>
                <c:ptCount val="28"/>
                <c:pt idx="0">
                  <c:v>1048.8499060282738</c:v>
                </c:pt>
                <c:pt idx="1">
                  <c:v>1019.0008710505953</c:v>
                </c:pt>
                <c:pt idx="2">
                  <c:v>989.15183607291669</c:v>
                </c:pt>
                <c:pt idx="3">
                  <c:v>959.3028010952379</c:v>
                </c:pt>
                <c:pt idx="4">
                  <c:v>929.45376611755955</c:v>
                </c:pt>
                <c:pt idx="5">
                  <c:v>899.60473113988098</c:v>
                </c:pt>
                <c:pt idx="6">
                  <c:v>803.42731190916709</c:v>
                </c:pt>
                <c:pt idx="7">
                  <c:v>519.48853011469066</c:v>
                </c:pt>
                <c:pt idx="8">
                  <c:v>707.74565414550534</c:v>
                </c:pt>
                <c:pt idx="9">
                  <c:v>748.16500781691673</c:v>
                </c:pt>
                <c:pt idx="10">
                  <c:v>741.25164635849421</c:v>
                </c:pt>
                <c:pt idx="11">
                  <c:v>734.3562807334049</c:v>
                </c:pt>
                <c:pt idx="12">
                  <c:v>727.42492344164873</c:v>
                </c:pt>
                <c:pt idx="13">
                  <c:v>720.51156198322622</c:v>
                </c:pt>
                <c:pt idx="14">
                  <c:v>713.59820052480347</c:v>
                </c:pt>
                <c:pt idx="15">
                  <c:v>663.39468564519871</c:v>
                </c:pt>
                <c:pt idx="16">
                  <c:v>556.09034111133326</c:v>
                </c:pt>
                <c:pt idx="17">
                  <c:v>549.95795582578569</c:v>
                </c:pt>
                <c:pt idx="18">
                  <c:v>543.84356637357143</c:v>
                </c:pt>
                <c:pt idx="19">
                  <c:v>426.11987090552367</c:v>
                </c:pt>
                <c:pt idx="20">
                  <c:v>410.70865626337354</c:v>
                </c:pt>
                <c:pt idx="21">
                  <c:v>366.32089496630942</c:v>
                </c:pt>
                <c:pt idx="22">
                  <c:v>361.39810281398809</c:v>
                </c:pt>
                <c:pt idx="23">
                  <c:v>356.5292981616667</c:v>
                </c:pt>
                <c:pt idx="24">
                  <c:v>351.66049350934526</c:v>
                </c:pt>
                <c:pt idx="25">
                  <c:v>346.80968469035719</c:v>
                </c:pt>
                <c:pt idx="26">
                  <c:v>467.4748672011238</c:v>
                </c:pt>
                <c:pt idx="27">
                  <c:v>580.99126601129512</c:v>
                </c:pt>
              </c:numCache>
            </c:numRef>
          </c:val>
          <c:smooth val="0"/>
          <c:extLst>
            <c:ext xmlns:c16="http://schemas.microsoft.com/office/drawing/2014/chart" uri="{C3380CC4-5D6E-409C-BE32-E72D297353CC}">
              <c16:uniqueId val="{00000005-CE99-436B-85A0-2D82BA135243}"/>
            </c:ext>
          </c:extLst>
        </c:ser>
        <c:ser>
          <c:idx val="7"/>
          <c:order val="7"/>
          <c:tx>
            <c:strRef>
              <c:f>Human_toxicity!$A$93</c:f>
              <c:strCache>
                <c:ptCount val="1"/>
                <c:pt idx="0">
                  <c:v>Average - Baseline</c:v>
                </c:pt>
              </c:strCache>
            </c:strRef>
          </c:tx>
          <c:spPr>
            <a:ln w="25400" cap="rnd">
              <a:solidFill>
                <a:schemeClr val="tx1"/>
              </a:solidFill>
              <a:prstDash val="sysDot"/>
              <a:round/>
            </a:ln>
            <a:effectLst/>
          </c:spPr>
          <c:marker>
            <c:symbol val="none"/>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Human_toxicity!$B$93:$AC$93</c:f>
              <c:numCache>
                <c:formatCode>#,##0.00</c:formatCode>
                <c:ptCount val="28"/>
                <c:pt idx="0">
                  <c:v>528.54162220878425</c:v>
                </c:pt>
                <c:pt idx="1">
                  <c:v>528.54162220878425</c:v>
                </c:pt>
                <c:pt idx="2">
                  <c:v>528.54162220878425</c:v>
                </c:pt>
                <c:pt idx="3">
                  <c:v>528.54162220878425</c:v>
                </c:pt>
                <c:pt idx="4">
                  <c:v>528.54162220878425</c:v>
                </c:pt>
                <c:pt idx="5">
                  <c:v>528.54162220878425</c:v>
                </c:pt>
                <c:pt idx="6">
                  <c:v>528.54162220878425</c:v>
                </c:pt>
                <c:pt idx="7">
                  <c:v>528.54162220878425</c:v>
                </c:pt>
                <c:pt idx="8">
                  <c:v>528.54162220878425</c:v>
                </c:pt>
                <c:pt idx="9">
                  <c:v>528.54162220878425</c:v>
                </c:pt>
                <c:pt idx="10">
                  <c:v>528.54162220878425</c:v>
                </c:pt>
                <c:pt idx="11">
                  <c:v>528.54162220878425</c:v>
                </c:pt>
                <c:pt idx="12">
                  <c:v>528.54162220878425</c:v>
                </c:pt>
                <c:pt idx="13">
                  <c:v>528.54162220878425</c:v>
                </c:pt>
                <c:pt idx="14">
                  <c:v>528.54162220878425</c:v>
                </c:pt>
                <c:pt idx="15">
                  <c:v>528.54162220878425</c:v>
                </c:pt>
                <c:pt idx="16">
                  <c:v>528.54162220878425</c:v>
                </c:pt>
                <c:pt idx="17">
                  <c:v>528.54162220878425</c:v>
                </c:pt>
                <c:pt idx="18">
                  <c:v>528.54162220878425</c:v>
                </c:pt>
                <c:pt idx="19">
                  <c:v>528.54162220878425</c:v>
                </c:pt>
                <c:pt idx="20">
                  <c:v>528.54162220878425</c:v>
                </c:pt>
                <c:pt idx="21">
                  <c:v>528.54162220878425</c:v>
                </c:pt>
                <c:pt idx="22">
                  <c:v>528.54162220878425</c:v>
                </c:pt>
                <c:pt idx="23">
                  <c:v>528.54162220878425</c:v>
                </c:pt>
                <c:pt idx="24">
                  <c:v>528.54162220878425</c:v>
                </c:pt>
                <c:pt idx="25">
                  <c:v>528.54162220878425</c:v>
                </c:pt>
                <c:pt idx="26">
                  <c:v>528.54162220878425</c:v>
                </c:pt>
                <c:pt idx="27">
                  <c:v>528.54162220878425</c:v>
                </c:pt>
              </c:numCache>
            </c:numRef>
          </c:val>
          <c:smooth val="0"/>
          <c:extLst>
            <c:ext xmlns:c16="http://schemas.microsoft.com/office/drawing/2014/chart" uri="{C3380CC4-5D6E-409C-BE32-E72D297353CC}">
              <c16:uniqueId val="{00000007-CE99-436B-85A0-2D82BA135243}"/>
            </c:ext>
          </c:extLst>
        </c:ser>
        <c:ser>
          <c:idx val="8"/>
          <c:order val="8"/>
          <c:tx>
            <c:strRef>
              <c:f>Human_toxicity!$A$94</c:f>
              <c:strCache>
                <c:ptCount val="1"/>
                <c:pt idx="0">
                  <c:v>Average-"Electricity exports" (EURef price)</c:v>
                </c:pt>
              </c:strCache>
            </c:strRef>
          </c:tx>
          <c:spPr>
            <a:ln w="25400" cap="rnd">
              <a:solidFill>
                <a:schemeClr val="tx1"/>
              </a:solidFill>
              <a:prstDash val="dash"/>
              <a:round/>
            </a:ln>
            <a:effectLst/>
          </c:spPr>
          <c:marker>
            <c:symbol val="none"/>
          </c:marker>
          <c:cat>
            <c:numRef>
              <c:f>Human_toxicity!$B$85:$AC$85</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Human_toxicity!$B$94:$AC$94</c:f>
              <c:numCache>
                <c:formatCode>#,##0.00</c:formatCode>
                <c:ptCount val="28"/>
                <c:pt idx="0">
                  <c:v>700.1432468575415</c:v>
                </c:pt>
                <c:pt idx="1">
                  <c:v>700.1432468575415</c:v>
                </c:pt>
                <c:pt idx="2">
                  <c:v>700.1432468575415</c:v>
                </c:pt>
                <c:pt idx="3">
                  <c:v>700.1432468575415</c:v>
                </c:pt>
                <c:pt idx="4">
                  <c:v>700.1432468575415</c:v>
                </c:pt>
                <c:pt idx="5">
                  <c:v>700.1432468575415</c:v>
                </c:pt>
                <c:pt idx="6">
                  <c:v>700.1432468575415</c:v>
                </c:pt>
                <c:pt idx="7">
                  <c:v>700.1432468575415</c:v>
                </c:pt>
                <c:pt idx="8">
                  <c:v>700.1432468575415</c:v>
                </c:pt>
                <c:pt idx="9">
                  <c:v>700.1432468575415</c:v>
                </c:pt>
                <c:pt idx="10">
                  <c:v>700.1432468575415</c:v>
                </c:pt>
                <c:pt idx="11">
                  <c:v>700.1432468575415</c:v>
                </c:pt>
                <c:pt idx="12">
                  <c:v>700.1432468575415</c:v>
                </c:pt>
                <c:pt idx="13">
                  <c:v>700.1432468575415</c:v>
                </c:pt>
                <c:pt idx="14">
                  <c:v>700.1432468575415</c:v>
                </c:pt>
                <c:pt idx="15">
                  <c:v>700.1432468575415</c:v>
                </c:pt>
                <c:pt idx="16">
                  <c:v>700.1432468575415</c:v>
                </c:pt>
                <c:pt idx="17">
                  <c:v>700.1432468575415</c:v>
                </c:pt>
                <c:pt idx="18">
                  <c:v>700.1432468575415</c:v>
                </c:pt>
                <c:pt idx="19">
                  <c:v>700.1432468575415</c:v>
                </c:pt>
                <c:pt idx="20">
                  <c:v>700.1432468575415</c:v>
                </c:pt>
                <c:pt idx="21">
                  <c:v>700.1432468575415</c:v>
                </c:pt>
                <c:pt idx="22">
                  <c:v>700.1432468575415</c:v>
                </c:pt>
                <c:pt idx="23">
                  <c:v>700.1432468575415</c:v>
                </c:pt>
                <c:pt idx="24">
                  <c:v>700.1432468575415</c:v>
                </c:pt>
                <c:pt idx="25">
                  <c:v>700.1432468575415</c:v>
                </c:pt>
                <c:pt idx="26">
                  <c:v>700.1432468575415</c:v>
                </c:pt>
                <c:pt idx="27">
                  <c:v>700.1432468575415</c:v>
                </c:pt>
              </c:numCache>
            </c:numRef>
          </c:val>
          <c:smooth val="0"/>
          <c:extLst>
            <c:ext xmlns:c16="http://schemas.microsoft.com/office/drawing/2014/chart" uri="{C3380CC4-5D6E-409C-BE32-E72D297353CC}">
              <c16:uniqueId val="{00000008-CE99-436B-85A0-2D82BA135243}"/>
            </c:ext>
          </c:extLst>
        </c:ser>
        <c:dLbls>
          <c:showLegendKey val="0"/>
          <c:showVal val="0"/>
          <c:showCatName val="0"/>
          <c:showSerName val="0"/>
          <c:showPercent val="0"/>
          <c:showBubbleSize val="0"/>
        </c:dLbls>
        <c:marker val="1"/>
        <c:smooth val="0"/>
        <c:axId val="555806192"/>
        <c:axId val="555809936"/>
        <c:extLst>
          <c:ext xmlns:c15="http://schemas.microsoft.com/office/drawing/2012/chart" uri="{02D57815-91ED-43cb-92C2-25804820EDAC}">
            <c15:filteredLineSeries>
              <c15:ser>
                <c:idx val="6"/>
                <c:order val="6"/>
                <c:tx>
                  <c:strRef>
                    <c:extLst>
                      <c:ext uri="{02D57815-91ED-43cb-92C2-25804820EDAC}">
                        <c15:formulaRef>
                          <c15:sqref>Human_toxicity!$A$92</c15:sqref>
                        </c15:formulaRef>
                      </c:ext>
                    </c:extLst>
                    <c:strCache>
                      <c:ptCount val="1"/>
                      <c:pt idx="0">
                        <c:v>Total-"Electricity exports"</c:v>
                      </c:pt>
                    </c:strCache>
                  </c:strRef>
                </c:tx>
                <c:spPr>
                  <a:ln w="28575" cap="rnd">
                    <a:solidFill>
                      <a:schemeClr val="accent1">
                        <a:lumMod val="60000"/>
                      </a:schemeClr>
                    </a:solidFill>
                    <a:round/>
                  </a:ln>
                  <a:effectLst/>
                </c:spPr>
                <c:marker>
                  <c:symbol val="none"/>
                </c:marker>
                <c:cat>
                  <c:numRef>
                    <c:extLst>
                      <c:ext uri="{02D57815-91ED-43cb-92C2-25804820EDAC}">
                        <c15:formulaRef>
                          <c15:sqref>Human_toxicity!$B$85:$AC$85</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uri="{02D57815-91ED-43cb-92C2-25804820EDAC}">
                        <c15:formulaRef>
                          <c15:sqref>Human_toxicity!$B$92:$AC$92</c15:sqref>
                        </c15:formulaRef>
                      </c:ext>
                    </c:extLst>
                    <c:numCache>
                      <c:formatCode>#,##0.00</c:formatCode>
                      <c:ptCount val="28"/>
                      <c:pt idx="0">
                        <c:v>1048.8483707266071</c:v>
                      </c:pt>
                      <c:pt idx="1">
                        <c:v>1018.9993357489286</c:v>
                      </c:pt>
                      <c:pt idx="2">
                        <c:v>989.15030077125004</c:v>
                      </c:pt>
                      <c:pt idx="3">
                        <c:v>959.30126579357125</c:v>
                      </c:pt>
                      <c:pt idx="4">
                        <c:v>929.4522308158929</c:v>
                      </c:pt>
                      <c:pt idx="5">
                        <c:v>949.99610698125207</c:v>
                      </c:pt>
                      <c:pt idx="6">
                        <c:v>991.30235201908374</c:v>
                      </c:pt>
                      <c:pt idx="7">
                        <c:v>519.48699481302401</c:v>
                      </c:pt>
                      <c:pt idx="8">
                        <c:v>669.16922809589516</c:v>
                      </c:pt>
                      <c:pt idx="9">
                        <c:v>748.14279869625011</c:v>
                      </c:pt>
                      <c:pt idx="10">
                        <c:v>741.22943723782748</c:v>
                      </c:pt>
                      <c:pt idx="11">
                        <c:v>925.49053901154753</c:v>
                      </c:pt>
                      <c:pt idx="12">
                        <c:v>918.28957666205361</c:v>
                      </c:pt>
                      <c:pt idx="13">
                        <c:v>911.08861431255946</c:v>
                      </c:pt>
                      <c:pt idx="14">
                        <c:v>903.88765196306542</c:v>
                      </c:pt>
                      <c:pt idx="15">
                        <c:v>859.44316570697958</c:v>
                      </c:pt>
                      <c:pt idx="16">
                        <c:v>726.82643794733656</c:v>
                      </c:pt>
                      <c:pt idx="17">
                        <c:v>626.58247688250003</c:v>
                      </c:pt>
                      <c:pt idx="18">
                        <c:v>499.71369290889288</c:v>
                      </c:pt>
                      <c:pt idx="19">
                        <c:v>426.097661784857</c:v>
                      </c:pt>
                      <c:pt idx="20">
                        <c:v>410.68369063350679</c:v>
                      </c:pt>
                      <c:pt idx="21">
                        <c:v>366.23091579964273</c:v>
                      </c:pt>
                      <c:pt idx="22">
                        <c:v>361.3621111473214</c:v>
                      </c:pt>
                      <c:pt idx="23">
                        <c:v>356.49330649500001</c:v>
                      </c:pt>
                      <c:pt idx="24">
                        <c:v>351.62450184267857</c:v>
                      </c:pt>
                      <c:pt idx="25">
                        <c:v>346.75569719035718</c:v>
                      </c:pt>
                      <c:pt idx="26">
                        <c:v>467.39614964185711</c:v>
                      </c:pt>
                      <c:pt idx="27">
                        <c:v>580.96630038142848</c:v>
                      </c:pt>
                    </c:numCache>
                  </c:numRef>
                </c:val>
                <c:smooth val="0"/>
                <c:extLst>
                  <c:ext xmlns:c16="http://schemas.microsoft.com/office/drawing/2014/chart" uri="{C3380CC4-5D6E-409C-BE32-E72D297353CC}">
                    <c16:uniqueId val="{00000006-CE99-436B-85A0-2D82BA135243}"/>
                  </c:ext>
                </c:extLst>
              </c15:ser>
            </c15:filteredLineSeries>
          </c:ext>
        </c:extLst>
      </c:lineChart>
      <c:catAx>
        <c:axId val="55580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55809936"/>
        <c:crosses val="autoZero"/>
        <c:auto val="1"/>
        <c:lblAlgn val="ctr"/>
        <c:lblOffset val="100"/>
        <c:tickLblSkip val="1"/>
        <c:noMultiLvlLbl val="0"/>
      </c:catAx>
      <c:valAx>
        <c:axId val="555809936"/>
        <c:scaling>
          <c:orientation val="minMax"/>
          <c:max val="1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Human toxicity (</a:t>
                </a:r>
                <a:r>
                  <a:rPr lang="en-US" sz="1000" b="0" i="0" u="none" strike="noStrike" baseline="0">
                    <a:effectLst/>
                  </a:rPr>
                  <a:t>kilo tons 1,4-DCB-Eq)</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5580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spPr>
            <a:ln w="28575" cap="rnd">
              <a:solidFill>
                <a:schemeClr val="accent1"/>
              </a:solidFill>
              <a:round/>
            </a:ln>
            <a:effectLst/>
          </c:spPr>
          <c:marker>
            <c:symbol val="none"/>
          </c:marker>
          <c:cat>
            <c:numRef>
              <c:f>'Multicriteria TOPSIS'!$C$11:$AD$11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'Multicriteria TOPSIS'!$C$12:$AD$12</c:f>
              <c:numCache>
                <c:formatCode>#,##0.00</c:formatCode>
                <c:ptCount val="28"/>
                <c:pt idx="0">
                  <c:v>0</c:v>
                </c:pt>
                <c:pt idx="1">
                  <c:v>0</c:v>
                </c:pt>
                <c:pt idx="2">
                  <c:v>0</c:v>
                </c:pt>
                <c:pt idx="3">
                  <c:v>0</c:v>
                </c:pt>
                <c:pt idx="4">
                  <c:v>0</c:v>
                </c:pt>
                <c:pt idx="5">
                  <c:v>0</c:v>
                </c:pt>
                <c:pt idx="6">
                  <c:v>0</c:v>
                </c:pt>
                <c:pt idx="7">
                  <c:v>2.5519843807075837E-4</c:v>
                </c:pt>
                <c:pt idx="8">
                  <c:v>1.9362144826142735E-4</c:v>
                </c:pt>
                <c:pt idx="9">
                  <c:v>1.3204445845209635E-4</c:v>
                </c:pt>
                <c:pt idx="10">
                  <c:v>7.0467468642765316E-5</c:v>
                </c:pt>
                <c:pt idx="11">
                  <c:v>8.8904788334343013E-6</c:v>
                </c:pt>
                <c:pt idx="12">
                  <c:v>-5.2686510975896717E-5</c:v>
                </c:pt>
                <c:pt idx="13">
                  <c:v>4.3736595922387878E-3</c:v>
                </c:pt>
                <c:pt idx="14">
                  <c:v>8.8000056954534722E-3</c:v>
                </c:pt>
                <c:pt idx="15">
                  <c:v>1.3226351798668157E-2</c:v>
                </c:pt>
                <c:pt idx="16">
                  <c:v>1.7652697901882841E-2</c:v>
                </c:pt>
                <c:pt idx="17">
                  <c:v>2.2079044005097526E-2</c:v>
                </c:pt>
                <c:pt idx="18">
                  <c:v>2.7112576213558271E-2</c:v>
                </c:pt>
                <c:pt idx="19">
                  <c:v>3.214610842201901E-2</c:v>
                </c:pt>
                <c:pt idx="20">
                  <c:v>3.7179640630479759E-2</c:v>
                </c:pt>
                <c:pt idx="21">
                  <c:v>4.2213172838940501E-2</c:v>
                </c:pt>
                <c:pt idx="22">
                  <c:v>4.724670504740125E-2</c:v>
                </c:pt>
                <c:pt idx="23">
                  <c:v>5.2175824053254431E-2</c:v>
                </c:pt>
                <c:pt idx="24">
                  <c:v>5.7104943059107606E-2</c:v>
                </c:pt>
                <c:pt idx="25">
                  <c:v>6.2034062064960788E-2</c:v>
                </c:pt>
                <c:pt idx="26">
                  <c:v>6.6963181070813962E-2</c:v>
                </c:pt>
                <c:pt idx="27">
                  <c:v>7.1892300076667137E-2</c:v>
                </c:pt>
              </c:numCache>
            </c:numRef>
          </c:val>
          <c:smooth val="0"/>
          <c:extLst>
            <c:ext xmlns:c16="http://schemas.microsoft.com/office/drawing/2014/chart" uri="{C3380CC4-5D6E-409C-BE32-E72D297353CC}">
              <c16:uniqueId val="{00000000-3065-4051-BC12-DCEA432C65F7}"/>
            </c:ext>
          </c:extLst>
        </c:ser>
        <c:ser>
          <c:idx val="1"/>
          <c:order val="1"/>
          <c:spPr>
            <a:ln w="28575" cap="rnd">
              <a:solidFill>
                <a:schemeClr val="accent2"/>
              </a:solidFill>
              <a:round/>
            </a:ln>
            <a:effectLst/>
          </c:spPr>
          <c:marker>
            <c:symbol val="none"/>
          </c:marker>
          <c:cat>
            <c:numRef>
              <c:f>'Multicriteria TOPSIS'!$C$11:$AD$11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'Multicriteria TOPSIS'!$C$13:$AD$13</c:f>
              <c:numCache>
                <c:formatCode>#,##0.00</c:formatCode>
                <c:ptCount val="28"/>
                <c:pt idx="0">
                  <c:v>0</c:v>
                </c:pt>
                <c:pt idx="1">
                  <c:v>0</c:v>
                </c:pt>
                <c:pt idx="2">
                  <c:v>0</c:v>
                </c:pt>
                <c:pt idx="3">
                  <c:v>0</c:v>
                </c:pt>
                <c:pt idx="4">
                  <c:v>0</c:v>
                </c:pt>
                <c:pt idx="5">
                  <c:v>0</c:v>
                </c:pt>
                <c:pt idx="6">
                  <c:v>0</c:v>
                </c:pt>
                <c:pt idx="7">
                  <c:v>4.6213263838144059E-3</c:v>
                </c:pt>
                <c:pt idx="8">
                  <c:v>4.7355505855866563E-3</c:v>
                </c:pt>
                <c:pt idx="9">
                  <c:v>4.8497747873589066E-3</c:v>
                </c:pt>
                <c:pt idx="10">
                  <c:v>4.9639989891311579E-3</c:v>
                </c:pt>
                <c:pt idx="11">
                  <c:v>5.0782231909034083E-3</c:v>
                </c:pt>
                <c:pt idx="12">
                  <c:v>5.1924473926756587E-3</c:v>
                </c:pt>
                <c:pt idx="13">
                  <c:v>6.7753238448971416E-3</c:v>
                </c:pt>
                <c:pt idx="14">
                  <c:v>8.3582002971186245E-3</c:v>
                </c:pt>
                <c:pt idx="15">
                  <c:v>9.9410767493401057E-3</c:v>
                </c:pt>
                <c:pt idx="16">
                  <c:v>1.1523953201561589E-2</c:v>
                </c:pt>
                <c:pt idx="17">
                  <c:v>1.310682965378307E-2</c:v>
                </c:pt>
                <c:pt idx="18">
                  <c:v>1.5059788495622771E-2</c:v>
                </c:pt>
                <c:pt idx="19">
                  <c:v>1.7012747337462476E-2</c:v>
                </c:pt>
                <c:pt idx="20">
                  <c:v>1.8965706179302176E-2</c:v>
                </c:pt>
                <c:pt idx="21">
                  <c:v>2.0918665021141879E-2</c:v>
                </c:pt>
                <c:pt idx="22">
                  <c:v>2.2871623862981583E-2</c:v>
                </c:pt>
                <c:pt idx="23">
                  <c:v>2.5079534754522514E-2</c:v>
                </c:pt>
                <c:pt idx="24">
                  <c:v>2.7287445646063446E-2</c:v>
                </c:pt>
                <c:pt idx="25">
                  <c:v>2.9495356537604378E-2</c:v>
                </c:pt>
                <c:pt idx="26">
                  <c:v>3.170326742914531E-2</c:v>
                </c:pt>
                <c:pt idx="27">
                  <c:v>3.3911178320686242E-2</c:v>
                </c:pt>
              </c:numCache>
            </c:numRef>
          </c:val>
          <c:smooth val="0"/>
          <c:extLst>
            <c:ext xmlns:c16="http://schemas.microsoft.com/office/drawing/2014/chart" uri="{C3380CC4-5D6E-409C-BE32-E72D297353CC}">
              <c16:uniqueId val="{00000001-3065-4051-BC12-DCEA432C65F7}"/>
            </c:ext>
          </c:extLst>
        </c:ser>
        <c:dLbls>
          <c:showLegendKey val="0"/>
          <c:showVal val="0"/>
          <c:showCatName val="0"/>
          <c:showSerName val="0"/>
          <c:showPercent val="0"/>
          <c:showBubbleSize val="0"/>
        </c:dLbls>
        <c:smooth val="0"/>
        <c:axId val="1478267760"/>
        <c:axId val="1478270640"/>
      </c:lineChart>
      <c:catAx>
        <c:axId val="147826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8270640"/>
        <c:crosses val="autoZero"/>
        <c:auto val="1"/>
        <c:lblAlgn val="ctr"/>
        <c:lblOffset val="100"/>
        <c:noMultiLvlLbl val="0"/>
      </c:catAx>
      <c:valAx>
        <c:axId val="1478270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7826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critical_materials!$A$2</c:f>
              <c:strCache>
                <c:ptCount val="1"/>
                <c:pt idx="0">
                  <c:v>Solar PV</c:v>
                </c:pt>
              </c:strCache>
            </c:strRef>
          </c:tx>
          <c:spPr>
            <a:solidFill>
              <a:srgbClr val="FFC000"/>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critical_materials!$F$2:$AG$2</c:f>
              <c:numCache>
                <c:formatCode>#,##0.00</c:formatCode>
                <c:ptCount val="28"/>
                <c:pt idx="0">
                  <c:v>6.51</c:v>
                </c:pt>
                <c:pt idx="1">
                  <c:v>6.51</c:v>
                </c:pt>
                <c:pt idx="2">
                  <c:v>6.51</c:v>
                </c:pt>
                <c:pt idx="3">
                  <c:v>6.51</c:v>
                </c:pt>
                <c:pt idx="4">
                  <c:v>6.51</c:v>
                </c:pt>
                <c:pt idx="5">
                  <c:v>6.51</c:v>
                </c:pt>
                <c:pt idx="6">
                  <c:v>5.6729999999999903</c:v>
                </c:pt>
                <c:pt idx="7">
                  <c:v>0</c:v>
                </c:pt>
                <c:pt idx="8">
                  <c:v>6.9749999999999996</c:v>
                </c:pt>
                <c:pt idx="9">
                  <c:v>6.9749999999999996</c:v>
                </c:pt>
                <c:pt idx="10">
                  <c:v>6.9749999999999996</c:v>
                </c:pt>
                <c:pt idx="11">
                  <c:v>6.9749999999999996</c:v>
                </c:pt>
                <c:pt idx="12">
                  <c:v>6.9749999999999996</c:v>
                </c:pt>
                <c:pt idx="13">
                  <c:v>6.9749999999999996</c:v>
                </c:pt>
                <c:pt idx="14">
                  <c:v>6.9749999999999996</c:v>
                </c:pt>
                <c:pt idx="15">
                  <c:v>6.9749999999999996</c:v>
                </c:pt>
                <c:pt idx="16">
                  <c:v>6.9749999999999996</c:v>
                </c:pt>
                <c:pt idx="17">
                  <c:v>6.9749999999999996</c:v>
                </c:pt>
                <c:pt idx="18">
                  <c:v>6.9749999999999996</c:v>
                </c:pt>
                <c:pt idx="19">
                  <c:v>6.9749999999999996</c:v>
                </c:pt>
                <c:pt idx="20">
                  <c:v>6.9749999999999996</c:v>
                </c:pt>
                <c:pt idx="21">
                  <c:v>6.9749999999999996</c:v>
                </c:pt>
                <c:pt idx="22">
                  <c:v>6.9749999999999996</c:v>
                </c:pt>
                <c:pt idx="23">
                  <c:v>6.9749999999999996</c:v>
                </c:pt>
                <c:pt idx="24">
                  <c:v>6.9749999999999996</c:v>
                </c:pt>
                <c:pt idx="25">
                  <c:v>6.9749999999999996</c:v>
                </c:pt>
                <c:pt idx="26">
                  <c:v>6.9749999999999996</c:v>
                </c:pt>
                <c:pt idx="27">
                  <c:v>6.9749999999999996</c:v>
                </c:pt>
              </c:numCache>
              <c:extLst/>
            </c:numRef>
          </c:val>
          <c:extLst>
            <c:ext xmlns:c16="http://schemas.microsoft.com/office/drawing/2014/chart" uri="{C3380CC4-5D6E-409C-BE32-E72D297353CC}">
              <c16:uniqueId val="{00000000-EA0A-4497-9C88-FCD1A38FC93C}"/>
            </c:ext>
          </c:extLst>
        </c:ser>
        <c:ser>
          <c:idx val="1"/>
          <c:order val="1"/>
          <c:tx>
            <c:strRef>
              <c:f>critical_materials!$A$3</c:f>
              <c:strCache>
                <c:ptCount val="1"/>
                <c:pt idx="0">
                  <c:v>Rooftop solar</c:v>
                </c:pt>
              </c:strCache>
            </c:strRef>
          </c:tx>
          <c:spPr>
            <a:solidFill>
              <a:srgbClr val="FFFF00"/>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critical_materials!$F$3:$AG$3</c:f>
              <c:numCache>
                <c:formatCode>#,##0.00</c:formatCode>
                <c:ptCount val="28"/>
                <c:pt idx="0">
                  <c:v>2.3250000000000002</c:v>
                </c:pt>
                <c:pt idx="1">
                  <c:v>2.3250000000000002</c:v>
                </c:pt>
                <c:pt idx="2">
                  <c:v>2.3250000000000002</c:v>
                </c:pt>
                <c:pt idx="3">
                  <c:v>2.3250000000000002</c:v>
                </c:pt>
                <c:pt idx="4">
                  <c:v>2.3250000000000002</c:v>
                </c:pt>
                <c:pt idx="5">
                  <c:v>2.3250000000000002</c:v>
                </c:pt>
                <c:pt idx="6">
                  <c:v>2.3250000000000002</c:v>
                </c:pt>
                <c:pt idx="7">
                  <c:v>2.3250000000000002</c:v>
                </c:pt>
                <c:pt idx="8">
                  <c:v>0.93</c:v>
                </c:pt>
                <c:pt idx="9">
                  <c:v>0.93</c:v>
                </c:pt>
                <c:pt idx="10">
                  <c:v>0.93</c:v>
                </c:pt>
                <c:pt idx="11">
                  <c:v>0.93</c:v>
                </c:pt>
                <c:pt idx="12">
                  <c:v>0.93</c:v>
                </c:pt>
                <c:pt idx="13">
                  <c:v>0.93</c:v>
                </c:pt>
                <c:pt idx="14">
                  <c:v>0.93</c:v>
                </c:pt>
                <c:pt idx="15">
                  <c:v>0.93</c:v>
                </c:pt>
                <c:pt idx="16">
                  <c:v>0.93</c:v>
                </c:pt>
                <c:pt idx="17">
                  <c:v>0.93</c:v>
                </c:pt>
                <c:pt idx="18">
                  <c:v>0.93</c:v>
                </c:pt>
                <c:pt idx="19">
                  <c:v>0.93</c:v>
                </c:pt>
                <c:pt idx="20">
                  <c:v>0.743999999999993</c:v>
                </c:pt>
                <c:pt idx="21">
                  <c:v>0</c:v>
                </c:pt>
                <c:pt idx="22">
                  <c:v>0</c:v>
                </c:pt>
                <c:pt idx="23">
                  <c:v>0</c:v>
                </c:pt>
                <c:pt idx="24">
                  <c:v>0</c:v>
                </c:pt>
                <c:pt idx="25">
                  <c:v>0</c:v>
                </c:pt>
                <c:pt idx="26">
                  <c:v>0.93</c:v>
                </c:pt>
                <c:pt idx="27">
                  <c:v>0.93</c:v>
                </c:pt>
              </c:numCache>
              <c:extLst/>
            </c:numRef>
          </c:val>
          <c:extLst>
            <c:ext xmlns:c16="http://schemas.microsoft.com/office/drawing/2014/chart" uri="{C3380CC4-5D6E-409C-BE32-E72D297353CC}">
              <c16:uniqueId val="{00000001-EA0A-4497-9C88-FCD1A38FC93C}"/>
            </c:ext>
          </c:extLst>
        </c:ser>
        <c:ser>
          <c:idx val="2"/>
          <c:order val="2"/>
          <c:tx>
            <c:strRef>
              <c:f>critical_materials!$A$4</c:f>
              <c:strCache>
                <c:ptCount val="1"/>
                <c:pt idx="0">
                  <c:v>Wind onshore</c:v>
                </c:pt>
              </c:strCache>
            </c:strRef>
          </c:tx>
          <c:spPr>
            <a:solidFill>
              <a:schemeClr val="tx2">
                <a:lumMod val="20000"/>
                <a:lumOff val="80000"/>
              </a:schemeClr>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critical_materials!$F$4:$AG$4</c:f>
              <c:numCache>
                <c:formatCode>#,##0.00</c:formatCode>
                <c:ptCount val="28"/>
                <c:pt idx="0">
                  <c:v>36.89</c:v>
                </c:pt>
                <c:pt idx="1">
                  <c:v>36.89</c:v>
                </c:pt>
                <c:pt idx="2">
                  <c:v>36.89</c:v>
                </c:pt>
                <c:pt idx="3">
                  <c:v>36.89</c:v>
                </c:pt>
                <c:pt idx="4">
                  <c:v>36.89</c:v>
                </c:pt>
                <c:pt idx="5">
                  <c:v>36.89</c:v>
                </c:pt>
                <c:pt idx="6">
                  <c:v>36.89</c:v>
                </c:pt>
                <c:pt idx="7">
                  <c:v>35.154000000000003</c:v>
                </c:pt>
                <c:pt idx="8">
                  <c:v>15.757530181982901</c:v>
                </c:pt>
                <c:pt idx="9">
                  <c:v>36.89</c:v>
                </c:pt>
                <c:pt idx="10">
                  <c:v>36.89</c:v>
                </c:pt>
                <c:pt idx="11">
                  <c:v>36.89</c:v>
                </c:pt>
                <c:pt idx="12">
                  <c:v>36.89</c:v>
                </c:pt>
                <c:pt idx="13">
                  <c:v>36.89</c:v>
                </c:pt>
                <c:pt idx="14">
                  <c:v>36.89</c:v>
                </c:pt>
                <c:pt idx="15">
                  <c:v>27.379453798468202</c:v>
                </c:pt>
                <c:pt idx="16">
                  <c:v>0</c:v>
                </c:pt>
                <c:pt idx="17">
                  <c:v>0</c:v>
                </c:pt>
                <c:pt idx="18">
                  <c:v>0</c:v>
                </c:pt>
                <c:pt idx="19">
                  <c:v>0</c:v>
                </c:pt>
                <c:pt idx="20">
                  <c:v>0</c:v>
                </c:pt>
                <c:pt idx="21">
                  <c:v>0</c:v>
                </c:pt>
                <c:pt idx="22">
                  <c:v>0</c:v>
                </c:pt>
                <c:pt idx="23">
                  <c:v>0</c:v>
                </c:pt>
                <c:pt idx="24">
                  <c:v>0</c:v>
                </c:pt>
                <c:pt idx="25">
                  <c:v>0</c:v>
                </c:pt>
                <c:pt idx="26">
                  <c:v>21.7</c:v>
                </c:pt>
                <c:pt idx="27">
                  <c:v>21.7</c:v>
                </c:pt>
              </c:numCache>
              <c:extLst/>
            </c:numRef>
          </c:val>
          <c:extLst>
            <c:ext xmlns:c16="http://schemas.microsoft.com/office/drawing/2014/chart" uri="{C3380CC4-5D6E-409C-BE32-E72D297353CC}">
              <c16:uniqueId val="{00000002-EA0A-4497-9C88-FCD1A38FC93C}"/>
            </c:ext>
          </c:extLst>
        </c:ser>
        <c:ser>
          <c:idx val="3"/>
          <c:order val="3"/>
          <c:tx>
            <c:strRef>
              <c:f>critical_materials!$A$5</c:f>
              <c:strCache>
                <c:ptCount val="1"/>
                <c:pt idx="0">
                  <c:v>Wind offshore</c:v>
                </c:pt>
              </c:strCache>
            </c:strRef>
          </c:tx>
          <c:spPr>
            <a:solidFill>
              <a:schemeClr val="accent1"/>
            </a:solidFill>
            <a:ln>
              <a:noFill/>
            </a:ln>
            <a:effectLst/>
          </c:spPr>
          <c:invertIfNegative val="0"/>
          <c:cat>
            <c:numRef>
              <c:f>critical_materials!$F$1:$AG$1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critical_materials!$F$5:$AG$5</c:f>
              <c:numCache>
                <c:formatCode>#,##0.00</c:formatCode>
                <c:ptCount val="28"/>
                <c:pt idx="0">
                  <c:v>0</c:v>
                </c:pt>
                <c:pt idx="1">
                  <c:v>0</c:v>
                </c:pt>
                <c:pt idx="2">
                  <c:v>0</c:v>
                </c:pt>
                <c:pt idx="3">
                  <c:v>0</c:v>
                </c:pt>
                <c:pt idx="4">
                  <c:v>0</c:v>
                </c:pt>
                <c:pt idx="5">
                  <c:v>3.9855462006445501</c:v>
                </c:pt>
                <c:pt idx="6">
                  <c:v>15.19</c:v>
                </c:pt>
                <c:pt idx="7">
                  <c:v>15.19</c:v>
                </c:pt>
                <c:pt idx="8">
                  <c:v>10.85</c:v>
                </c:pt>
                <c:pt idx="9">
                  <c:v>10.85</c:v>
                </c:pt>
                <c:pt idx="10">
                  <c:v>10.85</c:v>
                </c:pt>
                <c:pt idx="11">
                  <c:v>10.85</c:v>
                </c:pt>
                <c:pt idx="12">
                  <c:v>10.85</c:v>
                </c:pt>
                <c:pt idx="13">
                  <c:v>10.85</c:v>
                </c:pt>
                <c:pt idx="14">
                  <c:v>10.85</c:v>
                </c:pt>
                <c:pt idx="15">
                  <c:v>10.85</c:v>
                </c:pt>
                <c:pt idx="16">
                  <c:v>9.0344537993554308</c:v>
                </c:pt>
                <c:pt idx="17">
                  <c:v>0</c:v>
                </c:pt>
                <c:pt idx="18">
                  <c:v>0</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3-EA0A-4497-9C88-FCD1A38FC93C}"/>
            </c:ext>
          </c:extLst>
        </c:ser>
        <c:dLbls>
          <c:showLegendKey val="0"/>
          <c:showVal val="0"/>
          <c:showCatName val="0"/>
          <c:showSerName val="0"/>
          <c:showPercent val="0"/>
          <c:showBubbleSize val="0"/>
        </c:dLbls>
        <c:gapWidth val="150"/>
        <c:overlap val="100"/>
        <c:axId val="1121453632"/>
        <c:axId val="1121437408"/>
      </c:barChart>
      <c:lineChart>
        <c:grouping val="standard"/>
        <c:varyColors val="0"/>
        <c:ser>
          <c:idx val="7"/>
          <c:order val="4"/>
          <c:tx>
            <c:strRef>
              <c:f>critical_materials!$A$6</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critical_materials!$F$6:$AG$6</c:f>
              <c:numCache>
                <c:formatCode>#,##0.00</c:formatCode>
                <c:ptCount val="28"/>
                <c:pt idx="0">
                  <c:v>45.725000000000001</c:v>
                </c:pt>
                <c:pt idx="1">
                  <c:v>45.725000000000001</c:v>
                </c:pt>
                <c:pt idx="2">
                  <c:v>45.725000000000001</c:v>
                </c:pt>
                <c:pt idx="3">
                  <c:v>45.725000000000001</c:v>
                </c:pt>
                <c:pt idx="4">
                  <c:v>45.725000000000001</c:v>
                </c:pt>
                <c:pt idx="5">
                  <c:v>45.725000000000001</c:v>
                </c:pt>
                <c:pt idx="6">
                  <c:v>44.887999999999991</c:v>
                </c:pt>
                <c:pt idx="7">
                  <c:v>44.545535978389623</c:v>
                </c:pt>
                <c:pt idx="8">
                  <c:v>55.645000000000003</c:v>
                </c:pt>
                <c:pt idx="9">
                  <c:v>48.67</c:v>
                </c:pt>
                <c:pt idx="10">
                  <c:v>48.67</c:v>
                </c:pt>
                <c:pt idx="11">
                  <c:v>54.889057795418921</c:v>
                </c:pt>
                <c:pt idx="12">
                  <c:v>55.645000000000003</c:v>
                </c:pt>
                <c:pt idx="13">
                  <c:v>24.4419220347799</c:v>
                </c:pt>
                <c:pt idx="14">
                  <c:v>22.236318072823899</c:v>
                </c:pt>
                <c:pt idx="15">
                  <c:v>33.584847771734196</c:v>
                </c:pt>
                <c:pt idx="16">
                  <c:v>23.589819199736141</c:v>
                </c:pt>
                <c:pt idx="17">
                  <c:v>22.285071689718897</c:v>
                </c:pt>
                <c:pt idx="18">
                  <c:v>15.62169856004731</c:v>
                </c:pt>
                <c:pt idx="19">
                  <c:v>8.139377198327681</c:v>
                </c:pt>
                <c:pt idx="20">
                  <c:v>3.3534120860163332</c:v>
                </c:pt>
                <c:pt idx="21">
                  <c:v>13.264776528241651</c:v>
                </c:pt>
                <c:pt idx="22">
                  <c:v>0.97099701790068405</c:v>
                </c:pt>
                <c:pt idx="23">
                  <c:v>0</c:v>
                </c:pt>
                <c:pt idx="24">
                  <c:v>6.9749999999999996</c:v>
                </c:pt>
                <c:pt idx="25">
                  <c:v>31.028085941071197</c:v>
                </c:pt>
                <c:pt idx="26">
                  <c:v>40.454999999999998</c:v>
                </c:pt>
                <c:pt idx="27">
                  <c:v>29.604999999999997</c:v>
                </c:pt>
              </c:numCache>
              <c:extLst/>
            </c:numRef>
          </c:val>
          <c:smooth val="0"/>
          <c:extLst>
            <c:ext xmlns:c16="http://schemas.microsoft.com/office/drawing/2014/chart" uri="{C3380CC4-5D6E-409C-BE32-E72D297353CC}">
              <c16:uniqueId val="{00000001-7242-4785-9697-1A223D1A03D8}"/>
            </c:ext>
          </c:extLst>
        </c:ser>
        <c:ser>
          <c:idx val="4"/>
          <c:order val="5"/>
          <c:tx>
            <c:strRef>
              <c:f>critical_materials!#REF!</c:f>
              <c:strCache>
                <c:ptCount val="1"/>
                <c:pt idx="0">
                  <c:v>#REF!</c:v>
                </c:pt>
              </c:strCache>
              <c:extLst xmlns:c15="http://schemas.microsoft.com/office/drawing/2012/chart"/>
            </c:strRef>
          </c:tx>
          <c:spPr>
            <a:ln w="38100" cap="rnd">
              <a:solidFill>
                <a:schemeClr val="tx1"/>
              </a:solidFill>
              <a:prstDash val="dash"/>
              <a:round/>
            </a:ln>
            <a:effectLst/>
          </c:spPr>
          <c:marker>
            <c:symbol val="none"/>
          </c:marker>
          <c:val>
            <c:numRef>
              <c:f>critical_materials!#REF!</c:f>
              <c:extLst xmlns:c15="http://schemas.microsoft.com/office/drawing/2012/chart"/>
            </c:numRef>
          </c:val>
          <c:smooth val="0"/>
          <c:extLst xmlns:c15="http://schemas.microsoft.com/office/drawing/2012/chart">
            <c:ext xmlns:c16="http://schemas.microsoft.com/office/drawing/2014/chart" uri="{C3380CC4-5D6E-409C-BE32-E72D297353CC}">
              <c16:uniqueId val="{00000004-EA0A-4497-9C88-FCD1A38FC93C}"/>
            </c:ext>
          </c:extLst>
        </c:ser>
        <c:ser>
          <c:idx val="5"/>
          <c:order val="6"/>
          <c:tx>
            <c:strRef>
              <c:f>critical_materials!#REF!</c:f>
              <c:strCache>
                <c:ptCount val="1"/>
                <c:pt idx="0">
                  <c:v>#REF!</c:v>
                </c:pt>
              </c:strCache>
              <c:extLst xmlns:c15="http://schemas.microsoft.com/office/drawing/2012/chart"/>
            </c:strRef>
          </c:tx>
          <c:spPr>
            <a:ln w="38100" cap="rnd">
              <a:solidFill>
                <a:schemeClr val="tx1"/>
              </a:solidFill>
              <a:prstDash val="sysDot"/>
              <a:round/>
            </a:ln>
            <a:effectLst/>
          </c:spPr>
          <c:marker>
            <c:symbol val="none"/>
          </c:marker>
          <c:val>
            <c:numRef>
              <c:f>critical_materials!#REF!</c:f>
              <c:extLst xmlns:c15="http://schemas.microsoft.com/office/drawing/2012/chart"/>
            </c:numRef>
          </c:val>
          <c:smooth val="0"/>
          <c:extLst xmlns:c15="http://schemas.microsoft.com/office/drawing/2012/chart">
            <c:ext xmlns:c16="http://schemas.microsoft.com/office/drawing/2014/chart" uri="{C3380CC4-5D6E-409C-BE32-E72D297353CC}">
              <c16:uniqueId val="{00000005-EA0A-4497-9C88-FCD1A38FC93C}"/>
            </c:ext>
          </c:extLst>
        </c:ser>
        <c:ser>
          <c:idx val="6"/>
          <c:order val="7"/>
          <c:tx>
            <c:strRef>
              <c:f>critical_materials!$A$7</c:f>
              <c:strCache>
                <c:ptCount val="1"/>
                <c:pt idx="0">
                  <c:v>Total-"Electricity exports" (-50% vs EURef price)</c:v>
                </c:pt>
              </c:strCache>
            </c:strRef>
          </c:tx>
          <c:spPr>
            <a:ln w="28575" cap="rnd">
              <a:noFill/>
              <a:round/>
            </a:ln>
            <a:effectLst/>
          </c:spPr>
          <c:marker>
            <c:symbol val="diamond"/>
            <c:size val="7"/>
            <c:spPr>
              <a:solidFill>
                <a:schemeClr val="accent4"/>
              </a:solidFill>
              <a:ln w="9525">
                <a:solidFill>
                  <a:schemeClr val="accent4"/>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critical_materials!$F$7:$AG$7</c:f>
              <c:numCache>
                <c:formatCode>#,##0.00</c:formatCode>
                <c:ptCount val="28"/>
                <c:pt idx="0">
                  <c:v>45.725000000000001</c:v>
                </c:pt>
                <c:pt idx="1">
                  <c:v>45.725000000000001</c:v>
                </c:pt>
                <c:pt idx="2">
                  <c:v>45.725000000000001</c:v>
                </c:pt>
                <c:pt idx="3">
                  <c:v>45.725000000000001</c:v>
                </c:pt>
                <c:pt idx="4">
                  <c:v>45.725000000000001</c:v>
                </c:pt>
                <c:pt idx="5">
                  <c:v>45.725000000000001</c:v>
                </c:pt>
                <c:pt idx="6">
                  <c:v>44.887999999999991</c:v>
                </c:pt>
                <c:pt idx="7">
                  <c:v>52.669000000000004</c:v>
                </c:pt>
                <c:pt idx="8">
                  <c:v>51.304999999999978</c:v>
                </c:pt>
                <c:pt idx="9">
                  <c:v>55.645000000000003</c:v>
                </c:pt>
                <c:pt idx="10">
                  <c:v>55.645000000000003</c:v>
                </c:pt>
                <c:pt idx="11">
                  <c:v>55.645000000000003</c:v>
                </c:pt>
                <c:pt idx="12">
                  <c:v>55.645000000000003</c:v>
                </c:pt>
                <c:pt idx="13">
                  <c:v>55.645000000000003</c:v>
                </c:pt>
                <c:pt idx="14">
                  <c:v>55.645000000000003</c:v>
                </c:pt>
                <c:pt idx="15">
                  <c:v>44.585784566440999</c:v>
                </c:pt>
                <c:pt idx="16">
                  <c:v>18.754999999999999</c:v>
                </c:pt>
                <c:pt idx="17">
                  <c:v>18.754999999999999</c:v>
                </c:pt>
                <c:pt idx="18">
                  <c:v>18.754999999999999</c:v>
                </c:pt>
                <c:pt idx="19">
                  <c:v>7.9049999999999994</c:v>
                </c:pt>
                <c:pt idx="20">
                  <c:v>7.7189999999999959</c:v>
                </c:pt>
                <c:pt idx="21">
                  <c:v>6.9749999999999996</c:v>
                </c:pt>
                <c:pt idx="22">
                  <c:v>6.9749999999999996</c:v>
                </c:pt>
                <c:pt idx="23">
                  <c:v>6.9749999999999996</c:v>
                </c:pt>
                <c:pt idx="24">
                  <c:v>6.9749999999999996</c:v>
                </c:pt>
                <c:pt idx="25">
                  <c:v>6.9749999999999996</c:v>
                </c:pt>
                <c:pt idx="26">
                  <c:v>29.604999999999997</c:v>
                </c:pt>
                <c:pt idx="27">
                  <c:v>29.604999999999997</c:v>
                </c:pt>
              </c:numCache>
              <c:extLst/>
            </c:numRef>
          </c:val>
          <c:smooth val="0"/>
          <c:extLst>
            <c:ext xmlns:c16="http://schemas.microsoft.com/office/drawing/2014/chart" uri="{C3380CC4-5D6E-409C-BE32-E72D297353CC}">
              <c16:uniqueId val="{00000000-7242-4785-9697-1A223D1A03D8}"/>
            </c:ext>
          </c:extLst>
        </c:ser>
        <c:ser>
          <c:idx val="8"/>
          <c:order val="8"/>
          <c:tx>
            <c:strRef>
              <c:f>critical_materials!$A$9</c:f>
              <c:strCache>
                <c:ptCount val="1"/>
                <c:pt idx="0">
                  <c:v>Average - Baseline</c:v>
                </c:pt>
              </c:strCache>
            </c:strRef>
          </c:tx>
          <c:spPr>
            <a:ln w="25400"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critical_materials!$F$9:$AG$9</c:f>
              <c:numCache>
                <c:formatCode>#,##0.00</c:formatCode>
                <c:ptCount val="28"/>
                <c:pt idx="0">
                  <c:v>32.244782852650225</c:v>
                </c:pt>
                <c:pt idx="1">
                  <c:v>32.244782852650225</c:v>
                </c:pt>
                <c:pt idx="2">
                  <c:v>32.244782852650225</c:v>
                </c:pt>
                <c:pt idx="3">
                  <c:v>32.244782852650225</c:v>
                </c:pt>
                <c:pt idx="4">
                  <c:v>32.244782852650225</c:v>
                </c:pt>
                <c:pt idx="5">
                  <c:v>32.244782852650225</c:v>
                </c:pt>
                <c:pt idx="6">
                  <c:v>32.244782852650225</c:v>
                </c:pt>
                <c:pt idx="7">
                  <c:v>32.244782852650225</c:v>
                </c:pt>
                <c:pt idx="8">
                  <c:v>32.244782852650225</c:v>
                </c:pt>
                <c:pt idx="9">
                  <c:v>32.244782852650225</c:v>
                </c:pt>
                <c:pt idx="10">
                  <c:v>32.244782852650225</c:v>
                </c:pt>
                <c:pt idx="11">
                  <c:v>32.244782852650225</c:v>
                </c:pt>
                <c:pt idx="12">
                  <c:v>32.244782852650225</c:v>
                </c:pt>
                <c:pt idx="13">
                  <c:v>32.244782852650225</c:v>
                </c:pt>
                <c:pt idx="14">
                  <c:v>32.244782852650225</c:v>
                </c:pt>
                <c:pt idx="15">
                  <c:v>32.244782852650225</c:v>
                </c:pt>
                <c:pt idx="16">
                  <c:v>32.244782852650225</c:v>
                </c:pt>
                <c:pt idx="17">
                  <c:v>32.244782852650225</c:v>
                </c:pt>
                <c:pt idx="18">
                  <c:v>32.244782852650225</c:v>
                </c:pt>
                <c:pt idx="19">
                  <c:v>32.244782852650225</c:v>
                </c:pt>
                <c:pt idx="20">
                  <c:v>32.244782852650225</c:v>
                </c:pt>
                <c:pt idx="21">
                  <c:v>32.244782852650225</c:v>
                </c:pt>
                <c:pt idx="22">
                  <c:v>32.244782852650225</c:v>
                </c:pt>
                <c:pt idx="23">
                  <c:v>32.244782852650225</c:v>
                </c:pt>
                <c:pt idx="24">
                  <c:v>32.244782852650225</c:v>
                </c:pt>
                <c:pt idx="25">
                  <c:v>32.244782852650225</c:v>
                </c:pt>
                <c:pt idx="26">
                  <c:v>32.244782852650225</c:v>
                </c:pt>
                <c:pt idx="27">
                  <c:v>32.244782852650197</c:v>
                </c:pt>
              </c:numCache>
              <c:extLst/>
            </c:numRef>
          </c:val>
          <c:smooth val="0"/>
          <c:extLst>
            <c:ext xmlns:c16="http://schemas.microsoft.com/office/drawing/2014/chart" uri="{C3380CC4-5D6E-409C-BE32-E72D297353CC}">
              <c16:uniqueId val="{00000005-7242-4785-9697-1A223D1A03D8}"/>
            </c:ext>
          </c:extLst>
        </c:ser>
        <c:ser>
          <c:idx val="9"/>
          <c:order val="9"/>
          <c:tx>
            <c:strRef>
              <c:f>critical_materials!$A$10</c:f>
              <c:strCache>
                <c:ptCount val="1"/>
                <c:pt idx="0">
                  <c:v>Average-"Electricity exports" (EURef price)</c:v>
                </c:pt>
              </c:strCache>
            </c:strRef>
          </c:tx>
          <c:spPr>
            <a:ln w="25400"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critical_materials!$F$10:$AG$10</c:f>
              <c:numCache>
                <c:formatCode>#,##0.00</c:formatCode>
                <c:ptCount val="28"/>
                <c:pt idx="0">
                  <c:v>34.038000000000004</c:v>
                </c:pt>
                <c:pt idx="1">
                  <c:v>34.038000000000004</c:v>
                </c:pt>
                <c:pt idx="2">
                  <c:v>34.038000000000004</c:v>
                </c:pt>
                <c:pt idx="3">
                  <c:v>34.038000000000004</c:v>
                </c:pt>
                <c:pt idx="4">
                  <c:v>34.038000000000004</c:v>
                </c:pt>
                <c:pt idx="5">
                  <c:v>34.038000000000004</c:v>
                </c:pt>
                <c:pt idx="6">
                  <c:v>34.038000000000004</c:v>
                </c:pt>
                <c:pt idx="7">
                  <c:v>34.038000000000004</c:v>
                </c:pt>
                <c:pt idx="8">
                  <c:v>34.038000000000004</c:v>
                </c:pt>
                <c:pt idx="9">
                  <c:v>34.038000000000004</c:v>
                </c:pt>
                <c:pt idx="10">
                  <c:v>34.038000000000004</c:v>
                </c:pt>
                <c:pt idx="11">
                  <c:v>34.038000000000004</c:v>
                </c:pt>
                <c:pt idx="12">
                  <c:v>34.038000000000004</c:v>
                </c:pt>
                <c:pt idx="13">
                  <c:v>34.038000000000004</c:v>
                </c:pt>
                <c:pt idx="14">
                  <c:v>34.038000000000004</c:v>
                </c:pt>
                <c:pt idx="15">
                  <c:v>34.038000000000004</c:v>
                </c:pt>
                <c:pt idx="16">
                  <c:v>34.038000000000004</c:v>
                </c:pt>
                <c:pt idx="17">
                  <c:v>34.038000000000004</c:v>
                </c:pt>
                <c:pt idx="18">
                  <c:v>34.038000000000004</c:v>
                </c:pt>
                <c:pt idx="19">
                  <c:v>34.038000000000004</c:v>
                </c:pt>
                <c:pt idx="20">
                  <c:v>34.038000000000004</c:v>
                </c:pt>
                <c:pt idx="21">
                  <c:v>34.038000000000004</c:v>
                </c:pt>
                <c:pt idx="22">
                  <c:v>34.038000000000004</c:v>
                </c:pt>
                <c:pt idx="23">
                  <c:v>34.038000000000004</c:v>
                </c:pt>
                <c:pt idx="24">
                  <c:v>34.038000000000004</c:v>
                </c:pt>
                <c:pt idx="25">
                  <c:v>34.038000000000004</c:v>
                </c:pt>
                <c:pt idx="26">
                  <c:v>34.038000000000004</c:v>
                </c:pt>
                <c:pt idx="27">
                  <c:v>34.038000000000004</c:v>
                </c:pt>
              </c:numCache>
              <c:extLst/>
            </c:numRef>
          </c:val>
          <c:smooth val="0"/>
          <c:extLst>
            <c:ext xmlns:c16="http://schemas.microsoft.com/office/drawing/2014/chart" uri="{C3380CC4-5D6E-409C-BE32-E72D297353CC}">
              <c16:uniqueId val="{00000006-7242-4785-9697-1A223D1A03D8}"/>
            </c:ext>
          </c:extLst>
        </c:ser>
        <c:dLbls>
          <c:showLegendKey val="0"/>
          <c:showVal val="0"/>
          <c:showCatName val="0"/>
          <c:showSerName val="0"/>
          <c:showPercent val="0"/>
          <c:showBubbleSize val="0"/>
        </c:dLbls>
        <c:marker val="1"/>
        <c:smooth val="0"/>
        <c:axId val="1121453632"/>
        <c:axId val="1121437408"/>
        <c:extLst>
          <c:ext xmlns:c15="http://schemas.microsoft.com/office/drawing/2012/chart" uri="{02D57815-91ED-43cb-92C2-25804820EDAC}">
            <c15:filteredLineSeries>
              <c15:ser>
                <c:idx val="10"/>
                <c:order val="10"/>
                <c:tx>
                  <c:strRef>
                    <c:extLst>
                      <c:ext uri="{02D57815-91ED-43cb-92C2-25804820EDAC}">
                        <c15:formulaRef>
                          <c15:sqref>critical_materials!$A$11</c15:sqref>
                        </c15:formulaRef>
                      </c:ext>
                    </c:extLst>
                    <c:strCache>
                      <c:ptCount val="1"/>
                      <c:pt idx="0">
                        <c:v>Average-"Electricity exports" (-50% vs EURef price)</c:v>
                      </c:pt>
                    </c:strCache>
                  </c:strRef>
                </c:tx>
                <c:spPr>
                  <a:ln w="22225" cap="rnd">
                    <a:solidFill>
                      <a:schemeClr val="tx1"/>
                    </a:solidFill>
                    <a:prstDash val="sysDot"/>
                    <a:round/>
                  </a:ln>
                  <a:effectLst/>
                </c:spPr>
                <c:marker>
                  <c:symbol val="none"/>
                </c:marker>
                <c:val>
                  <c:numRef>
                    <c:extLst>
                      <c:ext uri="{02D57815-91ED-43cb-92C2-25804820EDAC}">
                        <c15:formulaRef>
                          <c15:sqref>critical_materials!$F$11:$AG$11</c15:sqref>
                        </c15:formulaRef>
                      </c:ext>
                    </c:extLst>
                    <c:numCache>
                      <c:formatCode>#,##0.00</c:formatCode>
                      <c:ptCount val="28"/>
                      <c:pt idx="0">
                        <c:v>34.558635163087182</c:v>
                      </c:pt>
                      <c:pt idx="1">
                        <c:v>34.558635163087182</c:v>
                      </c:pt>
                      <c:pt idx="2">
                        <c:v>34.558635163087182</c:v>
                      </c:pt>
                      <c:pt idx="3">
                        <c:v>34.558635163087182</c:v>
                      </c:pt>
                      <c:pt idx="4">
                        <c:v>34.558635163087182</c:v>
                      </c:pt>
                      <c:pt idx="5">
                        <c:v>34.558635163087182</c:v>
                      </c:pt>
                      <c:pt idx="6">
                        <c:v>34.558635163087182</c:v>
                      </c:pt>
                      <c:pt idx="7">
                        <c:v>34.558635163087182</c:v>
                      </c:pt>
                      <c:pt idx="8">
                        <c:v>34.558635163087182</c:v>
                      </c:pt>
                      <c:pt idx="9">
                        <c:v>34.558635163087182</c:v>
                      </c:pt>
                      <c:pt idx="10">
                        <c:v>34.558635163087182</c:v>
                      </c:pt>
                      <c:pt idx="11">
                        <c:v>34.558635163087182</c:v>
                      </c:pt>
                      <c:pt idx="12">
                        <c:v>34.558635163087182</c:v>
                      </c:pt>
                      <c:pt idx="13">
                        <c:v>34.558635163087182</c:v>
                      </c:pt>
                      <c:pt idx="14">
                        <c:v>34.558635163087182</c:v>
                      </c:pt>
                      <c:pt idx="15">
                        <c:v>34.558635163087182</c:v>
                      </c:pt>
                      <c:pt idx="16">
                        <c:v>34.558635163087182</c:v>
                      </c:pt>
                      <c:pt idx="17">
                        <c:v>34.558635163087182</c:v>
                      </c:pt>
                      <c:pt idx="18">
                        <c:v>34.558635163087182</c:v>
                      </c:pt>
                      <c:pt idx="19">
                        <c:v>34.558635163087182</c:v>
                      </c:pt>
                      <c:pt idx="20">
                        <c:v>34.558635163087182</c:v>
                      </c:pt>
                      <c:pt idx="21">
                        <c:v>34.558635163087182</c:v>
                      </c:pt>
                      <c:pt idx="22">
                        <c:v>34.558635163087182</c:v>
                      </c:pt>
                      <c:pt idx="23">
                        <c:v>34.558635163087182</c:v>
                      </c:pt>
                      <c:pt idx="24">
                        <c:v>34.558635163087182</c:v>
                      </c:pt>
                      <c:pt idx="25">
                        <c:v>34.558635163087182</c:v>
                      </c:pt>
                      <c:pt idx="26">
                        <c:v>34.558635163087182</c:v>
                      </c:pt>
                      <c:pt idx="27">
                        <c:v>34.558635163087182</c:v>
                      </c:pt>
                    </c:numCache>
                  </c:numRef>
                </c:val>
                <c:smooth val="0"/>
                <c:extLst>
                  <c:ext xmlns:c16="http://schemas.microsoft.com/office/drawing/2014/chart" uri="{C3380CC4-5D6E-409C-BE32-E72D297353CC}">
                    <c16:uniqueId val="{00000007-7242-4785-9697-1A223D1A03D8}"/>
                  </c:ext>
                </c:extLst>
              </c15:ser>
            </c15:filteredLineSeries>
          </c:ext>
        </c:extLst>
      </c:lineChart>
      <c:catAx>
        <c:axId val="112145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21437408"/>
        <c:crosses val="autoZero"/>
        <c:auto val="1"/>
        <c:lblAlgn val="ctr"/>
        <c:lblOffset val="100"/>
        <c:noMultiLvlLbl val="0"/>
      </c:catAx>
      <c:valAx>
        <c:axId val="112143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Critical materials (tn)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121453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Marine_impact!$A$221</c:f>
              <c:strCache>
                <c:ptCount val="1"/>
                <c:pt idx="0">
                  <c:v>Grid</c:v>
                </c:pt>
              </c:strCache>
            </c:strRef>
          </c:tx>
          <c:spPr>
            <a:solidFill>
              <a:schemeClr val="accent1"/>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Marine_impact!$F$221:$AG$221</c:f>
              <c:numCache>
                <c:formatCode>#,##0.00</c:formatCode>
                <c:ptCount val="28"/>
                <c:pt idx="0">
                  <c:v>3.1007951111108275E-3</c:v>
                </c:pt>
                <c:pt idx="1">
                  <c:v>3.1007951111116554E-3</c:v>
                </c:pt>
                <c:pt idx="2">
                  <c:v>3.1007951111108275E-3</c:v>
                </c:pt>
                <c:pt idx="3">
                  <c:v>3.1007951111108275E-3</c:v>
                </c:pt>
                <c:pt idx="4">
                  <c:v>3.1007951111116636E-3</c:v>
                </c:pt>
                <c:pt idx="5">
                  <c:v>3.1007951111108275E-3</c:v>
                </c:pt>
                <c:pt idx="6">
                  <c:v>3.9446350666667802E-2</c:v>
                </c:pt>
                <c:pt idx="7">
                  <c:v>3.1007951111099987E-3</c:v>
                </c:pt>
                <c:pt idx="8">
                  <c:v>4.4854984711111053E-2</c:v>
                </c:pt>
                <c:pt idx="9">
                  <c:v>4.4854984711111053E-2</c:v>
                </c:pt>
                <c:pt idx="10">
                  <c:v>4.4854984711111878E-2</c:v>
                </c:pt>
                <c:pt idx="11">
                  <c:v>8.1200540266665289E-2</c:v>
                </c:pt>
                <c:pt idx="12">
                  <c:v>4.4854984711109921E-2</c:v>
                </c:pt>
                <c:pt idx="13">
                  <c:v>2.4027386327111131</c:v>
                </c:pt>
                <c:pt idx="14">
                  <c:v>4.4854984711110067E-2</c:v>
                </c:pt>
                <c:pt idx="15">
                  <c:v>0.86716175626666681</c:v>
                </c:pt>
                <c:pt idx="16">
                  <c:v>4.4854984711112551E-2</c:v>
                </c:pt>
                <c:pt idx="17">
                  <c:v>4.4854984711109311E-2</c:v>
                </c:pt>
                <c:pt idx="18">
                  <c:v>8.1200540266666038E-2</c:v>
                </c:pt>
                <c:pt idx="19">
                  <c:v>4.4854984711112551E-2</c:v>
                </c:pt>
                <c:pt idx="20">
                  <c:v>5.0422209991111445E-2</c:v>
                </c:pt>
                <c:pt idx="21">
                  <c:v>0.18172777777777793</c:v>
                </c:pt>
                <c:pt idx="22">
                  <c:v>7.2691111111112539E-2</c:v>
                </c:pt>
                <c:pt idx="23">
                  <c:v>7.2691111111108403E-2</c:v>
                </c:pt>
                <c:pt idx="24">
                  <c:v>7.2691111111111997E-2</c:v>
                </c:pt>
                <c:pt idx="25">
                  <c:v>0.1090366666666672</c:v>
                </c:pt>
                <c:pt idx="26">
                  <c:v>0.15898310295111198</c:v>
                </c:pt>
                <c:pt idx="27">
                  <c:v>5.0422209991109773E-2</c:v>
                </c:pt>
              </c:numCache>
              <c:extLst/>
            </c:numRef>
          </c:val>
          <c:extLst>
            <c:ext xmlns:c16="http://schemas.microsoft.com/office/drawing/2014/chart" uri="{C3380CC4-5D6E-409C-BE32-E72D297353CC}">
              <c16:uniqueId val="{00000000-F5F7-4AD8-92C5-F242B00D81CA}"/>
            </c:ext>
          </c:extLst>
        </c:ser>
        <c:ser>
          <c:idx val="1"/>
          <c:order val="1"/>
          <c:tx>
            <c:strRef>
              <c:f>Marine_impact!$A$222</c:f>
              <c:strCache>
                <c:ptCount val="1"/>
                <c:pt idx="0">
                  <c:v>Hydro</c:v>
                </c:pt>
              </c:strCache>
            </c:strRef>
          </c:tx>
          <c:spPr>
            <a:solidFill>
              <a:srgbClr val="92D050"/>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Marine_impact!$F$222:$AG$222</c:f>
              <c:numCache>
                <c:formatCode>#,##0.00</c:formatCode>
                <c:ptCount val="28"/>
                <c:pt idx="0">
                  <c:v>0</c:v>
                </c:pt>
                <c:pt idx="1">
                  <c:v>0</c:v>
                </c:pt>
                <c:pt idx="2">
                  <c:v>0</c:v>
                </c:pt>
                <c:pt idx="3">
                  <c:v>0</c:v>
                </c:pt>
                <c:pt idx="4">
                  <c:v>0</c:v>
                </c:pt>
                <c:pt idx="5">
                  <c:v>0</c:v>
                </c:pt>
                <c:pt idx="6">
                  <c:v>0</c:v>
                </c:pt>
                <c:pt idx="7">
                  <c:v>0</c:v>
                </c:pt>
                <c:pt idx="8">
                  <c:v>0</c:v>
                </c:pt>
                <c:pt idx="9">
                  <c:v>0</c:v>
                </c:pt>
                <c:pt idx="10">
                  <c:v>0</c:v>
                </c:pt>
                <c:pt idx="11">
                  <c:v>1107.4134841666666</c:v>
                </c:pt>
                <c:pt idx="12">
                  <c:v>1108.1389395833332</c:v>
                </c:pt>
                <c:pt idx="13">
                  <c:v>1108.8643949999998</c:v>
                </c:pt>
                <c:pt idx="14">
                  <c:v>1109.5898504166666</c:v>
                </c:pt>
                <c:pt idx="15">
                  <c:v>1110.3153058333332</c:v>
                </c:pt>
                <c:pt idx="16">
                  <c:v>1111.0407612499998</c:v>
                </c:pt>
                <c:pt idx="17">
                  <c:v>1111.7662166666667</c:v>
                </c:pt>
                <c:pt idx="18">
                  <c:v>400.49700195000037</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1-F5F7-4AD8-92C5-F242B00D81CA}"/>
            </c:ext>
          </c:extLst>
        </c:ser>
        <c:ser>
          <c:idx val="3"/>
          <c:order val="2"/>
          <c:tx>
            <c:strRef>
              <c:f>Marine_impact!$A$224</c:f>
              <c:strCache>
                <c:ptCount val="1"/>
                <c:pt idx="0">
                  <c:v>Solar PV</c:v>
                </c:pt>
              </c:strCache>
            </c:strRef>
          </c:tx>
          <c:spPr>
            <a:solidFill>
              <a:srgbClr val="FFC000"/>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Marine_impact!$F$224:$AG$224</c:f>
              <c:numCache>
                <c:formatCode>#,##0.00</c:formatCode>
                <c:ptCount val="28"/>
                <c:pt idx="0">
                  <c:v>263.92505478571428</c:v>
                </c:pt>
                <c:pt idx="1">
                  <c:v>255.52451828571427</c:v>
                </c:pt>
                <c:pt idx="2">
                  <c:v>247.12398178571428</c:v>
                </c:pt>
                <c:pt idx="3">
                  <c:v>238.72344528571426</c:v>
                </c:pt>
                <c:pt idx="4">
                  <c:v>230.32290878571428</c:v>
                </c:pt>
                <c:pt idx="5">
                  <c:v>221.92237228571429</c:v>
                </c:pt>
                <c:pt idx="6">
                  <c:v>193.29345134285691</c:v>
                </c:pt>
                <c:pt idx="7">
                  <c:v>53.97928928571428</c:v>
                </c:pt>
                <c:pt idx="8">
                  <c:v>182.12768433928571</c:v>
                </c:pt>
                <c:pt idx="9">
                  <c:v>180.72578510714285</c:v>
                </c:pt>
                <c:pt idx="10">
                  <c:v>179.32388587499997</c:v>
                </c:pt>
                <c:pt idx="11">
                  <c:v>177.92198664285712</c:v>
                </c:pt>
                <c:pt idx="12">
                  <c:v>176.52008741071427</c:v>
                </c:pt>
                <c:pt idx="13">
                  <c:v>175.11818817857142</c:v>
                </c:pt>
                <c:pt idx="14">
                  <c:v>173.71628894642856</c:v>
                </c:pt>
                <c:pt idx="15">
                  <c:v>172.31438971428571</c:v>
                </c:pt>
                <c:pt idx="16">
                  <c:v>170.91249048214286</c:v>
                </c:pt>
                <c:pt idx="17">
                  <c:v>169.51059124999998</c:v>
                </c:pt>
                <c:pt idx="18">
                  <c:v>168.10869201785715</c:v>
                </c:pt>
                <c:pt idx="19">
                  <c:v>166.70679278571424</c:v>
                </c:pt>
                <c:pt idx="20">
                  <c:v>161.41536664642842</c:v>
                </c:pt>
                <c:pt idx="21">
                  <c:v>144.62028910714284</c:v>
                </c:pt>
                <c:pt idx="22">
                  <c:v>143.38331919642857</c:v>
                </c:pt>
                <c:pt idx="23">
                  <c:v>142.14634928571428</c:v>
                </c:pt>
                <c:pt idx="24">
                  <c:v>140.90937937499999</c:v>
                </c:pt>
                <c:pt idx="25">
                  <c:v>139.67240946428569</c:v>
                </c:pt>
                <c:pt idx="26">
                  <c:v>156.89349816071427</c:v>
                </c:pt>
                <c:pt idx="27">
                  <c:v>155.49159892857142</c:v>
                </c:pt>
              </c:numCache>
              <c:extLst/>
            </c:numRef>
          </c:val>
          <c:extLst>
            <c:ext xmlns:c16="http://schemas.microsoft.com/office/drawing/2014/chart" uri="{C3380CC4-5D6E-409C-BE32-E72D297353CC}">
              <c16:uniqueId val="{00000003-F5F7-4AD8-92C5-F242B00D81CA}"/>
            </c:ext>
          </c:extLst>
        </c:ser>
        <c:ser>
          <c:idx val="4"/>
          <c:order val="3"/>
          <c:tx>
            <c:strRef>
              <c:f>Marine_impact!$A$225</c:f>
              <c:strCache>
                <c:ptCount val="1"/>
                <c:pt idx="0">
                  <c:v>Wind Onshore</c:v>
                </c:pt>
              </c:strCache>
            </c:strRef>
          </c:tx>
          <c:spPr>
            <a:solidFill>
              <a:schemeClr val="tx2">
                <a:lumMod val="20000"/>
                <a:lumOff val="80000"/>
              </a:schemeClr>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Marine_impact!$F$225:$AG$225</c:f>
              <c:numCache>
                <c:formatCode>#,##0.00</c:formatCode>
                <c:ptCount val="28"/>
                <c:pt idx="0">
                  <c:v>96.184848250000002</c:v>
                </c:pt>
                <c:pt idx="1">
                  <c:v>95.145651000000001</c:v>
                </c:pt>
                <c:pt idx="2">
                  <c:v>94.10645375</c:v>
                </c:pt>
                <c:pt idx="3">
                  <c:v>93.067256499999999</c:v>
                </c:pt>
                <c:pt idx="4">
                  <c:v>92.028059250000013</c:v>
                </c:pt>
                <c:pt idx="5">
                  <c:v>90.988861999999997</c:v>
                </c:pt>
                <c:pt idx="6">
                  <c:v>89.949664749999997</c:v>
                </c:pt>
                <c:pt idx="7">
                  <c:v>84.726445500000111</c:v>
                </c:pt>
                <c:pt idx="8">
                  <c:v>37.972411817202079</c:v>
                </c:pt>
                <c:pt idx="9">
                  <c:v>88.884181249999997</c:v>
                </c:pt>
                <c:pt idx="10">
                  <c:v>88.871038124999998</c:v>
                </c:pt>
                <c:pt idx="11">
                  <c:v>88.857894999999985</c:v>
                </c:pt>
                <c:pt idx="12">
                  <c:v>88.844751875</c:v>
                </c:pt>
                <c:pt idx="13">
                  <c:v>88.831608749999987</c:v>
                </c:pt>
                <c:pt idx="14">
                  <c:v>88.818465625000002</c:v>
                </c:pt>
                <c:pt idx="15">
                  <c:v>65.910578054942206</c:v>
                </c:pt>
                <c:pt idx="16">
                  <c:v>0</c:v>
                </c:pt>
                <c:pt idx="17">
                  <c:v>0</c:v>
                </c:pt>
                <c:pt idx="18">
                  <c:v>0</c:v>
                </c:pt>
                <c:pt idx="19">
                  <c:v>0</c:v>
                </c:pt>
                <c:pt idx="20">
                  <c:v>0</c:v>
                </c:pt>
                <c:pt idx="21">
                  <c:v>0</c:v>
                </c:pt>
                <c:pt idx="22">
                  <c:v>0</c:v>
                </c:pt>
                <c:pt idx="23">
                  <c:v>0</c:v>
                </c:pt>
                <c:pt idx="24">
                  <c:v>0</c:v>
                </c:pt>
                <c:pt idx="25">
                  <c:v>0</c:v>
                </c:pt>
                <c:pt idx="26">
                  <c:v>52.15338125000001</c:v>
                </c:pt>
                <c:pt idx="27">
                  <c:v>52.145650000000003</c:v>
                </c:pt>
              </c:numCache>
              <c:extLst/>
            </c:numRef>
          </c:val>
          <c:extLst>
            <c:ext xmlns:c16="http://schemas.microsoft.com/office/drawing/2014/chart" uri="{C3380CC4-5D6E-409C-BE32-E72D297353CC}">
              <c16:uniqueId val="{00000004-F5F7-4AD8-92C5-F242B00D81CA}"/>
            </c:ext>
          </c:extLst>
        </c:ser>
        <c:ser>
          <c:idx val="5"/>
          <c:order val="5"/>
          <c:tx>
            <c:strRef>
              <c:f>Marine_impact!$A$226</c:f>
              <c:strCache>
                <c:ptCount val="1"/>
                <c:pt idx="0">
                  <c:v>Wind Offshore</c:v>
                </c:pt>
              </c:strCache>
            </c:strRef>
          </c:tx>
          <c:spPr>
            <a:solidFill>
              <a:schemeClr val="accent1"/>
            </a:solidFill>
            <a:ln>
              <a:noFill/>
            </a:ln>
            <a:effectLst/>
          </c:spPr>
          <c:invertIfNegative val="0"/>
          <c:cat>
            <c:numRef>
              <c:f>Marine_impact!$F$220:$AG$220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extLst/>
            </c:numRef>
          </c:cat>
          <c:val>
            <c:numRef>
              <c:f>Marine_impact!$F$226:$AG$226</c:f>
              <c:numCache>
                <c:formatCode>#,##0.00</c:formatCode>
                <c:ptCount val="28"/>
                <c:pt idx="0">
                  <c:v>0</c:v>
                </c:pt>
                <c:pt idx="1">
                  <c:v>0</c:v>
                </c:pt>
                <c:pt idx="2">
                  <c:v>0</c:v>
                </c:pt>
                <c:pt idx="3">
                  <c:v>0</c:v>
                </c:pt>
                <c:pt idx="4">
                  <c:v>0</c:v>
                </c:pt>
                <c:pt idx="5">
                  <c:v>9.8303148074023063</c:v>
                </c:pt>
                <c:pt idx="6">
                  <c:v>37.038097249999993</c:v>
                </c:pt>
                <c:pt idx="7">
                  <c:v>36.610192499999997</c:v>
                </c:pt>
                <c:pt idx="8">
                  <c:v>26.146271875</c:v>
                </c:pt>
                <c:pt idx="9">
                  <c:v>26.142406250000001</c:v>
                </c:pt>
                <c:pt idx="10">
                  <c:v>26.138540625000001</c:v>
                </c:pt>
                <c:pt idx="11">
                  <c:v>26.134674999999998</c:v>
                </c:pt>
                <c:pt idx="12">
                  <c:v>26.130809375000002</c:v>
                </c:pt>
                <c:pt idx="13">
                  <c:v>26.126943749999999</c:v>
                </c:pt>
                <c:pt idx="14">
                  <c:v>26.123078124999999</c:v>
                </c:pt>
                <c:pt idx="15">
                  <c:v>26.1192125</c:v>
                </c:pt>
                <c:pt idx="16">
                  <c:v>21.74542809182752</c:v>
                </c:pt>
                <c:pt idx="17">
                  <c:v>0</c:v>
                </c:pt>
                <c:pt idx="18">
                  <c:v>0</c:v>
                </c:pt>
                <c:pt idx="19">
                  <c:v>0</c:v>
                </c:pt>
                <c:pt idx="20">
                  <c:v>0</c:v>
                </c:pt>
                <c:pt idx="21">
                  <c:v>0</c:v>
                </c:pt>
                <c:pt idx="22">
                  <c:v>0</c:v>
                </c:pt>
                <c:pt idx="23">
                  <c:v>0</c:v>
                </c:pt>
                <c:pt idx="24">
                  <c:v>0</c:v>
                </c:pt>
                <c:pt idx="25">
                  <c:v>0</c:v>
                </c:pt>
                <c:pt idx="26">
                  <c:v>0</c:v>
                </c:pt>
                <c:pt idx="27">
                  <c:v>0</c:v>
                </c:pt>
              </c:numCache>
              <c:extLst/>
            </c:numRef>
          </c:val>
          <c:extLst>
            <c:ext xmlns:c16="http://schemas.microsoft.com/office/drawing/2014/chart" uri="{C3380CC4-5D6E-409C-BE32-E72D297353CC}">
              <c16:uniqueId val="{00000005-F5F7-4AD8-92C5-F242B00D81CA}"/>
            </c:ext>
          </c:extLst>
        </c:ser>
        <c:dLbls>
          <c:showLegendKey val="0"/>
          <c:showVal val="0"/>
          <c:showCatName val="0"/>
          <c:showSerName val="0"/>
          <c:showPercent val="0"/>
          <c:showBubbleSize val="0"/>
        </c:dLbls>
        <c:gapWidth val="150"/>
        <c:overlap val="100"/>
        <c:axId val="368320367"/>
        <c:axId val="368325775"/>
        <c:extLst>
          <c:ext xmlns:c15="http://schemas.microsoft.com/office/drawing/2012/chart" uri="{02D57815-91ED-43cb-92C2-25804820EDAC}">
            <c15:filteredBarSeries>
              <c15:ser>
                <c:idx val="9"/>
                <c:order val="4"/>
                <c:tx>
                  <c:strRef>
                    <c:extLst>
                      <c:ext uri="{02D57815-91ED-43cb-92C2-25804820EDAC}">
                        <c15:formulaRef>
                          <c15:sqref>Marine_impact!$A$231</c15:sqref>
                        </c15:formulaRef>
                      </c:ext>
                    </c:extLst>
                    <c:strCache>
                      <c:ptCount val="1"/>
                      <c:pt idx="0">
                        <c:v>Wind Onshore-Operation</c:v>
                      </c:pt>
                    </c:strCache>
                  </c:strRef>
                </c:tx>
                <c:spPr>
                  <a:solidFill>
                    <a:schemeClr val="tx2">
                      <a:lumMod val="20000"/>
                      <a:lumOff val="80000"/>
                    </a:schemeClr>
                  </a:solidFill>
                  <a:ln>
                    <a:solidFill>
                      <a:schemeClr val="tx1"/>
                    </a:solidFill>
                    <a:prstDash val="sysDot"/>
                  </a:ln>
                  <a:effectLst/>
                </c:spPr>
                <c:invertIfNegative val="0"/>
                <c:cat>
                  <c:numRef>
                    <c:extLst>
                      <c:ext uri="{02D57815-91ED-43cb-92C2-25804820EDAC}">
                        <c15:formulaRef>
                          <c15:sqref>Marine_impact!$F$220:$AG$220</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uri="{02D57815-91ED-43cb-92C2-25804820EDAC}">
                        <c15:formulaRef>
                          <c15:sqref>Marine_impact!$F$231:$AG$231</c15:sqref>
                        </c15:formulaRef>
                      </c:ext>
                    </c:extLst>
                    <c:numCache>
                      <c:formatCode>#,##0.00</c:formatCode>
                      <c:ptCount val="28"/>
                      <c:pt idx="0">
                        <c:v>4.6344108299999993</c:v>
                      </c:pt>
                      <c:pt idx="1">
                        <c:v>5.2298868399999998</c:v>
                      </c:pt>
                      <c:pt idx="2">
                        <c:v>5.8127811500000002</c:v>
                      </c:pt>
                      <c:pt idx="3">
                        <c:v>6.3830937599999995</c:v>
                      </c:pt>
                      <c:pt idx="4">
                        <c:v>6.9408246699999996</c:v>
                      </c:pt>
                      <c:pt idx="5">
                        <c:v>7.4859738799999986</c:v>
                      </c:pt>
                      <c:pt idx="6">
                        <c:v>8.0185413899999993</c:v>
                      </c:pt>
                      <c:pt idx="7">
                        <c:v>8.5101599999999991</c:v>
                      </c:pt>
                      <c:pt idx="8">
                        <c:v>8.7713216815738857</c:v>
                      </c:pt>
                      <c:pt idx="9">
                        <c:v>9.378304931132563</c:v>
                      </c:pt>
                      <c:pt idx="10">
                        <c:v>9.9857935056912392</c:v>
                      </c:pt>
                      <c:pt idx="11">
                        <c:v>10.593787405249916</c:v>
                      </c:pt>
                      <c:pt idx="12">
                        <c:v>11.202286629808594</c:v>
                      </c:pt>
                      <c:pt idx="13">
                        <c:v>11.81129117936727</c:v>
                      </c:pt>
                      <c:pt idx="14">
                        <c:v>12.420801053925949</c:v>
                      </c:pt>
                      <c:pt idx="15">
                        <c:v>12.874887561455362</c:v>
                      </c:pt>
                      <c:pt idx="16">
                        <c:v>12.88026598503804</c:v>
                      </c:pt>
                      <c:pt idx="17">
                        <c:v>12.885644408620715</c:v>
                      </c:pt>
                      <c:pt idx="18">
                        <c:v>12.891022832203397</c:v>
                      </c:pt>
                      <c:pt idx="19">
                        <c:v>12.896401255786072</c:v>
                      </c:pt>
                      <c:pt idx="20">
                        <c:v>12.901779679368751</c:v>
                      </c:pt>
                      <c:pt idx="21">
                        <c:v>12.907158102951428</c:v>
                      </c:pt>
                      <c:pt idx="22">
                        <c:v>12.912536526534106</c:v>
                      </c:pt>
                      <c:pt idx="23">
                        <c:v>12.917914950116781</c:v>
                      </c:pt>
                      <c:pt idx="24">
                        <c:v>12.92329337369946</c:v>
                      </c:pt>
                      <c:pt idx="25">
                        <c:v>12.928671797282137</c:v>
                      </c:pt>
                      <c:pt idx="26">
                        <c:v>10.710935918364815</c:v>
                      </c:pt>
                      <c:pt idx="27">
                        <c:v>10.708238644447491</c:v>
                      </c:pt>
                    </c:numCache>
                  </c:numRef>
                </c:val>
                <c:extLst>
                  <c:ext xmlns:c16="http://schemas.microsoft.com/office/drawing/2014/chart" uri="{C3380CC4-5D6E-409C-BE32-E72D297353CC}">
                    <c16:uniqueId val="{00000009-F5F7-4AD8-92C5-F242B00D81CA}"/>
                  </c:ext>
                </c:extLst>
              </c15:ser>
            </c15:filteredBarSeries>
            <c15:filteredBarSeries>
              <c15:ser>
                <c:idx val="10"/>
                <c:order val="6"/>
                <c:tx>
                  <c:strRef>
                    <c:extLst xmlns:c15="http://schemas.microsoft.com/office/drawing/2012/chart">
                      <c:ext xmlns:c15="http://schemas.microsoft.com/office/drawing/2012/chart" uri="{02D57815-91ED-43cb-92C2-25804820EDAC}">
                        <c15:formulaRef>
                          <c15:sqref>Marine_impact!$A$232</c15:sqref>
                        </c15:formulaRef>
                      </c:ext>
                    </c:extLst>
                    <c:strCache>
                      <c:ptCount val="1"/>
                      <c:pt idx="0">
                        <c:v>Wind Offshore-Operation</c:v>
                      </c:pt>
                    </c:strCache>
                  </c:strRef>
                </c:tx>
                <c:spPr>
                  <a:solidFill>
                    <a:schemeClr val="accent1"/>
                  </a:solidFill>
                  <a:ln>
                    <a:solidFill>
                      <a:schemeClr val="tx1"/>
                    </a:solidFill>
                    <a:prstDash val="sysDot"/>
                  </a:ln>
                  <a:effectLst/>
                </c:spPr>
                <c:invertIfNegative val="0"/>
                <c:cat>
                  <c:numRef>
                    <c:extLst xmlns:c15="http://schemas.microsoft.com/office/drawing/2012/chart">
                      <c:ext xmlns:c15="http://schemas.microsoft.com/office/drawing/2012/chart" uri="{02D57815-91ED-43cb-92C2-25804820EDAC}">
                        <c15:formulaRef>
                          <c15:sqref>Marine_impact!$F$220:$AG$220</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xmlns:c15="http://schemas.microsoft.com/office/drawing/2012/chart">
                      <c:ext xmlns:c15="http://schemas.microsoft.com/office/drawing/2012/chart" uri="{02D57815-91ED-43cb-92C2-25804820EDAC}">
                        <c15:formulaRef>
                          <c15:sqref>Marine_impact!$F$232:$AG$232</c15:sqref>
                        </c15:formulaRef>
                      </c:ext>
                    </c:extLst>
                    <c:numCache>
                      <c:formatCode>#,##0.00</c:formatCode>
                      <c:ptCount val="28"/>
                      <c:pt idx="0">
                        <c:v>0</c:v>
                      </c:pt>
                      <c:pt idx="1">
                        <c:v>0</c:v>
                      </c:pt>
                      <c:pt idx="2">
                        <c:v>0</c:v>
                      </c:pt>
                      <c:pt idx="3">
                        <c:v>0</c:v>
                      </c:pt>
                      <c:pt idx="4">
                        <c:v>0</c:v>
                      </c:pt>
                      <c:pt idx="5">
                        <c:v>0.26820751523809838</c:v>
                      </c:pt>
                      <c:pt idx="6">
                        <c:v>1.2736616493734672</c:v>
                      </c:pt>
                      <c:pt idx="7">
                        <c:v>2.252566533508837</c:v>
                      </c:pt>
                      <c:pt idx="8">
                        <c:v>2.9608499244066557</c:v>
                      </c:pt>
                      <c:pt idx="9">
                        <c:v>3.6677395653044824</c:v>
                      </c:pt>
                      <c:pt idx="10">
                        <c:v>4.3732354562023099</c:v>
                      </c:pt>
                      <c:pt idx="11">
                        <c:v>5.0773375971001382</c:v>
                      </c:pt>
                      <c:pt idx="12">
                        <c:v>5.7800459879979647</c:v>
                      </c:pt>
                      <c:pt idx="13">
                        <c:v>6.4813606288957919</c:v>
                      </c:pt>
                      <c:pt idx="14">
                        <c:v>7.1812815197936191</c:v>
                      </c:pt>
                      <c:pt idx="15">
                        <c:v>7.879808660691447</c:v>
                      </c:pt>
                      <c:pt idx="16">
                        <c:v>8.4589874999999992</c:v>
                      </c:pt>
                      <c:pt idx="17">
                        <c:v>8.4506249999999987</c:v>
                      </c:pt>
                      <c:pt idx="18">
                        <c:v>8.4422625</c:v>
                      </c:pt>
                      <c:pt idx="19">
                        <c:v>8.4338999999999995</c:v>
                      </c:pt>
                      <c:pt idx="20">
                        <c:v>8.425537499999999</c:v>
                      </c:pt>
                      <c:pt idx="21">
                        <c:v>8.4171750000000003</c:v>
                      </c:pt>
                      <c:pt idx="22">
                        <c:v>8.4088124999999998</c:v>
                      </c:pt>
                      <c:pt idx="23">
                        <c:v>8.4004499999999993</c:v>
                      </c:pt>
                      <c:pt idx="24">
                        <c:v>8.3920874999999988</c:v>
                      </c:pt>
                      <c:pt idx="25">
                        <c:v>8.3837250000000001</c:v>
                      </c:pt>
                      <c:pt idx="26">
                        <c:v>8.3753624999999978</c:v>
                      </c:pt>
                      <c:pt idx="27">
                        <c:v>8.3669999999999991</c:v>
                      </c:pt>
                    </c:numCache>
                  </c:numRef>
                </c:val>
                <c:extLst xmlns:c15="http://schemas.microsoft.com/office/drawing/2012/chart">
                  <c:ext xmlns:c16="http://schemas.microsoft.com/office/drawing/2014/chart" uri="{C3380CC4-5D6E-409C-BE32-E72D297353CC}">
                    <c16:uniqueId val="{0000000A-F5F7-4AD8-92C5-F242B00D81CA}"/>
                  </c:ext>
                </c:extLst>
              </c15:ser>
            </c15:filteredBarSeries>
          </c:ext>
        </c:extLst>
      </c:barChart>
      <c:lineChart>
        <c:grouping val="standard"/>
        <c:varyColors val="0"/>
        <c:ser>
          <c:idx val="2"/>
          <c:order val="7"/>
          <c:tx>
            <c:strRef>
              <c:f>Marine_impact!$A$234</c:f>
              <c:strCache>
                <c:ptCount val="1"/>
                <c:pt idx="0">
                  <c:v>Total-Baseline</c:v>
                </c:pt>
              </c:strCache>
            </c:strRef>
          </c:tx>
          <c:spPr>
            <a:ln w="28575" cap="rnd">
              <a:noFill/>
              <a:round/>
            </a:ln>
            <a:effectLst/>
          </c:spPr>
          <c:marker>
            <c:symbol val="circle"/>
            <c:size val="7"/>
            <c:spPr>
              <a:solidFill>
                <a:srgbClr val="FF0000"/>
              </a:solidFill>
              <a:ln w="9525">
                <a:solidFill>
                  <a:srgbClr val="FF0000"/>
                </a:solidFill>
              </a:ln>
              <a:effectLst/>
            </c:spPr>
          </c:marker>
          <c:val>
            <c:numRef>
              <c:f>Marine_impact!$F$234:$AG$234</c:f>
              <c:numCache>
                <c:formatCode>#,##0.00</c:formatCode>
                <c:ptCount val="28"/>
                <c:pt idx="0">
                  <c:v>360.11300383082545</c:v>
                </c:pt>
                <c:pt idx="1">
                  <c:v>350.67327008082538</c:v>
                </c:pt>
                <c:pt idx="2">
                  <c:v>341.23353633082542</c:v>
                </c:pt>
                <c:pt idx="3">
                  <c:v>331.7938025808254</c:v>
                </c:pt>
                <c:pt idx="4">
                  <c:v>322.35406883082544</c:v>
                </c:pt>
                <c:pt idx="5">
                  <c:v>312.91433508082542</c:v>
                </c:pt>
                <c:pt idx="6">
                  <c:v>283.2825624435236</c:v>
                </c:pt>
                <c:pt idx="7">
                  <c:v>155.74025378207764</c:v>
                </c:pt>
                <c:pt idx="8">
                  <c:v>297.21613557399684</c:v>
                </c:pt>
                <c:pt idx="9">
                  <c:v>136.33329955613968</c:v>
                </c:pt>
                <c:pt idx="10">
                  <c:v>136.15136148471112</c:v>
                </c:pt>
                <c:pt idx="11">
                  <c:v>275.98136896980986</c:v>
                </c:pt>
                <c:pt idx="12">
                  <c:v>291.54050364542542</c:v>
                </c:pt>
                <c:pt idx="13">
                  <c:v>77.264014536054788</c:v>
                </c:pt>
                <c:pt idx="14">
                  <c:v>71.780370663049979</c:v>
                </c:pt>
                <c:pt idx="15">
                  <c:v>98.963519296494923</c:v>
                </c:pt>
                <c:pt idx="16">
                  <c:v>74.693132015899465</c:v>
                </c:pt>
                <c:pt idx="17">
                  <c:v>71.380139606231864</c:v>
                </c:pt>
                <c:pt idx="18">
                  <c:v>55.210326795711936</c:v>
                </c:pt>
                <c:pt idx="19">
                  <c:v>37.002283361747615</c:v>
                </c:pt>
                <c:pt idx="20">
                  <c:v>836.0469064084516</c:v>
                </c:pt>
                <c:pt idx="21">
                  <c:v>1167.0035880761507</c:v>
                </c:pt>
                <c:pt idx="22">
                  <c:v>1135.426726130851</c:v>
                </c:pt>
                <c:pt idx="23">
                  <c:v>1116.1916402777777</c:v>
                </c:pt>
                <c:pt idx="24">
                  <c:v>1257.8264750694443</c:v>
                </c:pt>
                <c:pt idx="25">
                  <c:v>1315.1686204970531</c:v>
                </c:pt>
                <c:pt idx="26">
                  <c:v>1446.2199995969988</c:v>
                </c:pt>
                <c:pt idx="27">
                  <c:v>911.68297422979788</c:v>
                </c:pt>
              </c:numCache>
              <c:extLst/>
            </c:numRef>
          </c:val>
          <c:smooth val="0"/>
          <c:extLst>
            <c:ext xmlns:c16="http://schemas.microsoft.com/office/drawing/2014/chart" uri="{C3380CC4-5D6E-409C-BE32-E72D297353CC}">
              <c16:uniqueId val="{0000000F-F5F7-4AD8-92C5-F242B00D81CA}"/>
            </c:ext>
          </c:extLst>
        </c:ser>
        <c:ser>
          <c:idx val="11"/>
          <c:order val="8"/>
          <c:tx>
            <c:strRef>
              <c:f>Marine_impact!$A$237</c:f>
              <c:strCache>
                <c:ptCount val="1"/>
                <c:pt idx="0">
                  <c:v>Total-"Electricity Exports" (-50% vs EURef price)</c:v>
                </c:pt>
              </c:strCache>
            </c:strRef>
          </c:tx>
          <c:spPr>
            <a:ln w="25400" cap="rnd">
              <a:noFill/>
              <a:round/>
            </a:ln>
            <a:effectLst/>
          </c:spPr>
          <c:marker>
            <c:symbol val="diamond"/>
            <c:size val="7"/>
            <c:spPr>
              <a:solidFill>
                <a:srgbClr val="7030A0"/>
              </a:solidFill>
              <a:ln w="9525">
                <a:solidFill>
                  <a:srgbClr val="7030A0"/>
                </a:solidFill>
              </a:ln>
              <a:effectLst/>
            </c:spPr>
          </c:marker>
          <c:val>
            <c:numRef>
              <c:f>Marine_impact!$F$237:$AG$237</c:f>
              <c:numCache>
                <c:formatCode>#,##0.00</c:formatCode>
                <c:ptCount val="28"/>
                <c:pt idx="0">
                  <c:v>360.11300383082545</c:v>
                </c:pt>
                <c:pt idx="1">
                  <c:v>350.67327008082538</c:v>
                </c:pt>
                <c:pt idx="2">
                  <c:v>341.23353633082542</c:v>
                </c:pt>
                <c:pt idx="3">
                  <c:v>331.7938025808254</c:v>
                </c:pt>
                <c:pt idx="4">
                  <c:v>322.35406883082544</c:v>
                </c:pt>
                <c:pt idx="5">
                  <c:v>312.91433508082542</c:v>
                </c:pt>
                <c:pt idx="6">
                  <c:v>283.2825624435236</c:v>
                </c:pt>
                <c:pt idx="7">
                  <c:v>175.31902808082549</c:v>
                </c:pt>
                <c:pt idx="8">
                  <c:v>286.7576268239967</c:v>
                </c:pt>
                <c:pt idx="9">
                  <c:v>295.79722759185398</c:v>
                </c:pt>
                <c:pt idx="10">
                  <c:v>294.37831960971113</c:v>
                </c:pt>
                <c:pt idx="11">
                  <c:v>292.99575718312383</c:v>
                </c:pt>
                <c:pt idx="12">
                  <c:v>291.54050364542542</c:v>
                </c:pt>
                <c:pt idx="13">
                  <c:v>291.75158963553667</c:v>
                </c:pt>
                <c:pt idx="14">
                  <c:v>289.05404675386438</c:v>
                </c:pt>
                <c:pt idx="15">
                  <c:v>260.96445333627901</c:v>
                </c:pt>
                <c:pt idx="16">
                  <c:v>197.33908665153976</c:v>
                </c:pt>
                <c:pt idx="17">
                  <c:v>195.91156073833005</c:v>
                </c:pt>
                <c:pt idx="18">
                  <c:v>194.52350662625986</c:v>
                </c:pt>
                <c:pt idx="19">
                  <c:v>166.90992854345342</c:v>
                </c:pt>
                <c:pt idx="20">
                  <c:v>161.46578885641955</c:v>
                </c:pt>
                <c:pt idx="21">
                  <c:v>144.80201688492062</c:v>
                </c:pt>
                <c:pt idx="22">
                  <c:v>143.45601030753969</c:v>
                </c:pt>
                <c:pt idx="23">
                  <c:v>142.21904039682539</c:v>
                </c:pt>
                <c:pt idx="24">
                  <c:v>140.9820704861111</c:v>
                </c:pt>
                <c:pt idx="25">
                  <c:v>139.78144613095236</c:v>
                </c:pt>
                <c:pt idx="26">
                  <c:v>209.20586251366541</c:v>
                </c:pt>
                <c:pt idx="27">
                  <c:v>207.68767113856251</c:v>
                </c:pt>
              </c:numCache>
            </c:numRef>
          </c:val>
          <c:smooth val="0"/>
          <c:extLst>
            <c:ext xmlns:c16="http://schemas.microsoft.com/office/drawing/2014/chart" uri="{C3380CC4-5D6E-409C-BE32-E72D297353CC}">
              <c16:uniqueId val="{00000000-DEBB-42DE-93B4-336516F82798}"/>
            </c:ext>
          </c:extLst>
        </c:ser>
        <c:ser>
          <c:idx val="7"/>
          <c:order val="9"/>
          <c:tx>
            <c:strRef>
              <c:f>Marine_impact!$A$235</c:f>
              <c:strCache>
                <c:ptCount val="1"/>
                <c:pt idx="0">
                  <c:v>Average - Baseline</c:v>
                </c:pt>
              </c:strCache>
            </c:strRef>
          </c:tx>
          <c:spPr>
            <a:ln w="25400"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Marine_impact!$F$235:$AG$235</c:f>
              <c:numCache>
                <c:formatCode>#,##0.00</c:formatCode>
                <c:ptCount val="28"/>
                <c:pt idx="0">
                  <c:v>473.82815066972682</c:v>
                </c:pt>
                <c:pt idx="1">
                  <c:v>473.82815066972682</c:v>
                </c:pt>
                <c:pt idx="2">
                  <c:v>473.82815066972682</c:v>
                </c:pt>
                <c:pt idx="3">
                  <c:v>473.82815066972682</c:v>
                </c:pt>
                <c:pt idx="4">
                  <c:v>473.82815066972682</c:v>
                </c:pt>
                <c:pt idx="5">
                  <c:v>473.82815066972682</c:v>
                </c:pt>
                <c:pt idx="6">
                  <c:v>473.82815066972682</c:v>
                </c:pt>
                <c:pt idx="7">
                  <c:v>473.82815066972682</c:v>
                </c:pt>
                <c:pt idx="8">
                  <c:v>473.82815066972682</c:v>
                </c:pt>
                <c:pt idx="9">
                  <c:v>473.82815066972682</c:v>
                </c:pt>
                <c:pt idx="10">
                  <c:v>473.82815066972682</c:v>
                </c:pt>
                <c:pt idx="11">
                  <c:v>473.82815066972682</c:v>
                </c:pt>
                <c:pt idx="12">
                  <c:v>473.82815066972682</c:v>
                </c:pt>
                <c:pt idx="13">
                  <c:v>473.82815066972682</c:v>
                </c:pt>
                <c:pt idx="14">
                  <c:v>473.82815066972682</c:v>
                </c:pt>
                <c:pt idx="15">
                  <c:v>473.82815066972682</c:v>
                </c:pt>
                <c:pt idx="16">
                  <c:v>473.82815066972682</c:v>
                </c:pt>
                <c:pt idx="17">
                  <c:v>473.82815066972682</c:v>
                </c:pt>
                <c:pt idx="18">
                  <c:v>473.82815066972682</c:v>
                </c:pt>
                <c:pt idx="19">
                  <c:v>473.82815066972682</c:v>
                </c:pt>
                <c:pt idx="20">
                  <c:v>473.82815066972682</c:v>
                </c:pt>
                <c:pt idx="21">
                  <c:v>473.82815066972682</c:v>
                </c:pt>
                <c:pt idx="22">
                  <c:v>473.82815066972682</c:v>
                </c:pt>
                <c:pt idx="23">
                  <c:v>473.82815066972682</c:v>
                </c:pt>
                <c:pt idx="24">
                  <c:v>473.82815066972682</c:v>
                </c:pt>
                <c:pt idx="25">
                  <c:v>473.82815066972682</c:v>
                </c:pt>
                <c:pt idx="26">
                  <c:v>473.82815066972682</c:v>
                </c:pt>
                <c:pt idx="27">
                  <c:v>473.82815066972682</c:v>
                </c:pt>
              </c:numCache>
              <c:extLst/>
            </c:numRef>
          </c:val>
          <c:smooth val="0"/>
          <c:extLst>
            <c:ext xmlns:c16="http://schemas.microsoft.com/office/drawing/2014/chart" uri="{C3380CC4-5D6E-409C-BE32-E72D297353CC}">
              <c16:uniqueId val="{00000011-F5F7-4AD8-92C5-F242B00D81CA}"/>
            </c:ext>
          </c:extLst>
        </c:ser>
        <c:ser>
          <c:idx val="6"/>
          <c:order val="10"/>
          <c:tx>
            <c:strRef>
              <c:f>Marine_impact!#REF!</c:f>
              <c:strCache>
                <c:ptCount val="1"/>
                <c:pt idx="0">
                  <c:v>#REF!</c:v>
                </c:pt>
              </c:strCache>
              <c:extLst xmlns:c15="http://schemas.microsoft.com/office/drawing/2012/chart"/>
            </c:strRef>
          </c:tx>
          <c:spPr>
            <a:ln w="28575" cap="rnd">
              <a:noFill/>
              <a:round/>
            </a:ln>
            <a:effectLst/>
          </c:spPr>
          <c:marker>
            <c:symbol val="x"/>
            <c:size val="7"/>
            <c:spPr>
              <a:solidFill>
                <a:srgbClr val="FF0000"/>
              </a:solidFill>
              <a:ln w="9525">
                <a:solidFill>
                  <a:schemeClr val="tx1"/>
                </a:solidFill>
                <a:prstDash val="sysDot"/>
              </a:ln>
              <a:effectLst/>
            </c:spPr>
          </c:marker>
          <c:val>
            <c:numRef>
              <c:f>Marine_impact!#REF!</c:f>
              <c:extLst xmlns:c15="http://schemas.microsoft.com/office/drawing/2012/chart"/>
            </c:numRef>
          </c:val>
          <c:smooth val="0"/>
          <c:extLst xmlns:c15="http://schemas.microsoft.com/office/drawing/2012/chart">
            <c:ext xmlns:c16="http://schemas.microsoft.com/office/drawing/2014/chart" uri="{C3380CC4-5D6E-409C-BE32-E72D297353CC}">
              <c16:uniqueId val="{00000010-F5F7-4AD8-92C5-F242B00D81CA}"/>
            </c:ext>
          </c:extLst>
        </c:ser>
        <c:ser>
          <c:idx val="8"/>
          <c:order val="11"/>
          <c:tx>
            <c:strRef>
              <c:f>Marine_impact!$A$236</c:f>
              <c:strCache>
                <c:ptCount val="1"/>
                <c:pt idx="0">
                  <c:v>Average-"Electricity Exports" (EU Ref price)</c:v>
                </c:pt>
              </c:strCache>
            </c:strRef>
          </c:tx>
          <c:spPr>
            <a:ln w="25400"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f>Marine_impact!$F$236:$AG$236</c:f>
              <c:numCache>
                <c:formatCode>#,##0.00</c:formatCode>
                <c:ptCount val="28"/>
                <c:pt idx="0">
                  <c:v>537.97072387740718</c:v>
                </c:pt>
                <c:pt idx="1">
                  <c:v>537.97072387740718</c:v>
                </c:pt>
                <c:pt idx="2">
                  <c:v>537.97072387740718</c:v>
                </c:pt>
                <c:pt idx="3">
                  <c:v>537.97072387740718</c:v>
                </c:pt>
                <c:pt idx="4">
                  <c:v>537.97072387740718</c:v>
                </c:pt>
                <c:pt idx="5">
                  <c:v>537.97072387740718</c:v>
                </c:pt>
                <c:pt idx="6">
                  <c:v>537.97072387740718</c:v>
                </c:pt>
                <c:pt idx="7">
                  <c:v>537.97072387740718</c:v>
                </c:pt>
                <c:pt idx="8">
                  <c:v>537.97072387740718</c:v>
                </c:pt>
                <c:pt idx="9">
                  <c:v>537.97072387740718</c:v>
                </c:pt>
                <c:pt idx="10">
                  <c:v>537.97072387740718</c:v>
                </c:pt>
                <c:pt idx="11">
                  <c:v>537.97072387740718</c:v>
                </c:pt>
                <c:pt idx="12">
                  <c:v>537.97072387740718</c:v>
                </c:pt>
                <c:pt idx="13">
                  <c:v>537.97072387740718</c:v>
                </c:pt>
                <c:pt idx="14">
                  <c:v>537.97072387740718</c:v>
                </c:pt>
                <c:pt idx="15">
                  <c:v>537.97072387740718</c:v>
                </c:pt>
                <c:pt idx="16">
                  <c:v>537.97072387740718</c:v>
                </c:pt>
                <c:pt idx="17">
                  <c:v>537.97072387740718</c:v>
                </c:pt>
                <c:pt idx="18">
                  <c:v>537.97072387740718</c:v>
                </c:pt>
                <c:pt idx="19">
                  <c:v>537.97072387740718</c:v>
                </c:pt>
                <c:pt idx="20">
                  <c:v>537.97072387740718</c:v>
                </c:pt>
                <c:pt idx="21">
                  <c:v>537.97072387740718</c:v>
                </c:pt>
                <c:pt idx="22">
                  <c:v>537.97072387740718</c:v>
                </c:pt>
                <c:pt idx="23">
                  <c:v>537.97072387740718</c:v>
                </c:pt>
                <c:pt idx="24">
                  <c:v>537.97072387740718</c:v>
                </c:pt>
                <c:pt idx="25">
                  <c:v>537.97072387740718</c:v>
                </c:pt>
                <c:pt idx="26">
                  <c:v>537.97072387740718</c:v>
                </c:pt>
                <c:pt idx="27">
                  <c:v>537.97072387740718</c:v>
                </c:pt>
              </c:numCache>
              <c:extLst/>
            </c:numRef>
          </c:val>
          <c:smooth val="0"/>
          <c:extLst>
            <c:ext xmlns:c16="http://schemas.microsoft.com/office/drawing/2014/chart" uri="{C3380CC4-5D6E-409C-BE32-E72D297353CC}">
              <c16:uniqueId val="{00000012-F5F7-4AD8-92C5-F242B00D81CA}"/>
            </c:ext>
          </c:extLst>
        </c:ser>
        <c:dLbls>
          <c:showLegendKey val="0"/>
          <c:showVal val="0"/>
          <c:showCatName val="0"/>
          <c:showSerName val="0"/>
          <c:showPercent val="0"/>
          <c:showBubbleSize val="0"/>
        </c:dLbls>
        <c:marker val="1"/>
        <c:smooth val="0"/>
        <c:axId val="368320367"/>
        <c:axId val="368325775"/>
        <c:extLst/>
      </c:lineChart>
      <c:catAx>
        <c:axId val="3683203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8325775"/>
        <c:crosses val="autoZero"/>
        <c:auto val="1"/>
        <c:lblAlgn val="ctr"/>
        <c:lblOffset val="100"/>
        <c:tickLblSkip val="1"/>
        <c:noMultiLvlLbl val="0"/>
      </c:catAx>
      <c:valAx>
        <c:axId val="368325775"/>
        <c:scaling>
          <c:orientation val="minMax"/>
          <c:max val="16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Marine eutrophication  (</a:t>
                </a:r>
                <a:r>
                  <a:rPr lang="en-US"/>
                  <a:t>tons N-Eq)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6832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clustered"/>
        <c:varyColors val="0"/>
        <c:ser>
          <c:idx val="0"/>
          <c:order val="0"/>
          <c:tx>
            <c:strRef>
              <c:f>Sheet3!$N$171</c:f>
              <c:strCache>
                <c:ptCount val="1"/>
                <c:pt idx="0">
                  <c:v>HYD_EE</c:v>
                </c:pt>
              </c:strCache>
            </c:strRef>
          </c:tx>
          <c:spPr>
            <a:solidFill>
              <a:schemeClr val="accent1"/>
            </a:solidFill>
            <a:ln>
              <a:noFill/>
            </a:ln>
            <a:effectLst/>
          </c:spPr>
          <c:invertIfNegative val="0"/>
          <c:val>
            <c:numRef>
              <c:f>Sheet3!$O$171:$AE$171</c:f>
              <c:numCache>
                <c:formatCode>#,##0.00</c:formatCode>
                <c:ptCount val="17"/>
                <c:pt idx="0">
                  <c:v>3.68</c:v>
                </c:pt>
                <c:pt idx="1">
                  <c:v>3.93</c:v>
                </c:pt>
                <c:pt idx="2">
                  <c:v>4.18</c:v>
                </c:pt>
                <c:pt idx="3">
                  <c:v>4.43</c:v>
                </c:pt>
                <c:pt idx="4">
                  <c:v>4.68</c:v>
                </c:pt>
                <c:pt idx="5">
                  <c:v>4.93</c:v>
                </c:pt>
                <c:pt idx="6">
                  <c:v>5.18</c:v>
                </c:pt>
                <c:pt idx="7">
                  <c:v>5.27</c:v>
                </c:pt>
                <c:pt idx="8">
                  <c:v>5.27</c:v>
                </c:pt>
                <c:pt idx="9">
                  <c:v>5.27</c:v>
                </c:pt>
                <c:pt idx="10">
                  <c:v>5.27</c:v>
                </c:pt>
                <c:pt idx="11">
                  <c:v>5.27</c:v>
                </c:pt>
                <c:pt idx="12">
                  <c:v>5.27</c:v>
                </c:pt>
                <c:pt idx="13">
                  <c:v>5.27</c:v>
                </c:pt>
                <c:pt idx="14">
                  <c:v>5.27</c:v>
                </c:pt>
                <c:pt idx="15">
                  <c:v>5.27</c:v>
                </c:pt>
                <c:pt idx="16">
                  <c:v>5.27</c:v>
                </c:pt>
              </c:numCache>
            </c:numRef>
          </c:val>
          <c:extLst>
            <c:ext xmlns:c16="http://schemas.microsoft.com/office/drawing/2014/chart" uri="{C3380CC4-5D6E-409C-BE32-E72D297353CC}">
              <c16:uniqueId val="{00000000-6E0B-40A8-8484-AEC165E03613}"/>
            </c:ext>
          </c:extLst>
        </c:ser>
        <c:ser>
          <c:idx val="1"/>
          <c:order val="1"/>
          <c:tx>
            <c:strRef>
              <c:f>Sheet3!$N$172</c:f>
              <c:strCache>
                <c:ptCount val="1"/>
                <c:pt idx="0">
                  <c:v>HYD_Eedp</c:v>
                </c:pt>
              </c:strCache>
            </c:strRef>
          </c:tx>
          <c:spPr>
            <a:solidFill>
              <a:schemeClr val="accent2"/>
            </a:solidFill>
            <a:ln>
              <a:noFill/>
            </a:ln>
            <a:effectLst/>
          </c:spPr>
          <c:invertIfNegative val="0"/>
          <c:val>
            <c:numRef>
              <c:f>Sheet3!$O$172:$AE$172</c:f>
              <c:numCache>
                <c:formatCode>#,##0.00</c:formatCode>
                <c:ptCount val="17"/>
                <c:pt idx="0">
                  <c:v>3.43</c:v>
                </c:pt>
                <c:pt idx="1">
                  <c:v>3.43</c:v>
                </c:pt>
                <c:pt idx="2">
                  <c:v>3.43</c:v>
                </c:pt>
                <c:pt idx="3">
                  <c:v>3.43</c:v>
                </c:pt>
                <c:pt idx="4">
                  <c:v>3.43</c:v>
                </c:pt>
                <c:pt idx="5">
                  <c:v>3.43</c:v>
                </c:pt>
                <c:pt idx="6">
                  <c:v>3.43</c:v>
                </c:pt>
                <c:pt idx="7">
                  <c:v>3.43</c:v>
                </c:pt>
                <c:pt idx="8">
                  <c:v>3.43</c:v>
                </c:pt>
                <c:pt idx="9">
                  <c:v>3.43</c:v>
                </c:pt>
                <c:pt idx="10">
                  <c:v>3.43</c:v>
                </c:pt>
                <c:pt idx="11">
                  <c:v>3.43</c:v>
                </c:pt>
                <c:pt idx="12">
                  <c:v>3.43</c:v>
                </c:pt>
                <c:pt idx="13">
                  <c:v>3.43</c:v>
                </c:pt>
                <c:pt idx="14">
                  <c:v>3.43</c:v>
                </c:pt>
                <c:pt idx="15">
                  <c:v>3.43</c:v>
                </c:pt>
                <c:pt idx="16">
                  <c:v>3.43</c:v>
                </c:pt>
              </c:numCache>
            </c:numRef>
          </c:val>
          <c:extLst>
            <c:ext xmlns:c16="http://schemas.microsoft.com/office/drawing/2014/chart" uri="{C3380CC4-5D6E-409C-BE32-E72D297353CC}">
              <c16:uniqueId val="{00000001-6E0B-40A8-8484-AEC165E03613}"/>
            </c:ext>
          </c:extLst>
        </c:ser>
        <c:ser>
          <c:idx val="2"/>
          <c:order val="2"/>
          <c:tx>
            <c:strRef>
              <c:f>Sheet3!$N$173</c:f>
              <c:strCache>
                <c:ptCount val="1"/>
                <c:pt idx="0">
                  <c:v>HYD_bau</c:v>
                </c:pt>
              </c:strCache>
            </c:strRef>
          </c:tx>
          <c:spPr>
            <a:solidFill>
              <a:schemeClr val="accent3"/>
            </a:solidFill>
            <a:ln>
              <a:noFill/>
            </a:ln>
            <a:effectLst/>
          </c:spPr>
          <c:invertIfNegative val="0"/>
          <c:val>
            <c:numRef>
              <c:f>Sheet3!$O$173:$AE$173</c:f>
              <c:numCache>
                <c:formatCode>#,##0.00</c:formatCode>
                <c:ptCount val="17"/>
                <c:pt idx="0">
                  <c:v>3.43</c:v>
                </c:pt>
                <c:pt idx="1">
                  <c:v>3.43</c:v>
                </c:pt>
                <c:pt idx="2">
                  <c:v>3.43</c:v>
                </c:pt>
                <c:pt idx="3">
                  <c:v>3.43</c:v>
                </c:pt>
                <c:pt idx="4">
                  <c:v>3.43</c:v>
                </c:pt>
                <c:pt idx="5">
                  <c:v>3.43</c:v>
                </c:pt>
                <c:pt idx="6">
                  <c:v>3.43</c:v>
                </c:pt>
                <c:pt idx="7">
                  <c:v>3.43</c:v>
                </c:pt>
                <c:pt idx="8">
                  <c:v>3.43</c:v>
                </c:pt>
                <c:pt idx="9">
                  <c:v>3.6127206801159351</c:v>
                </c:pt>
                <c:pt idx="10">
                  <c:v>3.8627206801159351</c:v>
                </c:pt>
                <c:pt idx="11">
                  <c:v>4.1127206801159346</c:v>
                </c:pt>
                <c:pt idx="12">
                  <c:v>4.3627206801159399</c:v>
                </c:pt>
                <c:pt idx="13">
                  <c:v>4.6127206801159399</c:v>
                </c:pt>
                <c:pt idx="14">
                  <c:v>4.8627206801159399</c:v>
                </c:pt>
                <c:pt idx="15">
                  <c:v>5.1127206801159302</c:v>
                </c:pt>
                <c:pt idx="16">
                  <c:v>5.27</c:v>
                </c:pt>
              </c:numCache>
            </c:numRef>
          </c:val>
          <c:extLst>
            <c:ext xmlns:c16="http://schemas.microsoft.com/office/drawing/2014/chart" uri="{C3380CC4-5D6E-409C-BE32-E72D297353CC}">
              <c16:uniqueId val="{00000002-6E0B-40A8-8484-AEC165E03613}"/>
            </c:ext>
          </c:extLst>
        </c:ser>
        <c:dLbls>
          <c:showLegendKey val="0"/>
          <c:showVal val="0"/>
          <c:showCatName val="0"/>
          <c:showSerName val="0"/>
          <c:showPercent val="0"/>
          <c:showBubbleSize val="0"/>
        </c:dLbls>
        <c:gapWidth val="219"/>
        <c:overlap val="-27"/>
        <c:axId val="1487224367"/>
        <c:axId val="1487221487"/>
      </c:barChart>
      <c:catAx>
        <c:axId val="1487224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87221487"/>
        <c:crosses val="autoZero"/>
        <c:auto val="1"/>
        <c:lblAlgn val="ctr"/>
        <c:lblOffset val="100"/>
        <c:noMultiLvlLbl val="0"/>
      </c:catAx>
      <c:valAx>
        <c:axId val="1487221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48722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Variable!$A$40</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Variable!$C$40:$AH$40</c15:sqref>
                  </c15:fullRef>
                </c:ext>
              </c:extLst>
              <c:f>Variable!$F$40:$AH$40</c:f>
              <c:numCache>
                <c:formatCode>#,##0.00</c:formatCode>
                <c:ptCount val="29"/>
                <c:pt idx="0">
                  <c:v>1094.54</c:v>
                </c:pt>
                <c:pt idx="1">
                  <c:v>1111.02</c:v>
                </c:pt>
                <c:pt idx="2">
                  <c:v>1134.74</c:v>
                </c:pt>
                <c:pt idx="3">
                  <c:v>1163.52</c:v>
                </c:pt>
                <c:pt idx="4">
                  <c:v>1007.66</c:v>
                </c:pt>
                <c:pt idx="5">
                  <c:v>849.07999999999993</c:v>
                </c:pt>
                <c:pt idx="6">
                  <c:v>692.72</c:v>
                </c:pt>
                <c:pt idx="7">
                  <c:v>533.70000000000005</c:v>
                </c:pt>
                <c:pt idx="8">
                  <c:v>372.80000000000007</c:v>
                </c:pt>
                <c:pt idx="9">
                  <c:v>352.65999999999997</c:v>
                </c:pt>
                <c:pt idx="10">
                  <c:v>337.54999999999995</c:v>
                </c:pt>
                <c:pt idx="11">
                  <c:v>322.42</c:v>
                </c:pt>
                <c:pt idx="12">
                  <c:v>307.31</c:v>
                </c:pt>
                <c:pt idx="13">
                  <c:v>292.2</c:v>
                </c:pt>
                <c:pt idx="14">
                  <c:v>-3607.692003167509</c:v>
                </c:pt>
                <c:pt idx="15">
                  <c:v>-4662.9346904743861</c:v>
                </c:pt>
                <c:pt idx="16">
                  <c:v>-5443.3466546771251</c:v>
                </c:pt>
                <c:pt idx="17">
                  <c:v>-5755.4421288592293</c:v>
                </c:pt>
                <c:pt idx="18">
                  <c:v>-5942.5252802461891</c:v>
                </c:pt>
                <c:pt idx="19">
                  <c:v>-6027.1015150432395</c:v>
                </c:pt>
                <c:pt idx="20">
                  <c:v>-6117.4916019669599</c:v>
                </c:pt>
                <c:pt idx="21">
                  <c:v>-6189.8315419041583</c:v>
                </c:pt>
                <c:pt idx="22">
                  <c:v>-6117.4475806942037</c:v>
                </c:pt>
                <c:pt idx="23">
                  <c:v>-6148.5371140420257</c:v>
                </c:pt>
                <c:pt idx="24">
                  <c:v>-6190.1880418327328</c:v>
                </c:pt>
                <c:pt idx="25">
                  <c:v>-6218.0864767256526</c:v>
                </c:pt>
                <c:pt idx="26">
                  <c:v>-6197.2028609786703</c:v>
                </c:pt>
                <c:pt idx="27">
                  <c:v>-4914.9617655520215</c:v>
                </c:pt>
                <c:pt idx="28">
                  <c:v>-4926.7075051387501</c:v>
                </c:pt>
              </c:numCache>
            </c:numRef>
          </c:val>
          <c:extLst>
            <c:ext xmlns:c16="http://schemas.microsoft.com/office/drawing/2014/chart" uri="{C3380CC4-5D6E-409C-BE32-E72D297353CC}">
              <c16:uniqueId val="{00000000-B3A9-41B9-A1A7-074126FEA595}"/>
            </c:ext>
          </c:extLst>
        </c:ser>
        <c:ser>
          <c:idx val="1"/>
          <c:order val="1"/>
          <c:tx>
            <c:strRef>
              <c:f>Variable!$A$41</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Variable!$C$41:$AH$41</c15:sqref>
                  </c15:fullRef>
                </c:ext>
              </c:extLst>
              <c:f>Variable!$F$41:$AH$41</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1.0115487360000008</c:v>
                </c:pt>
                <c:pt idx="15">
                  <c:v>1.5735202559999999</c:v>
                </c:pt>
                <c:pt idx="16">
                  <c:v>1.5735202559999999</c:v>
                </c:pt>
                <c:pt idx="17">
                  <c:v>1.5735202559999999</c:v>
                </c:pt>
                <c:pt idx="18">
                  <c:v>1.5735202559999999</c:v>
                </c:pt>
                <c:pt idx="19">
                  <c:v>1.5735202559999999</c:v>
                </c:pt>
                <c:pt idx="20">
                  <c:v>1.5735202559999999</c:v>
                </c:pt>
                <c:pt idx="21">
                  <c:v>1.5735202559999999</c:v>
                </c:pt>
                <c:pt idx="22">
                  <c:v>1.5735202559999999</c:v>
                </c:pt>
                <c:pt idx="23">
                  <c:v>1.5735202559999999</c:v>
                </c:pt>
                <c:pt idx="24">
                  <c:v>1.5735202559999999</c:v>
                </c:pt>
                <c:pt idx="25">
                  <c:v>1.5735202559999999</c:v>
                </c:pt>
                <c:pt idx="26">
                  <c:v>1.5735202559999999</c:v>
                </c:pt>
                <c:pt idx="27">
                  <c:v>1.5735202559999999</c:v>
                </c:pt>
                <c:pt idx="28">
                  <c:v>1.5735202559999999</c:v>
                </c:pt>
              </c:numCache>
            </c:numRef>
          </c:val>
          <c:extLst>
            <c:ext xmlns:c16="http://schemas.microsoft.com/office/drawing/2014/chart" uri="{C3380CC4-5D6E-409C-BE32-E72D297353CC}">
              <c16:uniqueId val="{00000001-B3A9-41B9-A1A7-074126FEA595}"/>
            </c:ext>
          </c:extLst>
        </c:ser>
        <c:ser>
          <c:idx val="2"/>
          <c:order val="2"/>
          <c:tx>
            <c:strRef>
              <c:f>Variable!$A$42</c:f>
              <c:strCache>
                <c:ptCount val="1"/>
                <c:pt idx="0">
                  <c:v>Biomass</c:v>
                </c:pt>
              </c:strCache>
            </c:strRef>
          </c:tx>
          <c:spPr>
            <a:solidFill>
              <a:schemeClr val="accent3"/>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Variable!$C$42:$AH$42</c15:sqref>
                  </c15:fullRef>
                </c:ext>
              </c:extLst>
              <c:f>Variable!$F$42:$AH$42</c:f>
              <c:numCache>
                <c:formatCode>#,##0.00</c:formatCode>
                <c:ptCount val="29"/>
                <c:pt idx="0">
                  <c:v>5.9946064009919997</c:v>
                </c:pt>
                <c:pt idx="1">
                  <c:v>9.9910106683200102</c:v>
                </c:pt>
                <c:pt idx="2">
                  <c:v>13.987414935647999</c:v>
                </c:pt>
                <c:pt idx="3">
                  <c:v>13.987414935647999</c:v>
                </c:pt>
                <c:pt idx="4">
                  <c:v>13.987414935647999</c:v>
                </c:pt>
                <c:pt idx="5">
                  <c:v>13.987414935647999</c:v>
                </c:pt>
                <c:pt idx="6">
                  <c:v>13.987414935647999</c:v>
                </c:pt>
                <c:pt idx="7">
                  <c:v>13.987414935647999</c:v>
                </c:pt>
                <c:pt idx="8">
                  <c:v>12.543990529055399</c:v>
                </c:pt>
                <c:pt idx="9">
                  <c:v>10.897496092889799</c:v>
                </c:pt>
                <c:pt idx="10">
                  <c:v>8.4942128989950803</c:v>
                </c:pt>
                <c:pt idx="11">
                  <c:v>6.63016429541831</c:v>
                </c:pt>
                <c:pt idx="12">
                  <c:v>7.1607769693899099</c:v>
                </c:pt>
                <c:pt idx="13">
                  <c:v>6.5158853307295104</c:v>
                </c:pt>
                <c:pt idx="14">
                  <c:v>25.452434922907901</c:v>
                </c:pt>
                <c:pt idx="15">
                  <c:v>27.2929186812264</c:v>
                </c:pt>
                <c:pt idx="16">
                  <c:v>29.0369131380596</c:v>
                </c:pt>
                <c:pt idx="17">
                  <c:v>28.1284463675794</c:v>
                </c:pt>
                <c:pt idx="18">
                  <c:v>27.645368885144698</c:v>
                </c:pt>
                <c:pt idx="19">
                  <c:v>27.461305341631601</c:v>
                </c:pt>
                <c:pt idx="20">
                  <c:v>27.275770019196798</c:v>
                </c:pt>
                <c:pt idx="21">
                  <c:v>27.3158721133887</c:v>
                </c:pt>
                <c:pt idx="22">
                  <c:v>27.359465228638399</c:v>
                </c:pt>
                <c:pt idx="23">
                  <c:v>26.8375772817738</c:v>
                </c:pt>
                <c:pt idx="24">
                  <c:v>26.015993118295601</c:v>
                </c:pt>
                <c:pt idx="25">
                  <c:v>25.157117509079299</c:v>
                </c:pt>
                <c:pt idx="26">
                  <c:v>24.270382777872701</c:v>
                </c:pt>
                <c:pt idx="27">
                  <c:v>28.916587343361499</c:v>
                </c:pt>
                <c:pt idx="28">
                  <c:v>28.801464370171999</c:v>
                </c:pt>
              </c:numCache>
            </c:numRef>
          </c:val>
          <c:extLst>
            <c:ext xmlns:c16="http://schemas.microsoft.com/office/drawing/2014/chart" uri="{C3380CC4-5D6E-409C-BE32-E72D297353CC}">
              <c16:uniqueId val="{00000002-B3A9-41B9-A1A7-074126FEA595}"/>
            </c:ext>
          </c:extLst>
        </c:ser>
        <c:ser>
          <c:idx val="3"/>
          <c:order val="3"/>
          <c:tx>
            <c:strRef>
              <c:f>Variable!$A$43</c:f>
              <c:strCache>
                <c:ptCount val="1"/>
                <c:pt idx="0">
                  <c:v>Coal</c:v>
                </c:pt>
              </c:strCache>
            </c:strRef>
          </c:tx>
          <c:spPr>
            <a:solidFill>
              <a:schemeClr val="accent4"/>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Variable!$C$43:$AH$43</c15:sqref>
                  </c15:fullRef>
                </c:ext>
              </c:extLst>
              <c:f>Variable!$F$43:$AH$43</c:f>
              <c:numCache>
                <c:formatCode>#,##0.00</c:formatCode>
                <c:ptCount val="29"/>
                <c:pt idx="0">
                  <c:v>62.207100223487998</c:v>
                </c:pt>
                <c:pt idx="1">
                  <c:v>19.076687192343499</c:v>
                </c:pt>
                <c:pt idx="2">
                  <c:v>1.55668259022042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B3A9-41B9-A1A7-074126FEA595}"/>
            </c:ext>
          </c:extLst>
        </c:ser>
        <c:ser>
          <c:idx val="4"/>
          <c:order val="4"/>
          <c:tx>
            <c:strRef>
              <c:f>Variable!$A$44</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Variable!$C$44:$AH$44</c15:sqref>
                  </c15:fullRef>
                </c:ext>
              </c:extLst>
              <c:f>Variable!$F$44:$AH$44</c:f>
              <c:numCache>
                <c:formatCode>#,##0.00</c:formatCode>
                <c:ptCount val="29"/>
                <c:pt idx="0">
                  <c:v>138.376</c:v>
                </c:pt>
                <c:pt idx="1">
                  <c:v>129.44399999999999</c:v>
                </c:pt>
                <c:pt idx="2">
                  <c:v>119.17</c:v>
                </c:pt>
                <c:pt idx="3">
                  <c:v>110.44199999999999</c:v>
                </c:pt>
                <c:pt idx="4">
                  <c:v>101.68899999999999</c:v>
                </c:pt>
                <c:pt idx="5">
                  <c:v>94.384</c:v>
                </c:pt>
                <c:pt idx="6">
                  <c:v>76.064999999999998</c:v>
                </c:pt>
                <c:pt idx="7">
                  <c:v>57.917999999999999</c:v>
                </c:pt>
                <c:pt idx="8">
                  <c:v>39.845999999999997</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B3A9-41B9-A1A7-074126FEA595}"/>
            </c:ext>
          </c:extLst>
        </c:ser>
        <c:ser>
          <c:idx val="5"/>
          <c:order val="5"/>
          <c:tx>
            <c:strRef>
              <c:f>Variable!$A$45</c:f>
              <c:strCache>
                <c:ptCount val="1"/>
                <c:pt idx="0">
                  <c:v>Hydro</c:v>
                </c:pt>
              </c:strCache>
            </c:strRef>
          </c:tx>
          <c:spPr>
            <a:solidFill>
              <a:schemeClr val="accent6"/>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Variable!$C$45:$AH$45</c15:sqref>
                  </c15:fullRef>
                </c:ext>
              </c:extLst>
              <c:f>Variable!$F$45:$AH$45</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5-B3A9-41B9-A1A7-074126FEA595}"/>
            </c:ext>
          </c:extLst>
        </c:ser>
        <c:ser>
          <c:idx val="6"/>
          <c:order val="6"/>
          <c:tx>
            <c:strRef>
              <c:f>Variable!$A$46</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Variable!$C$46:$AH$46</c15:sqref>
                  </c15:fullRef>
                </c:ext>
              </c:extLst>
              <c:f>Variable!$F$46:$AH$46</c:f>
              <c:numCache>
                <c:formatCode>#,##0.00</c:formatCode>
                <c:ptCount val="29"/>
                <c:pt idx="0">
                  <c:v>22.8633676037966</c:v>
                </c:pt>
                <c:pt idx="1">
                  <c:v>35.462550892031999</c:v>
                </c:pt>
                <c:pt idx="2">
                  <c:v>38.047619884032002</c:v>
                </c:pt>
                <c:pt idx="3">
                  <c:v>30.2165296261206</c:v>
                </c:pt>
                <c:pt idx="4">
                  <c:v>26.589606340555399</c:v>
                </c:pt>
                <c:pt idx="5">
                  <c:v>22.902683054990199</c:v>
                </c:pt>
                <c:pt idx="6">
                  <c:v>18.864047975736099</c:v>
                </c:pt>
                <c:pt idx="7">
                  <c:v>13.3725241979075</c:v>
                </c:pt>
                <c:pt idx="8">
                  <c:v>11.8427533535084</c:v>
                </c:pt>
                <c:pt idx="9">
                  <c:v>10.8063961045677</c:v>
                </c:pt>
                <c:pt idx="10">
                  <c:v>7.3468597965200404</c:v>
                </c:pt>
                <c:pt idx="11">
                  <c:v>4.7948249340771696</c:v>
                </c:pt>
                <c:pt idx="12">
                  <c:v>1.75149850494284</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B3A9-41B9-A1A7-074126FEA595}"/>
            </c:ext>
          </c:extLst>
        </c:ser>
        <c:ser>
          <c:idx val="7"/>
          <c:order val="7"/>
          <c:tx>
            <c:strRef>
              <c:f>Variable!$A$47</c:f>
              <c:strCache>
                <c:ptCount val="1"/>
                <c:pt idx="0">
                  <c:v>Solar</c:v>
                </c:pt>
              </c:strCache>
            </c:strRef>
          </c:tx>
          <c:spPr>
            <a:solidFill>
              <a:schemeClr val="accent2">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Variable!$C$47:$AH$47</c15:sqref>
                  </c15:fullRef>
                </c:ext>
              </c:extLst>
              <c:f>Variable!$F$47:$AH$47</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7-B3A9-41B9-A1A7-074126FEA595}"/>
            </c:ext>
          </c:extLst>
        </c:ser>
        <c:ser>
          <c:idx val="8"/>
          <c:order val="8"/>
          <c:tx>
            <c:strRef>
              <c:f>Variable!$A$48</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Variable!$C$48:$AH$48</c15:sqref>
                  </c15:fullRef>
                </c:ext>
              </c:extLst>
              <c:f>Variable!$F$48:$AH$48</c:f>
              <c:numCache>
                <c:formatCode>#,##0.00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8-B3A9-41B9-A1A7-074126FEA595}"/>
            </c:ext>
          </c:extLst>
        </c:ser>
        <c:ser>
          <c:idx val="9"/>
          <c:order val="9"/>
          <c:tx>
            <c:strRef>
              <c:f>Variable!$A$49</c:f>
              <c:strCache>
                <c:ptCount val="1"/>
                <c:pt idx="0">
                  <c:v>Wind</c:v>
                </c:pt>
              </c:strCache>
            </c:strRef>
          </c:tx>
          <c:spPr>
            <a:solidFill>
              <a:schemeClr val="accent4">
                <a:lumMod val="60000"/>
              </a:schemeClr>
            </a:solidFill>
            <a:ln>
              <a:noFill/>
            </a:ln>
            <a:effectLst/>
          </c:spPr>
          <c:invertIfNegative val="0"/>
          <c:cat>
            <c:numRef>
              <c:extLst>
                <c:ext xmlns:c15="http://schemas.microsoft.com/office/drawing/2012/chart" uri="{02D57815-91ED-43cb-92C2-25804820EDAC}">
                  <c15:fullRef>
                    <c15:sqref>Variable!$C$1:$AH$1</c15:sqref>
                  </c15:fullRef>
                </c:ext>
              </c:extLst>
              <c:f>Variable!$F$1:$AH$1</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Variable!$C$49:$AH$49</c15:sqref>
                  </c15:fullRef>
                </c:ext>
              </c:extLst>
              <c:f>Variable!$F$49:$AH$49</c:f>
              <c:numCache>
                <c:formatCode>#,##0.00</c:formatCode>
                <c:ptCount val="29"/>
                <c:pt idx="0">
                  <c:v>3.3512424192000001</c:v>
                </c:pt>
                <c:pt idx="1">
                  <c:v>3.8948599871999998</c:v>
                </c:pt>
                <c:pt idx="2">
                  <c:v>4.4384775552000004</c:v>
                </c:pt>
                <c:pt idx="3">
                  <c:v>4.9820951231999997</c:v>
                </c:pt>
                <c:pt idx="4">
                  <c:v>5.5257126911999999</c:v>
                </c:pt>
                <c:pt idx="5">
                  <c:v>6.0693302592</c:v>
                </c:pt>
                <c:pt idx="6">
                  <c:v>6.7677701859377724</c:v>
                </c:pt>
                <c:pt idx="7">
                  <c:v>7.9014578499377723</c:v>
                </c:pt>
                <c:pt idx="8">
                  <c:v>8.7774089048148305</c:v>
                </c:pt>
                <c:pt idx="9">
                  <c:v>9.2311853779095792</c:v>
                </c:pt>
                <c:pt idx="10">
                  <c:v>9.7575328739503107</c:v>
                </c:pt>
                <c:pt idx="11">
                  <c:v>10.06977549029382</c:v>
                </c:pt>
                <c:pt idx="12">
                  <c:v>10.101133097357421</c:v>
                </c:pt>
                <c:pt idx="13">
                  <c:v>10.006045845782079</c:v>
                </c:pt>
                <c:pt idx="14">
                  <c:v>14.48872894392877</c:v>
                </c:pt>
                <c:pt idx="15">
                  <c:v>15.216993160296919</c:v>
                </c:pt>
                <c:pt idx="16">
                  <c:v>16.17333553286565</c:v>
                </c:pt>
                <c:pt idx="17">
                  <c:v>16.369719077769169</c:v>
                </c:pt>
                <c:pt idx="18">
                  <c:v>16.25012764867699</c:v>
                </c:pt>
                <c:pt idx="19">
                  <c:v>16.158031561807292</c:v>
                </c:pt>
                <c:pt idx="20">
                  <c:v>16.082565064567699</c:v>
                </c:pt>
                <c:pt idx="21">
                  <c:v>15.99092832166405</c:v>
                </c:pt>
                <c:pt idx="22">
                  <c:v>15.95575627018582</c:v>
                </c:pt>
                <c:pt idx="23">
                  <c:v>15.874932044794491</c:v>
                </c:pt>
                <c:pt idx="24">
                  <c:v>15.794107819403159</c:v>
                </c:pt>
                <c:pt idx="25">
                  <c:v>15.713283594011831</c:v>
                </c:pt>
                <c:pt idx="26">
                  <c:v>15.647676759924941</c:v>
                </c:pt>
                <c:pt idx="27">
                  <c:v>14.15882476509077</c:v>
                </c:pt>
                <c:pt idx="28">
                  <c:v>14.116430997979919</c:v>
                </c:pt>
              </c:numCache>
            </c:numRef>
          </c:val>
          <c:extLst>
            <c:ext xmlns:c16="http://schemas.microsoft.com/office/drawing/2014/chart" uri="{C3380CC4-5D6E-409C-BE32-E72D297353CC}">
              <c16:uniqueId val="{00000009-B3A9-41B9-A1A7-074126FEA595}"/>
            </c:ext>
          </c:extLst>
        </c:ser>
        <c:dLbls>
          <c:showLegendKey val="0"/>
          <c:showVal val="0"/>
          <c:showCatName val="0"/>
          <c:showSerName val="0"/>
          <c:showPercent val="0"/>
          <c:showBubbleSize val="0"/>
        </c:dLbls>
        <c:gapWidth val="150"/>
        <c:overlap val="100"/>
        <c:axId val="511567288"/>
        <c:axId val="511553512"/>
      </c:barChart>
      <c:catAx>
        <c:axId val="5115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3512"/>
        <c:crosses val="autoZero"/>
        <c:auto val="1"/>
        <c:lblAlgn val="ctr"/>
        <c:lblOffset val="100"/>
        <c:noMultiLvlLbl val="0"/>
      </c:catAx>
      <c:valAx>
        <c:axId val="511553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6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Million Dollars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Capital_Investments!$A$37</c:f>
              <c:strCache>
                <c:ptCount val="1"/>
                <c:pt idx="0">
                  <c:v>Net imports</c:v>
                </c:pt>
              </c:strCache>
            </c:strRef>
          </c:tx>
          <c:spPr>
            <a:solidFill>
              <a:schemeClr val="accent1"/>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Capital_Investments!$C$37:$AH$37</c15:sqref>
                  </c15:fullRef>
                </c:ext>
              </c:extLst>
              <c:f>Capital_Investments!$F$37:$AH$37</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2623.59</c:v>
                </c:pt>
                <c:pt idx="15">
                  <c:v>0</c:v>
                </c:pt>
                <c:pt idx="16">
                  <c:v>863.87</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0-CAD6-4A9E-8C2E-ECB01F86B05E}"/>
            </c:ext>
          </c:extLst>
        </c:ser>
        <c:ser>
          <c:idx val="1"/>
          <c:order val="1"/>
          <c:tx>
            <c:strRef>
              <c:f>Capital_Investments!$A$38</c:f>
              <c:strCache>
                <c:ptCount val="1"/>
                <c:pt idx="0">
                  <c:v>Geothermal</c:v>
                </c:pt>
              </c:strCache>
            </c:strRef>
          </c:tx>
          <c:spPr>
            <a:solidFill>
              <a:schemeClr val="accent2"/>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Capital_Investments!$C$38:$AH$38</c15:sqref>
                  </c15:fullRef>
                </c:ext>
              </c:extLst>
              <c:f>Capital_Investments!$F$38:$AH$38</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2474.5495000000001</c:v>
                </c:pt>
                <c:pt idx="15">
                  <c:v>1523.3724999999999</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CAD6-4A9E-8C2E-ECB01F86B05E}"/>
            </c:ext>
          </c:extLst>
        </c:ser>
        <c:ser>
          <c:idx val="2"/>
          <c:order val="2"/>
          <c:tx>
            <c:strRef>
              <c:f>Capital_Investments!$A$39</c:f>
              <c:strCache>
                <c:ptCount val="1"/>
                <c:pt idx="0">
                  <c:v>Biomass</c:v>
                </c:pt>
              </c:strCache>
            </c:strRef>
          </c:tx>
          <c:spPr>
            <a:solidFill>
              <a:schemeClr val="accent4">
                <a:lumMod val="40000"/>
                <a:lumOff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Capital_Investments!$C$39:$AH$39</c15:sqref>
                  </c15:fullRef>
                </c:ext>
              </c:extLst>
              <c:f>Capital_Investments!$F$39:$AH$39</c:f>
              <c:numCache>
                <c:formatCode>0</c:formatCode>
                <c:ptCount val="29"/>
                <c:pt idx="0">
                  <c:v>552.91399999999999</c:v>
                </c:pt>
                <c:pt idx="1">
                  <c:v>547.27200000000005</c:v>
                </c:pt>
                <c:pt idx="2">
                  <c:v>541.63</c:v>
                </c:pt>
                <c:pt idx="3">
                  <c:v>0</c:v>
                </c:pt>
                <c:pt idx="4">
                  <c:v>0</c:v>
                </c:pt>
                <c:pt idx="5">
                  <c:v>0</c:v>
                </c:pt>
                <c:pt idx="6">
                  <c:v>0</c:v>
                </c:pt>
                <c:pt idx="7">
                  <c:v>0</c:v>
                </c:pt>
                <c:pt idx="8">
                  <c:v>0</c:v>
                </c:pt>
                <c:pt idx="9">
                  <c:v>0</c:v>
                </c:pt>
                <c:pt idx="10">
                  <c:v>0</c:v>
                </c:pt>
                <c:pt idx="11">
                  <c:v>0</c:v>
                </c:pt>
                <c:pt idx="12">
                  <c:v>496.49400000000003</c:v>
                </c:pt>
                <c:pt idx="13">
                  <c:v>493.67200000000003</c:v>
                </c:pt>
                <c:pt idx="14">
                  <c:v>490.85199999999998</c:v>
                </c:pt>
                <c:pt idx="15">
                  <c:v>488.03</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2-CAD6-4A9E-8C2E-ECB01F86B05E}"/>
            </c:ext>
          </c:extLst>
        </c:ser>
        <c:ser>
          <c:idx val="3"/>
          <c:order val="3"/>
          <c:tx>
            <c:strRef>
              <c:f>Capital_Investments!$A$40</c:f>
              <c:strCache>
                <c:ptCount val="1"/>
                <c:pt idx="0">
                  <c:v>Coal</c:v>
                </c:pt>
              </c:strCache>
            </c:strRef>
          </c:tx>
          <c:spPr>
            <a:solidFill>
              <a:srgbClr val="FF00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C-7C96-49A3-B032-736ECC6F7ED4}"/>
                </c:ext>
              </c:extLst>
            </c:dLbl>
            <c:dLbl>
              <c:idx val="2"/>
              <c:delete val="1"/>
              <c:extLst>
                <c:ext xmlns:c15="http://schemas.microsoft.com/office/drawing/2012/chart" uri="{CE6537A1-D6FC-4f65-9D91-7224C49458BB}"/>
                <c:ext xmlns:c16="http://schemas.microsoft.com/office/drawing/2014/chart" uri="{C3380CC4-5D6E-409C-BE32-E72D297353CC}">
                  <c16:uniqueId val="{0000000B-7C96-49A3-B032-736ECC6F7ED4}"/>
                </c:ext>
              </c:extLst>
            </c:dLbl>
            <c:dLbl>
              <c:idx val="3"/>
              <c:delete val="1"/>
              <c:extLst>
                <c:ext xmlns:c15="http://schemas.microsoft.com/office/drawing/2012/chart" uri="{CE6537A1-D6FC-4f65-9D91-7224C49458BB}"/>
                <c:ext xmlns:c16="http://schemas.microsoft.com/office/drawing/2014/chart" uri="{C3380CC4-5D6E-409C-BE32-E72D297353CC}">
                  <c16:uniqueId val="{0000000A-7C96-49A3-B032-736ECC6F7ED4}"/>
                </c:ext>
              </c:extLst>
            </c:dLbl>
            <c:dLbl>
              <c:idx val="4"/>
              <c:delete val="1"/>
              <c:extLst>
                <c:ext xmlns:c15="http://schemas.microsoft.com/office/drawing/2012/chart" uri="{CE6537A1-D6FC-4f65-9D91-7224C49458BB}"/>
                <c:ext xmlns:c16="http://schemas.microsoft.com/office/drawing/2014/chart" uri="{C3380CC4-5D6E-409C-BE32-E72D297353CC}">
                  <c16:uniqueId val="{00000009-7C96-49A3-B032-736ECC6F7ED4}"/>
                </c:ext>
              </c:extLst>
            </c:dLbl>
            <c:dLbl>
              <c:idx val="5"/>
              <c:delete val="1"/>
              <c:extLst>
                <c:ext xmlns:c15="http://schemas.microsoft.com/office/drawing/2012/chart" uri="{CE6537A1-D6FC-4f65-9D91-7224C49458BB}"/>
                <c:ext xmlns:c16="http://schemas.microsoft.com/office/drawing/2014/chart" uri="{C3380CC4-5D6E-409C-BE32-E72D297353CC}">
                  <c16:uniqueId val="{00000008-7C96-49A3-B032-736ECC6F7ED4}"/>
                </c:ext>
              </c:extLst>
            </c:dLbl>
            <c:dLbl>
              <c:idx val="6"/>
              <c:delete val="1"/>
              <c:extLst>
                <c:ext xmlns:c15="http://schemas.microsoft.com/office/drawing/2012/chart" uri="{CE6537A1-D6FC-4f65-9D91-7224C49458BB}"/>
                <c:ext xmlns:c16="http://schemas.microsoft.com/office/drawing/2014/chart" uri="{C3380CC4-5D6E-409C-BE32-E72D297353CC}">
                  <c16:uniqueId val="{00000007-7C96-49A3-B032-736ECC6F7ED4}"/>
                </c:ext>
              </c:extLst>
            </c:dLbl>
            <c:dLbl>
              <c:idx val="7"/>
              <c:delete val="1"/>
              <c:extLst>
                <c:ext xmlns:c15="http://schemas.microsoft.com/office/drawing/2012/chart" uri="{CE6537A1-D6FC-4f65-9D91-7224C49458BB}"/>
                <c:ext xmlns:c16="http://schemas.microsoft.com/office/drawing/2014/chart" uri="{C3380CC4-5D6E-409C-BE32-E72D297353CC}">
                  <c16:uniqueId val="{00000006-7C96-49A3-B032-736ECC6F7ED4}"/>
                </c:ext>
              </c:extLst>
            </c:dLbl>
            <c:dLbl>
              <c:idx val="8"/>
              <c:delete val="1"/>
              <c:extLst>
                <c:ext xmlns:c15="http://schemas.microsoft.com/office/drawing/2012/chart" uri="{CE6537A1-D6FC-4f65-9D91-7224C49458BB}"/>
                <c:ext xmlns:c16="http://schemas.microsoft.com/office/drawing/2014/chart" uri="{C3380CC4-5D6E-409C-BE32-E72D297353CC}">
                  <c16:uniqueId val="{00000005-7C96-49A3-B032-736ECC6F7ED4}"/>
                </c:ext>
              </c:extLst>
            </c:dLbl>
            <c:dLbl>
              <c:idx val="9"/>
              <c:delete val="1"/>
              <c:extLst>
                <c:ext xmlns:c15="http://schemas.microsoft.com/office/drawing/2012/chart" uri="{CE6537A1-D6FC-4f65-9D91-7224C49458BB}"/>
                <c:ext xmlns:c16="http://schemas.microsoft.com/office/drawing/2014/chart" uri="{C3380CC4-5D6E-409C-BE32-E72D297353CC}">
                  <c16:uniqueId val="{00000004-7C96-49A3-B032-736ECC6F7ED4}"/>
                </c:ext>
              </c:extLst>
            </c:dLbl>
            <c:dLbl>
              <c:idx val="10"/>
              <c:delete val="1"/>
              <c:extLst>
                <c:ext xmlns:c15="http://schemas.microsoft.com/office/drawing/2012/chart" uri="{CE6537A1-D6FC-4f65-9D91-7224C49458BB}"/>
                <c:ext xmlns:c16="http://schemas.microsoft.com/office/drawing/2014/chart" uri="{C3380CC4-5D6E-409C-BE32-E72D297353CC}">
                  <c16:uniqueId val="{00000003-7C96-49A3-B032-736ECC6F7ED4}"/>
                </c:ext>
              </c:extLst>
            </c:dLbl>
            <c:dLbl>
              <c:idx val="11"/>
              <c:delete val="1"/>
              <c:extLst>
                <c:ext xmlns:c15="http://schemas.microsoft.com/office/drawing/2012/chart" uri="{CE6537A1-D6FC-4f65-9D91-7224C49458BB}"/>
                <c:ext xmlns:c16="http://schemas.microsoft.com/office/drawing/2014/chart" uri="{C3380CC4-5D6E-409C-BE32-E72D297353CC}">
                  <c16:uniqueId val="{00000002-7C96-49A3-B032-736ECC6F7ED4}"/>
                </c:ext>
              </c:extLst>
            </c:dLbl>
            <c:dLbl>
              <c:idx val="12"/>
              <c:delete val="1"/>
              <c:extLst>
                <c:ext xmlns:c15="http://schemas.microsoft.com/office/drawing/2012/chart" uri="{CE6537A1-D6FC-4f65-9D91-7224C49458BB}"/>
                <c:ext xmlns:c16="http://schemas.microsoft.com/office/drawing/2014/chart" uri="{C3380CC4-5D6E-409C-BE32-E72D297353CC}">
                  <c16:uniqueId val="{00000001-7C96-49A3-B032-736ECC6F7ED4}"/>
                </c:ext>
              </c:extLst>
            </c:dLbl>
            <c:dLbl>
              <c:idx val="13"/>
              <c:delete val="1"/>
              <c:extLst>
                <c:ext xmlns:c15="http://schemas.microsoft.com/office/drawing/2012/chart" uri="{CE6537A1-D6FC-4f65-9D91-7224C49458BB}"/>
                <c:ext xmlns:c16="http://schemas.microsoft.com/office/drawing/2014/chart" uri="{C3380CC4-5D6E-409C-BE32-E72D297353CC}">
                  <c16:uniqueId val="{00000000-7C96-49A3-B032-736ECC6F7E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Capital_Investments!$C$40:$AH$40</c15:sqref>
                  </c15:fullRef>
                </c:ext>
              </c:extLst>
              <c:f>Capital_Investments!$F$40:$AH$40</c:f>
              <c:numCache>
                <c:formatCode>0</c:formatCode>
                <c:ptCount val="29"/>
                <c:pt idx="0">
                  <c:v>0</c:v>
                </c:pt>
                <c:pt idx="1">
                  <c:v>1974.693</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3-CAD6-4A9E-8C2E-ECB01F86B05E}"/>
            </c:ext>
          </c:extLst>
        </c:ser>
        <c:ser>
          <c:idx val="4"/>
          <c:order val="4"/>
          <c:tx>
            <c:strRef>
              <c:f>Capital_Investments!$A$41</c:f>
              <c:strCache>
                <c:ptCount val="1"/>
                <c:pt idx="0">
                  <c:v>Diesel</c:v>
                </c:pt>
              </c:strCache>
            </c:strRef>
          </c:tx>
          <c:spPr>
            <a:solidFill>
              <a:schemeClr val="accent5"/>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Capital_Investments!$C$41:$AH$41</c15:sqref>
                  </c15:fullRef>
                </c:ext>
              </c:extLst>
              <c:f>Capital_Investments!$F$41:$AH$41</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4-CAD6-4A9E-8C2E-ECB01F86B05E}"/>
            </c:ext>
          </c:extLst>
        </c:ser>
        <c:ser>
          <c:idx val="5"/>
          <c:order val="5"/>
          <c:tx>
            <c:strRef>
              <c:f>Capital_Investments!$A$42</c:f>
              <c:strCache>
                <c:ptCount val="1"/>
                <c:pt idx="0">
                  <c:v>Hydro</c:v>
                </c:pt>
              </c:strCache>
            </c:strRef>
          </c:tx>
          <c:spPr>
            <a:solidFill>
              <a:srgbClr val="92D050"/>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Capital_Investments!$C$42:$AH$42</c15:sqref>
                  </c15:fullRef>
                </c:ext>
              </c:extLst>
              <c:f>Capital_Investments!$F$42:$AH$42</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730.93499999999995</c:v>
                </c:pt>
                <c:pt idx="13">
                  <c:v>730.93499999999995</c:v>
                </c:pt>
                <c:pt idx="14">
                  <c:v>730.93499999999995</c:v>
                </c:pt>
                <c:pt idx="15">
                  <c:v>730.93499999999995</c:v>
                </c:pt>
                <c:pt idx="16">
                  <c:v>730.93499999999995</c:v>
                </c:pt>
                <c:pt idx="17">
                  <c:v>730.93499999999995</c:v>
                </c:pt>
                <c:pt idx="18">
                  <c:v>730.93499999999995</c:v>
                </c:pt>
                <c:pt idx="19">
                  <c:v>263.13659999999999</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5-CAD6-4A9E-8C2E-ECB01F86B05E}"/>
            </c:ext>
          </c:extLst>
        </c:ser>
        <c:ser>
          <c:idx val="6"/>
          <c:order val="6"/>
          <c:tx>
            <c:strRef>
              <c:f>Capital_Investments!$A$43</c:f>
              <c:strCache>
                <c:ptCount val="1"/>
                <c:pt idx="0">
                  <c:v>NG</c:v>
                </c:pt>
              </c:strCache>
            </c:strRef>
          </c:tx>
          <c:spPr>
            <a:solidFill>
              <a:schemeClr val="accent1">
                <a:lumMod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Capital_Investments!$C$43:$AH$43</c15:sqref>
                  </c15:fullRef>
                </c:ext>
              </c:extLst>
              <c:f>Capital_Investments!$F$43:$AH$43</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6-CAD6-4A9E-8C2E-ECB01F86B05E}"/>
            </c:ext>
          </c:extLst>
        </c:ser>
        <c:ser>
          <c:idx val="7"/>
          <c:order val="7"/>
          <c:tx>
            <c:strRef>
              <c:f>Capital_Investments!$A$44</c:f>
              <c:strCache>
                <c:ptCount val="1"/>
                <c:pt idx="0">
                  <c:v>Solar</c:v>
                </c:pt>
              </c:strCache>
            </c:strRef>
          </c:tx>
          <c:spPr>
            <a:solidFill>
              <a:srgbClr val="FFFF00"/>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Capital_Investments!$C$44:$AH$44</c15:sqref>
                  </c15:fullRef>
                </c:ext>
              </c:extLst>
              <c:f>Capital_Investments!$F$44:$AH$44</c:f>
              <c:numCache>
                <c:formatCode>0</c:formatCode>
                <c:ptCount val="29"/>
                <c:pt idx="0">
                  <c:v>613.9210250000001</c:v>
                </c:pt>
                <c:pt idx="1">
                  <c:v>597.99602500000003</c:v>
                </c:pt>
                <c:pt idx="2">
                  <c:v>582.07802500000003</c:v>
                </c:pt>
                <c:pt idx="3">
                  <c:v>566.15302500000007</c:v>
                </c:pt>
                <c:pt idx="4">
                  <c:v>550.23502500000006</c:v>
                </c:pt>
                <c:pt idx="5">
                  <c:v>778.48450000000003</c:v>
                </c:pt>
                <c:pt idx="6">
                  <c:v>751.18200000000002</c:v>
                </c:pt>
                <c:pt idx="7">
                  <c:v>659.28019999999901</c:v>
                </c:pt>
                <c:pt idx="8">
                  <c:v>210.0325</c:v>
                </c:pt>
                <c:pt idx="9">
                  <c:v>595.68299999999999</c:v>
                </c:pt>
                <c:pt idx="10">
                  <c:v>586.04949999999997</c:v>
                </c:pt>
                <c:pt idx="11">
                  <c:v>576.40949999999998</c:v>
                </c:pt>
                <c:pt idx="12">
                  <c:v>566.77600000000007</c:v>
                </c:pt>
                <c:pt idx="13">
                  <c:v>557.14250000000004</c:v>
                </c:pt>
                <c:pt idx="14">
                  <c:v>547.50249999999994</c:v>
                </c:pt>
                <c:pt idx="15">
                  <c:v>537.86900000000003</c:v>
                </c:pt>
                <c:pt idx="16">
                  <c:v>528.23649999999998</c:v>
                </c:pt>
                <c:pt idx="17">
                  <c:v>518.60300000000007</c:v>
                </c:pt>
                <c:pt idx="18">
                  <c:v>500.10550000000001</c:v>
                </c:pt>
                <c:pt idx="19">
                  <c:v>502.49799999999999</c:v>
                </c:pt>
                <c:pt idx="20">
                  <c:v>496.02549999999997</c:v>
                </c:pt>
                <c:pt idx="21">
                  <c:v>477.02469999999948</c:v>
                </c:pt>
                <c:pt idx="22">
                  <c:v>420.93</c:v>
                </c:pt>
                <c:pt idx="23">
                  <c:v>414.99</c:v>
                </c:pt>
                <c:pt idx="24">
                  <c:v>409.05</c:v>
                </c:pt>
                <c:pt idx="25">
                  <c:v>403.10250000000002</c:v>
                </c:pt>
                <c:pt idx="26">
                  <c:v>397.16250000000002</c:v>
                </c:pt>
                <c:pt idx="27">
                  <c:v>450.75099999999998</c:v>
                </c:pt>
                <c:pt idx="28">
                  <c:v>436.61450000000002</c:v>
                </c:pt>
              </c:numCache>
            </c:numRef>
          </c:val>
          <c:extLst>
            <c:ext xmlns:c16="http://schemas.microsoft.com/office/drawing/2014/chart" uri="{C3380CC4-5D6E-409C-BE32-E72D297353CC}">
              <c16:uniqueId val="{00000007-CAD6-4A9E-8C2E-ECB01F86B05E}"/>
            </c:ext>
          </c:extLst>
        </c:ser>
        <c:ser>
          <c:idx val="8"/>
          <c:order val="8"/>
          <c:tx>
            <c:strRef>
              <c:f>Capital_Investments!$A$45</c:f>
              <c:strCache>
                <c:ptCount val="1"/>
                <c:pt idx="0">
                  <c:v>CSP</c:v>
                </c:pt>
              </c:strCache>
            </c:strRef>
          </c:tx>
          <c:spPr>
            <a:solidFill>
              <a:schemeClr val="accent3">
                <a:lumMod val="60000"/>
              </a:schemeClr>
            </a:solidFill>
            <a:ln>
              <a:noFill/>
            </a:ln>
            <a:effectLst/>
          </c:spPr>
          <c:invertIfNegative val="0"/>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Capital_Investments!$C$45:$AH$45</c15:sqref>
                  </c15:fullRef>
                </c:ext>
              </c:extLst>
              <c:f>Capital_Investments!$F$45:$AH$45</c:f>
              <c:numCache>
                <c:formatCode>0</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809.63</c:v>
                </c:pt>
                <c:pt idx="28">
                  <c:v>157.79900000000001</c:v>
                </c:pt>
              </c:numCache>
            </c:numRef>
          </c:val>
          <c:extLst>
            <c:ext xmlns:c16="http://schemas.microsoft.com/office/drawing/2014/chart" uri="{C3380CC4-5D6E-409C-BE32-E72D297353CC}">
              <c16:uniqueId val="{00000008-CAD6-4A9E-8C2E-ECB01F86B05E}"/>
            </c:ext>
          </c:extLst>
        </c:ser>
        <c:ser>
          <c:idx val="9"/>
          <c:order val="9"/>
          <c:tx>
            <c:strRef>
              <c:f>Capital_Investments!$A$46</c:f>
              <c:strCache>
                <c:ptCount val="1"/>
                <c:pt idx="0">
                  <c:v>Wind</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Capital_Investments!$C$36:$AH$36</c15:sqref>
                  </c15:fullRef>
                </c:ext>
              </c:extLst>
              <c:f>Capital_Investments!$F$36:$AH$36</c:f>
              <c:numCache>
                <c:formatCode>General</c:formatCode>
                <c:ptCount val="29"/>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pt idx="14">
                  <c:v>2036</c:v>
                </c:pt>
                <c:pt idx="15">
                  <c:v>2037</c:v>
                </c:pt>
                <c:pt idx="16">
                  <c:v>2038</c:v>
                </c:pt>
                <c:pt idx="17">
                  <c:v>2039</c:v>
                </c:pt>
                <c:pt idx="18">
                  <c:v>2040</c:v>
                </c:pt>
                <c:pt idx="19">
                  <c:v>2041</c:v>
                </c:pt>
                <c:pt idx="20">
                  <c:v>2042</c:v>
                </c:pt>
                <c:pt idx="21">
                  <c:v>2043</c:v>
                </c:pt>
                <c:pt idx="22">
                  <c:v>2044</c:v>
                </c:pt>
                <c:pt idx="23">
                  <c:v>2045</c:v>
                </c:pt>
                <c:pt idx="24">
                  <c:v>2046</c:v>
                </c:pt>
                <c:pt idx="25">
                  <c:v>2047</c:v>
                </c:pt>
                <c:pt idx="26">
                  <c:v>2048</c:v>
                </c:pt>
                <c:pt idx="27">
                  <c:v>2049</c:v>
                </c:pt>
                <c:pt idx="28">
                  <c:v>2050</c:v>
                </c:pt>
              </c:numCache>
            </c:numRef>
          </c:cat>
          <c:val>
            <c:numRef>
              <c:extLst>
                <c:ext xmlns:c15="http://schemas.microsoft.com/office/drawing/2012/chart" uri="{02D57815-91ED-43cb-92C2-25804820EDAC}">
                  <c15:fullRef>
                    <c15:sqref>Capital_Investments!$C$46:$AH$46</c15:sqref>
                  </c15:fullRef>
                </c:ext>
              </c:extLst>
              <c:f>Capital_Investments!$F$46:$AH$46</c:f>
              <c:numCache>
                <c:formatCode>0</c:formatCode>
                <c:ptCount val="29"/>
                <c:pt idx="0">
                  <c:v>1304.4694999999999</c:v>
                </c:pt>
                <c:pt idx="1">
                  <c:v>1297.5335</c:v>
                </c:pt>
                <c:pt idx="2">
                  <c:v>1290.5975000000001</c:v>
                </c:pt>
                <c:pt idx="3">
                  <c:v>1283.6614999999999</c:v>
                </c:pt>
                <c:pt idx="4">
                  <c:v>1276.7255</c:v>
                </c:pt>
                <c:pt idx="5">
                  <c:v>1269.7895000000001</c:v>
                </c:pt>
                <c:pt idx="6">
                  <c:v>1547.0413106783089</c:v>
                </c:pt>
                <c:pt idx="7">
                  <c:v>2303.0069999999996</c:v>
                </c:pt>
                <c:pt idx="8">
                  <c:v>2201.2555000000002</c:v>
                </c:pt>
                <c:pt idx="9">
                  <c:v>1247.9932830496959</c:v>
                </c:pt>
                <c:pt idx="10">
                  <c:v>1946.433</c:v>
                </c:pt>
                <c:pt idx="11">
                  <c:v>1934.0695000000001</c:v>
                </c:pt>
                <c:pt idx="12">
                  <c:v>1921.7035000000001</c:v>
                </c:pt>
                <c:pt idx="13">
                  <c:v>1909.3400000000001</c:v>
                </c:pt>
                <c:pt idx="14">
                  <c:v>1896.9740000000002</c:v>
                </c:pt>
                <c:pt idx="15">
                  <c:v>1884.6105</c:v>
                </c:pt>
                <c:pt idx="16">
                  <c:v>1567.0918318765648</c:v>
                </c:pt>
                <c:pt idx="17">
                  <c:v>569.884602643535</c:v>
                </c:pt>
                <c:pt idx="18">
                  <c:v>0</c:v>
                </c:pt>
                <c:pt idx="19">
                  <c:v>0</c:v>
                </c:pt>
                <c:pt idx="20">
                  <c:v>0</c:v>
                </c:pt>
                <c:pt idx="21">
                  <c:v>0</c:v>
                </c:pt>
                <c:pt idx="22">
                  <c:v>0</c:v>
                </c:pt>
                <c:pt idx="23">
                  <c:v>0</c:v>
                </c:pt>
                <c:pt idx="24">
                  <c:v>0</c:v>
                </c:pt>
                <c:pt idx="25">
                  <c:v>0</c:v>
                </c:pt>
                <c:pt idx="26">
                  <c:v>0</c:v>
                </c:pt>
                <c:pt idx="27">
                  <c:v>684.78</c:v>
                </c:pt>
                <c:pt idx="28">
                  <c:v>684.57</c:v>
                </c:pt>
              </c:numCache>
            </c:numRef>
          </c:val>
          <c:extLst>
            <c:ext xmlns:c16="http://schemas.microsoft.com/office/drawing/2014/chart" uri="{C3380CC4-5D6E-409C-BE32-E72D297353CC}">
              <c16:uniqueId val="{00000009-CAD6-4A9E-8C2E-ECB01F86B05E}"/>
            </c:ext>
          </c:extLst>
        </c:ser>
        <c:dLbls>
          <c:showLegendKey val="0"/>
          <c:showVal val="0"/>
          <c:showCatName val="0"/>
          <c:showSerName val="0"/>
          <c:showPercent val="0"/>
          <c:showBubbleSize val="0"/>
        </c:dLbls>
        <c:gapWidth val="150"/>
        <c:overlap val="100"/>
        <c:axId val="511558432"/>
        <c:axId val="511557776"/>
      </c:barChart>
      <c:catAx>
        <c:axId val="51155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7776"/>
        <c:crosses val="autoZero"/>
        <c:auto val="1"/>
        <c:lblAlgn val="ctr"/>
        <c:lblOffset val="100"/>
        <c:noMultiLvlLbl val="0"/>
      </c:catAx>
      <c:valAx>
        <c:axId val="511557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1155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AnnualProduction!$A$39</c:f>
              <c:strCache>
                <c:ptCount val="1"/>
                <c:pt idx="0">
                  <c:v>Geothermal</c:v>
                </c:pt>
              </c:strCache>
              <c:extLst xmlns:c15="http://schemas.microsoft.com/office/drawing/2012/chart"/>
            </c:strRef>
          </c:tx>
          <c:spPr>
            <a:solidFill>
              <a:schemeClr val="accent2"/>
            </a:solidFill>
            <a:ln>
              <a:noFill/>
            </a:ln>
            <a:effectLst/>
          </c:spPr>
          <c:invertIfNegative val="0"/>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AnnualProduction!$D$39:$AI$39</c15:sqref>
                  </c15:fullRef>
                </c:ext>
              </c:extLst>
              <c:f>(AnnualProduction!$H$39,AnnualProduction!$J$39,AnnualProduction!$O$39,AnnualProduction!$T$39,AnnualProduction!$Y$39,AnnualProduction!$AD$39,AnnualProduction!$AI$39)</c:f>
              <c:numCache>
                <c:formatCode>0</c:formatCode>
                <c:ptCount val="7"/>
                <c:pt idx="0">
                  <c:v>0</c:v>
                </c:pt>
                <c:pt idx="1">
                  <c:v>0</c:v>
                </c:pt>
                <c:pt idx="2">
                  <c:v>0</c:v>
                </c:pt>
                <c:pt idx="3">
                  <c:v>0</c:v>
                </c:pt>
                <c:pt idx="4">
                  <c:v>4.3707672150911998</c:v>
                </c:pt>
                <c:pt idx="5">
                  <c:v>4.3707672150911998</c:v>
                </c:pt>
                <c:pt idx="6">
                  <c:v>4.3707672150911998</c:v>
                </c:pt>
              </c:numCache>
            </c:numRef>
          </c:val>
          <c:extLst xmlns:c15="http://schemas.microsoft.com/office/drawing/2012/chart">
            <c:ext xmlns:c16="http://schemas.microsoft.com/office/drawing/2014/chart" uri="{C3380CC4-5D6E-409C-BE32-E72D297353CC}">
              <c16:uniqueId val="{00000001-505F-4CE5-9945-76B3B461A4C8}"/>
            </c:ext>
          </c:extLst>
        </c:ser>
        <c:ser>
          <c:idx val="2"/>
          <c:order val="1"/>
          <c:tx>
            <c:strRef>
              <c:f>AnnualProduction!$A$40</c:f>
              <c:strCache>
                <c:ptCount val="1"/>
                <c:pt idx="0">
                  <c:v>Biomass</c:v>
                </c:pt>
              </c:strCache>
              <c:extLst xmlns:c15="http://schemas.microsoft.com/office/drawing/2012/chart"/>
            </c:strRef>
          </c:tx>
          <c:spPr>
            <a:solidFill>
              <a:schemeClr val="accent6">
                <a:lumMod val="60000"/>
                <a:lumOff val="40000"/>
              </a:schemeClr>
            </a:solidFill>
            <a:ln>
              <a:noFill/>
            </a:ln>
            <a:effectLst/>
          </c:spPr>
          <c:invertIfNegative val="0"/>
          <c:dLbls>
            <c:dLbl>
              <c:idx val="2"/>
              <c:layout>
                <c:manualLayout>
                  <c:x val="-4.4964082716155138E-2"/>
                  <c:y val="3.4798888888888886E-2"/>
                </c:manualLayout>
              </c:layout>
              <c:spPr>
                <a:noFill/>
                <a:ln>
                  <a:noFill/>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42969"/>
                        <a:gd name="adj2" fmla="val 109899"/>
                        <a:gd name="adj3" fmla="val -6192"/>
                        <a:gd name="adj4" fmla="val 163871"/>
                      </a:avLst>
                    </a:prstGeom>
                    <a:noFill/>
                    <a:ln>
                      <a:noFill/>
                    </a:ln>
                  </c15:spPr>
                </c:ext>
                <c:ext xmlns:c16="http://schemas.microsoft.com/office/drawing/2014/chart" uri="{C3380CC4-5D6E-409C-BE32-E72D297353CC}">
                  <c16:uniqueId val="{0000001B-9813-4487-B09B-99F6D1D4EF1B}"/>
                </c:ext>
              </c:extLst>
            </c:dLbl>
            <c:dLbl>
              <c:idx val="3"/>
              <c:delete val="1"/>
              <c:extLst>
                <c:ext xmlns:c15="http://schemas.microsoft.com/office/drawing/2012/chart" uri="{CE6537A1-D6FC-4f65-9D91-7224C49458BB}"/>
                <c:ext xmlns:c16="http://schemas.microsoft.com/office/drawing/2014/chart" uri="{C3380CC4-5D6E-409C-BE32-E72D297353CC}">
                  <c16:uniqueId val="{0000001C-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AnnualProduction!$D$40:$AI$40</c15:sqref>
                  </c15:fullRef>
                </c:ext>
              </c:extLst>
              <c:f>(AnnualProduction!$H$40,AnnualProduction!$J$40,AnnualProduction!$O$40,AnnualProduction!$T$40,AnnualProduction!$Y$40,AnnualProduction!$AD$40,AnnualProduction!$AI$40)</c:f>
              <c:numCache>
                <c:formatCode>0</c:formatCode>
                <c:ptCount val="7"/>
                <c:pt idx="0">
                  <c:v>2.5001829129182425</c:v>
                </c:pt>
                <c:pt idx="1">
                  <c:v>3.5002560780855361</c:v>
                </c:pt>
                <c:pt idx="2">
                  <c:v>3.1390488732033561</c:v>
                </c:pt>
                <c:pt idx="3">
                  <c:v>1.6305562777628251</c:v>
                </c:pt>
                <c:pt idx="4">
                  <c:v>6.9180667704744545</c:v>
                </c:pt>
                <c:pt idx="5">
                  <c:v>6.7159223797822687</c:v>
                </c:pt>
                <c:pt idx="6">
                  <c:v>6.0734993010898117</c:v>
                </c:pt>
              </c:numCache>
            </c:numRef>
          </c:val>
          <c:extLst xmlns:c15="http://schemas.microsoft.com/office/drawing/2012/chart">
            <c:ext xmlns:c16="http://schemas.microsoft.com/office/drawing/2014/chart" uri="{C3380CC4-5D6E-409C-BE32-E72D297353CC}">
              <c16:uniqueId val="{00000002-505F-4CE5-9945-76B3B461A4C8}"/>
            </c:ext>
          </c:extLst>
        </c:ser>
        <c:ser>
          <c:idx val="3"/>
          <c:order val="2"/>
          <c:tx>
            <c:strRef>
              <c:f>AnnualProduction!$A$41</c:f>
              <c:strCache>
                <c:ptCount val="1"/>
                <c:pt idx="0">
                  <c:v>Coal</c:v>
                </c:pt>
              </c:strCache>
              <c:extLst xmlns:c15="http://schemas.microsoft.com/office/drawing/2012/chart"/>
            </c:strRef>
          </c:tx>
          <c:spPr>
            <a:solidFill>
              <a:srgbClr val="FF0000"/>
            </a:solidFill>
            <a:ln>
              <a:noFill/>
            </a:ln>
            <a:effectLst/>
          </c:spPr>
          <c:invertIfNegative val="0"/>
          <c:dLbls>
            <c:dLbl>
              <c:idx val="0"/>
              <c:layout>
                <c:manualLayout>
                  <c:x val="-4.68198823774277E-2"/>
                  <c:y val="-2.5710555555555622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52168"/>
                        <a:gd name="adj2" fmla="val 100260"/>
                        <a:gd name="adj3" fmla="val 61022"/>
                        <a:gd name="adj4" fmla="val 149564"/>
                      </a:avLst>
                    </a:prstGeom>
                    <a:noFill/>
                    <a:ln>
                      <a:noFill/>
                    </a:ln>
                  </c15:spPr>
                </c:ext>
                <c:ext xmlns:c16="http://schemas.microsoft.com/office/drawing/2014/chart" uri="{C3380CC4-5D6E-409C-BE32-E72D297353CC}">
                  <c16:uniqueId val="{00000018-9813-4487-B09B-99F6D1D4EF1B}"/>
                </c:ext>
              </c:extLst>
            </c:dLbl>
            <c:dLbl>
              <c:idx val="1"/>
              <c:delete val="1"/>
              <c:extLst>
                <c:ext xmlns:c15="http://schemas.microsoft.com/office/drawing/2012/chart" uri="{CE6537A1-D6FC-4f65-9D91-7224C49458BB}"/>
                <c:ext xmlns:c16="http://schemas.microsoft.com/office/drawing/2014/chart" uri="{C3380CC4-5D6E-409C-BE32-E72D297353CC}">
                  <c16:uniqueId val="{00000019-9813-4487-B09B-99F6D1D4EF1B}"/>
                </c:ext>
              </c:extLst>
            </c:dLbl>
            <c:dLbl>
              <c:idx val="2"/>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A-BA5A-467A-909E-6AB9A1CDD472}"/>
                </c:ext>
              </c:extLst>
            </c:dLbl>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3-BA5A-467A-909E-6AB9A1CDD472}"/>
                </c:ext>
              </c:extLst>
            </c:dLbl>
            <c:dLbl>
              <c:idx val="4"/>
              <c:delete val="1"/>
              <c:extLst>
                <c:ext xmlns:c15="http://schemas.microsoft.com/office/drawing/2012/chart" uri="{CE6537A1-D6FC-4f65-9D91-7224C49458BB}"/>
                <c:ext xmlns:c16="http://schemas.microsoft.com/office/drawing/2014/chart" uri="{C3380CC4-5D6E-409C-BE32-E72D297353CC}">
                  <c16:uniqueId val="{00000017-632D-48DB-B64C-4A46D3F91EA0}"/>
                </c:ext>
              </c:extLst>
            </c:dLbl>
            <c:dLbl>
              <c:idx val="5"/>
              <c:delete val="1"/>
              <c:extLst>
                <c:ext xmlns:c15="http://schemas.microsoft.com/office/drawing/2012/chart" uri="{CE6537A1-D6FC-4f65-9D91-7224C49458BB}"/>
                <c:ext xmlns:c16="http://schemas.microsoft.com/office/drawing/2014/chart" uri="{C3380CC4-5D6E-409C-BE32-E72D297353CC}">
                  <c16:uniqueId val="{00000013-632D-48DB-B64C-4A46D3F91EA0}"/>
                </c:ext>
              </c:extLst>
            </c:dLbl>
            <c:dLbl>
              <c:idx val="6"/>
              <c:delete val="1"/>
              <c:extLst>
                <c:ext xmlns:c15="http://schemas.microsoft.com/office/drawing/2012/chart" uri="{CE6537A1-D6FC-4f65-9D91-7224C49458BB}"/>
                <c:ext xmlns:c16="http://schemas.microsoft.com/office/drawing/2014/chart" uri="{C3380CC4-5D6E-409C-BE32-E72D297353CC}">
                  <c16:uniqueId val="{00000015-632D-48DB-B64C-4A46D3F91EA0}"/>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AnnualProduction!$D$41:$AI$41</c15:sqref>
                  </c15:fullRef>
                </c:ext>
              </c:extLst>
              <c:f>(AnnualProduction!$H$41,AnnualProduction!$J$41,AnnualProduction!$O$41,AnnualProduction!$T$41,AnnualProduction!$Y$41,AnnualProduction!$AD$41,AnnualProduction!$AI$41)</c:f>
              <c:numCache>
                <c:formatCode>0</c:formatCode>
                <c:ptCount val="7"/>
                <c:pt idx="0">
                  <c:v>4.1397901573572407</c:v>
                </c:pt>
                <c:pt idx="1">
                  <c:v>0</c:v>
                </c:pt>
                <c:pt idx="2">
                  <c:v>0</c:v>
                </c:pt>
                <c:pt idx="3">
                  <c:v>0</c:v>
                </c:pt>
                <c:pt idx="4">
                  <c:v>0</c:v>
                </c:pt>
                <c:pt idx="5">
                  <c:v>0</c:v>
                </c:pt>
                <c:pt idx="6">
                  <c:v>0</c:v>
                </c:pt>
              </c:numCache>
            </c:numRef>
          </c:val>
          <c:extLst xmlns:c15="http://schemas.microsoft.com/office/drawing/2012/chart">
            <c:ext xmlns:c15="http://schemas.microsoft.com/office/drawing/2012/chart" uri="{02D57815-91ED-43cb-92C2-25804820EDAC}">
              <c15:categoryFilterExceptions>
                <c15:categoryFilterException>
                  <c15:sqref>AnnualProduction!$G$41</c15:sqref>
                  <c15:invertIfNegative val="0"/>
                  <c15:bubble3D val="0"/>
                </c15:categoryFilterException>
                <c15:categoryFilterException>
                  <c15:sqref>AnnualProduction!$M$41</c15:sqref>
                  <c15:dLbl>
                    <c:idx val="1"/>
                    <c:delete val="1"/>
                    <c:extLst>
                      <c:ext uri="{CE6537A1-D6FC-4f65-9D91-7224C49458BB}"/>
                      <c:ext xmlns:c16="http://schemas.microsoft.com/office/drawing/2014/chart" uri="{C3380CC4-5D6E-409C-BE32-E72D297353CC}">
                        <c16:uniqueId val="{00000001-7D12-4CFB-BA0E-485C1DC985B2}"/>
                      </c:ext>
                    </c:extLst>
                  </c15:dLbl>
                </c15:categoryFilterException>
                <c15:categoryFilterException>
                  <c15:sqref>AnnualProduction!$N$41</c15:sqref>
                  <c15:dLbl>
                    <c:idx val="1"/>
                    <c:delete val="1"/>
                    <c:extLst>
                      <c:ext uri="{CE6537A1-D6FC-4f65-9D91-7224C49458BB}"/>
                      <c:ext xmlns:c16="http://schemas.microsoft.com/office/drawing/2014/chart" uri="{C3380CC4-5D6E-409C-BE32-E72D297353CC}">
                        <c16:uniqueId val="{00000002-7D12-4CFB-BA0E-485C1DC985B2}"/>
                      </c:ext>
                    </c:extLst>
                  </c15:dLbl>
                </c15:categoryFilterException>
                <c15:categoryFilterException>
                  <c15:sqref>AnnualProduction!$P$41</c15:sqref>
                  <c15:dLbl>
                    <c:idx val="2"/>
                    <c:delete val="1"/>
                    <c:extLst>
                      <c:ext uri="{CE6537A1-D6FC-4f65-9D91-7224C49458BB}"/>
                      <c:ext xmlns:c16="http://schemas.microsoft.com/office/drawing/2014/chart" uri="{C3380CC4-5D6E-409C-BE32-E72D297353CC}">
                        <c16:uniqueId val="{00000003-7D12-4CFB-BA0E-485C1DC985B2}"/>
                      </c:ext>
                    </c:extLst>
                  </c15:dLbl>
                </c15:categoryFilterException>
                <c15:categoryFilterException>
                  <c15:sqref>AnnualProduction!$Q$41</c15:sqref>
                  <c15:dLbl>
                    <c:idx val="2"/>
                    <c:delete val="1"/>
                    <c:extLst>
                      <c:ext uri="{CE6537A1-D6FC-4f65-9D91-7224C49458BB}"/>
                      <c:ext xmlns:c16="http://schemas.microsoft.com/office/drawing/2014/chart" uri="{C3380CC4-5D6E-409C-BE32-E72D297353CC}">
                        <c16:uniqueId val="{00000004-7D12-4CFB-BA0E-485C1DC985B2}"/>
                      </c:ext>
                    </c:extLst>
                  </c15:dLbl>
                </c15:categoryFilterException>
                <c15:categoryFilterException>
                  <c15:sqref>AnnualProduction!$R$41</c15:sqref>
                  <c15:dLbl>
                    <c:idx val="2"/>
                    <c:delete val="1"/>
                    <c:extLst>
                      <c:ext uri="{CE6537A1-D6FC-4f65-9D91-7224C49458BB}"/>
                      <c:ext xmlns:c16="http://schemas.microsoft.com/office/drawing/2014/chart" uri="{C3380CC4-5D6E-409C-BE32-E72D297353CC}">
                        <c16:uniqueId val="{00000005-7D12-4CFB-BA0E-485C1DC985B2}"/>
                      </c:ext>
                    </c:extLst>
                  </c15:dLbl>
                </c15:categoryFilterException>
                <c15:categoryFilterException>
                  <c15:sqref>AnnualProduction!$S$41</c15:sqref>
                  <c15:dLbl>
                    <c:idx val="2"/>
                    <c:delete val="1"/>
                    <c:extLst>
                      <c:ext uri="{CE6537A1-D6FC-4f65-9D91-7224C49458BB}"/>
                      <c:ext xmlns:c16="http://schemas.microsoft.com/office/drawing/2014/chart" uri="{C3380CC4-5D6E-409C-BE32-E72D297353CC}">
                        <c16:uniqueId val="{00000006-7D12-4CFB-BA0E-485C1DC985B2}"/>
                      </c:ext>
                    </c:extLst>
                  </c15:dLbl>
                </c15:categoryFilterException>
              </c15:categoryFilterExceptions>
            </c:ext>
            <c:ext xmlns:c16="http://schemas.microsoft.com/office/drawing/2014/chart" uri="{C3380CC4-5D6E-409C-BE32-E72D297353CC}">
              <c16:uniqueId val="{00000003-505F-4CE5-9945-76B3B461A4C8}"/>
            </c:ext>
          </c:extLst>
        </c:ser>
        <c:ser>
          <c:idx val="4"/>
          <c:order val="3"/>
          <c:tx>
            <c:strRef>
              <c:f>AnnualProduction!$A$42</c:f>
              <c:strCache>
                <c:ptCount val="1"/>
                <c:pt idx="0">
                  <c:v>Diesel</c:v>
                </c:pt>
              </c:strCache>
              <c:extLst xmlns:c15="http://schemas.microsoft.com/office/drawing/2012/chart"/>
            </c:strRef>
          </c:tx>
          <c:spPr>
            <a:solidFill>
              <a:schemeClr val="accent5">
                <a:lumMod val="75000"/>
              </a:schemeClr>
            </a:solidFill>
            <a:ln>
              <a:noFill/>
            </a:ln>
            <a:effectLst/>
          </c:spPr>
          <c:invertIfNegative val="0"/>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AnnualProduction!$D$42:$AI$42</c15:sqref>
                  </c15:fullRef>
                </c:ext>
              </c:extLst>
              <c:f>(AnnualProduction!$H$42,AnnualProduction!$J$42,AnnualProduction!$O$42,AnnualProduction!$T$42,AnnualProduction!$Y$42,AnnualProduction!$AD$42,AnnualProduction!$AI$42)</c:f>
              <c:numCache>
                <c:formatCode>0</c:formatCode>
                <c:ptCount val="7"/>
                <c:pt idx="0">
                  <c:v>2.5554839999999994</c:v>
                </c:pt>
                <c:pt idx="1">
                  <c:v>2.1943829999999998</c:v>
                </c:pt>
                <c:pt idx="2">
                  <c:v>0.80553299999999994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505F-4CE5-9945-76B3B461A4C8}"/>
            </c:ext>
          </c:extLst>
        </c:ser>
        <c:ser>
          <c:idx val="5"/>
          <c:order val="4"/>
          <c:tx>
            <c:strRef>
              <c:f>AnnualProduction!$A$43</c:f>
              <c:strCache>
                <c:ptCount val="1"/>
                <c:pt idx="0">
                  <c:v>Hydro</c:v>
                </c:pt>
              </c:strCache>
              <c:extLst xmlns:c15="http://schemas.microsoft.com/office/drawing/2012/chart"/>
            </c:strRef>
          </c:tx>
          <c:spPr>
            <a:solidFill>
              <a:srgbClr val="92D050"/>
            </a:solidFill>
            <a:ln>
              <a:noFill/>
            </a:ln>
            <a:effectLst/>
          </c:spPr>
          <c:invertIfNegative val="0"/>
          <c:dLbls>
            <c:dLbl>
              <c:idx val="1"/>
              <c:layout>
                <c:manualLayout>
                  <c:x val="-4.6819882377427742E-2"/>
                  <c:y val="-1.1599444444444379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49524"/>
                        <a:gd name="adj2" fmla="val 97327"/>
                        <a:gd name="adj3" fmla="val 50000"/>
                        <a:gd name="adj4" fmla="val 120432"/>
                      </a:avLst>
                    </a:prstGeom>
                    <a:noFill/>
                    <a:ln>
                      <a:noFill/>
                    </a:ln>
                  </c15:spPr>
                </c:ext>
                <c:ext xmlns:c16="http://schemas.microsoft.com/office/drawing/2014/chart" uri="{C3380CC4-5D6E-409C-BE32-E72D297353CC}">
                  <c16:uniqueId val="{0000001D-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AnnualProduction!$D$43:$AI$43</c15:sqref>
                  </c15:fullRef>
                </c:ext>
              </c:extLst>
              <c:f>(AnnualProduction!$H$43,AnnualProduction!$J$43,AnnualProduction!$O$43,AnnualProduction!$T$43,AnnualProduction!$Y$43,AnnualProduction!$AD$43,AnnualProduction!$AI$43)</c:f>
              <c:numCache>
                <c:formatCode>0</c:formatCode>
                <c:ptCount val="7"/>
                <c:pt idx="0">
                  <c:v>5.2590042413580669</c:v>
                </c:pt>
                <c:pt idx="1">
                  <c:v>5.2590042413580669</c:v>
                </c:pt>
                <c:pt idx="2">
                  <c:v>5.2590042413580669</c:v>
                </c:pt>
                <c:pt idx="3">
                  <c:v>6.7037856263465478</c:v>
                </c:pt>
                <c:pt idx="4">
                  <c:v>10.315739088817747</c:v>
                </c:pt>
                <c:pt idx="5">
                  <c:v>10.575799738115673</c:v>
                </c:pt>
                <c:pt idx="6">
                  <c:v>10.575799738115673</c:v>
                </c:pt>
              </c:numCache>
            </c:numRef>
          </c:val>
          <c:extLst xmlns:c15="http://schemas.microsoft.com/office/drawing/2012/chart">
            <c:ext xmlns:c16="http://schemas.microsoft.com/office/drawing/2014/chart" uri="{C3380CC4-5D6E-409C-BE32-E72D297353CC}">
              <c16:uniqueId val="{00000005-505F-4CE5-9945-76B3B461A4C8}"/>
            </c:ext>
          </c:extLst>
        </c:ser>
        <c:ser>
          <c:idx val="6"/>
          <c:order val="5"/>
          <c:tx>
            <c:strRef>
              <c:f>AnnualProduction!$A$44</c:f>
              <c:strCache>
                <c:ptCount val="1"/>
                <c:pt idx="0">
                  <c:v>NG</c:v>
                </c:pt>
              </c:strCache>
              <c:extLst xmlns:c15="http://schemas.microsoft.com/office/drawing/2012/chart"/>
            </c:strRef>
          </c:tx>
          <c:spPr>
            <a:solidFill>
              <a:srgbClr val="00B0F0"/>
            </a:solidFill>
            <a:ln>
              <a:solidFill>
                <a:srgbClr val="00B0F0"/>
              </a:solidFill>
            </a:ln>
            <a:effectLst/>
          </c:spPr>
          <c:invertIfNegative val="0"/>
          <c:dLbls>
            <c:dLbl>
              <c:idx val="3"/>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F-04EC-4AD7-BF57-3D532D2BB75A}"/>
                </c:ext>
              </c:extLst>
            </c:dLbl>
            <c:dLbl>
              <c:idx val="4"/>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E-04EC-4AD7-BF57-3D532D2BB75A}"/>
                </c:ext>
              </c:extLst>
            </c:dLbl>
            <c:dLbl>
              <c:idx val="5"/>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8-04EC-4AD7-BF57-3D532D2BB75A}"/>
                </c:ext>
              </c:extLst>
            </c:dLbl>
            <c:dLbl>
              <c:idx val="6"/>
              <c:delete val="1"/>
              <c:extLst xmlns:c15="http://schemas.microsoft.com/office/drawing/2012/chart">
                <c:ext xmlns:c15="http://schemas.microsoft.com/office/drawing/2012/chart" uri="{CE6537A1-D6FC-4f65-9D91-7224C49458BB}"/>
                <c:ext xmlns:c16="http://schemas.microsoft.com/office/drawing/2014/chart" uri="{C3380CC4-5D6E-409C-BE32-E72D297353CC}">
                  <c16:uniqueId val="{00000002-871E-49BA-9F0C-2CE72EE33465}"/>
                </c:ext>
              </c:extLst>
            </c:dLbl>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AnnualProduction!$D$44:$AI$44</c15:sqref>
                  </c15:fullRef>
                </c:ext>
              </c:extLst>
              <c:f>(AnnualProduction!$H$44,AnnualProduction!$J$44,AnnualProduction!$O$44,AnnualProduction!$T$44,AnnualProduction!$Y$44,AnnualProduction!$AD$44,AnnualProduction!$AI$44)</c:f>
              <c:numCache>
                <c:formatCode>0</c:formatCode>
                <c:ptCount val="7"/>
                <c:pt idx="0">
                  <c:v>16.666514150856859</c:v>
                </c:pt>
                <c:pt idx="1">
                  <c:v>14.507006112941998</c:v>
                </c:pt>
                <c:pt idx="2">
                  <c:v>6.005279296343673</c:v>
                </c:pt>
                <c:pt idx="3">
                  <c:v>0</c:v>
                </c:pt>
                <c:pt idx="4">
                  <c:v>0</c:v>
                </c:pt>
                <c:pt idx="5">
                  <c:v>0</c:v>
                </c:pt>
                <c:pt idx="6">
                  <c:v>0</c:v>
                </c:pt>
              </c:numCache>
            </c:numRef>
          </c:val>
          <c:extLst xmlns:c15="http://schemas.microsoft.com/office/drawing/2012/chart">
            <c:ext xmlns:c15="http://schemas.microsoft.com/office/drawing/2012/chart" uri="{02D57815-91ED-43cb-92C2-25804820EDAC}">
              <c15:categoryFilterExceptions>
                <c15:categoryFilterException>
                  <c15:sqref>AnnualProduction!$U$44</c15:sqref>
                  <c15:dLbl>
                    <c:idx val="3"/>
                    <c:delete val="1"/>
                    <c:extLst>
                      <c:ext uri="{CE6537A1-D6FC-4f65-9D91-7224C49458BB}"/>
                      <c:ext xmlns:c16="http://schemas.microsoft.com/office/drawing/2014/chart" uri="{C3380CC4-5D6E-409C-BE32-E72D297353CC}">
                        <c16:uniqueId val="{00000007-7D12-4CFB-BA0E-485C1DC985B2}"/>
                      </c:ext>
                    </c:extLst>
                  </c15:dLbl>
                </c15:categoryFilterException>
                <c15:categoryFilterException>
                  <c15:sqref>AnnualProduction!$V$44</c15:sqref>
                  <c15:dLbl>
                    <c:idx val="3"/>
                    <c:delete val="1"/>
                    <c:extLst>
                      <c:ext uri="{CE6537A1-D6FC-4f65-9D91-7224C49458BB}"/>
                      <c:ext xmlns:c16="http://schemas.microsoft.com/office/drawing/2014/chart" uri="{C3380CC4-5D6E-409C-BE32-E72D297353CC}">
                        <c16:uniqueId val="{00000008-7D12-4CFB-BA0E-485C1DC985B2}"/>
                      </c:ext>
                    </c:extLst>
                  </c15:dLbl>
                </c15:categoryFilterException>
                <c15:categoryFilterException>
                  <c15:sqref>AnnualProduction!$W$44</c15:sqref>
                  <c15:dLbl>
                    <c:idx val="3"/>
                    <c:delete val="1"/>
                    <c:extLst>
                      <c:ext uri="{CE6537A1-D6FC-4f65-9D91-7224C49458BB}"/>
                      <c:ext xmlns:c16="http://schemas.microsoft.com/office/drawing/2014/chart" uri="{C3380CC4-5D6E-409C-BE32-E72D297353CC}">
                        <c16:uniqueId val="{00000009-7D12-4CFB-BA0E-485C1DC985B2}"/>
                      </c:ext>
                    </c:extLst>
                  </c15:dLbl>
                </c15:categoryFilterException>
                <c15:categoryFilterException>
                  <c15:sqref>AnnualProduction!$X$44</c15:sqref>
                  <c15:dLbl>
                    <c:idx val="3"/>
                    <c:delete val="1"/>
                    <c:extLst>
                      <c:ext uri="{CE6537A1-D6FC-4f65-9D91-7224C49458BB}"/>
                      <c:ext xmlns:c16="http://schemas.microsoft.com/office/drawing/2014/chart" uri="{C3380CC4-5D6E-409C-BE32-E72D297353CC}">
                        <c16:uniqueId val="{0000000A-7D12-4CFB-BA0E-485C1DC985B2}"/>
                      </c:ext>
                    </c:extLst>
                  </c15:dLbl>
                </c15:categoryFilterException>
                <c15:categoryFilterException>
                  <c15:sqref>AnnualProduction!$Z$44</c15:sqref>
                  <c15:dLbl>
                    <c:idx val="4"/>
                    <c:delete val="1"/>
                    <c:extLst>
                      <c:ext uri="{CE6537A1-D6FC-4f65-9D91-7224C49458BB}"/>
                      <c:ext xmlns:c16="http://schemas.microsoft.com/office/drawing/2014/chart" uri="{C3380CC4-5D6E-409C-BE32-E72D297353CC}">
                        <c16:uniqueId val="{0000000B-7D12-4CFB-BA0E-485C1DC985B2}"/>
                      </c:ext>
                    </c:extLst>
                  </c15:dLbl>
                </c15:categoryFilterException>
                <c15:categoryFilterException>
                  <c15:sqref>AnnualProduction!$AA$44</c15:sqref>
                  <c15:dLbl>
                    <c:idx val="4"/>
                    <c:delete val="1"/>
                    <c:extLst>
                      <c:ext uri="{CE6537A1-D6FC-4f65-9D91-7224C49458BB}"/>
                      <c:ext xmlns:c16="http://schemas.microsoft.com/office/drawing/2014/chart" uri="{C3380CC4-5D6E-409C-BE32-E72D297353CC}">
                        <c16:uniqueId val="{0000000C-7D12-4CFB-BA0E-485C1DC985B2}"/>
                      </c:ext>
                    </c:extLst>
                  </c15:dLbl>
                </c15:categoryFilterException>
                <c15:categoryFilterException>
                  <c15:sqref>AnnualProduction!$AB$44</c15:sqref>
                  <c15:dLbl>
                    <c:idx val="4"/>
                    <c:delete val="1"/>
                    <c:extLst>
                      <c:ext uri="{CE6537A1-D6FC-4f65-9D91-7224C49458BB}"/>
                      <c:ext xmlns:c16="http://schemas.microsoft.com/office/drawing/2014/chart" uri="{C3380CC4-5D6E-409C-BE32-E72D297353CC}">
                        <c16:uniqueId val="{0000000D-7D12-4CFB-BA0E-485C1DC985B2}"/>
                      </c:ext>
                    </c:extLst>
                  </c15:dLbl>
                </c15:categoryFilterException>
                <c15:categoryFilterException>
                  <c15:sqref>AnnualProduction!$AE$44</c15:sqref>
                  <c15:dLbl>
                    <c:idx val="5"/>
                    <c:delete val="1"/>
                    <c:extLst>
                      <c:ext uri="{CE6537A1-D6FC-4f65-9D91-7224C49458BB}"/>
                      <c:ext xmlns:c16="http://schemas.microsoft.com/office/drawing/2014/chart" uri="{C3380CC4-5D6E-409C-BE32-E72D297353CC}">
                        <c16:uniqueId val="{0000000E-7D12-4CFB-BA0E-485C1DC985B2}"/>
                      </c:ext>
                    </c:extLst>
                  </c15:dLbl>
                </c15:categoryFilterException>
                <c15:categoryFilterException>
                  <c15:sqref>AnnualProduction!$AF$44</c15:sqref>
                  <c15:dLbl>
                    <c:idx val="5"/>
                    <c:delete val="1"/>
                    <c:extLst>
                      <c:ext uri="{CE6537A1-D6FC-4f65-9D91-7224C49458BB}"/>
                      <c:ext xmlns:c16="http://schemas.microsoft.com/office/drawing/2014/chart" uri="{C3380CC4-5D6E-409C-BE32-E72D297353CC}">
                        <c16:uniqueId val="{0000000F-7D12-4CFB-BA0E-485C1DC985B2}"/>
                      </c:ext>
                    </c:extLst>
                  </c15:dLbl>
                </c15:categoryFilterException>
                <c15:categoryFilterException>
                  <c15:sqref>AnnualProduction!$AG$44</c15:sqref>
                  <c15:dLbl>
                    <c:idx val="5"/>
                    <c:delete val="1"/>
                    <c:extLst>
                      <c:ext uri="{CE6537A1-D6FC-4f65-9D91-7224C49458BB}"/>
                      <c:ext xmlns:c16="http://schemas.microsoft.com/office/drawing/2014/chart" uri="{C3380CC4-5D6E-409C-BE32-E72D297353CC}">
                        <c16:uniqueId val="{00000010-7D12-4CFB-BA0E-485C1DC985B2}"/>
                      </c:ext>
                    </c:extLst>
                  </c15:dLbl>
                </c15:categoryFilterException>
                <c15:categoryFilterException>
                  <c15:sqref>AnnualProduction!$AH$44</c15:sqref>
                  <c15:dLbl>
                    <c:idx val="5"/>
                    <c:delete val="1"/>
                    <c:extLst>
                      <c:ext uri="{CE6537A1-D6FC-4f65-9D91-7224C49458BB}"/>
                      <c:ext xmlns:c16="http://schemas.microsoft.com/office/drawing/2014/chart" uri="{C3380CC4-5D6E-409C-BE32-E72D297353CC}">
                        <c16:uniqueId val="{00000011-7D12-4CFB-BA0E-485C1DC985B2}"/>
                      </c:ext>
                    </c:extLst>
                  </c15:dLbl>
                </c15:categoryFilterException>
              </c15:categoryFilterExceptions>
            </c:ext>
            <c:ext xmlns:c16="http://schemas.microsoft.com/office/drawing/2014/chart" uri="{C3380CC4-5D6E-409C-BE32-E72D297353CC}">
              <c16:uniqueId val="{00000006-505F-4CE5-9945-76B3B461A4C8}"/>
            </c:ext>
          </c:extLst>
        </c:ser>
        <c:ser>
          <c:idx val="7"/>
          <c:order val="6"/>
          <c:tx>
            <c:strRef>
              <c:f>AnnualProduction!$A$45</c:f>
              <c:strCache>
                <c:ptCount val="1"/>
                <c:pt idx="0">
                  <c:v>Solar PV</c:v>
                </c:pt>
              </c:strCache>
              <c:extLst xmlns:c15="http://schemas.microsoft.com/office/drawing/2012/chart"/>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AnnualProduction!$D$45:$AI$45</c15:sqref>
                  </c15:fullRef>
                </c:ext>
              </c:extLst>
              <c:f>(AnnualProduction!$H$45,AnnualProduction!$J$45,AnnualProduction!$O$45,AnnualProduction!$T$45,AnnualProduction!$Y$45,AnnualProduction!$AD$45,AnnualProduction!$AI$45)</c:f>
              <c:numCache>
                <c:formatCode>0</c:formatCode>
                <c:ptCount val="7"/>
                <c:pt idx="0">
                  <c:v>7.5518458623950391</c:v>
                </c:pt>
                <c:pt idx="1">
                  <c:v>9.713928522385439</c:v>
                </c:pt>
                <c:pt idx="2">
                  <c:v>13.899102814223999</c:v>
                </c:pt>
                <c:pt idx="3">
                  <c:v>19.690395653483996</c:v>
                </c:pt>
                <c:pt idx="4">
                  <c:v>25.481688492743999</c:v>
                </c:pt>
                <c:pt idx="5">
                  <c:v>31.272981332004001</c:v>
                </c:pt>
                <c:pt idx="6">
                  <c:v>34.747757035559999</c:v>
                </c:pt>
              </c:numCache>
            </c:numRef>
          </c:val>
          <c:extLst xmlns:c15="http://schemas.microsoft.com/office/drawing/2012/chart">
            <c:ext xmlns:c16="http://schemas.microsoft.com/office/drawing/2014/chart" uri="{C3380CC4-5D6E-409C-BE32-E72D297353CC}">
              <c16:uniqueId val="{00000007-505F-4CE5-9945-76B3B461A4C8}"/>
            </c:ext>
          </c:extLst>
        </c:ser>
        <c:ser>
          <c:idx val="9"/>
          <c:order val="8"/>
          <c:tx>
            <c:strRef>
              <c:f>AnnualProduction!$A$47</c:f>
              <c:strCache>
                <c:ptCount val="1"/>
                <c:pt idx="0">
                  <c:v>Wind Offshore</c:v>
                </c:pt>
              </c:strCache>
              <c:extLst xmlns:c15="http://schemas.microsoft.com/office/drawing/2012/chart"/>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9-632D-48DB-B64C-4A46D3F91EA0}"/>
                </c:ext>
              </c:extLst>
            </c:dLbl>
            <c:dLbl>
              <c:idx val="1"/>
              <c:delete val="1"/>
              <c:extLst>
                <c:ext xmlns:c15="http://schemas.microsoft.com/office/drawing/2012/chart" uri="{CE6537A1-D6FC-4f65-9D91-7224C49458BB}"/>
                <c:ext xmlns:c16="http://schemas.microsoft.com/office/drawing/2014/chart" uri="{C3380CC4-5D6E-409C-BE32-E72D297353CC}">
                  <c16:uniqueId val="{00000018-632D-48DB-B64C-4A46D3F91EA0}"/>
                </c:ext>
              </c:extLst>
            </c:dLbl>
            <c:dLbl>
              <c:idx val="2"/>
              <c:layout>
                <c:manualLayout>
                  <c:x val="-4.3095712319805288E-2"/>
                  <c:y val="8.6594444444444453E-3"/>
                </c:manualLayout>
              </c:layout>
              <c:spPr>
                <a:xfrm>
                  <a:off x="2430000" y="1074554"/>
                  <a:ext cx="81543" cy="114305"/>
                </a:xfrm>
                <a:noFill/>
                <a:ln w="9525" cap="flat" cmpd="sng" algn="ctr">
                  <a:noFill/>
                  <a:prstDash val="solid"/>
                  <a:round/>
                  <a:headEnd type="none" w="med" len="med"/>
                  <a:tailEnd type="none" w="med" len="med"/>
                  <a:extLst>
                    <a:ext uri="{C807C97D-BFC1-408E-A445-0C87EB9F89A2}">
                      <ask:lineSketchStyleProps xmlns:ask="http://schemas.microsoft.com/office/drawing/2018/sketchyshapes" xmlns:c16r2="http://schemas.microsoft.com/office/drawing/2015/06/chart" xmlns:r="http://schemas.openxmlformats.org/officeDocument/2006/relationships" xmlns="" sd="0">
                        <a:custGeom>
                          <a:avLst/>
                          <a:gdLst/>
                          <a:ahLst/>
                          <a:cxnLst/>
                          <a:rect l="0" t="0" r="0" b="0"/>
                          <a:pathLst/>
                        </a:custGeom>
                        <ask:type/>
                      </ask:lineSketchStyleProps>
                    </a:ext>
                  </a:extLst>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borderCallout1">
                      <a:avLst>
                        <a:gd name="adj1" fmla="val 47204"/>
                        <a:gd name="adj2" fmla="val 114174"/>
                        <a:gd name="adj3" fmla="val 49593"/>
                        <a:gd name="adj4" fmla="val 113904"/>
                      </a:avLst>
                    </a:prstGeom>
                    <a:noFill/>
                    <a:ln>
                      <a:noFill/>
                    </a:ln>
                  </c15:spPr>
                  <c15:layout>
                    <c:manualLayout>
                      <c:w val="1.191206423726429E-2"/>
                      <c:h val="5.1958453601218202E-2"/>
                    </c:manualLayout>
                  </c15:layout>
                </c:ext>
                <c:ext xmlns:c16="http://schemas.microsoft.com/office/drawing/2014/chart" uri="{C3380CC4-5D6E-409C-BE32-E72D297353CC}">
                  <c16:uniqueId val="{00000015-9813-4487-B09B-99F6D1D4EF1B}"/>
                </c:ext>
              </c:extLst>
            </c:dLbl>
            <c:dLbl>
              <c:idx val="3"/>
              <c:layout>
                <c:manualLayout>
                  <c:x val="-4.7231843324104621E-2"/>
                  <c:y val="1.1545555555555491E-2"/>
                </c:manualLayout>
              </c:layout>
              <c:spPr>
                <a:noFill/>
                <a:ln>
                  <a:noFill/>
                </a:ln>
                <a:effectLst/>
              </c:spPr>
              <c:txPr>
                <a:bodyPr rot="0" spcFirstLastPara="1" vertOverflow="clip" horzOverflow="clip" vert="horz" wrap="square" lIns="36576" tIns="18288" rIns="36576" bIns="18288"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accentCallout1">
                      <a:avLst>
                        <a:gd name="adj1" fmla="val 51414"/>
                        <a:gd name="adj2" fmla="val 104013"/>
                        <a:gd name="adj3" fmla="val 56972"/>
                        <a:gd name="adj4" fmla="val 150896"/>
                      </a:avLst>
                    </a:prstGeom>
                    <a:noFill/>
                    <a:ln>
                      <a:noFill/>
                    </a:ln>
                  </c15:spPr>
                </c:ext>
                <c:ext xmlns:c16="http://schemas.microsoft.com/office/drawing/2014/chart" uri="{C3380CC4-5D6E-409C-BE32-E72D297353CC}">
                  <c16:uniqueId val="{00000017-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AnnualProduction!$D$47:$AI$47</c15:sqref>
                  </c15:fullRef>
                </c:ext>
              </c:extLst>
              <c:f>(AnnualProduction!$H$47,AnnualProduction!$J$47,AnnualProduction!$O$47,AnnualProduction!$T$47,AnnualProduction!$Y$47,AnnualProduction!$AD$47,AnnualProduction!$AI$47)</c:f>
              <c:numCache>
                <c:formatCode>0</c:formatCode>
                <c:ptCount val="7"/>
                <c:pt idx="0">
                  <c:v>0</c:v>
                </c:pt>
                <c:pt idx="1">
                  <c:v>0</c:v>
                </c:pt>
                <c:pt idx="2">
                  <c:v>2.5527246902601193</c:v>
                </c:pt>
                <c:pt idx="3">
                  <c:v>2.9288897569526577</c:v>
                </c:pt>
                <c:pt idx="4">
                  <c:v>10.828740886959638</c:v>
                </c:pt>
                <c:pt idx="5">
                  <c:v>10.400819793168152</c:v>
                </c:pt>
                <c:pt idx="6">
                  <c:v>10.238444668301373</c:v>
                </c:pt>
              </c:numCache>
            </c:numRef>
          </c:val>
          <c:extLst xmlns:c15="http://schemas.microsoft.com/office/drawing/2012/chart">
            <c:ext xmlns:c16="http://schemas.microsoft.com/office/drawing/2014/chart" uri="{C3380CC4-5D6E-409C-BE32-E72D297353CC}">
              <c16:uniqueId val="{00000009-505F-4CE5-9945-76B3B461A4C8}"/>
            </c:ext>
          </c:extLst>
        </c:ser>
        <c:ser>
          <c:idx val="10"/>
          <c:order val="9"/>
          <c:tx>
            <c:strRef>
              <c:f>AnnualProduction!$A$48</c:f>
              <c:strCache>
                <c:ptCount val="1"/>
                <c:pt idx="0">
                  <c:v>Rooftop Solar</c:v>
                </c:pt>
              </c:strCache>
              <c:extLst xmlns:c15="http://schemas.microsoft.com/office/drawing/2012/chart"/>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AnnualProduction!$D$48:$AI$48</c15:sqref>
                  </c15:fullRef>
                </c:ext>
              </c:extLst>
              <c:f>(AnnualProduction!$H$48,AnnualProduction!$J$48,AnnualProduction!$O$48,AnnualProduction!$T$48,AnnualProduction!$Y$48,AnnualProduction!$AD$48,AnnualProduction!$AI$48)</c:f>
              <c:numCache>
                <c:formatCode>0</c:formatCode>
                <c:ptCount val="7"/>
                <c:pt idx="0">
                  <c:v>1.33232365389312</c:v>
                </c:pt>
                <c:pt idx="1">
                  <c:v>2.01908842394112</c:v>
                </c:pt>
                <c:pt idx="2">
                  <c:v>3.7360003490611198</c:v>
                </c:pt>
                <c:pt idx="3">
                  <c:v>4.42276511910912</c:v>
                </c:pt>
                <c:pt idx="4">
                  <c:v>5.1095298891571197</c:v>
                </c:pt>
                <c:pt idx="5">
                  <c:v>5.4941181603839997</c:v>
                </c:pt>
                <c:pt idx="6">
                  <c:v>5.1782063661619198</c:v>
                </c:pt>
              </c:numCache>
            </c:numRef>
          </c:val>
          <c:extLst xmlns:c15="http://schemas.microsoft.com/office/drawing/2012/chart">
            <c:ext xmlns:c16="http://schemas.microsoft.com/office/drawing/2014/chart" uri="{C3380CC4-5D6E-409C-BE32-E72D297353CC}">
              <c16:uniqueId val="{00000001-BA5A-467A-909E-6AB9A1CDD472}"/>
            </c:ext>
          </c:extLst>
        </c:ser>
        <c:ser>
          <c:idx val="11"/>
          <c:order val="10"/>
          <c:tx>
            <c:strRef>
              <c:f>AnnualProduction!$A$49</c:f>
              <c:strCache>
                <c:ptCount val="1"/>
                <c:pt idx="0">
                  <c:v>Wind Onshore</c:v>
                </c:pt>
              </c:strCache>
              <c:extLst xmlns:c15="http://schemas.microsoft.com/office/drawing/2012/chart"/>
            </c:strRef>
          </c:tx>
          <c:spPr>
            <a:solidFill>
              <a:schemeClr val="tx2">
                <a:lumMod val="20000"/>
                <a:lumOff val="80000"/>
              </a:schemeClr>
            </a:solidFill>
            <a:ln>
              <a:noFill/>
            </a:ln>
            <a:effectLst/>
          </c:spPr>
          <c:invertIfNegative val="0"/>
          <c:dLbls>
            <c:dLbl>
              <c:idx val="4"/>
              <c:layout>
                <c:manualLayout>
                  <c:x val="-9.2833203586139342E-4"/>
                  <c:y val="-3.7894506834323653E-2"/>
                </c:manualLayout>
              </c:layout>
              <c:spPr>
                <a:noFill/>
                <a:ln>
                  <a:noFill/>
                </a:ln>
                <a:effectLst/>
              </c:spPr>
              <c:txPr>
                <a:bodyPr rot="0" spcFirstLastPara="1" vertOverflow="ellipsis" vert="horz" wrap="square" lIns="38100" tIns="19050" rIns="38100" bIns="19050" anchor="ctr" anchorCtr="1">
                  <a:no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15:layout>
                    <c:manualLayout>
                      <c:w val="2.6178963411291296E-2"/>
                      <c:h val="4.9816931201386694E-2"/>
                    </c:manualLayout>
                  </c15:layout>
                </c:ext>
                <c:ext xmlns:c16="http://schemas.microsoft.com/office/drawing/2014/chart" uri="{C3380CC4-5D6E-409C-BE32-E72D297353CC}">
                  <c16:uniqueId val="{00000013-9813-4487-B09B-99F6D1D4EF1B}"/>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AnnualProduction!$D$37:$AI$37</c15:sqref>
                  </c15:fullRef>
                </c:ext>
              </c:extLst>
              <c:f>(AnnualProduction!$H$37,AnnualProduction!$J$37,AnnualProduction!$O$37,AnnualProduction!$T$37,AnnualProduction!$Y$37,AnnualProduction!$AD$37,AnnualProduction!$AI$37)</c:f>
              <c:numCache>
                <c:formatCode>General</c:formatCode>
                <c:ptCount val="7"/>
                <c:pt idx="0">
                  <c:v>2023</c:v>
                </c:pt>
                <c:pt idx="1">
                  <c:v>2025</c:v>
                </c:pt>
                <c:pt idx="2">
                  <c:v>2030</c:v>
                </c:pt>
                <c:pt idx="3">
                  <c:v>2035</c:v>
                </c:pt>
                <c:pt idx="4">
                  <c:v>2040</c:v>
                </c:pt>
                <c:pt idx="5">
                  <c:v>2045</c:v>
                </c:pt>
                <c:pt idx="6">
                  <c:v>2050</c:v>
                </c:pt>
              </c:numCache>
            </c:numRef>
          </c:cat>
          <c:val>
            <c:numRef>
              <c:extLst>
                <c:ext xmlns:c15="http://schemas.microsoft.com/office/drawing/2012/chart" uri="{02D57815-91ED-43cb-92C2-25804820EDAC}">
                  <c15:fullRef>
                    <c15:sqref>AnnualProduction!$D$49:$AI$49</c15:sqref>
                  </c15:fullRef>
                </c:ext>
              </c:extLst>
              <c:f>(AnnualProduction!$H$49,AnnualProduction!$J$49,AnnualProduction!$O$49,AnnualProduction!$T$49,AnnualProduction!$Y$49,AnnualProduction!$AD$49,AnnualProduction!$AI$49)</c:f>
              <c:numCache>
                <c:formatCode>0</c:formatCode>
                <c:ptCount val="7"/>
                <c:pt idx="0">
                  <c:v>13.5234407330568</c:v>
                </c:pt>
                <c:pt idx="1">
                  <c:v>17.298457029640797</c:v>
                </c:pt>
                <c:pt idx="2">
                  <c:v>26.647173858239999</c:v>
                </c:pt>
                <c:pt idx="3">
                  <c:v>30.348907296857032</c:v>
                </c:pt>
                <c:pt idx="4">
                  <c:v>40.179363131723306</c:v>
                </c:pt>
                <c:pt idx="5">
                  <c:v>39.518518736279773</c:v>
                </c:pt>
                <c:pt idx="6">
                  <c:v>38.973022667602109</c:v>
                </c:pt>
              </c:numCache>
            </c:numRef>
          </c:val>
          <c:extLst xmlns:c15="http://schemas.microsoft.com/office/drawing/2012/chart">
            <c:ext xmlns:c16="http://schemas.microsoft.com/office/drawing/2014/chart" uri="{C3380CC4-5D6E-409C-BE32-E72D297353CC}">
              <c16:uniqueId val="{00000002-BA5A-467A-909E-6AB9A1CDD472}"/>
            </c:ext>
          </c:extLst>
        </c:ser>
        <c:ser>
          <c:idx val="12"/>
          <c:order val="11"/>
          <c:tx>
            <c:strRef>
              <c:f>AnnualProduction!$A$38</c:f>
              <c:strCache>
                <c:ptCount val="1"/>
                <c:pt idx="0">
                  <c:v>Net imports</c:v>
                </c:pt>
              </c:strCache>
              <c:extLst xmlns:c15="http://schemas.microsoft.com/office/drawing/2012/chart"/>
            </c:strRef>
          </c:tx>
          <c:spPr>
            <a:solidFill>
              <a:srgbClr val="7030A0"/>
            </a:solidFill>
            <a:ln>
              <a:noFill/>
            </a:ln>
            <a:effectLst/>
          </c:spPr>
          <c:invertIfNegative val="0"/>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AnnualProduction!$D$38:$AI$38</c15:sqref>
                  </c15:fullRef>
                </c:ext>
              </c:extLst>
              <c:f>(AnnualProduction!$H$38,AnnualProduction!$J$38,AnnualProduction!$O$38,AnnualProduction!$T$38,AnnualProduction!$Y$38,AnnualProduction!$AD$38,AnnualProduction!$AI$38)</c:f>
              <c:numCache>
                <c:formatCode>0</c:formatCode>
                <c:ptCount val="7"/>
                <c:pt idx="0">
                  <c:v>6.2398252799999989</c:v>
                </c:pt>
                <c:pt idx="1">
                  <c:v>6.4264867200000007</c:v>
                </c:pt>
                <c:pt idx="2">
                  <c:v>1.9732780799999998</c:v>
                </c:pt>
                <c:pt idx="3">
                  <c:v>1.5466233599999999</c:v>
                </c:pt>
                <c:pt idx="4">
                  <c:v>-31.379643872469529</c:v>
                </c:pt>
                <c:pt idx="5">
                  <c:v>-32.277286300708937</c:v>
                </c:pt>
                <c:pt idx="6">
                  <c:v>-32.279405909557838</c:v>
                </c:pt>
              </c:numCache>
            </c:numRef>
          </c:val>
          <c:extLst xmlns:c15="http://schemas.microsoft.com/office/drawing/2012/chart">
            <c:ext xmlns:c16="http://schemas.microsoft.com/office/drawing/2014/chart" uri="{C3380CC4-5D6E-409C-BE32-E72D297353CC}">
              <c16:uniqueId val="{00000023-871E-49BA-9F0C-2CE72EE33465}"/>
            </c:ext>
          </c:extLst>
        </c:ser>
        <c:dLbls>
          <c:showLegendKey val="0"/>
          <c:showVal val="0"/>
          <c:showCatName val="0"/>
          <c:showSerName val="0"/>
          <c:showPercent val="0"/>
          <c:showBubbleSize val="0"/>
        </c:dLbls>
        <c:gapWidth val="150"/>
        <c:overlap val="100"/>
        <c:axId val="939524456"/>
        <c:axId val="939525440"/>
        <c:extLst>
          <c:ext xmlns:c15="http://schemas.microsoft.com/office/drawing/2012/chart" uri="{02D57815-91ED-43cb-92C2-25804820EDAC}">
            <c15:filteredBarSeries>
              <c15:ser>
                <c:idx val="8"/>
                <c:order val="7"/>
                <c:tx>
                  <c:strRef>
                    <c:extLst>
                      <c:ext uri="{02D57815-91ED-43cb-92C2-25804820EDAC}">
                        <c15:formulaRef>
                          <c15:sqref>AnnualProduction!$A$46</c15:sqref>
                        </c15:formulaRef>
                      </c:ext>
                    </c:extLst>
                    <c:strCache>
                      <c:ptCount val="1"/>
                      <c:pt idx="0">
                        <c:v>CSP</c:v>
                      </c:pt>
                    </c:strCache>
                  </c:strRef>
                </c:tx>
                <c:spPr>
                  <a:solidFill>
                    <a:schemeClr val="accent3">
                      <a:lumMod val="60000"/>
                    </a:schemeClr>
                  </a:solidFill>
                  <a:ln>
                    <a:noFill/>
                  </a:ln>
                  <a:effectLst/>
                </c:spPr>
                <c:invertIfNegative val="0"/>
                <c:cat>
                  <c:numRef>
                    <c:extLst>
                      <c:ext uri="{02D57815-91ED-43cb-92C2-25804820EDAC}">
                        <c15:fullRef>
                          <c15:sqref>AnnualProduction!$D$37:$AI$37</c15:sqref>
                        </c15:fullRef>
                        <c15:formulaRef>
                          <c15:sqref>(AnnualProduction!$H$37,AnnualProduction!$J$37,AnnualProduction!$O$37,AnnualProduction!$T$37,AnnualProduction!$Y$37,AnnualProduction!$AD$37,AnnualProduction!$AI$37)</c15:sqref>
                        </c15:formulaRef>
                      </c:ext>
                    </c:extLst>
                    <c:numCache>
                      <c:formatCode>General</c:formatCode>
                      <c:ptCount val="7"/>
                      <c:pt idx="0">
                        <c:v>2023</c:v>
                      </c:pt>
                      <c:pt idx="1">
                        <c:v>2025</c:v>
                      </c:pt>
                      <c:pt idx="2">
                        <c:v>2030</c:v>
                      </c:pt>
                      <c:pt idx="3">
                        <c:v>2035</c:v>
                      </c:pt>
                      <c:pt idx="4">
                        <c:v>2040</c:v>
                      </c:pt>
                      <c:pt idx="5">
                        <c:v>2045</c:v>
                      </c:pt>
                      <c:pt idx="6">
                        <c:v>2050</c:v>
                      </c:pt>
                    </c:numCache>
                  </c:numRef>
                </c:cat>
                <c:val>
                  <c:numRef>
                    <c:extLst>
                      <c:ext uri="{02D57815-91ED-43cb-92C2-25804820EDAC}">
                        <c15:fullRef>
                          <c15:sqref>AnnualProduction!$D$46:$AI$46</c15:sqref>
                        </c15:fullRef>
                        <c15:formulaRef>
                          <c15:sqref>(AnnualProduction!$H$46,AnnualProduction!$J$46,AnnualProduction!$O$46,AnnualProduction!$T$46,AnnualProduction!$Y$46,AnnualProduction!$AD$46,AnnualProduction!$AI$46)</c15:sqref>
                        </c15:formulaRef>
                      </c:ext>
                    </c:extLst>
                    <c:numCache>
                      <c:formatCode>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505F-4CE5-9945-76B3B461A4C8}"/>
                  </c:ext>
                </c:extLst>
              </c15:ser>
            </c15:filteredBarSeries>
          </c:ext>
        </c:extLst>
      </c:barChart>
      <c:lineChart>
        <c:grouping val="standard"/>
        <c:varyColors val="0"/>
        <c:ser>
          <c:idx val="0"/>
          <c:order val="14"/>
          <c:tx>
            <c:strRef>
              <c:f>AnnualProduction!$C$105</c:f>
              <c:strCache>
                <c:ptCount val="1"/>
                <c:pt idx="0">
                  <c:v>Net imports-NI (% vs EURef price)</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AnnualProduction!$D$105:$AI$105</c15:sqref>
                  </c15:fullRef>
                </c:ext>
              </c:extLst>
              <c:f>(AnnualProduction!$H$105,AnnualProduction!$J$105,AnnualProduction!$O$105,AnnualProduction!$T$105,AnnualProduction!$Y$105,AnnualProduction!$AD$105,AnnualProduction!$AI$105)</c:f>
              <c:numCache>
                <c:formatCode>#,##0.00</c:formatCode>
                <c:ptCount val="7"/>
                <c:pt idx="0">
                  <c:v>6.2398252799999989</c:v>
                </c:pt>
                <c:pt idx="1">
                  <c:v>6.4264867200000007</c:v>
                </c:pt>
                <c:pt idx="2">
                  <c:v>1.9732780799999998</c:v>
                </c:pt>
                <c:pt idx="3">
                  <c:v>1.5466233599999999</c:v>
                </c:pt>
                <c:pt idx="4">
                  <c:v>-5.6250044478066945</c:v>
                </c:pt>
                <c:pt idx="5">
                  <c:v>-4.7150160468594828</c:v>
                </c:pt>
                <c:pt idx="6">
                  <c:v>-5.3374786015561515</c:v>
                </c:pt>
              </c:numCache>
            </c:numRef>
          </c:val>
          <c:smooth val="0"/>
          <c:extLst xmlns:c15="http://schemas.microsoft.com/office/drawing/2012/chart">
            <c:ext xmlns:c16="http://schemas.microsoft.com/office/drawing/2014/chart" uri="{C3380CC4-5D6E-409C-BE32-E72D297353CC}">
              <c16:uniqueId val="{0000000D-871E-49BA-9F0C-2CE72EE33465}"/>
            </c:ext>
          </c:extLst>
        </c:ser>
        <c:ser>
          <c:idx val="16"/>
          <c:order val="15"/>
          <c:tx>
            <c:strRef>
              <c:f>AnnualProduction!$C$106</c:f>
              <c:strCache>
                <c:ptCount val="1"/>
                <c:pt idx="0">
                  <c:v>Production Level-PL (% vs EURef price)</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AnnualProduction!$D$106:$AI$106</c15:sqref>
                  </c15:fullRef>
                </c:ext>
              </c:extLst>
              <c:f>(AnnualProduction!$H$106,AnnualProduction!$J$106,AnnualProduction!$O$106,AnnualProduction!$T$106,AnnualProduction!$Y$106,AnnualProduction!$AD$106,AnnualProduction!$AI$106)</c:f>
              <c:numCache>
                <c:formatCode>#,##0.00</c:formatCode>
                <c:ptCount val="7"/>
                <c:pt idx="0">
                  <c:v>53.52858571183539</c:v>
                </c:pt>
                <c:pt idx="1">
                  <c:v>54.492123408352924</c:v>
                </c:pt>
                <c:pt idx="2">
                  <c:v>62.04386712269033</c:v>
                </c:pt>
                <c:pt idx="3">
                  <c:v>65.725299730512319</c:v>
                </c:pt>
                <c:pt idx="4">
                  <c:v>76.488699880284855</c:v>
                </c:pt>
                <c:pt idx="5">
                  <c:v>79.766469680853504</c:v>
                </c:pt>
                <c:pt idx="6">
                  <c:v>82.54353851648284</c:v>
                </c:pt>
              </c:numCache>
            </c:numRef>
          </c:val>
          <c:smooth val="0"/>
          <c:extLst xmlns:c15="http://schemas.microsoft.com/office/drawing/2012/chart">
            <c:ext xmlns:c16="http://schemas.microsoft.com/office/drawing/2014/chart" uri="{C3380CC4-5D6E-409C-BE32-E72D297353CC}">
              <c16:uniqueId val="{0000000E-871E-49BA-9F0C-2CE72EE33465}"/>
            </c:ext>
          </c:extLst>
        </c:ser>
        <c:ser>
          <c:idx val="17"/>
          <c:order val="16"/>
          <c:tx>
            <c:strRef>
              <c:f>AnnualProduction!$C$111</c:f>
              <c:strCache>
                <c:ptCount val="1"/>
                <c:pt idx="0">
                  <c:v>Net imports (-60%)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AnnualProduction!$D$111:$AI$111</c15:sqref>
                  </c15:fullRef>
                </c:ext>
              </c:extLst>
              <c:f>(AnnualProduction!$H$111,AnnualProduction!$J$111,AnnualProduction!$O$111,AnnualProduction!$T$111,AnnualProduction!$Y$111,AnnualProduction!$AD$111,AnnualProduction!$AI$111)</c:f>
              <c:numCache>
                <c:formatCode>#,##0.00</c:formatCode>
                <c:ptCount val="7"/>
                <c:pt idx="0">
                  <c:v>6.2398252799999989</c:v>
                </c:pt>
                <c:pt idx="1">
                  <c:v>6.4264867200000007</c:v>
                </c:pt>
                <c:pt idx="2">
                  <c:v>1.9732780799999998</c:v>
                </c:pt>
                <c:pt idx="3">
                  <c:v>1.5466233599999999</c:v>
                </c:pt>
                <c:pt idx="4">
                  <c:v>-12.400228179894874</c:v>
                </c:pt>
                <c:pt idx="5">
                  <c:v>-18.251568069698852</c:v>
                </c:pt>
                <c:pt idx="6">
                  <c:v>-22.395833533314391</c:v>
                </c:pt>
              </c:numCache>
            </c:numRef>
          </c:val>
          <c:smooth val="0"/>
          <c:extLst xmlns:c15="http://schemas.microsoft.com/office/drawing/2012/chart">
            <c:ext xmlns:c16="http://schemas.microsoft.com/office/drawing/2014/chart" uri="{C3380CC4-5D6E-409C-BE32-E72D297353CC}">
              <c16:uniqueId val="{0000000F-871E-49BA-9F0C-2CE72EE33465}"/>
            </c:ext>
          </c:extLst>
        </c:ser>
        <c:ser>
          <c:idx val="18"/>
          <c:order val="17"/>
          <c:tx>
            <c:strRef>
              <c:f>AnnualProduction!$C$112</c:f>
              <c:strCache>
                <c:ptCount val="1"/>
                <c:pt idx="0">
                  <c:v>Total production (-60%)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AnnualProduction!$D$112:$AI$112</c15:sqref>
                  </c15:fullRef>
                </c:ext>
              </c:extLst>
              <c:f>(AnnualProduction!$H$112,AnnualProduction!$J$112,AnnualProduction!$O$112,AnnualProduction!$T$112,AnnualProduction!$Y$112,AnnualProduction!$AD$112,AnnualProduction!$AI$112)</c:f>
              <c:numCache>
                <c:formatCode>#,##0.00</c:formatCode>
                <c:ptCount val="7"/>
                <c:pt idx="0">
                  <c:v>53.528585711835369</c:v>
                </c:pt>
                <c:pt idx="1">
                  <c:v>54.492123408352953</c:v>
                </c:pt>
                <c:pt idx="2">
                  <c:v>62.043867122690344</c:v>
                </c:pt>
                <c:pt idx="3">
                  <c:v>65.725299730512262</c:v>
                </c:pt>
                <c:pt idx="4">
                  <c:v>83.538943312829105</c:v>
                </c:pt>
                <c:pt idx="5">
                  <c:v>93.826326325291717</c:v>
                </c:pt>
                <c:pt idx="6">
                  <c:v>100.24605793188907</c:v>
                </c:pt>
              </c:numCache>
            </c:numRef>
          </c:val>
          <c:smooth val="0"/>
          <c:extLst xmlns:c15="http://schemas.microsoft.com/office/drawing/2012/chart">
            <c:ext xmlns:c16="http://schemas.microsoft.com/office/drawing/2014/chart" uri="{C3380CC4-5D6E-409C-BE32-E72D297353CC}">
              <c16:uniqueId val="{00000010-871E-49BA-9F0C-2CE72EE33465}"/>
            </c:ext>
          </c:extLst>
        </c:ser>
        <c:ser>
          <c:idx val="21"/>
          <c:order val="20"/>
          <c:tx>
            <c:strRef>
              <c:f>AnnualProduction!$C$120</c:f>
              <c:strCache>
                <c:ptCount val="1"/>
                <c:pt idx="0">
                  <c:v>Net imports (-40%)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AnnualProduction!$D$120:$AI$120</c15:sqref>
                  </c15:fullRef>
                </c:ext>
              </c:extLst>
              <c:f>(AnnualProduction!$H$120,AnnualProduction!$J$120,AnnualProduction!$O$120,AnnualProduction!$T$120,AnnualProduction!$Y$120,AnnualProduction!$AD$120,AnnualProduction!$AI$120)</c:f>
              <c:numCache>
                <c:formatCode>#,##0.00</c:formatCode>
                <c:ptCount val="7"/>
                <c:pt idx="0">
                  <c:v>6.2398252799999989</c:v>
                </c:pt>
                <c:pt idx="1">
                  <c:v>6.4264867200000007</c:v>
                </c:pt>
                <c:pt idx="2">
                  <c:v>1.9732780799999998</c:v>
                </c:pt>
                <c:pt idx="3">
                  <c:v>1.5466233599999999</c:v>
                </c:pt>
                <c:pt idx="4">
                  <c:v>-27.550899602683476</c:v>
                </c:pt>
                <c:pt idx="5">
                  <c:v>-28.779430245299267</c:v>
                </c:pt>
                <c:pt idx="6">
                  <c:v>-29.223229217068997</c:v>
                </c:pt>
              </c:numCache>
            </c:numRef>
          </c:val>
          <c:smooth val="0"/>
          <c:extLst xmlns:c15="http://schemas.microsoft.com/office/drawing/2012/chart">
            <c:ext xmlns:c16="http://schemas.microsoft.com/office/drawing/2014/chart" uri="{C3380CC4-5D6E-409C-BE32-E72D297353CC}">
              <c16:uniqueId val="{00000014-871E-49BA-9F0C-2CE72EE33465}"/>
            </c:ext>
          </c:extLst>
        </c:ser>
        <c:ser>
          <c:idx val="22"/>
          <c:order val="21"/>
          <c:tx>
            <c:strRef>
              <c:f>AnnualProduction!$C$121</c:f>
              <c:strCache>
                <c:ptCount val="1"/>
                <c:pt idx="0">
                  <c:v>Total production (-40%)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AnnualProduction!$D$121:$AI$121</c15:sqref>
                  </c15:fullRef>
                </c:ext>
              </c:extLst>
              <c:f>(AnnualProduction!$H$121,AnnualProduction!$J$121,AnnualProduction!$O$121,AnnualProduction!$T$121,AnnualProduction!$Y$121,AnnualProduction!$AD$121,AnnualProduction!$AI$121)</c:f>
              <c:numCache>
                <c:formatCode>#,##0.00</c:formatCode>
                <c:ptCount val="7"/>
                <c:pt idx="0">
                  <c:v>53.528585711835369</c:v>
                </c:pt>
                <c:pt idx="1">
                  <c:v>54.492123408352953</c:v>
                </c:pt>
                <c:pt idx="2">
                  <c:v>62.043867122690315</c:v>
                </c:pt>
                <c:pt idx="3">
                  <c:v>65.725299730512234</c:v>
                </c:pt>
                <c:pt idx="4">
                  <c:v>99.236002431700399</c:v>
                </c:pt>
                <c:pt idx="5">
                  <c:v>104.72476722955849</c:v>
                </c:pt>
                <c:pt idx="6">
                  <c:v>107.30977147387065</c:v>
                </c:pt>
              </c:numCache>
            </c:numRef>
          </c:val>
          <c:smooth val="0"/>
          <c:extLst xmlns:c15="http://schemas.microsoft.com/office/drawing/2012/chart">
            <c:ext xmlns:c16="http://schemas.microsoft.com/office/drawing/2014/chart" uri="{C3380CC4-5D6E-409C-BE32-E72D297353CC}">
              <c16:uniqueId val="{00000015-871E-49BA-9F0C-2CE72EE33465}"/>
            </c:ext>
          </c:extLst>
        </c:ser>
        <c:ser>
          <c:idx val="25"/>
          <c:order val="24"/>
          <c:tx>
            <c:strRef>
              <c:f>AnnualProduction!$C$126</c:f>
              <c:strCache>
                <c:ptCount val="1"/>
                <c:pt idx="0">
                  <c:v>Net imports (-20%)</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AnnualProduction!$D$126:$AI$126</c15:sqref>
                  </c15:fullRef>
                </c:ext>
              </c:extLst>
              <c:f>(AnnualProduction!$H$126,AnnualProduction!$J$126,AnnualProduction!$O$126,AnnualProduction!$T$126,AnnualProduction!$Y$126,AnnualProduction!$AD$126,AnnualProduction!$AI$126)</c:f>
              <c:numCache>
                <c:formatCode>#,##0.00</c:formatCode>
                <c:ptCount val="7"/>
                <c:pt idx="0">
                  <c:v>6.2398252799999989</c:v>
                </c:pt>
                <c:pt idx="1">
                  <c:v>6.4264867200000007</c:v>
                </c:pt>
                <c:pt idx="2">
                  <c:v>1.9732780799999998</c:v>
                </c:pt>
                <c:pt idx="3">
                  <c:v>1.5466233599999999</c:v>
                </c:pt>
                <c:pt idx="4">
                  <c:v>-30.999627239741653</c:v>
                </c:pt>
                <c:pt idx="5">
                  <c:v>-31.86160814492121</c:v>
                </c:pt>
                <c:pt idx="6">
                  <c:v>-31.911832606829289</c:v>
                </c:pt>
              </c:numCache>
            </c:numRef>
          </c:val>
          <c:smooth val="0"/>
          <c:extLst xmlns:c15="http://schemas.microsoft.com/office/drawing/2012/chart">
            <c:ext xmlns:c16="http://schemas.microsoft.com/office/drawing/2014/chart" uri="{C3380CC4-5D6E-409C-BE32-E72D297353CC}">
              <c16:uniqueId val="{00000018-871E-49BA-9F0C-2CE72EE33465}"/>
            </c:ext>
          </c:extLst>
        </c:ser>
        <c:ser>
          <c:idx val="26"/>
          <c:order val="25"/>
          <c:tx>
            <c:strRef>
              <c:f>AnnualProduction!$C$127</c:f>
              <c:strCache>
                <c:ptCount val="1"/>
                <c:pt idx="0">
                  <c:v>Total production (-20%)</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AnnualProduction!$D$127:$AI$127</c15:sqref>
                  </c15:fullRef>
                </c:ext>
              </c:extLst>
              <c:f>(AnnualProduction!$H$127,AnnualProduction!$J$127,AnnualProduction!$O$127,AnnualProduction!$T$127,AnnualProduction!$Y$127,AnnualProduction!$AD$127,AnnualProduction!$AI$127)</c:f>
              <c:numCache>
                <c:formatCode>#,##0.00</c:formatCode>
                <c:ptCount val="7"/>
                <c:pt idx="0">
                  <c:v>53.528585711835397</c:v>
                </c:pt>
                <c:pt idx="1">
                  <c:v>54.492123408352953</c:v>
                </c:pt>
                <c:pt idx="2">
                  <c:v>62.043867122690315</c:v>
                </c:pt>
                <c:pt idx="3">
                  <c:v>65.725299730512148</c:v>
                </c:pt>
                <c:pt idx="4">
                  <c:v>102.81013834009751</c:v>
                </c:pt>
                <c:pt idx="5">
                  <c:v>107.9185705710498</c:v>
                </c:pt>
                <c:pt idx="6">
                  <c:v>110.09316122430535</c:v>
                </c:pt>
              </c:numCache>
            </c:numRef>
          </c:val>
          <c:smooth val="0"/>
          <c:extLst xmlns:c15="http://schemas.microsoft.com/office/drawing/2012/chart">
            <c:ext xmlns:c16="http://schemas.microsoft.com/office/drawing/2014/chart" uri="{C3380CC4-5D6E-409C-BE32-E72D297353CC}">
              <c16:uniqueId val="{00000019-871E-49BA-9F0C-2CE72EE33465}"/>
            </c:ext>
          </c:extLst>
        </c:ser>
        <c:ser>
          <c:idx val="13"/>
          <c:order val="34"/>
          <c:tx>
            <c:strRef>
              <c:f>AnnualProduction!$C$99</c:f>
              <c:strCache>
                <c:ptCount val="1"/>
                <c:pt idx="0">
                  <c:v>Net imports-Baseline</c:v>
                </c:pt>
              </c:strCache>
              <c:extLst xmlns:c15="http://schemas.microsoft.com/office/drawing/2012/chart"/>
            </c:strRef>
          </c:tx>
          <c:spPr>
            <a:ln w="12700" cap="rnd">
              <a:solidFill>
                <a:schemeClr val="tx1"/>
              </a:solidFill>
              <a:prstDash val="dash"/>
              <a:round/>
            </a:ln>
            <a:effectLst/>
          </c:spPr>
          <c:marker>
            <c:symbol val="square"/>
            <c:size val="3"/>
            <c:spPr>
              <a:noFill/>
              <a:ln w="9525">
                <a:solidFill>
                  <a:schemeClr val="tx1"/>
                </a:solidFill>
                <a:prstDash val="solid"/>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AnnualProduction!$D$99:$AI$99</c15:sqref>
                  </c15:fullRef>
                </c:ext>
              </c:extLst>
              <c:f>(AnnualProduction!$H$99,AnnualProduction!$J$99,AnnualProduction!$O$99,AnnualProduction!$T$99,AnnualProduction!$Y$99,AnnualProduction!$AD$99,AnnualProduction!$AI$99)</c:f>
              <c:numCache>
                <c:formatCode>#,##0.00</c:formatCode>
                <c:ptCount val="7"/>
                <c:pt idx="0">
                  <c:v>6.2398252799999989</c:v>
                </c:pt>
                <c:pt idx="1">
                  <c:v>6.4264867200000007</c:v>
                </c:pt>
                <c:pt idx="2">
                  <c:v>1.9732780799999998</c:v>
                </c:pt>
                <c:pt idx="3">
                  <c:v>1.5466233599999999</c:v>
                </c:pt>
                <c:pt idx="4">
                  <c:v>1.0933027199999998</c:v>
                </c:pt>
                <c:pt idx="5">
                  <c:v>1.03997088</c:v>
                </c:pt>
                <c:pt idx="6">
                  <c:v>1.03997088</c:v>
                </c:pt>
              </c:numCache>
            </c:numRef>
          </c:val>
          <c:smooth val="0"/>
          <c:extLst xmlns:c15="http://schemas.microsoft.com/office/drawing/2012/chart">
            <c:ext xmlns:c16="http://schemas.microsoft.com/office/drawing/2014/chart" uri="{C3380CC4-5D6E-409C-BE32-E72D297353CC}">
              <c16:uniqueId val="{00000024-871E-49BA-9F0C-2CE72EE33465}"/>
            </c:ext>
          </c:extLst>
        </c:ser>
        <c:ser>
          <c:idx val="35"/>
          <c:order val="35"/>
          <c:tx>
            <c:strRef>
              <c:f>AnnualProduction!$C$100</c:f>
              <c:strCache>
                <c:ptCount val="1"/>
                <c:pt idx="0">
                  <c:v>Total production-Baseline</c:v>
                </c:pt>
              </c:strCache>
              <c:extLst xmlns:c15="http://schemas.microsoft.com/office/drawing/2012/chart"/>
            </c:strRef>
          </c:tx>
          <c:spPr>
            <a:ln w="12700" cap="rnd">
              <a:solidFill>
                <a:schemeClr val="tx1"/>
              </a:solidFill>
              <a:prstDash val="dash"/>
              <a:round/>
            </a:ln>
            <a:effectLst/>
          </c:spPr>
          <c:marker>
            <c:symbol val="triangle"/>
            <c:size val="3"/>
            <c:spPr>
              <a:noFill/>
              <a:ln w="9525">
                <a:solidFill>
                  <a:schemeClr val="tx1"/>
                </a:solidFill>
              </a:ln>
              <a:effectLst/>
            </c:spPr>
          </c:marker>
          <c:cat>
            <c:strLit>
              <c:ptCount val="7"/>
              <c:pt idx="0">
                <c:v>2023</c:v>
              </c:pt>
              <c:pt idx="1">
                <c:v>2025</c:v>
              </c:pt>
              <c:pt idx="2">
                <c:v>2030</c:v>
              </c:pt>
              <c:pt idx="3">
                <c:v>2035</c:v>
              </c:pt>
              <c:pt idx="4">
                <c:v>2040</c:v>
              </c:pt>
              <c:pt idx="5">
                <c:v>2045</c:v>
              </c:pt>
              <c:pt idx="6">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AnnualProduction!$D$100:$AI$100</c15:sqref>
                  </c15:fullRef>
                </c:ext>
              </c:extLst>
              <c:f>(AnnualProduction!$H$100,AnnualProduction!$J$100,AnnualProduction!$O$100,AnnualProduction!$T$100,AnnualProduction!$Y$100,AnnualProduction!$AD$100,AnnualProduction!$AI$100)</c:f>
              <c:numCache>
                <c:formatCode>#,##0.00</c:formatCode>
                <c:ptCount val="7"/>
                <c:pt idx="0">
                  <c:v>53.528585711835369</c:v>
                </c:pt>
                <c:pt idx="1">
                  <c:v>54.492123408352953</c:v>
                </c:pt>
                <c:pt idx="2">
                  <c:v>62.043867122690344</c:v>
                </c:pt>
                <c:pt idx="3">
                  <c:v>65.725299730512404</c:v>
                </c:pt>
                <c:pt idx="4">
                  <c:v>69.433398258334165</c:v>
                </c:pt>
                <c:pt idx="5">
                  <c:v>73.687555250680191</c:v>
                </c:pt>
                <c:pt idx="6">
                  <c:v>75.792578733879793</c:v>
                </c:pt>
              </c:numCache>
            </c:numRef>
          </c:val>
          <c:smooth val="0"/>
          <c:extLst xmlns:c15="http://schemas.microsoft.com/office/drawing/2012/chart">
            <c:ext xmlns:c16="http://schemas.microsoft.com/office/drawing/2014/chart" uri="{C3380CC4-5D6E-409C-BE32-E72D297353CC}">
              <c16:uniqueId val="{00000025-871E-49BA-9F0C-2CE72EE33465}"/>
            </c:ext>
          </c:extLst>
        </c:ser>
        <c:dLbls>
          <c:showLegendKey val="0"/>
          <c:showVal val="0"/>
          <c:showCatName val="0"/>
          <c:showSerName val="0"/>
          <c:showPercent val="0"/>
          <c:showBubbleSize val="0"/>
        </c:dLbls>
        <c:marker val="1"/>
        <c:smooth val="0"/>
        <c:axId val="939524456"/>
        <c:axId val="939525440"/>
        <c:extLst>
          <c:ext xmlns:c15="http://schemas.microsoft.com/office/drawing/2012/chart" uri="{02D57815-91ED-43cb-92C2-25804820EDAC}">
            <c15:filteredLineSeries>
              <c15:ser>
                <c:idx val="14"/>
                <c:order val="12"/>
                <c:tx>
                  <c:strRef>
                    <c:extLst>
                      <c:ext uri="{02D57815-91ED-43cb-92C2-25804820EDAC}">
                        <c15:formulaRef>
                          <c15:sqref>AnnualProduction!$C$102</c15:sqref>
                        </c15:formulaRef>
                      </c:ext>
                    </c:extLst>
                    <c:strCache>
                      <c:ptCount val="1"/>
                      <c:pt idx="0">
                        <c:v>Net imports (-78%)</c:v>
                      </c:pt>
                    </c:strCache>
                  </c:strRef>
                </c:tx>
                <c:spPr>
                  <a:ln w="28575" cap="rnd">
                    <a:solidFill>
                      <a:srgbClr val="92D050"/>
                    </a:solidFill>
                    <a:prstDash val="dash"/>
                    <a:round/>
                  </a:ln>
                  <a:effectLst/>
                </c:spPr>
                <c:marker>
                  <c:symbol val="x"/>
                  <c:size val="5"/>
                  <c:spPr>
                    <a:solidFill>
                      <a:srgbClr val="92D050"/>
                    </a:solidFill>
                    <a:ln w="9525">
                      <a:solidFill>
                        <a:schemeClr val="accent3">
                          <a:lumMod val="80000"/>
                          <a:lumOff val="20000"/>
                        </a:schemeClr>
                      </a:solidFill>
                      <a:prstDash val="dash"/>
                    </a:ln>
                    <a:effectLst/>
                  </c:spPr>
                </c:marker>
                <c:val>
                  <c:numRef>
                    <c:extLst>
                      <c:ext uri="{02D57815-91ED-43cb-92C2-25804820EDAC}">
                        <c15:fullRef>
                          <c15:sqref>AnnualProduction!$D$102:$AI$102</c15:sqref>
                        </c15:fullRef>
                        <c15:formulaRef>
                          <c15:sqref>(AnnualProduction!$H$102,AnnualProduction!$J$102,AnnualProduction!$O$102,AnnualProduction!$T$102,AnnualProduction!$Y$102,AnnualProduction!$AD$102,AnnualProduction!$AI$102)</c15:sqref>
                        </c15:formulaRef>
                      </c:ext>
                    </c:extLst>
                    <c:numCache>
                      <c:formatCode>#,##0.00</c:formatCode>
                      <c:ptCount val="7"/>
                      <c:pt idx="0">
                        <c:v>6.2398252799999989</c:v>
                      </c:pt>
                      <c:pt idx="1">
                        <c:v>6.4264867200000007</c:v>
                      </c:pt>
                      <c:pt idx="2">
                        <c:v>1.9732780799999998</c:v>
                      </c:pt>
                      <c:pt idx="3">
                        <c:v>1.5466233599999999</c:v>
                      </c:pt>
                      <c:pt idx="4">
                        <c:v>-4.3671985695367672</c:v>
                      </c:pt>
                      <c:pt idx="5">
                        <c:v>-1.1311834208874814</c:v>
                      </c:pt>
                      <c:pt idx="6">
                        <c:v>-0.22367108661790613</c:v>
                      </c:pt>
                    </c:numCache>
                  </c:numRef>
                </c:val>
                <c:smooth val="0"/>
                <c:extLst>
                  <c:ext xmlns:c16="http://schemas.microsoft.com/office/drawing/2014/chart" uri="{C3380CC4-5D6E-409C-BE32-E72D297353CC}">
                    <c16:uniqueId val="{00000003-871E-49BA-9F0C-2CE72EE33465}"/>
                  </c:ext>
                </c:extLst>
              </c15:ser>
            </c15:filteredLineSeries>
            <c15:filteredLineSeries>
              <c15:ser>
                <c:idx val="15"/>
                <c:order val="13"/>
                <c:tx>
                  <c:strRef>
                    <c:extLst xmlns:c15="http://schemas.microsoft.com/office/drawing/2012/chart">
                      <c:ext xmlns:c15="http://schemas.microsoft.com/office/drawing/2012/chart" uri="{02D57815-91ED-43cb-92C2-25804820EDAC}">
                        <c15:formulaRef>
                          <c15:sqref>AnnualProduction!$C$103</c15:sqref>
                        </c15:formulaRef>
                      </c:ext>
                    </c:extLst>
                    <c:strCache>
                      <c:ptCount val="1"/>
                      <c:pt idx="0">
                        <c:v>Total production (-78%)</c:v>
                      </c:pt>
                    </c:strCache>
                  </c:strRef>
                </c:tx>
                <c:spPr>
                  <a:ln w="28575" cap="rnd">
                    <a:solidFill>
                      <a:srgbClr val="92D050"/>
                    </a:solidFill>
                    <a:prstDash val="dash"/>
                    <a:round/>
                  </a:ln>
                  <a:effectLst/>
                </c:spPr>
                <c:marker>
                  <c:symbol val="triangle"/>
                  <c:size val="5"/>
                  <c:spPr>
                    <a:solidFill>
                      <a:srgbClr val="92D050"/>
                    </a:solidFill>
                    <a:ln w="9525">
                      <a:solidFill>
                        <a:srgbClr val="92D050"/>
                      </a:solidFill>
                    </a:ln>
                    <a:effectLst/>
                  </c:spPr>
                </c:marker>
                <c:val>
                  <c:numRef>
                    <c:extLst>
                      <c:ext xmlns:c15="http://schemas.microsoft.com/office/drawing/2012/chart" uri="{02D57815-91ED-43cb-92C2-25804820EDAC}">
                        <c15:fullRef>
                          <c15:sqref>AnnualProduction!$D$103:$AI$103</c15:sqref>
                        </c15:fullRef>
                        <c15:formulaRef>
                          <c15:sqref>(AnnualProduction!$H$103,AnnualProduction!$J$103,AnnualProduction!$O$103,AnnualProduction!$T$103,AnnualProduction!$Y$103,AnnualProduction!$AD$103,AnnualProduction!$AI$103)</c15:sqref>
                        </c15:formulaRef>
                      </c:ext>
                    </c:extLst>
                    <c:numCache>
                      <c:formatCode>#,##0.00</c:formatCode>
                      <c:ptCount val="7"/>
                      <c:pt idx="0">
                        <c:v>53.528585711835397</c:v>
                      </c:pt>
                      <c:pt idx="1">
                        <c:v>54.492123408352953</c:v>
                      </c:pt>
                      <c:pt idx="2">
                        <c:v>62.043867122690344</c:v>
                      </c:pt>
                      <c:pt idx="3">
                        <c:v>65.72529973051212</c:v>
                      </c:pt>
                      <c:pt idx="4">
                        <c:v>75.182620789562975</c:v>
                      </c:pt>
                      <c:pt idx="5">
                        <c:v>76.067535708256258</c:v>
                      </c:pt>
                      <c:pt idx="6">
                        <c:v>77.259169293066847</c:v>
                      </c:pt>
                    </c:numCache>
                  </c:numRef>
                </c:val>
                <c:smooth val="0"/>
                <c:extLst xmlns:c15="http://schemas.microsoft.com/office/drawing/2012/chart">
                  <c:ext xmlns:c16="http://schemas.microsoft.com/office/drawing/2014/chart" uri="{C3380CC4-5D6E-409C-BE32-E72D297353CC}">
                    <c16:uniqueId val="{00000004-871E-49BA-9F0C-2CE72EE33465}"/>
                  </c:ext>
                </c:extLst>
              </c15:ser>
            </c15:filteredLineSeries>
            <c15:filteredLineSeries>
              <c15:ser>
                <c:idx val="19"/>
                <c:order val="18"/>
                <c:tx>
                  <c:strRef>
                    <c:extLst xmlns:c15="http://schemas.microsoft.com/office/drawing/2012/chart">
                      <c:ext xmlns:c15="http://schemas.microsoft.com/office/drawing/2012/chart" uri="{02D57815-91ED-43cb-92C2-25804820EDAC}">
                        <c15:formulaRef>
                          <c15:sqref>AnnualProduction!$C$117</c15:sqref>
                        </c15:formulaRef>
                      </c:ext>
                    </c:extLst>
                    <c:strCache>
                      <c:ptCount val="1"/>
                      <c:pt idx="0">
                        <c:v>Net imports (-50%)</c:v>
                      </c:pt>
                    </c:strCache>
                  </c:strRef>
                </c:tx>
                <c:spPr>
                  <a:ln w="28575" cap="rnd">
                    <a:solidFill>
                      <a:srgbClr val="FF0000"/>
                    </a:solidFill>
                    <a:prstDash val="dash"/>
                    <a:round/>
                  </a:ln>
                  <a:effectLst/>
                </c:spPr>
                <c:marker>
                  <c:symbol val="square"/>
                  <c:size val="5"/>
                  <c:spPr>
                    <a:solidFill>
                      <a:srgbClr val="FF0000"/>
                    </a:solidFill>
                    <a:ln w="9525">
                      <a:solidFill>
                        <a:srgbClr val="FF0000"/>
                      </a:solidFill>
                      <a:prstDash val="dash"/>
                    </a:ln>
                    <a:effectLst/>
                  </c:spPr>
                </c:marker>
                <c:val>
                  <c:numRef>
                    <c:extLst>
                      <c:ext xmlns:c15="http://schemas.microsoft.com/office/drawing/2012/chart" uri="{02D57815-91ED-43cb-92C2-25804820EDAC}">
                        <c15:fullRef>
                          <c15:sqref>AnnualProduction!$D$117:$AI$117</c15:sqref>
                        </c15:fullRef>
                        <c15:formulaRef>
                          <c15:sqref>(AnnualProduction!$H$117,AnnualProduction!$J$117,AnnualProduction!$O$117,AnnualProduction!$T$117,AnnualProduction!$Y$117,AnnualProduction!$AD$117,AnnualProduction!$AI$117)</c15:sqref>
                        </c15:formulaRef>
                      </c:ext>
                    </c:extLst>
                    <c:numCache>
                      <c:formatCode>#,##0.00</c:formatCode>
                      <c:ptCount val="7"/>
                      <c:pt idx="0">
                        <c:v>6.2398252799999989</c:v>
                      </c:pt>
                      <c:pt idx="1">
                        <c:v>6.4264867200000007</c:v>
                      </c:pt>
                      <c:pt idx="2">
                        <c:v>1.9732780799999998</c:v>
                      </c:pt>
                      <c:pt idx="3">
                        <c:v>1.5466233599999999</c:v>
                      </c:pt>
                      <c:pt idx="4">
                        <c:v>-21.426746973635609</c:v>
                      </c:pt>
                      <c:pt idx="5">
                        <c:v>-24.319596975478301</c:v>
                      </c:pt>
                      <c:pt idx="6">
                        <c:v>-26.24248641246367</c:v>
                      </c:pt>
                    </c:numCache>
                  </c:numRef>
                </c:val>
                <c:smooth val="0"/>
                <c:extLst xmlns:c15="http://schemas.microsoft.com/office/drawing/2012/chart">
                  <c:ext xmlns:c16="http://schemas.microsoft.com/office/drawing/2014/chart" uri="{C3380CC4-5D6E-409C-BE32-E72D297353CC}">
                    <c16:uniqueId val="{00000011-871E-49BA-9F0C-2CE72EE33465}"/>
                  </c:ext>
                </c:extLst>
              </c15:ser>
            </c15:filteredLineSeries>
            <c15:filteredLineSeries>
              <c15:ser>
                <c:idx val="20"/>
                <c:order val="19"/>
                <c:tx>
                  <c:strRef>
                    <c:extLst xmlns:c15="http://schemas.microsoft.com/office/drawing/2012/chart">
                      <c:ext xmlns:c15="http://schemas.microsoft.com/office/drawing/2012/chart" uri="{02D57815-91ED-43cb-92C2-25804820EDAC}">
                        <c15:formulaRef>
                          <c15:sqref>AnnualProduction!$C$118</c15:sqref>
                        </c15:formulaRef>
                      </c:ext>
                    </c:extLst>
                    <c:strCache>
                      <c:ptCount val="1"/>
                      <c:pt idx="0">
                        <c:v>Total production (-50%)</c:v>
                      </c:pt>
                    </c:strCache>
                  </c:strRef>
                </c:tx>
                <c:spPr>
                  <a:ln w="28575" cap="rnd">
                    <a:solidFill>
                      <a:srgbClr val="FF0000"/>
                    </a:solidFill>
                    <a:prstDash val="dash"/>
                    <a:round/>
                  </a:ln>
                  <a:effectLst/>
                </c:spPr>
                <c:marker>
                  <c:symbol val="triangle"/>
                  <c:size val="5"/>
                  <c:spPr>
                    <a:solidFill>
                      <a:srgbClr val="FF0000"/>
                    </a:solidFill>
                    <a:ln w="9525">
                      <a:solidFill>
                        <a:srgbClr val="FF0000"/>
                      </a:solidFill>
                      <a:prstDash val="dash"/>
                    </a:ln>
                    <a:effectLst/>
                  </c:spPr>
                </c:marker>
                <c:val>
                  <c:numRef>
                    <c:extLst>
                      <c:ext xmlns:c15="http://schemas.microsoft.com/office/drawing/2012/chart" uri="{02D57815-91ED-43cb-92C2-25804820EDAC}">
                        <c15:fullRef>
                          <c15:sqref>AnnualProduction!$D$118:$AI$118</c15:sqref>
                        </c15:fullRef>
                        <c15:formulaRef>
                          <c15:sqref>(AnnualProduction!$H$118,AnnualProduction!$J$118,AnnualProduction!$O$118,AnnualProduction!$T$118,AnnualProduction!$Y$118,AnnualProduction!$AD$118,AnnualProduction!$AI$118)</c15:sqref>
                        </c15:formulaRef>
                      </c:ext>
                    </c:extLst>
                    <c:numCache>
                      <c:formatCode>#,##0.00</c:formatCode>
                      <c:ptCount val="7"/>
                      <c:pt idx="0">
                        <c:v>53.528585711835397</c:v>
                      </c:pt>
                      <c:pt idx="1">
                        <c:v>54.492123408352953</c:v>
                      </c:pt>
                      <c:pt idx="2">
                        <c:v>62.043867122690344</c:v>
                      </c:pt>
                      <c:pt idx="3">
                        <c:v>65.725299730512262</c:v>
                      </c:pt>
                      <c:pt idx="4">
                        <c:v>92.881815941605865</c:v>
                      </c:pt>
                      <c:pt idx="5">
                        <c:v>100.10434714893665</c:v>
                      </c:pt>
                      <c:pt idx="6">
                        <c:v>104.22656807888107</c:v>
                      </c:pt>
                    </c:numCache>
                  </c:numRef>
                </c:val>
                <c:smooth val="0"/>
                <c:extLst xmlns:c15="http://schemas.microsoft.com/office/drawing/2012/chart">
                  <c:ext xmlns:c16="http://schemas.microsoft.com/office/drawing/2014/chart" uri="{C3380CC4-5D6E-409C-BE32-E72D297353CC}">
                    <c16:uniqueId val="{00000013-871E-49BA-9F0C-2CE72EE33465}"/>
                  </c:ext>
                </c:extLst>
              </c15:ser>
            </c15:filteredLineSeries>
            <c15:filteredLineSeries>
              <c15:ser>
                <c:idx val="23"/>
                <c:order val="22"/>
                <c:tx>
                  <c:strRef>
                    <c:extLst xmlns:c15="http://schemas.microsoft.com/office/drawing/2012/chart">
                      <c:ext xmlns:c15="http://schemas.microsoft.com/office/drawing/2012/chart" uri="{02D57815-91ED-43cb-92C2-25804820EDAC}">
                        <c15:formulaRef>
                          <c15:sqref>AnnualProduction!$C$123</c15:sqref>
                        </c15:formulaRef>
                      </c:ext>
                    </c:extLst>
                    <c:strCache>
                      <c:ptCount val="1"/>
                      <c:pt idx="0">
                        <c:v>Net imports (-30%)</c:v>
                      </c:pt>
                    </c:strCache>
                  </c:strRef>
                </c:tx>
                <c:spPr>
                  <a:ln w="28575" cap="rnd">
                    <a:solidFill>
                      <a:schemeClr val="accent1">
                        <a:lumMod val="60000"/>
                        <a:lumOff val="40000"/>
                      </a:schemeClr>
                    </a:solidFill>
                    <a:prstDash val="dash"/>
                    <a:round/>
                  </a:ln>
                  <a:effectLst/>
                </c:spPr>
                <c:marker>
                  <c:symbol val="square"/>
                  <c:size val="5"/>
                  <c:spPr>
                    <a:solidFill>
                      <a:schemeClr val="accent1">
                        <a:lumMod val="60000"/>
                        <a:lumOff val="40000"/>
                      </a:schemeClr>
                    </a:solidFill>
                    <a:ln w="9525">
                      <a:solidFill>
                        <a:schemeClr val="accent1">
                          <a:lumMod val="60000"/>
                          <a:lumOff val="40000"/>
                        </a:schemeClr>
                      </a:solidFill>
                    </a:ln>
                    <a:effectLst/>
                  </c:spPr>
                </c:marker>
                <c:val>
                  <c:numRef>
                    <c:extLst>
                      <c:ext xmlns:c15="http://schemas.microsoft.com/office/drawing/2012/chart" uri="{02D57815-91ED-43cb-92C2-25804820EDAC}">
                        <c15:fullRef>
                          <c15:sqref>AnnualProduction!$D$123:$AI$123</c15:sqref>
                        </c15:fullRef>
                        <c15:formulaRef>
                          <c15:sqref>(AnnualProduction!$H$123,AnnualProduction!$J$123,AnnualProduction!$O$123,AnnualProduction!$T$123,AnnualProduction!$Y$123,AnnualProduction!$AD$123,AnnualProduction!$AI$123)</c15:sqref>
                        </c15:formulaRef>
                      </c:ext>
                    </c:extLst>
                    <c:numCache>
                      <c:formatCode>#,##0.00</c:formatCode>
                      <c:ptCount val="7"/>
                      <c:pt idx="0">
                        <c:v>6.2398252799999989</c:v>
                      </c:pt>
                      <c:pt idx="1">
                        <c:v>6.4264867200000007</c:v>
                      </c:pt>
                      <c:pt idx="2">
                        <c:v>1.9732780799999998</c:v>
                      </c:pt>
                      <c:pt idx="3">
                        <c:v>1.5466233600000026</c:v>
                      </c:pt>
                      <c:pt idx="4">
                        <c:v>-29.919222307509408</c:v>
                      </c:pt>
                      <c:pt idx="5">
                        <c:v>-30.71838375851506</c:v>
                      </c:pt>
                      <c:pt idx="6">
                        <c:v>-30.904628124187802</c:v>
                      </c:pt>
                    </c:numCache>
                  </c:numRef>
                </c:val>
                <c:smooth val="0"/>
                <c:extLst xmlns:c15="http://schemas.microsoft.com/office/drawing/2012/chart">
                  <c:ext xmlns:c16="http://schemas.microsoft.com/office/drawing/2014/chart" uri="{C3380CC4-5D6E-409C-BE32-E72D297353CC}">
                    <c16:uniqueId val="{00000016-871E-49BA-9F0C-2CE72EE33465}"/>
                  </c:ext>
                </c:extLst>
              </c15:ser>
            </c15:filteredLineSeries>
            <c15:filteredLineSeries>
              <c15:ser>
                <c:idx val="24"/>
                <c:order val="23"/>
                <c:tx>
                  <c:strRef>
                    <c:extLst xmlns:c15="http://schemas.microsoft.com/office/drawing/2012/chart">
                      <c:ext xmlns:c15="http://schemas.microsoft.com/office/drawing/2012/chart" uri="{02D57815-91ED-43cb-92C2-25804820EDAC}">
                        <c15:formulaRef>
                          <c15:sqref>AnnualProduction!$C$124</c15:sqref>
                        </c15:formulaRef>
                      </c:ext>
                    </c:extLst>
                    <c:strCache>
                      <c:ptCount val="1"/>
                      <c:pt idx="0">
                        <c:v>Total production (-30%)</c:v>
                      </c:pt>
                    </c:strCache>
                  </c:strRef>
                </c:tx>
                <c:spPr>
                  <a:ln w="28575" cap="rnd">
                    <a:solidFill>
                      <a:schemeClr val="accent1">
                        <a:lumMod val="60000"/>
                        <a:lumOff val="40000"/>
                      </a:schemeClr>
                    </a:solidFill>
                    <a:prstDash val="dash"/>
                    <a:round/>
                  </a:ln>
                  <a:effectLst/>
                </c:spPr>
                <c:marker>
                  <c:symbol val="triangle"/>
                  <c:size val="5"/>
                  <c:spPr>
                    <a:solidFill>
                      <a:schemeClr val="accent1">
                        <a:lumMod val="60000"/>
                        <a:lumOff val="40000"/>
                      </a:schemeClr>
                    </a:solidFill>
                    <a:ln w="9525">
                      <a:solidFill>
                        <a:schemeClr val="accent1">
                          <a:lumMod val="60000"/>
                          <a:lumOff val="40000"/>
                        </a:schemeClr>
                      </a:solidFill>
                    </a:ln>
                    <a:effectLst/>
                  </c:spPr>
                </c:marker>
                <c:val>
                  <c:numRef>
                    <c:extLst>
                      <c:ext xmlns:c15="http://schemas.microsoft.com/office/drawing/2012/chart" uri="{02D57815-91ED-43cb-92C2-25804820EDAC}">
                        <c15:fullRef>
                          <c15:sqref>AnnualProduction!$D$124:$AI$124</c15:sqref>
                        </c15:fullRef>
                        <c15:formulaRef>
                          <c15:sqref>(AnnualProduction!$H$124,AnnualProduction!$J$124,AnnualProduction!$O$124,AnnualProduction!$T$124,AnnualProduction!$Y$124,AnnualProduction!$AD$124,AnnualProduction!$AI$124)</c15:sqref>
                        </c15:formulaRef>
                      </c:ext>
                    </c:extLst>
                    <c:numCache>
                      <c:formatCode>#,##0.00</c:formatCode>
                      <c:ptCount val="7"/>
                      <c:pt idx="0">
                        <c:v>53.528585711835397</c:v>
                      </c:pt>
                      <c:pt idx="1">
                        <c:v>54.492123408352953</c:v>
                      </c:pt>
                      <c:pt idx="2">
                        <c:v>62.043867122690344</c:v>
                      </c:pt>
                      <c:pt idx="3">
                        <c:v>65.725299730512205</c:v>
                      </c:pt>
                      <c:pt idx="4">
                        <c:v>101.69065236681692</c:v>
                      </c:pt>
                      <c:pt idx="5">
                        <c:v>106.73421676411635</c:v>
                      </c:pt>
                      <c:pt idx="6">
                        <c:v>109.05049481712712</c:v>
                      </c:pt>
                    </c:numCache>
                  </c:numRef>
                </c:val>
                <c:smooth val="0"/>
                <c:extLst xmlns:c15="http://schemas.microsoft.com/office/drawing/2012/chart">
                  <c:ext xmlns:c16="http://schemas.microsoft.com/office/drawing/2014/chart" uri="{C3380CC4-5D6E-409C-BE32-E72D297353CC}">
                    <c16:uniqueId val="{00000017-871E-49BA-9F0C-2CE72EE33465}"/>
                  </c:ext>
                </c:extLst>
              </c15:ser>
            </c15:filteredLineSeries>
            <c15:filteredLineSeries>
              <c15:ser>
                <c:idx val="27"/>
                <c:order val="26"/>
                <c:tx>
                  <c:strRef>
                    <c:extLst xmlns:c15="http://schemas.microsoft.com/office/drawing/2012/chart">
                      <c:ext xmlns:c15="http://schemas.microsoft.com/office/drawing/2012/chart" uri="{02D57815-91ED-43cb-92C2-25804820EDAC}">
                        <c15:formulaRef>
                          <c15:sqref>AnnualProduction!$C$129</c15:sqref>
                        </c15:formulaRef>
                      </c:ext>
                    </c:extLst>
                    <c:strCache>
                      <c:ptCount val="1"/>
                      <c:pt idx="0">
                        <c:v>Net imports (-10%)</c:v>
                      </c:pt>
                    </c:strCache>
                  </c:strRef>
                </c:tx>
                <c:spPr>
                  <a:ln w="28575" cap="rnd">
                    <a:solidFill>
                      <a:schemeClr val="accent5">
                        <a:lumMod val="60000"/>
                        <a:lumOff val="40000"/>
                      </a:schemeClr>
                    </a:solidFill>
                    <a:prstDash val="sysDot"/>
                    <a:round/>
                  </a:ln>
                  <a:effectLst/>
                </c:spPr>
                <c:marker>
                  <c:symbol val="x"/>
                  <c:size val="5"/>
                  <c:spPr>
                    <a:noFill/>
                    <a:ln w="9525">
                      <a:solidFill>
                        <a:schemeClr val="accent5">
                          <a:lumMod val="60000"/>
                          <a:lumOff val="40000"/>
                        </a:schemeClr>
                      </a:solidFill>
                    </a:ln>
                    <a:effectLst/>
                  </c:spPr>
                </c:marker>
                <c:val>
                  <c:numRef>
                    <c:extLst>
                      <c:ext xmlns:c15="http://schemas.microsoft.com/office/drawing/2012/chart" uri="{02D57815-91ED-43cb-92C2-25804820EDAC}">
                        <c15:fullRef>
                          <c15:sqref>AnnualProduction!$D$129:$AI$129</c15:sqref>
                        </c15:fullRef>
                        <c15:formulaRef>
                          <c15:sqref>(AnnualProduction!$H$129,AnnualProduction!$J$129,AnnualProduction!$O$129,AnnualProduction!$T$129,AnnualProduction!$Y$129,AnnualProduction!$AD$129,AnnualProduction!$AI$129)</c15:sqref>
                        </c15:formulaRef>
                      </c:ext>
                    </c:extLst>
                    <c:numCache>
                      <c:formatCode>#,##0.00</c:formatCode>
                      <c:ptCount val="7"/>
                      <c:pt idx="0">
                        <c:v>6.2398252799999989</c:v>
                      </c:pt>
                      <c:pt idx="1">
                        <c:v>6.4264867200000007</c:v>
                      </c:pt>
                      <c:pt idx="2">
                        <c:v>1.9732780799999998</c:v>
                      </c:pt>
                      <c:pt idx="3">
                        <c:v>1.5466233599999999</c:v>
                      </c:pt>
                      <c:pt idx="4">
                        <c:v>-31.379643872469529</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A-871E-49BA-9F0C-2CE72EE33465}"/>
                  </c:ext>
                </c:extLst>
              </c15:ser>
            </c15:filteredLineSeries>
            <c15:filteredLineSeries>
              <c15:ser>
                <c:idx val="28"/>
                <c:order val="27"/>
                <c:tx>
                  <c:strRef>
                    <c:extLst xmlns:c15="http://schemas.microsoft.com/office/drawing/2012/chart">
                      <c:ext xmlns:c15="http://schemas.microsoft.com/office/drawing/2012/chart" uri="{02D57815-91ED-43cb-92C2-25804820EDAC}">
                        <c15:formulaRef>
                          <c15:sqref>AnnualProduction!$C$130</c15:sqref>
                        </c15:formulaRef>
                      </c:ext>
                    </c:extLst>
                    <c:strCache>
                      <c:ptCount val="1"/>
                      <c:pt idx="0">
                        <c:v>Total production (-10%)</c:v>
                      </c:pt>
                    </c:strCache>
                  </c:strRef>
                </c:tx>
                <c:spPr>
                  <a:ln w="28575" cap="rnd">
                    <a:solidFill>
                      <a:schemeClr val="accent5">
                        <a:lumMod val="60000"/>
                        <a:lumOff val="40000"/>
                      </a:schemeClr>
                    </a:solidFill>
                    <a:prstDash val="dash"/>
                    <a:round/>
                  </a:ln>
                  <a:effectLst/>
                </c:spPr>
                <c:marker>
                  <c:symbol val="triangle"/>
                  <c:size val="5"/>
                  <c:spPr>
                    <a:noFill/>
                    <a:ln w="9525">
                      <a:solidFill>
                        <a:schemeClr val="accent5">
                          <a:lumMod val="60000"/>
                          <a:lumOff val="40000"/>
                        </a:schemeClr>
                      </a:solidFill>
                    </a:ln>
                    <a:effectLst/>
                  </c:spPr>
                </c:marker>
                <c:val>
                  <c:numRef>
                    <c:extLst>
                      <c:ext xmlns:c15="http://schemas.microsoft.com/office/drawing/2012/chart" uri="{02D57815-91ED-43cb-92C2-25804820EDAC}">
                        <c15:fullRef>
                          <c15:sqref>AnnualProduction!$D$130:$AI$130</c15:sqref>
                        </c15:fullRef>
                        <c15:formulaRef>
                          <c15:sqref>(AnnualProduction!$H$130,AnnualProduction!$J$130,AnnualProduction!$O$130,AnnualProduction!$T$130,AnnualProduction!$Y$130,AnnualProduction!$AD$130,AnnualProduction!$AI$130)</c15:sqref>
                        </c15:formulaRef>
                      </c:ext>
                    </c:extLst>
                    <c:numCache>
                      <c:formatCode>#,##0.00</c:formatCode>
                      <c:ptCount val="7"/>
                      <c:pt idx="0">
                        <c:v>53.528585711835397</c:v>
                      </c:pt>
                      <c:pt idx="1">
                        <c:v>54.492123408352953</c:v>
                      </c:pt>
                      <c:pt idx="2">
                        <c:v>62.043867122690315</c:v>
                      </c:pt>
                      <c:pt idx="3">
                        <c:v>65.72529973051229</c:v>
                      </c:pt>
                      <c:pt idx="4">
                        <c:v>103.20389547496741</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B-871E-49BA-9F0C-2CE72EE33465}"/>
                  </c:ext>
                </c:extLst>
              </c15:ser>
            </c15:filteredLineSeries>
            <c15:filteredLineSeries>
              <c15:ser>
                <c:idx val="29"/>
                <c:order val="28"/>
                <c:tx>
                  <c:strRef>
                    <c:extLst xmlns:c15="http://schemas.microsoft.com/office/drawing/2012/chart">
                      <c:ext xmlns:c15="http://schemas.microsoft.com/office/drawing/2012/chart" uri="{02D57815-91ED-43cb-92C2-25804820EDAC}">
                        <c15:formulaRef>
                          <c15:sqref>AnnualProduction!$C$135</c15:sqref>
                        </c15:formulaRef>
                      </c:ext>
                    </c:extLst>
                    <c:strCache>
                      <c:ptCount val="1"/>
                      <c:pt idx="0">
                        <c:v>Net imports (+10%)</c:v>
                      </c:pt>
                    </c:strCache>
                  </c:strRef>
                </c:tx>
                <c:spPr>
                  <a:ln w="28575" cap="rnd">
                    <a:solidFill>
                      <a:schemeClr val="accent3">
                        <a:lumMod val="50000"/>
                      </a:schemeClr>
                    </a:solidFill>
                    <a:prstDash val="sysDot"/>
                    <a:round/>
                  </a:ln>
                  <a:effectLst/>
                </c:spPr>
                <c:marker>
                  <c:symbol val="triangle"/>
                  <c:size val="5"/>
                  <c:spPr>
                    <a:solidFill>
                      <a:schemeClr val="accent3">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AnnualProduction!$D$135:$AI$135</c15:sqref>
                        </c15:fullRef>
                        <c15:formulaRef>
                          <c15:sqref>(AnnualProduction!$H$135,AnnualProduction!$J$135,AnnualProduction!$O$135,AnnualProduction!$T$135,AnnualProduction!$Y$135,AnnualProduction!$AD$135,AnnualProduction!$AI$135)</c15:sqref>
                        </c15:formulaRef>
                      </c:ext>
                    </c:extLst>
                    <c:numCache>
                      <c:formatCode>#,##0.00</c:formatCode>
                      <c:ptCount val="7"/>
                      <c:pt idx="0">
                        <c:v>6.2398252799999989</c:v>
                      </c:pt>
                      <c:pt idx="1">
                        <c:v>6.4264867200000024</c:v>
                      </c:pt>
                      <c:pt idx="2">
                        <c:v>1.9732780799999998</c:v>
                      </c:pt>
                      <c:pt idx="3">
                        <c:v>1.5466233599999999</c:v>
                      </c:pt>
                      <c:pt idx="4">
                        <c:v>-31.58657731017103</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C-871E-49BA-9F0C-2CE72EE33465}"/>
                  </c:ext>
                </c:extLst>
              </c15:ser>
            </c15:filteredLineSeries>
            <c15:filteredLineSeries>
              <c15:ser>
                <c:idx val="30"/>
                <c:order val="29"/>
                <c:tx>
                  <c:strRef>
                    <c:extLst xmlns:c15="http://schemas.microsoft.com/office/drawing/2012/chart">
                      <c:ext xmlns:c15="http://schemas.microsoft.com/office/drawing/2012/chart" uri="{02D57815-91ED-43cb-92C2-25804820EDAC}">
                        <c15:formulaRef>
                          <c15:sqref>AnnualProduction!$C$136</c15:sqref>
                        </c15:formulaRef>
                      </c:ext>
                    </c:extLst>
                    <c:strCache>
                      <c:ptCount val="1"/>
                      <c:pt idx="0">
                        <c:v>Total production (+10%)</c:v>
                      </c:pt>
                    </c:strCache>
                  </c:strRef>
                </c:tx>
                <c:spPr>
                  <a:ln w="28575" cap="rnd">
                    <a:solidFill>
                      <a:schemeClr val="accent3">
                        <a:lumMod val="50000"/>
                      </a:schemeClr>
                    </a:solidFill>
                    <a:prstDash val="dash"/>
                    <a:round/>
                  </a:ln>
                  <a:effectLst/>
                </c:spPr>
                <c:marker>
                  <c:symbol val="triangle"/>
                  <c:size val="5"/>
                  <c:spPr>
                    <a:solidFill>
                      <a:schemeClr val="accent3">
                        <a:lumMod val="50000"/>
                      </a:schemeClr>
                    </a:solidFill>
                    <a:ln w="9525">
                      <a:solidFill>
                        <a:schemeClr val="accent1">
                          <a:lumMod val="50000"/>
                        </a:schemeClr>
                      </a:solidFill>
                    </a:ln>
                    <a:effectLst/>
                  </c:spPr>
                </c:marker>
                <c:val>
                  <c:numRef>
                    <c:extLst>
                      <c:ext xmlns:c15="http://schemas.microsoft.com/office/drawing/2012/chart" uri="{02D57815-91ED-43cb-92C2-25804820EDAC}">
                        <c15:fullRef>
                          <c15:sqref>AnnualProduction!$D$136:$AI$136</c15:sqref>
                        </c15:fullRef>
                        <c15:formulaRef>
                          <c15:sqref>(AnnualProduction!$H$136,AnnualProduction!$J$136,AnnualProduction!$O$136,AnnualProduction!$T$136,AnnualProduction!$Y$136,AnnualProduction!$AD$136,AnnualProduction!$AI$136)</c15:sqref>
                        </c15:formulaRef>
                      </c:ext>
                    </c:extLst>
                    <c:numCache>
                      <c:formatCode>#,##0.00</c:formatCode>
                      <c:ptCount val="7"/>
                      <c:pt idx="0">
                        <c:v>53.528585711835369</c:v>
                      </c:pt>
                      <c:pt idx="1">
                        <c:v>54.492123408352953</c:v>
                      </c:pt>
                      <c:pt idx="2">
                        <c:v>62.04386712269033</c:v>
                      </c:pt>
                      <c:pt idx="3">
                        <c:v>65.725299730512177</c:v>
                      </c:pt>
                      <c:pt idx="4">
                        <c:v>103.20389547496747</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D-871E-49BA-9F0C-2CE72EE33465}"/>
                  </c:ext>
                </c:extLst>
              </c15:ser>
            </c15:filteredLineSeries>
            <c15:filteredLineSeries>
              <c15:ser>
                <c:idx val="31"/>
                <c:order val="30"/>
                <c:tx>
                  <c:strRef>
                    <c:extLst xmlns:c15="http://schemas.microsoft.com/office/drawing/2012/chart">
                      <c:ext xmlns:c15="http://schemas.microsoft.com/office/drawing/2012/chart" uri="{02D57815-91ED-43cb-92C2-25804820EDAC}">
                        <c15:formulaRef>
                          <c15:sqref>AnnualProduction!$C$138</c15:sqref>
                        </c15:formulaRef>
                      </c:ext>
                    </c:extLst>
                    <c:strCache>
                      <c:ptCount val="1"/>
                      <c:pt idx="0">
                        <c:v>Net imports (+20%)</c:v>
                      </c:pt>
                    </c:strCache>
                  </c:strRef>
                </c:tx>
                <c:spPr>
                  <a:ln w="28575" cap="rnd">
                    <a:solidFill>
                      <a:schemeClr val="accent3">
                        <a:lumMod val="50000"/>
                      </a:schemeClr>
                    </a:solidFill>
                    <a:prstDash val="sysDot"/>
                    <a:round/>
                  </a:ln>
                  <a:effectLst/>
                </c:spPr>
                <c:marker>
                  <c:symbol val="diamond"/>
                  <c:size val="5"/>
                  <c:spPr>
                    <a:solidFill>
                      <a:schemeClr val="accent3">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AnnualProduction!$D$138:$AI$138</c15:sqref>
                        </c15:fullRef>
                        <c15:formulaRef>
                          <c15:sqref>(AnnualProduction!$H$138,AnnualProduction!$J$138,AnnualProduction!$O$138,AnnualProduction!$T$138,AnnualProduction!$Y$138,AnnualProduction!$AD$138,AnnualProduction!$AI$138)</c15:sqref>
                        </c15:formulaRef>
                      </c:ext>
                    </c:extLst>
                    <c:numCache>
                      <c:formatCode>#,##0.00</c:formatCode>
                      <c:ptCount val="7"/>
                      <c:pt idx="0">
                        <c:v>6.2398252799999989</c:v>
                      </c:pt>
                      <c:pt idx="1">
                        <c:v>6.4264867200000007</c:v>
                      </c:pt>
                      <c:pt idx="2">
                        <c:v>1.9732780799999998</c:v>
                      </c:pt>
                      <c:pt idx="3">
                        <c:v>1.5466233599999999</c:v>
                      </c:pt>
                      <c:pt idx="4">
                        <c:v>-31.58657731017103</c:v>
                      </c:pt>
                      <c:pt idx="5">
                        <c:v>-32.277286300708937</c:v>
                      </c:pt>
                      <c:pt idx="6">
                        <c:v>-32.279405909557838</c:v>
                      </c:pt>
                    </c:numCache>
                  </c:numRef>
                </c:val>
                <c:smooth val="0"/>
                <c:extLst xmlns:c15="http://schemas.microsoft.com/office/drawing/2012/chart">
                  <c:ext xmlns:c16="http://schemas.microsoft.com/office/drawing/2014/chart" uri="{C3380CC4-5D6E-409C-BE32-E72D297353CC}">
                    <c16:uniqueId val="{0000001E-871E-49BA-9F0C-2CE72EE33465}"/>
                  </c:ext>
                </c:extLst>
              </c15:ser>
            </c15:filteredLineSeries>
            <c15:filteredLineSeries>
              <c15:ser>
                <c:idx val="32"/>
                <c:order val="31"/>
                <c:tx>
                  <c:strRef>
                    <c:extLst xmlns:c15="http://schemas.microsoft.com/office/drawing/2012/chart">
                      <c:ext xmlns:c15="http://schemas.microsoft.com/office/drawing/2012/chart" uri="{02D57815-91ED-43cb-92C2-25804820EDAC}">
                        <c15:formulaRef>
                          <c15:sqref>AnnualProduction!$C$139</c15:sqref>
                        </c15:formulaRef>
                      </c:ext>
                    </c:extLst>
                    <c:strCache>
                      <c:ptCount val="1"/>
                      <c:pt idx="0">
                        <c:v>Total production (+20%)</c:v>
                      </c:pt>
                    </c:strCache>
                  </c:strRef>
                </c:tx>
                <c:spPr>
                  <a:ln w="28575" cap="rnd">
                    <a:solidFill>
                      <a:schemeClr val="accent3">
                        <a:lumMod val="50000"/>
                      </a:schemeClr>
                    </a:solidFill>
                    <a:prstDash val="dash"/>
                    <a:round/>
                  </a:ln>
                  <a:effectLst/>
                </c:spPr>
                <c:marker>
                  <c:symbol val="triangle"/>
                  <c:size val="5"/>
                  <c:spPr>
                    <a:solidFill>
                      <a:schemeClr val="accent4">
                        <a:lumMod val="50000"/>
                      </a:schemeClr>
                    </a:solidFill>
                    <a:ln w="9525">
                      <a:solidFill>
                        <a:schemeClr val="accent3">
                          <a:lumMod val="50000"/>
                        </a:schemeClr>
                      </a:solidFill>
                    </a:ln>
                    <a:effectLst/>
                  </c:spPr>
                </c:marker>
                <c:val>
                  <c:numRef>
                    <c:extLst>
                      <c:ext xmlns:c15="http://schemas.microsoft.com/office/drawing/2012/chart" uri="{02D57815-91ED-43cb-92C2-25804820EDAC}">
                        <c15:fullRef>
                          <c15:sqref>AnnualProduction!$D$139:$AI$139</c15:sqref>
                        </c15:fullRef>
                        <c15:formulaRef>
                          <c15:sqref>(AnnualProduction!$H$139,AnnualProduction!$J$139,AnnualProduction!$O$139,AnnualProduction!$T$139,AnnualProduction!$Y$139,AnnualProduction!$AD$139,AnnualProduction!$AI$139)</c15:sqref>
                        </c15:formulaRef>
                      </c:ext>
                    </c:extLst>
                    <c:numCache>
                      <c:formatCode>#,##0.00</c:formatCode>
                      <c:ptCount val="7"/>
                      <c:pt idx="0">
                        <c:v>53.528585711835369</c:v>
                      </c:pt>
                      <c:pt idx="1">
                        <c:v>54.492123408352953</c:v>
                      </c:pt>
                      <c:pt idx="2">
                        <c:v>62.043867122690337</c:v>
                      </c:pt>
                      <c:pt idx="3">
                        <c:v>65.72529973051229</c:v>
                      </c:pt>
                      <c:pt idx="4">
                        <c:v>103.41833427051306</c:v>
                      </c:pt>
                      <c:pt idx="5">
                        <c:v>108.34892735482508</c:v>
                      </c:pt>
                      <c:pt idx="6">
                        <c:v>110.47340878614418</c:v>
                      </c:pt>
                    </c:numCache>
                  </c:numRef>
                </c:val>
                <c:smooth val="0"/>
                <c:extLst xmlns:c15="http://schemas.microsoft.com/office/drawing/2012/chart">
                  <c:ext xmlns:c16="http://schemas.microsoft.com/office/drawing/2014/chart" uri="{C3380CC4-5D6E-409C-BE32-E72D297353CC}">
                    <c16:uniqueId val="{0000001F-871E-49BA-9F0C-2CE72EE33465}"/>
                  </c:ext>
                </c:extLst>
              </c15:ser>
            </c15:filteredLineSeries>
            <c15:filteredLineSeries>
              <c15:ser>
                <c:idx val="33"/>
                <c:order val="32"/>
                <c:tx>
                  <c:strRef>
                    <c:extLst xmlns:c15="http://schemas.microsoft.com/office/drawing/2012/chart">
                      <c:ext xmlns:c15="http://schemas.microsoft.com/office/drawing/2012/chart" uri="{02D57815-91ED-43cb-92C2-25804820EDAC}">
                        <c15:formulaRef>
                          <c15:sqref>AnnualProduction!$C$141</c15:sqref>
                        </c15:formulaRef>
                      </c:ext>
                    </c:extLst>
                    <c:strCache>
                      <c:ptCount val="1"/>
                      <c:pt idx="0">
                        <c:v>Net imports (+30%)</c:v>
                      </c:pt>
                    </c:strCache>
                  </c:strRef>
                </c:tx>
                <c:spPr>
                  <a:ln w="28575" cap="rnd">
                    <a:solidFill>
                      <a:schemeClr val="accent3">
                        <a:lumMod val="50000"/>
                      </a:schemeClr>
                    </a:solidFill>
                    <a:prstDash val="dash"/>
                    <a:round/>
                  </a:ln>
                  <a:effectLst/>
                </c:spPr>
                <c:marker>
                  <c:symbol val="square"/>
                  <c:size val="5"/>
                  <c:spPr>
                    <a:solidFill>
                      <a:schemeClr val="accent5">
                        <a:lumMod val="50000"/>
                      </a:schemeClr>
                    </a:solidFill>
                    <a:ln w="9525">
                      <a:solidFill>
                        <a:schemeClr val="accent4">
                          <a:lumMod val="50000"/>
                        </a:schemeClr>
                      </a:solidFill>
                    </a:ln>
                    <a:effectLst/>
                  </c:spPr>
                </c:marker>
                <c:val>
                  <c:numRef>
                    <c:extLst>
                      <c:ext xmlns:c15="http://schemas.microsoft.com/office/drawing/2012/chart" uri="{02D57815-91ED-43cb-92C2-25804820EDAC}">
                        <c15:fullRef>
                          <c15:sqref>AnnualProduction!$D$141:$AI$141</c15:sqref>
                        </c15:fullRef>
                        <c15:formulaRef>
                          <c15:sqref>(AnnualProduction!$H$141,AnnualProduction!$J$141,AnnualProduction!$O$141,AnnualProduction!$T$141,AnnualProduction!$Y$141,AnnualProduction!$AD$141,AnnualProduction!$AI$141)</c15:sqref>
                        </c15:formulaRef>
                      </c:ext>
                    </c:extLst>
                    <c:numCache>
                      <c:formatCode>#,##0.00</c:formatCode>
                      <c:ptCount val="7"/>
                      <c:pt idx="0">
                        <c:v>6.2398252799999963</c:v>
                      </c:pt>
                      <c:pt idx="1">
                        <c:v>6.4264867199999962</c:v>
                      </c:pt>
                      <c:pt idx="2">
                        <c:v>1.9732780800000016</c:v>
                      </c:pt>
                      <c:pt idx="3">
                        <c:v>1.5466233599999994</c:v>
                      </c:pt>
                      <c:pt idx="4">
                        <c:v>-31.628808633838169</c:v>
                      </c:pt>
                      <c:pt idx="5">
                        <c:v>-32.316960357989778</c:v>
                      </c:pt>
                      <c:pt idx="6">
                        <c:v>-32.194924010292837</c:v>
                      </c:pt>
                    </c:numCache>
                  </c:numRef>
                </c:val>
                <c:smooth val="0"/>
                <c:extLst xmlns:c15="http://schemas.microsoft.com/office/drawing/2012/chart">
                  <c:ext xmlns:c16="http://schemas.microsoft.com/office/drawing/2014/chart" uri="{C3380CC4-5D6E-409C-BE32-E72D297353CC}">
                    <c16:uniqueId val="{00000020-871E-49BA-9F0C-2CE72EE33465}"/>
                  </c:ext>
                </c:extLst>
              </c15:ser>
            </c15:filteredLineSeries>
            <c15:filteredLineSeries>
              <c15:ser>
                <c:idx val="34"/>
                <c:order val="33"/>
                <c:tx>
                  <c:strRef>
                    <c:extLst xmlns:c15="http://schemas.microsoft.com/office/drawing/2012/chart">
                      <c:ext xmlns:c15="http://schemas.microsoft.com/office/drawing/2012/chart" uri="{02D57815-91ED-43cb-92C2-25804820EDAC}">
                        <c15:formulaRef>
                          <c15:sqref>AnnualProduction!$C$142</c15:sqref>
                        </c15:formulaRef>
                      </c:ext>
                    </c:extLst>
                    <c:strCache>
                      <c:ptCount val="1"/>
                      <c:pt idx="0">
                        <c:v>Total production (+30%)</c:v>
                      </c:pt>
                    </c:strCache>
                  </c:strRef>
                </c:tx>
                <c:spPr>
                  <a:ln w="28575" cap="rnd">
                    <a:solidFill>
                      <a:schemeClr val="accent3">
                        <a:lumMod val="50000"/>
                      </a:schemeClr>
                    </a:solidFill>
                    <a:prstDash val="dash"/>
                    <a:round/>
                  </a:ln>
                  <a:effectLst/>
                </c:spPr>
                <c:marker>
                  <c:symbol val="triangle"/>
                  <c:size val="5"/>
                  <c:spPr>
                    <a:solidFill>
                      <a:schemeClr val="accent5">
                        <a:lumMod val="50000"/>
                      </a:schemeClr>
                    </a:solidFill>
                    <a:ln w="9525">
                      <a:solidFill>
                        <a:schemeClr val="accent5">
                          <a:lumMod val="50000"/>
                        </a:schemeClr>
                      </a:solidFill>
                    </a:ln>
                    <a:effectLst/>
                  </c:spPr>
                </c:marker>
                <c:val>
                  <c:numRef>
                    <c:extLst>
                      <c:ext xmlns:c15="http://schemas.microsoft.com/office/drawing/2012/chart" uri="{02D57815-91ED-43cb-92C2-25804820EDAC}">
                        <c15:fullRef>
                          <c15:sqref>AnnualProduction!$D$142:$AI$142</c15:sqref>
                        </c15:fullRef>
                        <c15:formulaRef>
                          <c15:sqref>(AnnualProduction!$H$142,AnnualProduction!$J$142,AnnualProduction!$O$142,AnnualProduction!$T$142,AnnualProduction!$Y$142,AnnualProduction!$AD$142,AnnualProduction!$AI$142)</c15:sqref>
                        </c15:formulaRef>
                      </c:ext>
                    </c:extLst>
                    <c:numCache>
                      <c:formatCode>#,##0.00</c:formatCode>
                      <c:ptCount val="7"/>
                      <c:pt idx="0">
                        <c:v>53.52858571183539</c:v>
                      </c:pt>
                      <c:pt idx="1">
                        <c:v>54.492123408352953</c:v>
                      </c:pt>
                      <c:pt idx="2">
                        <c:v>62.04386712269033</c:v>
                      </c:pt>
                      <c:pt idx="3">
                        <c:v>65.725299730512248</c:v>
                      </c:pt>
                      <c:pt idx="4">
                        <c:v>103.46211652888638</c:v>
                      </c:pt>
                      <c:pt idx="5">
                        <c:v>108.39004579404633</c:v>
                      </c:pt>
                      <c:pt idx="6">
                        <c:v>110.38519810396343</c:v>
                      </c:pt>
                    </c:numCache>
                  </c:numRef>
                </c:val>
                <c:smooth val="0"/>
                <c:extLst xmlns:c15="http://schemas.microsoft.com/office/drawing/2012/chart">
                  <c:ext xmlns:c16="http://schemas.microsoft.com/office/drawing/2014/chart" uri="{C3380CC4-5D6E-409C-BE32-E72D297353CC}">
                    <c16:uniqueId val="{00000022-871E-49BA-9F0C-2CE72EE33465}"/>
                  </c:ext>
                </c:extLst>
              </c15:ser>
            </c15:filteredLineSeries>
          </c:ext>
        </c:extLst>
      </c:lineChart>
      <c:catAx>
        <c:axId val="9395244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700" b="0" i="0" u="none" strike="noStrike" kern="1200" baseline="0">
                <a:solidFill>
                  <a:schemeClr val="tx1">
                    <a:lumMod val="65000"/>
                    <a:lumOff val="35000"/>
                  </a:schemeClr>
                </a:solidFill>
                <a:latin typeface="+mn-lt"/>
                <a:ea typeface="+mn-ea"/>
                <a:cs typeface="+mn-cs"/>
              </a:defRPr>
            </a:pPr>
            <a:endParaRPr lang="LID4096"/>
          </a:p>
        </c:txPr>
        <c:crossAx val="939525440"/>
        <c:crosses val="autoZero"/>
        <c:auto val="1"/>
        <c:lblAlgn val="ctr"/>
        <c:lblOffset val="100"/>
        <c:noMultiLvlLbl val="0"/>
      </c:catAx>
      <c:valAx>
        <c:axId val="93952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Power generation (TWh)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9395244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 παραγωγή ανά ηλεκτροπαραγωγική τεχνολογία</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barChart>
        <c:barDir val="col"/>
        <c:grouping val="stacked"/>
        <c:varyColors val="0"/>
        <c:ser>
          <c:idx val="0"/>
          <c:order val="0"/>
          <c:tx>
            <c:strRef>
              <c:f>AnnualProduction!$C$147</c:f>
              <c:strCache>
                <c:ptCount val="1"/>
                <c:pt idx="0">
                  <c:v>Καθαρές Εισαγωγές</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AnnualProduction!$D$147:$AI$147</c15:sqref>
                  </c15:fullRef>
                </c:ext>
              </c:extLst>
              <c:f>AnnualProduction!$F$147:$S$147</c:f>
              <c:numCache>
                <c:formatCode>0%</c:formatCode>
                <c:ptCount val="14"/>
                <c:pt idx="0">
                  <c:v>0.12021273492575556</c:v>
                </c:pt>
                <c:pt idx="1">
                  <c:v>0.10451534837514014</c:v>
                </c:pt>
                <c:pt idx="2">
                  <c:v>0.10440005307908197</c:v>
                </c:pt>
                <c:pt idx="3">
                  <c:v>0.10473078184117732</c:v>
                </c:pt>
                <c:pt idx="4">
                  <c:v>0.10549299641701712</c:v>
                </c:pt>
                <c:pt idx="5">
                  <c:v>8.978547710181152E-2</c:v>
                </c:pt>
                <c:pt idx="6">
                  <c:v>7.4361303409247917E-2</c:v>
                </c:pt>
                <c:pt idx="7">
                  <c:v>5.9638868947999898E-2</c:v>
                </c:pt>
                <c:pt idx="8">
                  <c:v>4.4963147142003217E-2</c:v>
                </c:pt>
                <c:pt idx="9">
                  <c:v>3.0824212384857684E-2</c:v>
                </c:pt>
                <c:pt idx="10">
                  <c:v>2.8891409501839611E-2</c:v>
                </c:pt>
                <c:pt idx="11">
                  <c:v>2.7402628953703396E-2</c:v>
                </c:pt>
                <c:pt idx="12">
                  <c:v>2.5941025146246969E-2</c:v>
                </c:pt>
                <c:pt idx="13">
                  <c:v>2.439402448727691E-2</c:v>
                </c:pt>
              </c:numCache>
            </c:numRef>
          </c:val>
          <c:extLst>
            <c:ext xmlns:c16="http://schemas.microsoft.com/office/drawing/2014/chart" uri="{C3380CC4-5D6E-409C-BE32-E72D297353CC}">
              <c16:uniqueId val="{00000000-C9BE-4D10-9170-A2D6C0B41894}"/>
            </c:ext>
          </c:extLst>
        </c:ser>
        <c:ser>
          <c:idx val="1"/>
          <c:order val="1"/>
          <c:tx>
            <c:strRef>
              <c:f>AnnualProduction!$C$148</c:f>
              <c:strCache>
                <c:ptCount val="1"/>
                <c:pt idx="0">
                  <c:v>Γεωθερμία</c:v>
                </c:pt>
              </c:strCache>
              <c:extLst xmlns:c15="http://schemas.microsoft.com/office/drawing/2012/chart"/>
            </c:strRef>
          </c:tx>
          <c:spPr>
            <a:solidFill>
              <a:schemeClr val="accent2"/>
            </a:solidFill>
            <a:ln>
              <a:noFill/>
            </a:ln>
            <a:effectLst/>
          </c:spPr>
          <c:invertIfNegative val="0"/>
          <c:dLbls>
            <c:delete val="1"/>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AnnualProduction!$D$148:$AI$148</c15:sqref>
                  </c15:fullRef>
                </c:ext>
              </c:extLst>
              <c:f>AnnualProduction!$F$148:$S$148</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xmlns:c15="http://schemas.microsoft.com/office/drawing/2012/chart">
            <c:ext xmlns:c16="http://schemas.microsoft.com/office/drawing/2014/chart" uri="{C3380CC4-5D6E-409C-BE32-E72D297353CC}">
              <c16:uniqueId val="{00000001-C9BE-4D10-9170-A2D6C0B41894}"/>
            </c:ext>
          </c:extLst>
        </c:ser>
        <c:ser>
          <c:idx val="2"/>
          <c:order val="2"/>
          <c:tx>
            <c:strRef>
              <c:f>AnnualProduction!$C$149</c:f>
              <c:strCache>
                <c:ptCount val="1"/>
                <c:pt idx="0">
                  <c:v>Βιομάζα</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AnnualProduction!$D$149:$AI$149</c15:sqref>
                  </c15:fullRef>
                </c:ext>
              </c:extLst>
              <c:f>AnnualProduction!$F$149:$S$149</c:f>
              <c:numCache>
                <c:formatCode>0%</c:formatCode>
                <c:ptCount val="14"/>
                <c:pt idx="0">
                  <c:v>9.8869158394508661E-3</c:v>
                </c:pt>
                <c:pt idx="1">
                  <c:v>2.5343030653425136E-2</c:v>
                </c:pt>
                <c:pt idx="2">
                  <c:v>4.183117589088621E-2</c:v>
                </c:pt>
                <c:pt idx="3">
                  <c:v>5.8005509550190057E-2</c:v>
                </c:pt>
                <c:pt idx="4">
                  <c:v>5.7457910985011698E-2</c:v>
                </c:pt>
                <c:pt idx="5">
                  <c:v>5.6934956850789191E-2</c:v>
                </c:pt>
                <c:pt idx="6">
                  <c:v>5.6421436209010682E-2</c:v>
                </c:pt>
                <c:pt idx="7">
                  <c:v>5.5917096087275291E-2</c:v>
                </c:pt>
                <c:pt idx="8">
                  <c:v>5.5158972864902976E-2</c:v>
                </c:pt>
                <c:pt idx="9">
                  <c:v>4.9034502604958979E-2</c:v>
                </c:pt>
                <c:pt idx="10">
                  <c:v>4.2208818930230436E-2</c:v>
                </c:pt>
                <c:pt idx="11">
                  <c:v>3.2602158734049834E-2</c:v>
                </c:pt>
                <c:pt idx="12">
                  <c:v>2.5219544551073798E-2</c:v>
                </c:pt>
                <c:pt idx="13">
                  <c:v>2.6873210619311822E-2</c:v>
                </c:pt>
              </c:numCache>
            </c:numRef>
          </c:val>
          <c:extLst>
            <c:ext xmlns:c16="http://schemas.microsoft.com/office/drawing/2014/chart" uri="{C3380CC4-5D6E-409C-BE32-E72D297353CC}">
              <c16:uniqueId val="{00000002-C9BE-4D10-9170-A2D6C0B41894}"/>
            </c:ext>
          </c:extLst>
        </c:ser>
        <c:ser>
          <c:idx val="3"/>
          <c:order val="3"/>
          <c:tx>
            <c:strRef>
              <c:f>AnnualProduction!$C$150</c:f>
              <c:strCache>
                <c:ptCount val="1"/>
                <c:pt idx="0">
                  <c:v>Λιγνιτικά</c:v>
                </c:pt>
              </c:strCache>
            </c:strRef>
          </c:tx>
          <c:spPr>
            <a:solidFill>
              <a:srgbClr val="FF0000"/>
            </a:solidFill>
            <a:ln>
              <a:noFill/>
            </a:ln>
            <a:effectLst/>
          </c:spPr>
          <c:invertIfNegative val="0"/>
          <c:dLbls>
            <c:dLbl>
              <c:idx val="7"/>
              <c:delete val="1"/>
              <c:extLst>
                <c:ext xmlns:c15="http://schemas.microsoft.com/office/drawing/2012/chart" uri="{CE6537A1-D6FC-4f65-9D91-7224C49458BB}"/>
                <c:ext xmlns:c16="http://schemas.microsoft.com/office/drawing/2014/chart" uri="{C3380CC4-5D6E-409C-BE32-E72D297353CC}">
                  <c16:uniqueId val="{00000015-C9BE-4D10-9170-A2D6C0B41894}"/>
                </c:ext>
              </c:extLst>
            </c:dLbl>
            <c:dLbl>
              <c:idx val="8"/>
              <c:delete val="1"/>
              <c:extLst>
                <c:ext xmlns:c15="http://schemas.microsoft.com/office/drawing/2012/chart" uri="{CE6537A1-D6FC-4f65-9D91-7224C49458BB}"/>
                <c:ext xmlns:c16="http://schemas.microsoft.com/office/drawing/2014/chart" uri="{C3380CC4-5D6E-409C-BE32-E72D297353CC}">
                  <c16:uniqueId val="{00000014-C9BE-4D10-9170-A2D6C0B41894}"/>
                </c:ext>
              </c:extLst>
            </c:dLbl>
            <c:dLbl>
              <c:idx val="9"/>
              <c:delete val="1"/>
              <c:extLst>
                <c:ext xmlns:c15="http://schemas.microsoft.com/office/drawing/2012/chart" uri="{CE6537A1-D6FC-4f65-9D91-7224C49458BB}"/>
                <c:ext xmlns:c16="http://schemas.microsoft.com/office/drawing/2014/chart" uri="{C3380CC4-5D6E-409C-BE32-E72D297353CC}">
                  <c16:uniqueId val="{00000013-C9BE-4D10-9170-A2D6C0B41894}"/>
                </c:ext>
              </c:extLst>
            </c:dLbl>
            <c:dLbl>
              <c:idx val="10"/>
              <c:delete val="1"/>
              <c:extLst>
                <c:ext xmlns:c15="http://schemas.microsoft.com/office/drawing/2012/chart" uri="{CE6537A1-D6FC-4f65-9D91-7224C49458BB}"/>
                <c:ext xmlns:c16="http://schemas.microsoft.com/office/drawing/2014/chart" uri="{C3380CC4-5D6E-409C-BE32-E72D297353CC}">
                  <c16:uniqueId val="{00000012-C9BE-4D10-9170-A2D6C0B41894}"/>
                </c:ext>
              </c:extLst>
            </c:dLbl>
            <c:dLbl>
              <c:idx val="11"/>
              <c:delete val="1"/>
              <c:extLst>
                <c:ext xmlns:c15="http://schemas.microsoft.com/office/drawing/2012/chart" uri="{CE6537A1-D6FC-4f65-9D91-7224C49458BB}"/>
                <c:ext xmlns:c16="http://schemas.microsoft.com/office/drawing/2014/chart" uri="{C3380CC4-5D6E-409C-BE32-E72D297353CC}">
                  <c16:uniqueId val="{00000011-C9BE-4D10-9170-A2D6C0B41894}"/>
                </c:ext>
              </c:extLst>
            </c:dLbl>
            <c:dLbl>
              <c:idx val="12"/>
              <c:delete val="1"/>
              <c:extLst>
                <c:ext xmlns:c15="http://schemas.microsoft.com/office/drawing/2012/chart" uri="{CE6537A1-D6FC-4f65-9D91-7224C49458BB}"/>
                <c:ext xmlns:c16="http://schemas.microsoft.com/office/drawing/2014/chart" uri="{C3380CC4-5D6E-409C-BE32-E72D297353CC}">
                  <c16:uniqueId val="{00000010-C9BE-4D10-9170-A2D6C0B41894}"/>
                </c:ext>
              </c:extLst>
            </c:dLbl>
            <c:dLbl>
              <c:idx val="13"/>
              <c:delete val="1"/>
              <c:extLst>
                <c:ext xmlns:c15="http://schemas.microsoft.com/office/drawing/2012/chart" uri="{CE6537A1-D6FC-4f65-9D91-7224C49458BB}"/>
                <c:ext xmlns:c16="http://schemas.microsoft.com/office/drawing/2014/chart" uri="{C3380CC4-5D6E-409C-BE32-E72D297353CC}">
                  <c16:uniqueId val="{0000000F-C9BE-4D10-9170-A2D6C0B418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AnnualProduction!$D$150:$AI$150</c15:sqref>
                  </c15:fullRef>
                </c:ext>
              </c:extLst>
              <c:f>AnnualProduction!$F$150:$S$150</c:f>
              <c:numCache>
                <c:formatCode>0%</c:formatCode>
                <c:ptCount val="14"/>
                <c:pt idx="0">
                  <c:v>0.26691586320365585</c:v>
                </c:pt>
                <c:pt idx="1">
                  <c:v>0.22806090436089546</c:v>
                </c:pt>
                <c:pt idx="2">
                  <c:v>6.926384838845312E-2</c:v>
                </c:pt>
                <c:pt idx="3">
                  <c:v>5.5981543089733367E-3</c:v>
                </c:pt>
                <c:pt idx="4">
                  <c:v>0</c:v>
                </c:pt>
                <c:pt idx="5">
                  <c:v>0</c:v>
                </c:pt>
                <c:pt idx="6">
                  <c:v>0</c:v>
                </c:pt>
                <c:pt idx="7">
                  <c:v>0</c:v>
                </c:pt>
                <c:pt idx="8">
                  <c:v>0</c:v>
                </c:pt>
                <c:pt idx="9">
                  <c:v>0</c:v>
                </c:pt>
                <c:pt idx="10">
                  <c:v>0</c:v>
                </c:pt>
                <c:pt idx="11">
                  <c:v>0</c:v>
                </c:pt>
                <c:pt idx="12">
                  <c:v>0</c:v>
                </c:pt>
                <c:pt idx="13">
                  <c:v>0</c:v>
                </c:pt>
              </c:numCache>
            </c:numRef>
          </c:val>
          <c:extLst>
            <c:ext xmlns:c15="http://schemas.microsoft.com/office/drawing/2012/chart" uri="{02D57815-91ED-43cb-92C2-25804820EDAC}">
              <c15:categoryFilterExceptions>
                <c15:categoryFilterException>
                  <c15:sqref>AnnualProduction!$T$150</c15:sqref>
                  <c15:dLbl>
                    <c:idx val="13"/>
                    <c:delete val="1"/>
                    <c:extLst>
                      <c:ext uri="{CE6537A1-D6FC-4f65-9D91-7224C49458BB}"/>
                      <c:ext xmlns:c16="http://schemas.microsoft.com/office/drawing/2014/chart" uri="{C3380CC4-5D6E-409C-BE32-E72D297353CC}">
                        <c16:uniqueId val="{00000000-C944-4323-9ACA-6054DBBF11B0}"/>
                      </c:ext>
                    </c:extLst>
                  </c15:dLbl>
                </c15:categoryFilterException>
              </c15:categoryFilterExceptions>
            </c:ext>
            <c:ext xmlns:c16="http://schemas.microsoft.com/office/drawing/2014/chart" uri="{C3380CC4-5D6E-409C-BE32-E72D297353CC}">
              <c16:uniqueId val="{00000003-C9BE-4D10-9170-A2D6C0B41894}"/>
            </c:ext>
          </c:extLst>
        </c:ser>
        <c:ser>
          <c:idx val="4"/>
          <c:order val="4"/>
          <c:tx>
            <c:strRef>
              <c:f>AnnualProduction!$C$151</c:f>
              <c:strCache>
                <c:ptCount val="1"/>
                <c:pt idx="0">
                  <c:v>Ντίζελ</c:v>
                </c:pt>
              </c:strCache>
            </c:strRef>
          </c:tx>
          <c:spPr>
            <a:solidFill>
              <a:schemeClr val="accent1">
                <a:lumMod val="60000"/>
                <a:lumOff val="40000"/>
              </a:schemeClr>
            </a:solidFill>
            <a:ln>
              <a:noFill/>
            </a:ln>
            <a:effectLst/>
          </c:spPr>
          <c:invertIfNegative val="0"/>
          <c:dLbls>
            <c:delete val="1"/>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AnnualProduction!$D$151:$AI$151</c15:sqref>
                  </c15:fullRef>
                </c:ext>
              </c:extLst>
              <c:f>AnnualProduction!$F$151:$S$151</c:f>
              <c:numCache>
                <c:formatCode>0%</c:formatCode>
                <c:ptCount val="14"/>
                <c:pt idx="0">
                  <c:v>5.3823318817269955E-2</c:v>
                </c:pt>
                <c:pt idx="1">
                  <c:v>4.5988254942365907E-2</c:v>
                </c:pt>
                <c:pt idx="2">
                  <c:v>4.2756431994638265E-2</c:v>
                </c:pt>
                <c:pt idx="3">
                  <c:v>3.9126742512746449E-2</c:v>
                </c:pt>
                <c:pt idx="4">
                  <c:v>3.6021553928701378E-2</c:v>
                </c:pt>
                <c:pt idx="5">
                  <c:v>3.2982788991708131E-2</c:v>
                </c:pt>
                <c:pt idx="6">
                  <c:v>3.0446583765828861E-2</c:v>
                </c:pt>
                <c:pt idx="7">
                  <c:v>2.440578714389877E-2</c:v>
                </c:pt>
                <c:pt idx="8">
                  <c:v>1.8384464368809725E-2</c:v>
                </c:pt>
                <c:pt idx="9">
                  <c:v>1.2583082195395169E-2</c:v>
                </c:pt>
                <c:pt idx="10">
                  <c:v>0</c:v>
                </c:pt>
                <c:pt idx="11">
                  <c:v>0</c:v>
                </c:pt>
                <c:pt idx="12">
                  <c:v>0</c:v>
                </c:pt>
                <c:pt idx="13">
                  <c:v>0</c:v>
                </c:pt>
              </c:numCache>
            </c:numRef>
          </c:val>
          <c:extLst>
            <c:ext xmlns:c16="http://schemas.microsoft.com/office/drawing/2014/chart" uri="{C3380CC4-5D6E-409C-BE32-E72D297353CC}">
              <c16:uniqueId val="{00000004-C9BE-4D10-9170-A2D6C0B41894}"/>
            </c:ext>
          </c:extLst>
        </c:ser>
        <c:ser>
          <c:idx val="5"/>
          <c:order val="5"/>
          <c:tx>
            <c:strRef>
              <c:f>AnnualProduction!$C$152</c:f>
              <c:strCache>
                <c:ptCount val="1"/>
                <c:pt idx="0">
                  <c:v>Υδροηλεκτρικά</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AnnualProduction!$D$152:$AI$152</c15:sqref>
                  </c15:fullRef>
                </c:ext>
              </c:extLst>
              <c:f>AnnualProduction!$F$152:$S$152</c:f>
              <c:numCache>
                <c:formatCode>0%</c:formatCode>
                <c:ptCount val="14"/>
                <c:pt idx="0">
                  <c:v>0.10398305672950317</c:v>
                </c:pt>
                <c:pt idx="1">
                  <c:v>8.8846236680383189E-2</c:v>
                </c:pt>
                <c:pt idx="2">
                  <c:v>8.7989694791726511E-2</c:v>
                </c:pt>
                <c:pt idx="3">
                  <c:v>8.7151115215956726E-2</c:v>
                </c:pt>
                <c:pt idx="4">
                  <c:v>8.6328368790383858E-2</c:v>
                </c:pt>
                <c:pt idx="5">
                  <c:v>8.554264970339176E-2</c:v>
                </c:pt>
                <c:pt idx="6">
                  <c:v>8.4771104087044968E-2</c:v>
                </c:pt>
                <c:pt idx="7">
                  <c:v>8.4013351859743887E-2</c:v>
                </c:pt>
                <c:pt idx="8">
                  <c:v>8.2874299986685288E-2</c:v>
                </c:pt>
                <c:pt idx="9">
                  <c:v>8.2149933813934845E-2</c:v>
                </c:pt>
                <c:pt idx="10">
                  <c:v>8.1398731901450722E-2</c:v>
                </c:pt>
                <c:pt idx="11">
                  <c:v>8.0661143899279669E-2</c:v>
                </c:pt>
                <c:pt idx="12">
                  <c:v>7.993815307451016E-2</c:v>
                </c:pt>
                <c:pt idx="13">
                  <c:v>8.9701463168305129E-2</c:v>
                </c:pt>
              </c:numCache>
            </c:numRef>
          </c:val>
          <c:extLst>
            <c:ext xmlns:c16="http://schemas.microsoft.com/office/drawing/2014/chart" uri="{C3380CC4-5D6E-409C-BE32-E72D297353CC}">
              <c16:uniqueId val="{00000005-C9BE-4D10-9170-A2D6C0B41894}"/>
            </c:ext>
          </c:extLst>
        </c:ser>
        <c:ser>
          <c:idx val="6"/>
          <c:order val="6"/>
          <c:tx>
            <c:strRef>
              <c:f>AnnualProduction!$C$153</c:f>
              <c:strCache>
                <c:ptCount val="1"/>
                <c:pt idx="0">
                  <c:v>Φυσικού Αερίου</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AnnualProduction!$D$153:$AI$153</c15:sqref>
                  </c15:fullRef>
                </c:ext>
              </c:extLst>
              <c:f>AnnualProduction!$F$153:$S$153</c:f>
              <c:numCache>
                <c:formatCode>0%</c:formatCode>
                <c:ptCount val="14"/>
                <c:pt idx="0">
                  <c:v>0.13309579703627161</c:v>
                </c:pt>
                <c:pt idx="1">
                  <c:v>0.1846415866199925</c:v>
                </c:pt>
                <c:pt idx="2">
                  <c:v>0.27885155175253995</c:v>
                </c:pt>
                <c:pt idx="3">
                  <c:v>0.27916883933289577</c:v>
                </c:pt>
                <c:pt idx="4">
                  <c:v>0.23813750974252934</c:v>
                </c:pt>
                <c:pt idx="5">
                  <c:v>0.20865821471436474</c:v>
                </c:pt>
                <c:pt idx="6">
                  <c:v>0.17926294845943266</c:v>
                </c:pt>
                <c:pt idx="7">
                  <c:v>0.14779204673553642</c:v>
                </c:pt>
                <c:pt idx="8">
                  <c:v>0.10737882780476715</c:v>
                </c:pt>
                <c:pt idx="9">
                  <c:v>9.3807358596354598E-2</c:v>
                </c:pt>
                <c:pt idx="10">
                  <c:v>8.3799264766723627E-2</c:v>
                </c:pt>
                <c:pt idx="11">
                  <c:v>5.7368104202224129E-2</c:v>
                </c:pt>
                <c:pt idx="12">
                  <c:v>3.8498064431897003E-2</c:v>
                </c:pt>
                <c:pt idx="13">
                  <c:v>1.5525470263633351E-2</c:v>
                </c:pt>
              </c:numCache>
            </c:numRef>
          </c:val>
          <c:extLst>
            <c:ext xmlns:c16="http://schemas.microsoft.com/office/drawing/2014/chart" uri="{C3380CC4-5D6E-409C-BE32-E72D297353CC}">
              <c16:uniqueId val="{00000006-C9BE-4D10-9170-A2D6C0B41894}"/>
            </c:ext>
          </c:extLst>
        </c:ser>
        <c:ser>
          <c:idx val="7"/>
          <c:order val="7"/>
          <c:tx>
            <c:strRef>
              <c:f>AnnualProduction!$C$154</c:f>
              <c:strCache>
                <c:ptCount val="1"/>
                <c:pt idx="0">
                  <c:v>Εμπορικά Φωτοβολταικά</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AnnualProduction!$D$154:$AI$154</c15:sqref>
                  </c15:fullRef>
                </c:ext>
              </c:extLst>
              <c:f>AnnualProduction!$F$154:$S$154</c:f>
              <c:numCache>
                <c:formatCode>0%</c:formatCode>
                <c:ptCount val="14"/>
                <c:pt idx="0">
                  <c:v>0.10656847325331367</c:v>
                </c:pt>
                <c:pt idx="1">
                  <c:v>0.10931853343583357</c:v>
                </c:pt>
                <c:pt idx="2">
                  <c:v>0.12635179247824832</c:v>
                </c:pt>
                <c:pt idx="3">
                  <c:v>0.14306239581127825</c:v>
                </c:pt>
                <c:pt idx="4">
                  <c:v>0.1594574876530932</c:v>
                </c:pt>
                <c:pt idx="5">
                  <c:v>0.17559033654675438</c:v>
                </c:pt>
                <c:pt idx="6">
                  <c:v>0.19143216736028237</c:v>
                </c:pt>
                <c:pt idx="7">
                  <c:v>0.20699078415382668</c:v>
                </c:pt>
                <c:pt idx="8">
                  <c:v>0.21902975607304787</c:v>
                </c:pt>
                <c:pt idx="9">
                  <c:v>0.21711531762650185</c:v>
                </c:pt>
                <c:pt idx="10">
                  <c:v>0.23305745080866377</c:v>
                </c:pt>
                <c:pt idx="11">
                  <c:v>0.24871066729914001</c:v>
                </c:pt>
                <c:pt idx="12">
                  <c:v>0.26408721056547257</c:v>
                </c:pt>
                <c:pt idx="13">
                  <c:v>0.27792176082681108</c:v>
                </c:pt>
              </c:numCache>
            </c:numRef>
          </c:val>
          <c:extLst>
            <c:ext xmlns:c16="http://schemas.microsoft.com/office/drawing/2014/chart" uri="{C3380CC4-5D6E-409C-BE32-E72D297353CC}">
              <c16:uniqueId val="{00000007-C9BE-4D10-9170-A2D6C0B41894}"/>
            </c:ext>
          </c:extLst>
        </c:ser>
        <c:ser>
          <c:idx val="9"/>
          <c:order val="9"/>
          <c:tx>
            <c:strRef>
              <c:f>AnnualProduction!$C$156</c:f>
              <c:strCache>
                <c:ptCount val="1"/>
                <c:pt idx="0">
                  <c:v>Αιολική Ενέργεια</c:v>
                </c:pt>
              </c:strCache>
            </c:strRef>
          </c:tx>
          <c:spPr>
            <a:solidFill>
              <a:schemeClr val="accent1">
                <a:lumMod val="40000"/>
                <a:lumOff val="60000"/>
              </a:schemeClr>
            </a:solidFill>
            <a:ln>
              <a:solidFill>
                <a:schemeClr val="accent1">
                  <a:lumMod val="40000"/>
                  <a:lumOff val="6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AnnualProduction!$D$156:$AI$156</c15:sqref>
                  </c15:fullRef>
                </c:ext>
              </c:extLst>
              <c:f>AnnualProduction!$F$156:$S$156</c:f>
              <c:numCache>
                <c:formatCode>0%</c:formatCode>
                <c:ptCount val="14"/>
                <c:pt idx="0">
                  <c:v>0.19274960138447414</c:v>
                </c:pt>
                <c:pt idx="1">
                  <c:v>0.1965788147293886</c:v>
                </c:pt>
                <c:pt idx="2">
                  <c:v>0.22626401653716646</c:v>
                </c:pt>
                <c:pt idx="3">
                  <c:v>0.25538701242781581</c:v>
                </c:pt>
                <c:pt idx="4">
                  <c:v>0.28396013949093185</c:v>
                </c:pt>
                <c:pt idx="5">
                  <c:v>0.31207776664837888</c:v>
                </c:pt>
                <c:pt idx="6">
                  <c:v>0.33968818407943491</c:v>
                </c:pt>
                <c:pt idx="7">
                  <c:v>0.37253008655908637</c:v>
                </c:pt>
                <c:pt idx="8">
                  <c:v>0.41874777987973899</c:v>
                </c:pt>
                <c:pt idx="9">
                  <c:v>0.45612622143720633</c:v>
                </c:pt>
                <c:pt idx="10">
                  <c:v>0.47069266164580081</c:v>
                </c:pt>
                <c:pt idx="11">
                  <c:v>0.49174020019501324</c:v>
                </c:pt>
                <c:pt idx="12">
                  <c:v>0.50326448582954819</c:v>
                </c:pt>
                <c:pt idx="13">
                  <c:v>0.50131683101249813</c:v>
                </c:pt>
              </c:numCache>
            </c:numRef>
          </c:val>
          <c:extLst>
            <c:ext xmlns:c16="http://schemas.microsoft.com/office/drawing/2014/chart" uri="{C3380CC4-5D6E-409C-BE32-E72D297353CC}">
              <c16:uniqueId val="{00000009-C9BE-4D10-9170-A2D6C0B41894}"/>
            </c:ext>
          </c:extLst>
        </c:ser>
        <c:ser>
          <c:idx val="10"/>
          <c:order val="10"/>
          <c:tx>
            <c:strRef>
              <c:f>AnnualProduction!$C$157</c:f>
              <c:strCache>
                <c:ptCount val="1"/>
                <c:pt idx="0">
                  <c:v>Φωτοβολταικά Στέγης</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ext>
              </c:extLst>
              <c:f>AnnualProduction!$G$146:$T$146</c:f>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AnnualProduction!$D$157:$AI$157</c15:sqref>
                  </c15:fullRef>
                </c:ext>
              </c:extLst>
              <c:f>AnnualProduction!$F$157:$S$157</c:f>
              <c:numCache>
                <c:formatCode>0%</c:formatCode>
                <c:ptCount val="14"/>
                <c:pt idx="0">
                  <c:v>1.2764238810305119E-2</c:v>
                </c:pt>
                <c:pt idx="1">
                  <c:v>1.6707290202575439E-2</c:v>
                </c:pt>
                <c:pt idx="2">
                  <c:v>2.2291435087259073E-2</c:v>
                </c:pt>
                <c:pt idx="3">
                  <c:v>2.7769448998966315E-2</c:v>
                </c:pt>
                <c:pt idx="4">
                  <c:v>3.3144032992331665E-2</c:v>
                </c:pt>
                <c:pt idx="5">
                  <c:v>3.8427809442801338E-2</c:v>
                </c:pt>
                <c:pt idx="6">
                  <c:v>4.3616272629717623E-2</c:v>
                </c:pt>
                <c:pt idx="7">
                  <c:v>4.8711978512632835E-2</c:v>
                </c:pt>
                <c:pt idx="8">
                  <c:v>5.3462751880044845E-2</c:v>
                </c:pt>
                <c:pt idx="9">
                  <c:v>5.8359371340790653E-2</c:v>
                </c:pt>
                <c:pt idx="10">
                  <c:v>5.9951662445290932E-2</c:v>
                </c:pt>
                <c:pt idx="11">
                  <c:v>6.1515096716589716E-2</c:v>
                </c:pt>
                <c:pt idx="12">
                  <c:v>6.3051516401251215E-2</c:v>
                </c:pt>
                <c:pt idx="13">
                  <c:v>6.4267239622163574E-2</c:v>
                </c:pt>
              </c:numCache>
            </c:numRef>
          </c:val>
          <c:extLst>
            <c:ext xmlns:c16="http://schemas.microsoft.com/office/drawing/2014/chart" uri="{C3380CC4-5D6E-409C-BE32-E72D297353CC}">
              <c16:uniqueId val="{0000000C-C9BE-4D10-9170-A2D6C0B41894}"/>
            </c:ext>
          </c:extLst>
        </c:ser>
        <c:dLbls>
          <c:dLblPos val="ctr"/>
          <c:showLegendKey val="0"/>
          <c:showVal val="1"/>
          <c:showCatName val="0"/>
          <c:showSerName val="0"/>
          <c:showPercent val="0"/>
          <c:showBubbleSize val="0"/>
        </c:dLbls>
        <c:gapWidth val="150"/>
        <c:overlap val="100"/>
        <c:axId val="529042271"/>
        <c:axId val="529033951"/>
        <c:extLst>
          <c:ext xmlns:c15="http://schemas.microsoft.com/office/drawing/2012/chart" uri="{02D57815-91ED-43cb-92C2-25804820EDAC}">
            <c15:filteredBarSeries>
              <c15:ser>
                <c:idx val="8"/>
                <c:order val="8"/>
                <c:tx>
                  <c:strRef>
                    <c:extLst>
                      <c:ext uri="{02D57815-91ED-43cb-92C2-25804820EDAC}">
                        <c15:formulaRef>
                          <c15:sqref>AnnualProduction!$C$155</c15:sqref>
                        </c15:formulaRef>
                      </c:ext>
                    </c:extLst>
                    <c:strCache>
                      <c:ptCount val="1"/>
                      <c:pt idx="0">
                        <c:v>Συγκεντρωτική Ηλιακή Ενέργεια</c:v>
                      </c:pt>
                    </c:strCache>
                  </c:strRef>
                </c:tx>
                <c:spPr>
                  <a:solidFill>
                    <a:srgbClr val="FFFF00"/>
                  </a:solidFill>
                  <a:ln>
                    <a:noFill/>
                  </a:ln>
                  <a:effectLst/>
                </c:spPr>
                <c:invertIfNegative val="0"/>
                <c:dLbls>
                  <c:delete val="1"/>
                </c:dLbls>
                <c:cat>
                  <c:numRef>
                    <c:extLst>
                      <c:ext uri="{02D57815-91ED-43cb-92C2-25804820EDAC}">
                        <c15:fullRef>
                          <c15:sqref>AnnualProduction!$E$146:$AJ$146</c15:sqref>
                        </c15:fullRef>
                        <c15:formulaRef>
                          <c15:sqref>AnnualProduction!$G$146:$T$146</c15:sqref>
                        </c15:formulaRef>
                      </c:ext>
                    </c:extLst>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uri="{02D57815-91ED-43cb-92C2-25804820EDAC}">
                        <c15:fullRef>
                          <c15:sqref>AnnualProduction!$D$155:$AI$155</c15:sqref>
                        </c15:fullRef>
                        <c15:formulaRef>
                          <c15:sqref>AnnualProduction!$F$155:$S$155</c15:sqref>
                        </c15:formulaRef>
                      </c:ext>
                    </c:extLst>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8-C9BE-4D10-9170-A2D6C0B41894}"/>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AnnualProduction!$C$158</c15:sqref>
                        </c15:formulaRef>
                      </c:ext>
                    </c:extLst>
                    <c:strCache>
                      <c:ptCount val="1"/>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AnnualProduction!$E$146:$AJ$146</c15:sqref>
                        </c15:fullRef>
                        <c15:formulaRef>
                          <c15:sqref>AnnualProduction!$G$146:$T$146</c15:sqref>
                        </c15:formulaRef>
                      </c:ext>
                    </c:extLst>
                    <c:numCache>
                      <c:formatCode>General</c:formatCode>
                      <c:ptCount val="14"/>
                      <c:pt idx="0">
                        <c:v>2022</c:v>
                      </c:pt>
                      <c:pt idx="1">
                        <c:v>2023</c:v>
                      </c:pt>
                      <c:pt idx="2">
                        <c:v>2024</c:v>
                      </c:pt>
                      <c:pt idx="3">
                        <c:v>2025</c:v>
                      </c:pt>
                      <c:pt idx="4">
                        <c:v>2026</c:v>
                      </c:pt>
                      <c:pt idx="5">
                        <c:v>2027</c:v>
                      </c:pt>
                      <c:pt idx="6">
                        <c:v>2028</c:v>
                      </c:pt>
                      <c:pt idx="7">
                        <c:v>2029</c:v>
                      </c:pt>
                      <c:pt idx="8">
                        <c:v>2030</c:v>
                      </c:pt>
                      <c:pt idx="9">
                        <c:v>2031</c:v>
                      </c:pt>
                      <c:pt idx="10">
                        <c:v>2032</c:v>
                      </c:pt>
                      <c:pt idx="11">
                        <c:v>2033</c:v>
                      </c:pt>
                      <c:pt idx="12">
                        <c:v>2034</c:v>
                      </c:pt>
                      <c:pt idx="13">
                        <c:v>2035</c:v>
                      </c:pt>
                    </c:numCache>
                  </c:numRef>
                </c:cat>
                <c:val>
                  <c:numRef>
                    <c:extLst>
                      <c:ext xmlns:c15="http://schemas.microsoft.com/office/drawing/2012/chart" uri="{02D57815-91ED-43cb-92C2-25804820EDAC}">
                        <c15:fullRef>
                          <c15:sqref>AnnualProduction!$D$158:$AI$158</c15:sqref>
                        </c15:fullRef>
                        <c15:formulaRef>
                          <c15:sqref>AnnualProduction!$F$158:$S$158</c15:sqref>
                        </c15:formulaRef>
                      </c:ext>
                    </c:extLst>
                    <c:numCache>
                      <c:formatCode>0%</c:formatCode>
                      <c:ptCount val="14"/>
                    </c:numCache>
                  </c:numRef>
                </c:val>
                <c:extLst xmlns:c15="http://schemas.microsoft.com/office/drawing/2012/chart">
                  <c:ext xmlns:c16="http://schemas.microsoft.com/office/drawing/2014/chart" uri="{C3380CC4-5D6E-409C-BE32-E72D297353CC}">
                    <c16:uniqueId val="{0000000D-C9BE-4D10-9170-A2D6C0B41894}"/>
                  </c:ext>
                </c:extLst>
              </c15:ser>
            </c15:filteredBarSeries>
          </c:ext>
        </c:extLst>
      </c:barChart>
      <c:catAx>
        <c:axId val="52904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9033951"/>
        <c:crosses val="autoZero"/>
        <c:auto val="1"/>
        <c:lblAlgn val="ctr"/>
        <c:lblOffset val="100"/>
        <c:noMultiLvlLbl val="0"/>
      </c:catAx>
      <c:valAx>
        <c:axId val="5290339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2904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AnnualProduction!$D$237:$AI$237</c15:sqref>
                  </c15:fullRef>
                </c:ext>
              </c:extLst>
              <c:f>AnnualProduction!$J$237:$AI$237</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extLst>
                <c:ext xmlns:c15="http://schemas.microsoft.com/office/drawing/2012/chart" uri="{02D57815-91ED-43cb-92C2-25804820EDAC}">
                  <c15:fullRef>
                    <c15:sqref>AnnualProduction!$D$242:$AI$242</c15:sqref>
                  </c15:fullRef>
                </c:ext>
              </c:extLst>
              <c:f>AnnualProduction!$J$242:$AI$242</c:f>
              <c:numCache>
                <c:formatCode>0%</c:formatCode>
                <c:ptCount val="26"/>
                <c:pt idx="0">
                  <c:v>0.12240927085714189</c:v>
                </c:pt>
                <c:pt idx="1">
                  <c:v>0.10513991314285631</c:v>
                </c:pt>
                <c:pt idx="2">
                  <c:v>8.7870555428570737E-2</c:v>
                </c:pt>
                <c:pt idx="3">
                  <c:v>7.1109119999999415E-2</c:v>
                </c:pt>
                <c:pt idx="4">
                  <c:v>5.4347684571428141E-2</c:v>
                </c:pt>
                <c:pt idx="5">
                  <c:v>3.758624914285684E-2</c:v>
                </c:pt>
                <c:pt idx="6">
                  <c:v>3.5554559999999708E-2</c:v>
                </c:pt>
                <c:pt idx="7">
                  <c:v>3.4030793142856862E-2</c:v>
                </c:pt>
                <c:pt idx="8">
                  <c:v>3.2507026285714023E-2</c:v>
                </c:pt>
                <c:pt idx="9">
                  <c:v>3.0983259428571178E-2</c:v>
                </c:pt>
                <c:pt idx="10">
                  <c:v>2.9459492571428336E-2</c:v>
                </c:pt>
                <c:pt idx="11">
                  <c:v>0.36510517475740834</c:v>
                </c:pt>
                <c:pt idx="12">
                  <c:v>0.47089479808191026</c:v>
                </c:pt>
                <c:pt idx="13">
                  <c:v>0.54859459376693787</c:v>
                </c:pt>
                <c:pt idx="14">
                  <c:v>0.57889198932725483</c:v>
                </c:pt>
                <c:pt idx="15">
                  <c:v>0.59770750233274816</c:v>
                </c:pt>
                <c:pt idx="16">
                  <c:v>0.60502081729139257</c:v>
                </c:pt>
                <c:pt idx="17">
                  <c:v>0.61288747115924547</c:v>
                </c:pt>
                <c:pt idx="18">
                  <c:v>0.62013916176438277</c:v>
                </c:pt>
                <c:pt idx="19">
                  <c:v>0.6116924473298001</c:v>
                </c:pt>
                <c:pt idx="20">
                  <c:v>0.61480545334683201</c:v>
                </c:pt>
                <c:pt idx="21">
                  <c:v>0.61654708650474421</c:v>
                </c:pt>
                <c:pt idx="22">
                  <c:v>0.61811807861439583</c:v>
                </c:pt>
                <c:pt idx="23">
                  <c:v>0.6148458268487158</c:v>
                </c:pt>
                <c:pt idx="24">
                  <c:v>0.6148458268487158</c:v>
                </c:pt>
                <c:pt idx="25">
                  <c:v>0.6148458268487158</c:v>
                </c:pt>
              </c:numCache>
            </c:numRef>
          </c:val>
          <c:smooth val="0"/>
          <c:extLst>
            <c:ext xmlns:c16="http://schemas.microsoft.com/office/drawing/2014/chart" uri="{C3380CC4-5D6E-409C-BE32-E72D297353CC}">
              <c16:uniqueId val="{00000000-171D-47D9-9725-19F71B1E0016}"/>
            </c:ext>
          </c:extLst>
        </c:ser>
        <c:ser>
          <c:idx val="1"/>
          <c:order val="1"/>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AnnualProduction!$D$237:$AI$237</c15:sqref>
                  </c15:fullRef>
                </c:ext>
              </c:extLst>
              <c:f>AnnualProduction!$J$237:$AI$237</c:f>
              <c:numCache>
                <c:formatCode>General</c:formatCode>
                <c:ptCount val="26"/>
                <c:pt idx="0">
                  <c:v>2025</c:v>
                </c:pt>
                <c:pt idx="1">
                  <c:v>2026</c:v>
                </c:pt>
                <c:pt idx="2">
                  <c:v>2027</c:v>
                </c:pt>
                <c:pt idx="3">
                  <c:v>2028</c:v>
                </c:pt>
                <c:pt idx="4">
                  <c:v>2029</c:v>
                </c:pt>
                <c:pt idx="5">
                  <c:v>2030</c:v>
                </c:pt>
                <c:pt idx="6">
                  <c:v>2031</c:v>
                </c:pt>
                <c:pt idx="7">
                  <c:v>2032</c:v>
                </c:pt>
                <c:pt idx="8">
                  <c:v>2033</c:v>
                </c:pt>
                <c:pt idx="9">
                  <c:v>2034</c:v>
                </c:pt>
                <c:pt idx="10">
                  <c:v>2035</c:v>
                </c:pt>
                <c:pt idx="11">
                  <c:v>2036</c:v>
                </c:pt>
                <c:pt idx="12">
                  <c:v>2037</c:v>
                </c:pt>
                <c:pt idx="13">
                  <c:v>2038</c:v>
                </c:pt>
                <c:pt idx="14">
                  <c:v>2039</c:v>
                </c:pt>
                <c:pt idx="15">
                  <c:v>2040</c:v>
                </c:pt>
                <c:pt idx="16">
                  <c:v>2041</c:v>
                </c:pt>
                <c:pt idx="17">
                  <c:v>2042</c:v>
                </c:pt>
                <c:pt idx="18">
                  <c:v>2043</c:v>
                </c:pt>
                <c:pt idx="19">
                  <c:v>2044</c:v>
                </c:pt>
                <c:pt idx="20">
                  <c:v>2045</c:v>
                </c:pt>
                <c:pt idx="21">
                  <c:v>2046</c:v>
                </c:pt>
                <c:pt idx="22">
                  <c:v>2047</c:v>
                </c:pt>
                <c:pt idx="23">
                  <c:v>2048</c:v>
                </c:pt>
                <c:pt idx="24">
                  <c:v>2049</c:v>
                </c:pt>
                <c:pt idx="25">
                  <c:v>2050</c:v>
                </c:pt>
              </c:numCache>
            </c:numRef>
          </c:cat>
          <c:val>
            <c:numRef>
              <c:extLst>
                <c:ext xmlns:c15="http://schemas.microsoft.com/office/drawing/2012/chart" uri="{02D57815-91ED-43cb-92C2-25804820EDAC}">
                  <c15:fullRef>
                    <c15:sqref>AnnualProduction!$D$243:$AI$243</c15:sqref>
                  </c15:fullRef>
                </c:ext>
              </c:extLst>
              <c:f>AnnualProduction!$J$243:$AI$243</c:f>
              <c:numCache>
                <c:formatCode>0%</c:formatCode>
                <c:ptCount val="26"/>
                <c:pt idx="0">
                  <c:v>0.12240927085714189</c:v>
                </c:pt>
                <c:pt idx="1">
                  <c:v>0.10513991314285631</c:v>
                </c:pt>
                <c:pt idx="2">
                  <c:v>8.7870555428570737E-2</c:v>
                </c:pt>
                <c:pt idx="3">
                  <c:v>7.1109119999999415E-2</c:v>
                </c:pt>
                <c:pt idx="4">
                  <c:v>5.4347684571428141E-2</c:v>
                </c:pt>
                <c:pt idx="5">
                  <c:v>3.758624914285684E-2</c:v>
                </c:pt>
                <c:pt idx="6">
                  <c:v>3.5554559999999708E-2</c:v>
                </c:pt>
                <c:pt idx="7">
                  <c:v>3.4030793142856862E-2</c:v>
                </c:pt>
                <c:pt idx="8">
                  <c:v>3.2507026285714023E-2</c:v>
                </c:pt>
                <c:pt idx="9">
                  <c:v>3.0983259428571178E-2</c:v>
                </c:pt>
                <c:pt idx="10">
                  <c:v>2.9459492571428336E-2</c:v>
                </c:pt>
                <c:pt idx="11">
                  <c:v>0.24215906055923803</c:v>
                </c:pt>
                <c:pt idx="12">
                  <c:v>0.30827696789289466</c:v>
                </c:pt>
                <c:pt idx="13">
                  <c:v>0.35763873831391862</c:v>
                </c:pt>
                <c:pt idx="14">
                  <c:v>0.38288362604872572</c:v>
                </c:pt>
                <c:pt idx="15">
                  <c:v>0.40812851378353215</c:v>
                </c:pt>
                <c:pt idx="16">
                  <c:v>0.43819500145544055</c:v>
                </c:pt>
                <c:pt idx="17">
                  <c:v>0.45553113626854119</c:v>
                </c:pt>
                <c:pt idx="18">
                  <c:v>0.46277377507192025</c:v>
                </c:pt>
                <c:pt idx="19">
                  <c:v>0.45438098286033113</c:v>
                </c:pt>
                <c:pt idx="20">
                  <c:v>0.46323041858053537</c:v>
                </c:pt>
                <c:pt idx="21">
                  <c:v>0.47222873873001697</c:v>
                </c:pt>
                <c:pt idx="22">
                  <c:v>0.48122705887949863</c:v>
                </c:pt>
                <c:pt idx="23">
                  <c:v>0.49985688404692308</c:v>
                </c:pt>
                <c:pt idx="24">
                  <c:v>0.49985688404692308</c:v>
                </c:pt>
                <c:pt idx="25">
                  <c:v>0.49985688404692308</c:v>
                </c:pt>
              </c:numCache>
            </c:numRef>
          </c:val>
          <c:smooth val="0"/>
          <c:extLst>
            <c:ext xmlns:c16="http://schemas.microsoft.com/office/drawing/2014/chart" uri="{C3380CC4-5D6E-409C-BE32-E72D297353CC}">
              <c16:uniqueId val="{00000001-171D-47D9-9725-19F71B1E0016}"/>
            </c:ext>
          </c:extLst>
        </c:ser>
        <c:dLbls>
          <c:showLegendKey val="0"/>
          <c:showVal val="0"/>
          <c:showCatName val="0"/>
          <c:showSerName val="0"/>
          <c:showPercent val="0"/>
          <c:showBubbleSize val="0"/>
        </c:dLbls>
        <c:smooth val="0"/>
        <c:axId val="467467456"/>
        <c:axId val="560855456"/>
      </c:lineChart>
      <c:catAx>
        <c:axId val="46746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0855456"/>
        <c:crosses val="autoZero"/>
        <c:auto val="1"/>
        <c:lblAlgn val="ctr"/>
        <c:lblOffset val="100"/>
        <c:noMultiLvlLbl val="0"/>
      </c:catAx>
      <c:valAx>
        <c:axId val="560855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746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'shan entropy'!$A$2</c:f>
              <c:strCache>
                <c:ptCount val="1"/>
                <c:pt idx="0">
                  <c:v>"Electricity exports"</c:v>
                </c:pt>
              </c:strCache>
            </c:strRef>
          </c:tx>
          <c:spPr>
            <a:ln w="28575" cap="rnd">
              <a:solidFill>
                <a:schemeClr val="accent1"/>
              </a:solidFill>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entropy'!$B$2:$AC$2</c:f>
              <c:numCache>
                <c:formatCode>#,##0.00</c:formatCode>
                <c:ptCount val="28"/>
                <c:pt idx="0">
                  <c:v>1.9136869999999999</c:v>
                </c:pt>
                <c:pt idx="1">
                  <c:v>1.80924</c:v>
                </c:pt>
                <c:pt idx="2">
                  <c:v>1.7715289999999999</c:v>
                </c:pt>
                <c:pt idx="3">
                  <c:v>1.762032</c:v>
                </c:pt>
                <c:pt idx="4">
                  <c:v>1.7442880000000001</c:v>
                </c:pt>
                <c:pt idx="5">
                  <c:v>1.737063</c:v>
                </c:pt>
                <c:pt idx="6">
                  <c:v>1.7424459999999999</c:v>
                </c:pt>
                <c:pt idx="7">
                  <c:v>1.7127239999999999</c:v>
                </c:pt>
                <c:pt idx="8">
                  <c:v>1.6525840000000001</c:v>
                </c:pt>
                <c:pt idx="9">
                  <c:v>1.595566</c:v>
                </c:pt>
                <c:pt idx="10">
                  <c:v>1.53833</c:v>
                </c:pt>
                <c:pt idx="11">
                  <c:v>1.4988410000000001</c:v>
                </c:pt>
                <c:pt idx="12">
                  <c:v>1.4383809999999999</c:v>
                </c:pt>
                <c:pt idx="13">
                  <c:v>1.6880599999999999</c:v>
                </c:pt>
                <c:pt idx="14">
                  <c:v>1.723624</c:v>
                </c:pt>
                <c:pt idx="15">
                  <c:v>1.732213</c:v>
                </c:pt>
                <c:pt idx="16">
                  <c:v>1.740238</c:v>
                </c:pt>
                <c:pt idx="17">
                  <c:v>1.7441949999999999</c:v>
                </c:pt>
                <c:pt idx="18">
                  <c:v>1.7431160000000001</c:v>
                </c:pt>
                <c:pt idx="19">
                  <c:v>1.740699</c:v>
                </c:pt>
                <c:pt idx="20">
                  <c:v>1.738672</c:v>
                </c:pt>
                <c:pt idx="21">
                  <c:v>1.734548</c:v>
                </c:pt>
                <c:pt idx="22">
                  <c:v>1.7291730000000001</c:v>
                </c:pt>
                <c:pt idx="23">
                  <c:v>1.7227490000000001</c:v>
                </c:pt>
                <c:pt idx="24">
                  <c:v>1.715903</c:v>
                </c:pt>
                <c:pt idx="25">
                  <c:v>1.7085760000000001</c:v>
                </c:pt>
                <c:pt idx="26">
                  <c:v>1.7085760000000001</c:v>
                </c:pt>
                <c:pt idx="27">
                  <c:v>1.7085760000000001</c:v>
                </c:pt>
              </c:numCache>
            </c:numRef>
          </c:val>
          <c:smooth val="0"/>
          <c:extLst>
            <c:ext xmlns:c16="http://schemas.microsoft.com/office/drawing/2014/chart" uri="{C3380CC4-5D6E-409C-BE32-E72D297353CC}">
              <c16:uniqueId val="{00000000-E363-468B-8052-D0121A53231C}"/>
            </c:ext>
          </c:extLst>
        </c:ser>
        <c:ser>
          <c:idx val="1"/>
          <c:order val="1"/>
          <c:tx>
            <c:strRef>
              <c:f>'shan entropy'!$A$3</c:f>
              <c:strCache>
                <c:ptCount val="1"/>
                <c:pt idx="0">
                  <c:v>"Electricity exports" (-50% vs EURef price)</c:v>
                </c:pt>
              </c:strCache>
            </c:strRef>
          </c:tx>
          <c:spPr>
            <a:ln w="28575" cap="rnd">
              <a:solidFill>
                <a:schemeClr val="accent1"/>
              </a:solidFill>
              <a:prstDash val="sysDot"/>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entropy'!$B$3:$AC$3</c:f>
              <c:numCache>
                <c:formatCode>#,##0.00</c:formatCode>
                <c:ptCount val="28"/>
                <c:pt idx="0">
                  <c:v>1.9136869999999999</c:v>
                </c:pt>
                <c:pt idx="1">
                  <c:v>1.80924</c:v>
                </c:pt>
                <c:pt idx="2">
                  <c:v>1.7715289999999999</c:v>
                </c:pt>
                <c:pt idx="3">
                  <c:v>1.762032</c:v>
                </c:pt>
                <c:pt idx="4">
                  <c:v>1.7442880000000001</c:v>
                </c:pt>
                <c:pt idx="5">
                  <c:v>1.7114100000000001</c:v>
                </c:pt>
                <c:pt idx="6">
                  <c:v>1.673567</c:v>
                </c:pt>
                <c:pt idx="7">
                  <c:v>1.687489</c:v>
                </c:pt>
                <c:pt idx="8">
                  <c:v>1.611461</c:v>
                </c:pt>
                <c:pt idx="9">
                  <c:v>1.5633090000000001</c:v>
                </c:pt>
                <c:pt idx="10">
                  <c:v>1.5149820000000001</c:v>
                </c:pt>
                <c:pt idx="11">
                  <c:v>1.4600580000000001</c:v>
                </c:pt>
                <c:pt idx="12">
                  <c:v>1.40327</c:v>
                </c:pt>
                <c:pt idx="13">
                  <c:v>1.531609</c:v>
                </c:pt>
                <c:pt idx="14">
                  <c:v>1.524432</c:v>
                </c:pt>
                <c:pt idx="15">
                  <c:v>1.521936</c:v>
                </c:pt>
                <c:pt idx="16">
                  <c:v>1.5310060000000001</c:v>
                </c:pt>
                <c:pt idx="17">
                  <c:v>1.538219</c:v>
                </c:pt>
                <c:pt idx="18">
                  <c:v>1.5438179999999999</c:v>
                </c:pt>
                <c:pt idx="19">
                  <c:v>1.542084</c:v>
                </c:pt>
                <c:pt idx="20">
                  <c:v>1.538878</c:v>
                </c:pt>
                <c:pt idx="21">
                  <c:v>1.535595</c:v>
                </c:pt>
                <c:pt idx="22">
                  <c:v>1.5320419999999999</c:v>
                </c:pt>
                <c:pt idx="23">
                  <c:v>1.5811630000000001</c:v>
                </c:pt>
                <c:pt idx="24">
                  <c:v>1.5769280000000001</c:v>
                </c:pt>
                <c:pt idx="25">
                  <c:v>1.5725260000000001</c:v>
                </c:pt>
                <c:pt idx="26">
                  <c:v>1.5725260000000001</c:v>
                </c:pt>
                <c:pt idx="27">
                  <c:v>1.5725260000000001</c:v>
                </c:pt>
              </c:numCache>
            </c:numRef>
          </c:val>
          <c:smooth val="0"/>
          <c:extLst>
            <c:ext xmlns:c16="http://schemas.microsoft.com/office/drawing/2014/chart" uri="{C3380CC4-5D6E-409C-BE32-E72D297353CC}">
              <c16:uniqueId val="{00000001-E363-468B-8052-D0121A53231C}"/>
            </c:ext>
          </c:extLst>
        </c:ser>
        <c:ser>
          <c:idx val="2"/>
          <c:order val="2"/>
          <c:tx>
            <c:strRef>
              <c:f>'shan entropy'!$A$4</c:f>
              <c:strCache>
                <c:ptCount val="1"/>
                <c:pt idx="0">
                  <c:v>Baseline</c:v>
                </c:pt>
              </c:strCache>
            </c:strRef>
          </c:tx>
          <c:spPr>
            <a:ln w="28575" cap="rnd">
              <a:solidFill>
                <a:schemeClr val="accent3"/>
              </a:solidFill>
              <a:round/>
            </a:ln>
            <a:effectLst/>
          </c:spPr>
          <c:marker>
            <c:symbol val="none"/>
          </c:marker>
          <c:cat>
            <c:numRef>
              <c:f>'shan entropy'!$B$1:$AC$1</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'shan entropy'!$B$4:$AC$4</c:f>
              <c:numCache>
                <c:formatCode>#,##0.00</c:formatCode>
                <c:ptCount val="28"/>
                <c:pt idx="0">
                  <c:v>1.9120490000000001</c:v>
                </c:pt>
                <c:pt idx="1">
                  <c:v>1.80924</c:v>
                </c:pt>
                <c:pt idx="2">
                  <c:v>1.7715289999999999</c:v>
                </c:pt>
                <c:pt idx="3">
                  <c:v>1.762032</c:v>
                </c:pt>
                <c:pt idx="4">
                  <c:v>1.7604610000000001</c:v>
                </c:pt>
                <c:pt idx="5">
                  <c:v>1.724432</c:v>
                </c:pt>
                <c:pt idx="6">
                  <c:v>1.684013</c:v>
                </c:pt>
                <c:pt idx="7">
                  <c:v>1.6762760000000001</c:v>
                </c:pt>
                <c:pt idx="8">
                  <c:v>1.6110279999999999</c:v>
                </c:pt>
                <c:pt idx="9">
                  <c:v>1.584295</c:v>
                </c:pt>
                <c:pt idx="10">
                  <c:v>1.5471360000000001</c:v>
                </c:pt>
                <c:pt idx="11">
                  <c:v>1.4904809999999999</c:v>
                </c:pt>
                <c:pt idx="12">
                  <c:v>1.4269769999999999</c:v>
                </c:pt>
                <c:pt idx="13">
                  <c:v>1.413157</c:v>
                </c:pt>
                <c:pt idx="14">
                  <c:v>1.40306</c:v>
                </c:pt>
                <c:pt idx="15">
                  <c:v>1.386673</c:v>
                </c:pt>
                <c:pt idx="16">
                  <c:v>1.381883</c:v>
                </c:pt>
                <c:pt idx="17">
                  <c:v>1.3842810000000001</c:v>
                </c:pt>
                <c:pt idx="18">
                  <c:v>1.391823</c:v>
                </c:pt>
                <c:pt idx="19">
                  <c:v>1.399448</c:v>
                </c:pt>
                <c:pt idx="20">
                  <c:v>1.423478</c:v>
                </c:pt>
                <c:pt idx="21">
                  <c:v>1.4543759999999999</c:v>
                </c:pt>
                <c:pt idx="22">
                  <c:v>1.473063</c:v>
                </c:pt>
                <c:pt idx="23">
                  <c:v>1.489471</c:v>
                </c:pt>
                <c:pt idx="24">
                  <c:v>1.4931449999999999</c:v>
                </c:pt>
                <c:pt idx="25">
                  <c:v>1.505444</c:v>
                </c:pt>
                <c:pt idx="26">
                  <c:v>1.505444</c:v>
                </c:pt>
                <c:pt idx="27">
                  <c:v>1.505444</c:v>
                </c:pt>
              </c:numCache>
            </c:numRef>
          </c:val>
          <c:smooth val="0"/>
          <c:extLst>
            <c:ext xmlns:c16="http://schemas.microsoft.com/office/drawing/2014/chart" uri="{C3380CC4-5D6E-409C-BE32-E72D297353CC}">
              <c16:uniqueId val="{00000002-E363-468B-8052-D0121A53231C}"/>
            </c:ext>
          </c:extLst>
        </c:ser>
        <c:dLbls>
          <c:showLegendKey val="0"/>
          <c:showVal val="0"/>
          <c:showCatName val="0"/>
          <c:showSerName val="0"/>
          <c:showPercent val="0"/>
          <c:showBubbleSize val="0"/>
        </c:dLbls>
        <c:smooth val="0"/>
        <c:axId val="1978453056"/>
        <c:axId val="1978459712"/>
      </c:lineChart>
      <c:catAx>
        <c:axId val="197845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8459712"/>
        <c:crosses val="autoZero"/>
        <c:auto val="1"/>
        <c:lblAlgn val="ctr"/>
        <c:lblOffset val="100"/>
        <c:tickLblSkip val="1"/>
        <c:noMultiLvlLbl val="0"/>
      </c:catAx>
      <c:valAx>
        <c:axId val="197845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baseline="0">
                    <a:effectLst/>
                  </a:rPr>
                  <a:t>Shannon–Wiener Index</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7845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ET_Cost_of_ELCgen_InvestmentCos!$B$215</c:f>
              <c:strCache>
                <c:ptCount val="1"/>
                <c:pt idx="0">
                  <c:v>ETS Cost</c:v>
                </c:pt>
              </c:strCache>
            </c:strRef>
          </c:tx>
          <c:spPr>
            <a:solidFill>
              <a:schemeClr val="accent1"/>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ET_Cost_of_ELCgen_InvestmentCos!$C$215:$AH$215</c15:sqref>
                  </c15:fullRef>
                </c:ext>
              </c:extLst>
              <c:f>ET_Cost_of_ELCgen_InvestmentCos!$G$215:$AH$215</c:f>
              <c:numCache>
                <c:formatCode>#,##0</c:formatCode>
                <c:ptCount val="28"/>
                <c:pt idx="0">
                  <c:v>20.571765908314227</c:v>
                </c:pt>
                <c:pt idx="1">
                  <c:v>14.578362467003855</c:v>
                </c:pt>
                <c:pt idx="2">
                  <c:v>12.48876765730264</c:v>
                </c:pt>
                <c:pt idx="3">
                  <c:v>11.362736255630606</c:v>
                </c:pt>
                <c:pt idx="4">
                  <c:v>10.182724203512301</c:v>
                </c:pt>
                <c:pt idx="5">
                  <c:v>8.5803006650840334</c:v>
                </c:pt>
                <c:pt idx="6">
                  <c:v>6.4678586231027309</c:v>
                </c:pt>
                <c:pt idx="7">
                  <c:v>5.5779411893186452</c:v>
                </c:pt>
                <c:pt idx="8">
                  <c:v>4.2803785139102084</c:v>
                </c:pt>
                <c:pt idx="9">
                  <c:v>2.9977470861789683</c:v>
                </c:pt>
                <c:pt idx="10">
                  <c:v>2.0555195016873582</c:v>
                </c:pt>
                <c:pt idx="11">
                  <c:v>0.83924172215346371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756-4C3C-B77C-D8679E0D0277}"/>
            </c:ext>
          </c:extLst>
        </c:ser>
        <c:ser>
          <c:idx val="1"/>
          <c:order val="1"/>
          <c:tx>
            <c:strRef>
              <c:f>ET_Cost_of_ELCgen_InvestmentCos!$B$216</c:f>
              <c:strCache>
                <c:ptCount val="1"/>
                <c:pt idx="0">
                  <c:v>Capital Investments</c:v>
                </c:pt>
              </c:strCache>
            </c:strRef>
          </c:tx>
          <c:spPr>
            <a:solidFill>
              <a:schemeClr val="accent2"/>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ET_Cost_of_ELCgen_InvestmentCos!$C$216:$AH$216</c15:sqref>
                  </c15:fullRef>
                </c:ext>
              </c:extLst>
              <c:f>ET_Cost_of_ELCgen_InvestmentCos!$G$216:$AH$216</c:f>
              <c:numCache>
                <c:formatCode>#,##0</c:formatCode>
                <c:ptCount val="28"/>
                <c:pt idx="0">
                  <c:v>26.890398007745876</c:v>
                </c:pt>
                <c:pt idx="1">
                  <c:v>30.478892946742803</c:v>
                </c:pt>
                <c:pt idx="2">
                  <c:v>33.13489796619416</c:v>
                </c:pt>
                <c:pt idx="3">
                  <c:v>35.699557760975615</c:v>
                </c:pt>
                <c:pt idx="4">
                  <c:v>38.559523832684199</c:v>
                </c:pt>
                <c:pt idx="5">
                  <c:v>41.750372349370025</c:v>
                </c:pt>
                <c:pt idx="6">
                  <c:v>45.964379869958123</c:v>
                </c:pt>
                <c:pt idx="7">
                  <c:v>49.19052337364198</c:v>
                </c:pt>
                <c:pt idx="8">
                  <c:v>51.534354062868303</c:v>
                </c:pt>
                <c:pt idx="9">
                  <c:v>54.857931950852333</c:v>
                </c:pt>
                <c:pt idx="10">
                  <c:v>58.080359870531865</c:v>
                </c:pt>
                <c:pt idx="11">
                  <c:v>62.922443184527111</c:v>
                </c:pt>
                <c:pt idx="12">
                  <c:v>67.572622243681138</c:v>
                </c:pt>
                <c:pt idx="13">
                  <c:v>75.522413181760783</c:v>
                </c:pt>
                <c:pt idx="14">
                  <c:v>81.975431567012322</c:v>
                </c:pt>
                <c:pt idx="15">
                  <c:v>85.180437348755717</c:v>
                </c:pt>
                <c:pt idx="16">
                  <c:v>86.866218132415028</c:v>
                </c:pt>
                <c:pt idx="17">
                  <c:v>87.707812850756895</c:v>
                </c:pt>
                <c:pt idx="18">
                  <c:v>88.007768714445149</c:v>
                </c:pt>
                <c:pt idx="19">
                  <c:v>87.916737785818626</c:v>
                </c:pt>
                <c:pt idx="20">
                  <c:v>87.809356517818813</c:v>
                </c:pt>
                <c:pt idx="21">
                  <c:v>87.810856411451567</c:v>
                </c:pt>
                <c:pt idx="22">
                  <c:v>87.654229705943138</c:v>
                </c:pt>
                <c:pt idx="23">
                  <c:v>87.492056953632954</c:v>
                </c:pt>
                <c:pt idx="24">
                  <c:v>87.3244776894593</c:v>
                </c:pt>
                <c:pt idx="25">
                  <c:v>87.198949958010928</c:v>
                </c:pt>
                <c:pt idx="26">
                  <c:v>89.160588935464304</c:v>
                </c:pt>
                <c:pt idx="27">
                  <c:v>90.066256352320522</c:v>
                </c:pt>
              </c:numCache>
            </c:numRef>
          </c:val>
          <c:extLst>
            <c:ext xmlns:c16="http://schemas.microsoft.com/office/drawing/2014/chart" uri="{C3380CC4-5D6E-409C-BE32-E72D297353CC}">
              <c16:uniqueId val="{00000001-6756-4C3C-B77C-D8679E0D0277}"/>
            </c:ext>
          </c:extLst>
        </c:ser>
        <c:ser>
          <c:idx val="2"/>
          <c:order val="2"/>
          <c:tx>
            <c:strRef>
              <c:f>ET_Cost_of_ELCgen_InvestmentCos!$B$217</c:f>
              <c:strCache>
                <c:ptCount val="1"/>
                <c:pt idx="0">
                  <c:v>Operational Costs</c:v>
                </c:pt>
              </c:strCache>
            </c:strRef>
          </c:tx>
          <c:spPr>
            <a:solidFill>
              <a:schemeClr val="accent3"/>
            </a:solidFill>
            <a:ln>
              <a:noFill/>
            </a:ln>
            <a:effectLst/>
          </c:spPr>
          <c:invertIfNegative val="0"/>
          <c:cat>
            <c:numRef>
              <c:extLst>
                <c:ext xmlns:c15="http://schemas.microsoft.com/office/drawing/2012/chart" uri="{02D57815-91ED-43cb-92C2-25804820EDAC}">
                  <c15:fullRef>
                    <c15:sqref>ET_Cost_of_ELCgen_InvestmentCos!$C$206:$AH$206</c15:sqref>
                  </c15:fullRef>
                </c:ext>
              </c:extLst>
              <c:f>ET_Cost_of_ELCgen_InvestmentCos!$G$206:$AH$206</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xmlns:c15="http://schemas.microsoft.com/office/drawing/2012/chart" uri="{02D57815-91ED-43cb-92C2-25804820EDAC}">
                  <c15:fullRef>
                    <c15:sqref>ET_Cost_of_ELCgen_InvestmentCos!$C$217:$AH$217</c15:sqref>
                  </c15:fullRef>
                </c:ext>
              </c:extLst>
              <c:f>ET_Cost_of_ELCgen_InvestmentCos!$G$217:$AH$217</c:f>
              <c:numCache>
                <c:formatCode>#,##0</c:formatCode>
                <c:ptCount val="28"/>
                <c:pt idx="0">
                  <c:v>88.010969418503265</c:v>
                </c:pt>
                <c:pt idx="1">
                  <c:v>81.7545816423101</c:v>
                </c:pt>
                <c:pt idx="2">
                  <c:v>77.571035839403891</c:v>
                </c:pt>
                <c:pt idx="3">
                  <c:v>72.52111945915081</c:v>
                </c:pt>
                <c:pt idx="4">
                  <c:v>67.575663464332351</c:v>
                </c:pt>
                <c:pt idx="5">
                  <c:v>62.175911256380999</c:v>
                </c:pt>
                <c:pt idx="6">
                  <c:v>56.035337182103909</c:v>
                </c:pt>
                <c:pt idx="7">
                  <c:v>51.539268731047521</c:v>
                </c:pt>
                <c:pt idx="8">
                  <c:v>48.865777990358573</c:v>
                </c:pt>
                <c:pt idx="9">
                  <c:v>47.107402899344805</c:v>
                </c:pt>
                <c:pt idx="10">
                  <c:v>45.828106986049185</c:v>
                </c:pt>
                <c:pt idx="11">
                  <c:v>45.212417522920546</c:v>
                </c:pt>
                <c:pt idx="12">
                  <c:v>44.759617645093321</c:v>
                </c:pt>
                <c:pt idx="13">
                  <c:v>-13.34997659356006</c:v>
                </c:pt>
                <c:pt idx="14">
                  <c:v>-28.217209927051062</c:v>
                </c:pt>
                <c:pt idx="15">
                  <c:v>-38.83539667157762</c:v>
                </c:pt>
                <c:pt idx="16">
                  <c:v>-42.982186089075249</c:v>
                </c:pt>
                <c:pt idx="17">
                  <c:v>-45.161769719223798</c:v>
                </c:pt>
                <c:pt idx="18">
                  <c:v>-45.772105633374601</c:v>
                </c:pt>
                <c:pt idx="19">
                  <c:v>-46.670904210065515</c:v>
                </c:pt>
                <c:pt idx="20">
                  <c:v>-47.226910859240178</c:v>
                </c:pt>
                <c:pt idx="21">
                  <c:v>-45.36118569542306</c:v>
                </c:pt>
                <c:pt idx="22">
                  <c:v>-45.41667887745443</c:v>
                </c:pt>
                <c:pt idx="23">
                  <c:v>-45.695671491284806</c:v>
                </c:pt>
                <c:pt idx="24">
                  <c:v>-45.782158070194519</c:v>
                </c:pt>
                <c:pt idx="25">
                  <c:v>-45.093969600144447</c:v>
                </c:pt>
                <c:pt idx="26">
                  <c:v>-45.093969600144447</c:v>
                </c:pt>
                <c:pt idx="27">
                  <c:v>-45.093969600144447</c:v>
                </c:pt>
              </c:numCache>
            </c:numRef>
          </c:val>
          <c:extLst>
            <c:ext xmlns:c16="http://schemas.microsoft.com/office/drawing/2014/chart" uri="{C3380CC4-5D6E-409C-BE32-E72D297353CC}">
              <c16:uniqueId val="{00000002-6756-4C3C-B77C-D8679E0D0277}"/>
            </c:ext>
          </c:extLst>
        </c:ser>
        <c:dLbls>
          <c:showLegendKey val="0"/>
          <c:showVal val="0"/>
          <c:showCatName val="0"/>
          <c:showSerName val="0"/>
          <c:showPercent val="0"/>
          <c:showBubbleSize val="0"/>
        </c:dLbls>
        <c:gapWidth val="150"/>
        <c:overlap val="100"/>
        <c:axId val="75171632"/>
        <c:axId val="75154160"/>
      </c:barChart>
      <c:lineChart>
        <c:grouping val="standard"/>
        <c:varyColors val="0"/>
        <c:ser>
          <c:idx val="3"/>
          <c:order val="3"/>
          <c:tx>
            <c:strRef>
              <c:f>ET_Cost_of_ELCgen_InvestmentCos!$B$229</c:f>
              <c:strCache>
                <c:ptCount val="1"/>
                <c:pt idx="0">
                  <c:v>Total - "Electricity exports"</c:v>
                </c:pt>
              </c:strCache>
            </c:strRef>
          </c:tx>
          <c:spPr>
            <a:ln w="28575" cap="rnd">
              <a:solidFill>
                <a:schemeClr val="tx1"/>
              </a:solidFill>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ET_Cost_of_ELCgen_InvestmentCos!$C$229:$AH$229</c15:sqref>
                  </c15:fullRef>
                </c:ext>
              </c:extLst>
              <c:f>ET_Cost_of_ELCgen_InvestmentCos!$G$229:$AH$229</c:f>
              <c:numCache>
                <c:formatCode>#,##0.00</c:formatCode>
                <c:ptCount val="28"/>
                <c:pt idx="0">
                  <c:v>135.47313333456339</c:v>
                </c:pt>
                <c:pt idx="1">
                  <c:v>126.81183705605676</c:v>
                </c:pt>
                <c:pt idx="2">
                  <c:v>123.1947014629007</c:v>
                </c:pt>
                <c:pt idx="3">
                  <c:v>119.58341347575703</c:v>
                </c:pt>
                <c:pt idx="4">
                  <c:v>116.31791150052885</c:v>
                </c:pt>
                <c:pt idx="5">
                  <c:v>112.50658427083505</c:v>
                </c:pt>
                <c:pt idx="6">
                  <c:v>108.46757567516477</c:v>
                </c:pt>
                <c:pt idx="7">
                  <c:v>106.30773329400814</c:v>
                </c:pt>
                <c:pt idx="8">
                  <c:v>104.68051056713708</c:v>
                </c:pt>
                <c:pt idx="9">
                  <c:v>104.96308193637611</c:v>
                </c:pt>
                <c:pt idx="10">
                  <c:v>105.96398635826841</c:v>
                </c:pt>
                <c:pt idx="11">
                  <c:v>108.97410242960112</c:v>
                </c:pt>
                <c:pt idx="12">
                  <c:v>112.33223988877447</c:v>
                </c:pt>
                <c:pt idx="13">
                  <c:v>62.172436588200725</c:v>
                </c:pt>
                <c:pt idx="14">
                  <c:v>53.758221639961263</c:v>
                </c:pt>
                <c:pt idx="15">
                  <c:v>46.345040677178098</c:v>
                </c:pt>
                <c:pt idx="16">
                  <c:v>43.884032043339779</c:v>
                </c:pt>
                <c:pt idx="17">
                  <c:v>42.546043131533096</c:v>
                </c:pt>
                <c:pt idx="18">
                  <c:v>42.235663081070548</c:v>
                </c:pt>
                <c:pt idx="19">
                  <c:v>41.24583357575311</c:v>
                </c:pt>
                <c:pt idx="20">
                  <c:v>40.582445658578635</c:v>
                </c:pt>
                <c:pt idx="21">
                  <c:v>42.449670716028507</c:v>
                </c:pt>
                <c:pt idx="22">
                  <c:v>42.237550828488708</c:v>
                </c:pt>
                <c:pt idx="23">
                  <c:v>41.796385462348148</c:v>
                </c:pt>
                <c:pt idx="24">
                  <c:v>41.542319619264781</c:v>
                </c:pt>
                <c:pt idx="25">
                  <c:v>42.104980357866481</c:v>
                </c:pt>
                <c:pt idx="26">
                  <c:v>44.066619335319857</c:v>
                </c:pt>
                <c:pt idx="27">
                  <c:v>44.972286752176075</c:v>
                </c:pt>
              </c:numCache>
            </c:numRef>
          </c:val>
          <c:smooth val="0"/>
          <c:extLst>
            <c:ext xmlns:c16="http://schemas.microsoft.com/office/drawing/2014/chart" uri="{C3380CC4-5D6E-409C-BE32-E72D297353CC}">
              <c16:uniqueId val="{00000003-6756-4C3C-B77C-D8679E0D0277}"/>
            </c:ext>
          </c:extLst>
        </c:ser>
        <c:ser>
          <c:idx val="4"/>
          <c:order val="4"/>
          <c:tx>
            <c:strRef>
              <c:f>ET_Cost_of_ELCgen_InvestmentCos!$B$230</c:f>
              <c:strCache>
                <c:ptCount val="1"/>
                <c:pt idx="0">
                  <c:v>Total -"Electricity exports" (-50% vs EURef price</c:v>
                </c:pt>
              </c:strCache>
            </c:strRef>
          </c:tx>
          <c:spPr>
            <a:ln w="28575" cap="rnd">
              <a:solidFill>
                <a:schemeClr val="tx1"/>
              </a:solidFill>
              <a:prstDash val="dash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ET_Cost_of_ELCgen_InvestmentCos!$C$230:$AH$230</c15:sqref>
                  </c15:fullRef>
                </c:ext>
              </c:extLst>
              <c:f>ET_Cost_of_ELCgen_InvestmentCos!$G$230:$AH$230</c:f>
              <c:numCache>
                <c:formatCode>#,##0.00</c:formatCode>
                <c:ptCount val="28"/>
                <c:pt idx="0">
                  <c:v>125.28205635324784</c:v>
                </c:pt>
                <c:pt idx="1">
                  <c:v>116.46938382342701</c:v>
                </c:pt>
                <c:pt idx="2">
                  <c:v>112.70060565956751</c:v>
                </c:pt>
                <c:pt idx="3">
                  <c:v>110.58908605312187</c:v>
                </c:pt>
                <c:pt idx="4">
                  <c:v>108.8166910030385</c:v>
                </c:pt>
                <c:pt idx="5">
                  <c:v>106.54711239410366</c:v>
                </c:pt>
                <c:pt idx="6">
                  <c:v>104.31842235152638</c:v>
                </c:pt>
                <c:pt idx="7">
                  <c:v>103.01138099992528</c:v>
                </c:pt>
                <c:pt idx="8">
                  <c:v>101.34113577559374</c:v>
                </c:pt>
                <c:pt idx="9">
                  <c:v>101.56018283680501</c:v>
                </c:pt>
                <c:pt idx="10">
                  <c:v>102.86935651725761</c:v>
                </c:pt>
                <c:pt idx="11">
                  <c:v>105.16715381622589</c:v>
                </c:pt>
                <c:pt idx="12">
                  <c:v>108.64677311342982</c:v>
                </c:pt>
                <c:pt idx="13">
                  <c:v>91.07510283110166</c:v>
                </c:pt>
                <c:pt idx="14">
                  <c:v>89.488277646481308</c:v>
                </c:pt>
                <c:pt idx="15">
                  <c:v>88.643660832804457</c:v>
                </c:pt>
                <c:pt idx="16">
                  <c:v>87.412182644184014</c:v>
                </c:pt>
                <c:pt idx="17">
                  <c:v>86.304138169540451</c:v>
                </c:pt>
                <c:pt idx="18">
                  <c:v>85.766438498349572</c:v>
                </c:pt>
                <c:pt idx="19">
                  <c:v>84.798576795286948</c:v>
                </c:pt>
                <c:pt idx="20">
                  <c:v>84.233613896087945</c:v>
                </c:pt>
                <c:pt idx="21">
                  <c:v>85.245319293659037</c:v>
                </c:pt>
                <c:pt idx="22">
                  <c:v>84.611880421207672</c:v>
                </c:pt>
                <c:pt idx="23">
                  <c:v>84.082270897647632</c:v>
                </c:pt>
                <c:pt idx="24">
                  <c:v>83.446109263868991</c:v>
                </c:pt>
                <c:pt idx="25">
                  <c:v>83.442950851199598</c:v>
                </c:pt>
                <c:pt idx="26">
                  <c:v>83.442950851199598</c:v>
                </c:pt>
                <c:pt idx="27">
                  <c:v>83.442950851199598</c:v>
                </c:pt>
              </c:numCache>
            </c:numRef>
          </c:val>
          <c:smooth val="0"/>
          <c:extLst>
            <c:ext xmlns:c16="http://schemas.microsoft.com/office/drawing/2014/chart" uri="{C3380CC4-5D6E-409C-BE32-E72D297353CC}">
              <c16:uniqueId val="{00000004-6756-4C3C-B77C-D8679E0D0277}"/>
            </c:ext>
          </c:extLst>
        </c:ser>
        <c:ser>
          <c:idx val="5"/>
          <c:order val="5"/>
          <c:tx>
            <c:strRef>
              <c:f>ET_Cost_of_ELCgen_InvestmentCos!$B$232</c:f>
              <c:strCache>
                <c:ptCount val="1"/>
                <c:pt idx="0">
                  <c:v>Total-Baseline</c:v>
                </c:pt>
              </c:strCache>
            </c:strRef>
          </c:tx>
          <c:spPr>
            <a:ln w="28575" cap="rnd">
              <a:noFill/>
              <a:round/>
            </a:ln>
            <a:effectLst/>
          </c:spPr>
          <c:marker>
            <c:symbol val="diamond"/>
            <c:size val="7"/>
            <c:spPr>
              <a:solidFill>
                <a:srgbClr val="FF0000"/>
              </a:solidFill>
              <a:ln w="9525">
                <a:solidFill>
                  <a:srgbClr val="FF0000"/>
                </a:solidFill>
              </a:ln>
              <a:effectLst/>
            </c:spPr>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ET_Cost_of_ELCgen_InvestmentCos!$C$232:$AH$232</c15:sqref>
                  </c15:fullRef>
                </c:ext>
              </c:extLst>
              <c:f>ET_Cost_of_ELCgen_InvestmentCos!$G$232:$AH$232</c:f>
              <c:numCache>
                <c:formatCode>#,##0.00</c:formatCode>
                <c:ptCount val="28"/>
                <c:pt idx="0">
                  <c:v>136.04114968521688</c:v>
                </c:pt>
                <c:pt idx="1">
                  <c:v>127.64006592570009</c:v>
                </c:pt>
                <c:pt idx="2">
                  <c:v>123.85201660094113</c:v>
                </c:pt>
                <c:pt idx="3">
                  <c:v>119.99539197283961</c:v>
                </c:pt>
                <c:pt idx="4">
                  <c:v>116.7585532046463</c:v>
                </c:pt>
                <c:pt idx="5">
                  <c:v>112.78931706142592</c:v>
                </c:pt>
                <c:pt idx="6">
                  <c:v>108.99044576996619</c:v>
                </c:pt>
                <c:pt idx="7">
                  <c:v>106.59871723085912</c:v>
                </c:pt>
                <c:pt idx="8">
                  <c:v>104.78511585255005</c:v>
                </c:pt>
                <c:pt idx="9">
                  <c:v>104.71957032273676</c:v>
                </c:pt>
                <c:pt idx="10">
                  <c:v>105.38314210049923</c:v>
                </c:pt>
                <c:pt idx="11">
                  <c:v>107.09094581313126</c:v>
                </c:pt>
                <c:pt idx="12">
                  <c:v>110.41410303934973</c:v>
                </c:pt>
                <c:pt idx="13">
                  <c:v>110.4165048341185</c:v>
                </c:pt>
                <c:pt idx="14">
                  <c:v>110.44071831391787</c:v>
                </c:pt>
                <c:pt idx="15">
                  <c:v>111.08350173663483</c:v>
                </c:pt>
                <c:pt idx="16">
                  <c:v>111.31349020346303</c:v>
                </c:pt>
                <c:pt idx="17">
                  <c:v>111.55939571437516</c:v>
                </c:pt>
                <c:pt idx="18">
                  <c:v>111.97285024985099</c:v>
                </c:pt>
                <c:pt idx="19">
                  <c:v>111.90285444126521</c:v>
                </c:pt>
                <c:pt idx="20">
                  <c:v>112.14936081164319</c:v>
                </c:pt>
                <c:pt idx="21">
                  <c:v>114.01823633752109</c:v>
                </c:pt>
                <c:pt idx="22">
                  <c:v>114.62397792622924</c:v>
                </c:pt>
                <c:pt idx="23">
                  <c:v>115.14947042933194</c:v>
                </c:pt>
                <c:pt idx="24">
                  <c:v>115.72525031081292</c:v>
                </c:pt>
                <c:pt idx="25">
                  <c:v>116</c:v>
                </c:pt>
                <c:pt idx="26">
                  <c:v>116</c:v>
                </c:pt>
                <c:pt idx="27">
                  <c:v>116</c:v>
                </c:pt>
              </c:numCache>
            </c:numRef>
          </c:val>
          <c:smooth val="0"/>
          <c:extLst>
            <c:ext xmlns:c16="http://schemas.microsoft.com/office/drawing/2014/chart" uri="{C3380CC4-5D6E-409C-BE32-E72D297353CC}">
              <c16:uniqueId val="{00000005-6756-4C3C-B77C-D8679E0D0277}"/>
            </c:ext>
          </c:extLst>
        </c:ser>
        <c:ser>
          <c:idx val="6"/>
          <c:order val="6"/>
          <c:tx>
            <c:strRef>
              <c:f>ET_Cost_of_ELCgen_InvestmentCos!$B$234</c:f>
              <c:strCache>
                <c:ptCount val="1"/>
                <c:pt idx="0">
                  <c:v>Average - Baseline</c:v>
                </c:pt>
              </c:strCache>
            </c:strRef>
          </c:tx>
          <c:spPr>
            <a:ln w="28575" cap="rnd">
              <a:solidFill>
                <a:schemeClr val="tx1"/>
              </a:solidFill>
              <a:prstDash val="dash"/>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ET_Cost_of_ELCgen_InvestmentCos!$C$234:$AH$234</c15:sqref>
                  </c15:fullRef>
                </c:ext>
              </c:extLst>
              <c:f>ET_Cost_of_ELCgen_InvestmentCos!$G$234:$AH$234</c:f>
              <c:numCache>
                <c:formatCode>#,##0.00</c:formatCode>
                <c:ptCount val="28"/>
                <c:pt idx="0">
                  <c:v>113.69336235317951</c:v>
                </c:pt>
                <c:pt idx="1">
                  <c:v>113.69336235317951</c:v>
                </c:pt>
                <c:pt idx="2">
                  <c:v>113.69336235317951</c:v>
                </c:pt>
                <c:pt idx="3">
                  <c:v>113.69336235317951</c:v>
                </c:pt>
                <c:pt idx="4">
                  <c:v>113.69336235317951</c:v>
                </c:pt>
                <c:pt idx="5">
                  <c:v>113.69336235317951</c:v>
                </c:pt>
                <c:pt idx="6">
                  <c:v>113.69336235317951</c:v>
                </c:pt>
                <c:pt idx="7">
                  <c:v>113.69336235317951</c:v>
                </c:pt>
                <c:pt idx="8">
                  <c:v>113.69336235317951</c:v>
                </c:pt>
                <c:pt idx="9">
                  <c:v>113.69336235317951</c:v>
                </c:pt>
                <c:pt idx="10">
                  <c:v>113.69336235317951</c:v>
                </c:pt>
                <c:pt idx="11">
                  <c:v>113.69336235317951</c:v>
                </c:pt>
                <c:pt idx="12">
                  <c:v>113.69336235317951</c:v>
                </c:pt>
                <c:pt idx="13">
                  <c:v>113.69336235317951</c:v>
                </c:pt>
                <c:pt idx="14">
                  <c:v>113.69336235317951</c:v>
                </c:pt>
                <c:pt idx="15">
                  <c:v>113.69336235317951</c:v>
                </c:pt>
                <c:pt idx="16">
                  <c:v>113.69336235317951</c:v>
                </c:pt>
                <c:pt idx="17">
                  <c:v>113.69336235317951</c:v>
                </c:pt>
                <c:pt idx="18">
                  <c:v>113.69336235317951</c:v>
                </c:pt>
                <c:pt idx="19">
                  <c:v>113.69336235317951</c:v>
                </c:pt>
                <c:pt idx="20">
                  <c:v>113.69336235317951</c:v>
                </c:pt>
                <c:pt idx="21">
                  <c:v>113.69336235317951</c:v>
                </c:pt>
                <c:pt idx="22">
                  <c:v>113.69336235317951</c:v>
                </c:pt>
                <c:pt idx="23">
                  <c:v>113.69336235317951</c:v>
                </c:pt>
                <c:pt idx="24">
                  <c:v>113.69336235317951</c:v>
                </c:pt>
                <c:pt idx="25">
                  <c:v>113.69336235317951</c:v>
                </c:pt>
                <c:pt idx="26">
                  <c:v>113.69336235317951</c:v>
                </c:pt>
                <c:pt idx="27">
                  <c:v>113.69336235317951</c:v>
                </c:pt>
              </c:numCache>
            </c:numRef>
          </c:val>
          <c:smooth val="0"/>
          <c:extLst>
            <c:ext xmlns:c16="http://schemas.microsoft.com/office/drawing/2014/chart" uri="{C3380CC4-5D6E-409C-BE32-E72D297353CC}">
              <c16:uniqueId val="{00000000-3505-40BA-BB5F-F65E8B7C0079}"/>
            </c:ext>
          </c:extLst>
        </c:ser>
        <c:ser>
          <c:idx val="7"/>
          <c:order val="7"/>
          <c:tx>
            <c:strRef>
              <c:f>ET_Cost_of_ELCgen_InvestmentCos!$B$233</c:f>
              <c:strCache>
                <c:ptCount val="1"/>
                <c:pt idx="0">
                  <c:v>Average - "Electricity exports" (EURef price)</c:v>
                </c:pt>
              </c:strCache>
            </c:strRef>
          </c:tx>
          <c:spPr>
            <a:ln w="28575" cap="rnd">
              <a:solidFill>
                <a:schemeClr val="tx1"/>
              </a:solidFill>
              <a:prstDash val="sysDot"/>
              <a:round/>
            </a:ln>
            <a:effectLst/>
          </c:spPr>
          <c:marker>
            <c:symbol val="none"/>
          </c:marker>
          <c:cat>
            <c:strLit>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ET_Cost_of_ELCgen_InvestmentCos!$C$233:$AH$233</c15:sqref>
                  </c15:fullRef>
                </c:ext>
              </c:extLst>
              <c:f>ET_Cost_of_ELCgen_InvestmentCos!$G$233:$AH$233</c:f>
              <c:numCache>
                <c:formatCode>#,##0.00</c:formatCode>
                <c:ptCount val="28"/>
                <c:pt idx="0">
                  <c:v>77.054155025609973</c:v>
                </c:pt>
                <c:pt idx="1">
                  <c:v>77.054155025609973</c:v>
                </c:pt>
                <c:pt idx="2">
                  <c:v>77.054155025609973</c:v>
                </c:pt>
                <c:pt idx="3">
                  <c:v>77.054155025609973</c:v>
                </c:pt>
                <c:pt idx="4">
                  <c:v>77.054155025609973</c:v>
                </c:pt>
                <c:pt idx="5">
                  <c:v>77.054155025609973</c:v>
                </c:pt>
                <c:pt idx="6">
                  <c:v>77.054155025609973</c:v>
                </c:pt>
                <c:pt idx="7">
                  <c:v>77.054155025609973</c:v>
                </c:pt>
                <c:pt idx="8">
                  <c:v>77.054155025609973</c:v>
                </c:pt>
                <c:pt idx="9">
                  <c:v>77.054155025609973</c:v>
                </c:pt>
                <c:pt idx="10">
                  <c:v>77.054155025609973</c:v>
                </c:pt>
                <c:pt idx="11">
                  <c:v>77.054155025609973</c:v>
                </c:pt>
                <c:pt idx="12">
                  <c:v>77.054155025609973</c:v>
                </c:pt>
                <c:pt idx="13">
                  <c:v>77.054155025609973</c:v>
                </c:pt>
                <c:pt idx="14">
                  <c:v>77.054155025609973</c:v>
                </c:pt>
                <c:pt idx="15">
                  <c:v>77.054155025609973</c:v>
                </c:pt>
                <c:pt idx="16">
                  <c:v>77.054155025609973</c:v>
                </c:pt>
                <c:pt idx="17">
                  <c:v>77.054155025609973</c:v>
                </c:pt>
                <c:pt idx="18">
                  <c:v>77.054155025609973</c:v>
                </c:pt>
                <c:pt idx="19">
                  <c:v>77.054155025609973</c:v>
                </c:pt>
                <c:pt idx="20">
                  <c:v>77.054155025609973</c:v>
                </c:pt>
                <c:pt idx="21">
                  <c:v>77.054155025609973</c:v>
                </c:pt>
                <c:pt idx="22">
                  <c:v>77.054155025609973</c:v>
                </c:pt>
                <c:pt idx="23">
                  <c:v>77.054155025609973</c:v>
                </c:pt>
                <c:pt idx="24">
                  <c:v>77.054155025609973</c:v>
                </c:pt>
                <c:pt idx="25">
                  <c:v>77.054155025609973</c:v>
                </c:pt>
                <c:pt idx="26">
                  <c:v>77.054155025609973</c:v>
                </c:pt>
                <c:pt idx="27">
                  <c:v>77.054155025609973</c:v>
                </c:pt>
              </c:numCache>
            </c:numRef>
          </c:val>
          <c:smooth val="0"/>
          <c:extLst>
            <c:ext xmlns:c16="http://schemas.microsoft.com/office/drawing/2014/chart" uri="{C3380CC4-5D6E-409C-BE32-E72D297353CC}">
              <c16:uniqueId val="{00000001-3505-40BA-BB5F-F65E8B7C0079}"/>
            </c:ext>
          </c:extLst>
        </c:ser>
        <c:dLbls>
          <c:showLegendKey val="0"/>
          <c:showVal val="0"/>
          <c:showCatName val="0"/>
          <c:showSerName val="0"/>
          <c:showPercent val="0"/>
          <c:showBubbleSize val="0"/>
        </c:dLbls>
        <c:marker val="1"/>
        <c:smooth val="0"/>
        <c:axId val="75171632"/>
        <c:axId val="75154160"/>
      </c:lineChart>
      <c:catAx>
        <c:axId val="751716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54160"/>
        <c:crosses val="autoZero"/>
        <c:auto val="1"/>
        <c:lblAlgn val="ctr"/>
        <c:lblOffset val="100"/>
        <c:noMultiLvlLbl val="0"/>
      </c:catAx>
      <c:valAx>
        <c:axId val="75154160"/>
        <c:scaling>
          <c:orientation val="minMax"/>
          <c:max val="15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of power generation (Euro/MWh)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517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Schocks_GTAP!$A$82</c:f>
              <c:strCache>
                <c:ptCount val="1"/>
                <c:pt idx="0">
                  <c:v>"Electricity exports"</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9C6B-417C-9529-FE9C61CC9075}"/>
                </c:ext>
              </c:extLst>
            </c:dLbl>
            <c:dLbl>
              <c:idx val="1"/>
              <c:delete val="1"/>
              <c:extLst>
                <c:ext xmlns:c15="http://schemas.microsoft.com/office/drawing/2012/chart" uri="{CE6537A1-D6FC-4f65-9D91-7224C49458BB}"/>
                <c:ext xmlns:c16="http://schemas.microsoft.com/office/drawing/2014/chart" uri="{C3380CC4-5D6E-409C-BE32-E72D297353CC}">
                  <c16:uniqueId val="{00000002-9C6B-417C-9529-FE9C61CC9075}"/>
                </c:ext>
              </c:extLst>
            </c:dLbl>
            <c:dLbl>
              <c:idx val="2"/>
              <c:delete val="1"/>
              <c:extLst>
                <c:ext xmlns:c15="http://schemas.microsoft.com/office/drawing/2012/chart" uri="{CE6537A1-D6FC-4f65-9D91-7224C49458BB}"/>
                <c:ext xmlns:c16="http://schemas.microsoft.com/office/drawing/2014/chart" uri="{C3380CC4-5D6E-409C-BE32-E72D297353CC}">
                  <c16:uniqueId val="{00000003-9C6B-417C-9529-FE9C61CC9075}"/>
                </c:ext>
              </c:extLst>
            </c:dLbl>
            <c:dLbl>
              <c:idx val="3"/>
              <c:layout>
                <c:manualLayout>
                  <c:x val="2.5589555716022919E-3"/>
                  <c:y val="-2.335893666983260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C6B-417C-9529-FE9C61CC9075}"/>
                </c:ext>
              </c:extLst>
            </c:dLbl>
            <c:dLbl>
              <c:idx val="4"/>
              <c:layout>
                <c:manualLayout>
                  <c:x val="-6.8824377651316909E-2"/>
                  <c:y val="-4.39454233662562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9E-44F7-B1EB-3976BB12CB49}"/>
                </c:ext>
              </c:extLst>
            </c:dLbl>
            <c:dLbl>
              <c:idx val="5"/>
              <c:layout>
                <c:manualLayout>
                  <c:x val="-8.285121716417361E-2"/>
                  <c:y val="-3.9022816087750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79E-44F7-B1EB-3976BB12CB49}"/>
                </c:ext>
              </c:extLst>
            </c:dLbl>
            <c:dLbl>
              <c:idx val="6"/>
              <c:layout>
                <c:manualLayout>
                  <c:x val="-5.0943351294999634E-2"/>
                  <c:y val="-3.5872324608064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69-427B-AB0C-A1E4755E8844}"/>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Schocks_GTAP!$B$81:$H$81</c:f>
              <c:numCache>
                <c:formatCode>General</c:formatCode>
                <c:ptCount val="7"/>
                <c:pt idx="0">
                  <c:v>2023</c:v>
                </c:pt>
                <c:pt idx="1">
                  <c:v>2025</c:v>
                </c:pt>
                <c:pt idx="2">
                  <c:v>2030</c:v>
                </c:pt>
                <c:pt idx="3">
                  <c:v>2035</c:v>
                </c:pt>
                <c:pt idx="4">
                  <c:v>2040</c:v>
                </c:pt>
                <c:pt idx="5">
                  <c:v>2045</c:v>
                </c:pt>
                <c:pt idx="6">
                  <c:v>2050</c:v>
                </c:pt>
              </c:numCache>
            </c:numRef>
          </c:cat>
          <c:val>
            <c:numRef>
              <c:f>Schocks_GTAP!$B$95:$H$95</c:f>
              <c:numCache>
                <c:formatCode>0.0\ %</c:formatCode>
                <c:ptCount val="7"/>
                <c:pt idx="0">
                  <c:v>0</c:v>
                </c:pt>
                <c:pt idx="1">
                  <c:v>6.845599500637789E-5</c:v>
                </c:pt>
                <c:pt idx="2">
                  <c:v>2.5519843807075837E-4</c:v>
                </c:pt>
                <c:pt idx="3">
                  <c:v>-1E-3</c:v>
                </c:pt>
                <c:pt idx="4">
                  <c:v>2.0975091804842649E-2</c:v>
                </c:pt>
                <c:pt idx="5">
                  <c:v>4.3939435694083165E-2</c:v>
                </c:pt>
                <c:pt idx="6">
                  <c:v>6.5421993069767093E-2</c:v>
                </c:pt>
              </c:numCache>
            </c:numRef>
          </c:val>
          <c:smooth val="0"/>
          <c:extLst>
            <c:ext xmlns:c16="http://schemas.microsoft.com/office/drawing/2014/chart" uri="{C3380CC4-5D6E-409C-BE32-E72D297353CC}">
              <c16:uniqueId val="{00000000-699F-4F57-8CAD-B79CCAC15840}"/>
            </c:ext>
          </c:extLst>
        </c:ser>
        <c:ser>
          <c:idx val="1"/>
          <c:order val="1"/>
          <c:tx>
            <c:strRef>
              <c:f>Schocks_GTAP!$A$83</c:f>
              <c:strCache>
                <c:ptCount val="1"/>
                <c:pt idx="0">
                  <c:v>"Electricity exports" (-50% vs EURef price)</c:v>
                </c:pt>
              </c:strCache>
            </c:strRef>
          </c:tx>
          <c:spPr>
            <a:ln w="28575" cap="rnd">
              <a:solidFill>
                <a:schemeClr val="accent1"/>
              </a:solidFill>
              <a:prstDash val="sysDot"/>
              <a:round/>
            </a:ln>
            <a:effectLst/>
          </c:spPr>
          <c:marker>
            <c:symbol val="none"/>
          </c:marker>
          <c:dLbls>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C6B-417C-9529-FE9C61CC9075}"/>
                </c:ext>
              </c:extLst>
            </c:dLbl>
            <c:dLbl>
              <c:idx val="5"/>
              <c:layout>
                <c:manualLayout>
                  <c:x val="-5.1406785163004336E-2"/>
                  <c:y val="-4.21274968481306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C6B-417C-9529-FE9C61CC9075}"/>
                </c:ext>
              </c:extLst>
            </c:dLbl>
            <c:dLbl>
              <c:idx val="6"/>
              <c:layout>
                <c:manualLayout>
                  <c:x val="-3.7384203285479894E-2"/>
                  <c:y val="-4.68702385860505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C6B-417C-9529-FE9C61CC9075}"/>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Schocks_GTAP!$B$81:$H$81</c:f>
              <c:numCache>
                <c:formatCode>General</c:formatCode>
                <c:ptCount val="7"/>
                <c:pt idx="0">
                  <c:v>2023</c:v>
                </c:pt>
                <c:pt idx="1">
                  <c:v>2025</c:v>
                </c:pt>
                <c:pt idx="2">
                  <c:v>2030</c:v>
                </c:pt>
                <c:pt idx="3">
                  <c:v>2035</c:v>
                </c:pt>
                <c:pt idx="4">
                  <c:v>2040</c:v>
                </c:pt>
                <c:pt idx="5">
                  <c:v>2045</c:v>
                </c:pt>
                <c:pt idx="6">
                  <c:v>2050</c:v>
                </c:pt>
              </c:numCache>
            </c:numRef>
          </c:cat>
          <c:val>
            <c:numRef>
              <c:f>Schocks_GTAP!$B$96:$H$96</c:f>
              <c:numCache>
                <c:formatCode>0.0\ %</c:formatCode>
                <c:ptCount val="7"/>
                <c:pt idx="0">
                  <c:v>0</c:v>
                </c:pt>
                <c:pt idx="1">
                  <c:v>2.3429930583138692E-3</c:v>
                </c:pt>
                <c:pt idx="2">
                  <c:v>4.6213263838144059E-3</c:v>
                </c:pt>
                <c:pt idx="3">
                  <c:v>5.1924473926756587E-3</c:v>
                </c:pt>
                <c:pt idx="4">
                  <c:v>1.2451488171093915E-2</c:v>
                </c:pt>
                <c:pt idx="5">
                  <c:v>2.1270610192572873E-2</c:v>
                </c:pt>
                <c:pt idx="6">
                  <c:v>3.085917227182448E-2</c:v>
                </c:pt>
              </c:numCache>
            </c:numRef>
          </c:val>
          <c:smooth val="0"/>
          <c:extLst>
            <c:ext xmlns:c16="http://schemas.microsoft.com/office/drawing/2014/chart" uri="{C3380CC4-5D6E-409C-BE32-E72D297353CC}">
              <c16:uniqueId val="{00000001-699F-4F57-8CAD-B79CCAC15840}"/>
            </c:ext>
          </c:extLst>
        </c:ser>
        <c:dLbls>
          <c:showLegendKey val="0"/>
          <c:showVal val="0"/>
          <c:showCatName val="0"/>
          <c:showSerName val="0"/>
          <c:showPercent val="0"/>
          <c:showBubbleSize val="0"/>
        </c:dLbls>
        <c:smooth val="0"/>
        <c:axId val="1096534400"/>
        <c:axId val="1096536896"/>
      </c:lineChart>
      <c:catAx>
        <c:axId val="1096534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6536896"/>
        <c:crosses val="autoZero"/>
        <c:auto val="1"/>
        <c:lblAlgn val="ctr"/>
        <c:lblOffset val="100"/>
        <c:noMultiLvlLbl val="0"/>
      </c:catAx>
      <c:valAx>
        <c:axId val="1096536896"/>
        <c:scaling>
          <c:orientation val="minMax"/>
          <c:max val="8.0000000000000016E-2"/>
          <c:min val="-8.0000000000000019E-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Deviation vs baseline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ID4096"/>
            </a:p>
          </c:txPr>
        </c:title>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096534400"/>
        <c:crosses val="autoZero"/>
        <c:crossBetween val="between"/>
        <c:majorUnit val="8.0000000000000019E-3"/>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87585</xdr:colOff>
      <xdr:row>62</xdr:row>
      <xdr:rowOff>4598</xdr:rowOff>
    </xdr:from>
    <xdr:to>
      <xdr:col>14</xdr:col>
      <xdr:colOff>671566</xdr:colOff>
      <xdr:row>85</xdr:row>
      <xdr:rowOff>4598</xdr:rowOff>
    </xdr:to>
    <xdr:graphicFrame macro="">
      <xdr:nvGraphicFramePr>
        <xdr:cNvPr id="2" name="Chart 1">
          <a:extLst>
            <a:ext uri="{FF2B5EF4-FFF2-40B4-BE49-F238E27FC236}">
              <a16:creationId xmlns:a16="http://schemas.microsoft.com/office/drawing/2014/main" id="{31F2D78B-9096-4872-BA6C-2E500F5BA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2574397</xdr:colOff>
      <xdr:row>76</xdr:row>
      <xdr:rowOff>153988</xdr:rowOff>
    </xdr:from>
    <xdr:to>
      <xdr:col>13</xdr:col>
      <xdr:colOff>312738</xdr:colOff>
      <xdr:row>97</xdr:row>
      <xdr:rowOff>12172</xdr:rowOff>
    </xdr:to>
    <xdr:graphicFrame macro="">
      <xdr:nvGraphicFramePr>
        <xdr:cNvPr id="2" name="Chart 1">
          <a:extLst>
            <a:ext uri="{FF2B5EF4-FFF2-40B4-BE49-F238E27FC236}">
              <a16:creationId xmlns:a16="http://schemas.microsoft.com/office/drawing/2014/main" id="{8091313D-B9D1-4A83-8DC8-670051C8F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3174</xdr:colOff>
      <xdr:row>18</xdr:row>
      <xdr:rowOff>31748</xdr:rowOff>
    </xdr:from>
    <xdr:to>
      <xdr:col>24</xdr:col>
      <xdr:colOff>165101</xdr:colOff>
      <xdr:row>38</xdr:row>
      <xdr:rowOff>9524</xdr:rowOff>
    </xdr:to>
    <xdr:graphicFrame macro="">
      <xdr:nvGraphicFramePr>
        <xdr:cNvPr id="2" name="Chart 3">
          <a:extLst>
            <a:ext uri="{FF2B5EF4-FFF2-40B4-BE49-F238E27FC236}">
              <a16:creationId xmlns:a16="http://schemas.microsoft.com/office/drawing/2014/main" id="{172E205A-6AEB-4AD1-BAAB-5D6E1ECC82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789054</xdr:colOff>
      <xdr:row>41</xdr:row>
      <xdr:rowOff>26949</xdr:rowOff>
    </xdr:from>
    <xdr:to>
      <xdr:col>12</xdr:col>
      <xdr:colOff>13481</xdr:colOff>
      <xdr:row>59</xdr:row>
      <xdr:rowOff>171931</xdr:rowOff>
    </xdr:to>
    <xdr:graphicFrame macro="">
      <xdr:nvGraphicFramePr>
        <xdr:cNvPr id="2" name="Chart 1">
          <a:extLst>
            <a:ext uri="{FF2B5EF4-FFF2-40B4-BE49-F238E27FC236}">
              <a16:creationId xmlns:a16="http://schemas.microsoft.com/office/drawing/2014/main" id="{15DD302A-F73A-4A43-0C49-8FE5ED24AD2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179683</xdr:colOff>
      <xdr:row>98</xdr:row>
      <xdr:rowOff>55737</xdr:rowOff>
    </xdr:from>
    <xdr:to>
      <xdr:col>4</xdr:col>
      <xdr:colOff>686256</xdr:colOff>
      <xdr:row>119</xdr:row>
      <xdr:rowOff>97102</xdr:rowOff>
    </xdr:to>
    <xdr:graphicFrame macro="">
      <xdr:nvGraphicFramePr>
        <xdr:cNvPr id="2" name="Chart 1">
          <a:extLst>
            <a:ext uri="{FF2B5EF4-FFF2-40B4-BE49-F238E27FC236}">
              <a16:creationId xmlns:a16="http://schemas.microsoft.com/office/drawing/2014/main" id="{2BCEC49B-3824-ABA5-7B25-84CDAB26FD8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22</xdr:col>
      <xdr:colOff>7620</xdr:colOff>
      <xdr:row>21</xdr:row>
      <xdr:rowOff>64770</xdr:rowOff>
    </xdr:from>
    <xdr:to>
      <xdr:col>25</xdr:col>
      <xdr:colOff>1013460</xdr:colOff>
      <xdr:row>42</xdr:row>
      <xdr:rowOff>64770</xdr:rowOff>
    </xdr:to>
    <xdr:graphicFrame macro="">
      <xdr:nvGraphicFramePr>
        <xdr:cNvPr id="2" name="Chart 1">
          <a:extLst>
            <a:ext uri="{FF2B5EF4-FFF2-40B4-BE49-F238E27FC236}">
              <a16:creationId xmlns:a16="http://schemas.microsoft.com/office/drawing/2014/main" id="{F5287D9A-7726-680F-E77D-E749E6216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5032368</xdr:colOff>
      <xdr:row>19</xdr:row>
      <xdr:rowOff>10140</xdr:rowOff>
    </xdr:from>
    <xdr:to>
      <xdr:col>6</xdr:col>
      <xdr:colOff>926265</xdr:colOff>
      <xdr:row>38</xdr:row>
      <xdr:rowOff>59818</xdr:rowOff>
    </xdr:to>
    <xdr:graphicFrame macro="">
      <xdr:nvGraphicFramePr>
        <xdr:cNvPr id="2" name="Chart 1">
          <a:extLst>
            <a:ext uri="{FF2B5EF4-FFF2-40B4-BE49-F238E27FC236}">
              <a16:creationId xmlns:a16="http://schemas.microsoft.com/office/drawing/2014/main" id="{F1BDB0CD-10C2-B405-4874-21A92F65409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168000</xdr:colOff>
      <xdr:row>246</xdr:row>
      <xdr:rowOff>176121</xdr:rowOff>
    </xdr:from>
    <xdr:to>
      <xdr:col>10</xdr:col>
      <xdr:colOff>581847</xdr:colOff>
      <xdr:row>276</xdr:row>
      <xdr:rowOff>148775</xdr:rowOff>
    </xdr:to>
    <xdr:graphicFrame macro="">
      <xdr:nvGraphicFramePr>
        <xdr:cNvPr id="2" name="Chart 1">
          <a:extLst>
            <a:ext uri="{FF2B5EF4-FFF2-40B4-BE49-F238E27FC236}">
              <a16:creationId xmlns:a16="http://schemas.microsoft.com/office/drawing/2014/main" id="{59881B04-3D0D-ABDB-6EDE-06F66CBB451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1897380</xdr:colOff>
      <xdr:row>173</xdr:row>
      <xdr:rowOff>179070</xdr:rowOff>
    </xdr:from>
    <xdr:to>
      <xdr:col>17</xdr:col>
      <xdr:colOff>381000</xdr:colOff>
      <xdr:row>188</xdr:row>
      <xdr:rowOff>179070</xdr:rowOff>
    </xdr:to>
    <xdr:graphicFrame macro="">
      <xdr:nvGraphicFramePr>
        <xdr:cNvPr id="5" name="Chart 4">
          <a:extLst>
            <a:ext uri="{FF2B5EF4-FFF2-40B4-BE49-F238E27FC236}">
              <a16:creationId xmlns:a16="http://schemas.microsoft.com/office/drawing/2014/main" id="{B4B3C820-F02D-E892-ABF1-273EEB1DEB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914398</xdr:colOff>
      <xdr:row>52</xdr:row>
      <xdr:rowOff>122464</xdr:rowOff>
    </xdr:from>
    <xdr:to>
      <xdr:col>5</xdr:col>
      <xdr:colOff>1197429</xdr:colOff>
      <xdr:row>76</xdr:row>
      <xdr:rowOff>13607</xdr:rowOff>
    </xdr:to>
    <xdr:graphicFrame macro="">
      <xdr:nvGraphicFramePr>
        <xdr:cNvPr id="2" name="Chart 1">
          <a:extLst>
            <a:ext uri="{FF2B5EF4-FFF2-40B4-BE49-F238E27FC236}">
              <a16:creationId xmlns:a16="http://schemas.microsoft.com/office/drawing/2014/main" id="{0B01A35E-863D-41D4-99F4-1011C3DF2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1133474</xdr:colOff>
      <xdr:row>48</xdr:row>
      <xdr:rowOff>185737</xdr:rowOff>
    </xdr:from>
    <xdr:to>
      <xdr:col>7</xdr:col>
      <xdr:colOff>85725</xdr:colOff>
      <xdr:row>68</xdr:row>
      <xdr:rowOff>95250</xdr:rowOff>
    </xdr:to>
    <xdr:graphicFrame macro="">
      <xdr:nvGraphicFramePr>
        <xdr:cNvPr id="4" name="Chart 3">
          <a:extLst>
            <a:ext uri="{FF2B5EF4-FFF2-40B4-BE49-F238E27FC236}">
              <a16:creationId xmlns:a16="http://schemas.microsoft.com/office/drawing/2014/main" id="{715060E7-9934-4571-8F5E-27752888A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483759</xdr:colOff>
      <xdr:row>161</xdr:row>
      <xdr:rowOff>131744</xdr:rowOff>
    </xdr:from>
    <xdr:to>
      <xdr:col>15</xdr:col>
      <xdr:colOff>676974</xdr:colOff>
      <xdr:row>171</xdr:row>
      <xdr:rowOff>103851</xdr:rowOff>
    </xdr:to>
    <xdr:graphicFrame macro="">
      <xdr:nvGraphicFramePr>
        <xdr:cNvPr id="19" name="Chart 1">
          <a:extLst>
            <a:ext uri="{FF2B5EF4-FFF2-40B4-BE49-F238E27FC236}">
              <a16:creationId xmlns:a16="http://schemas.microsoft.com/office/drawing/2014/main" id="{0EFF0B36-7639-4500-8DA0-587EDFC8D7A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1990494</xdr:colOff>
      <xdr:row>198</xdr:row>
      <xdr:rowOff>173507</xdr:rowOff>
    </xdr:from>
    <xdr:to>
      <xdr:col>9</xdr:col>
      <xdr:colOff>180795</xdr:colOff>
      <xdr:row>221</xdr:row>
      <xdr:rowOff>12126</xdr:rowOff>
    </xdr:to>
    <xdr:graphicFrame macro="">
      <xdr:nvGraphicFramePr>
        <xdr:cNvPr id="2" name="Chart 1">
          <a:extLst>
            <a:ext uri="{FF2B5EF4-FFF2-40B4-BE49-F238E27FC236}">
              <a16:creationId xmlns:a16="http://schemas.microsoft.com/office/drawing/2014/main" id="{87476F95-F31D-5B15-10B6-5EDD5A638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201</xdr:row>
      <xdr:rowOff>0</xdr:rowOff>
    </xdr:from>
    <xdr:to>
      <xdr:col>22</xdr:col>
      <xdr:colOff>638175</xdr:colOff>
      <xdr:row>203</xdr:row>
      <xdr:rowOff>60325</xdr:rowOff>
    </xdr:to>
    <xdr:sp macro="" textlink="">
      <xdr:nvSpPr>
        <xdr:cNvPr id="10" name="TextBox 9">
          <a:extLst>
            <a:ext uri="{FF2B5EF4-FFF2-40B4-BE49-F238E27FC236}">
              <a16:creationId xmlns:a16="http://schemas.microsoft.com/office/drawing/2014/main" id="{478EE0F6-007D-4506-A891-3FEF4B4190C6}"/>
            </a:ext>
          </a:extLst>
        </xdr:cNvPr>
        <xdr:cNvSpPr txBox="1"/>
      </xdr:nvSpPr>
      <xdr:spPr>
        <a:xfrm>
          <a:off x="23574375" y="36261675"/>
          <a:ext cx="638175" cy="422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P (-20%)</a:t>
          </a:r>
        </a:p>
        <a:p>
          <a:pPr marL="0" indent="0"/>
          <a:r>
            <a:rPr lang="en-US" sz="700">
              <a:solidFill>
                <a:schemeClr val="dk1"/>
              </a:solidFill>
              <a:latin typeface="+mn-lt"/>
              <a:ea typeface="+mn-ea"/>
              <a:cs typeface="+mn-cs"/>
            </a:rPr>
            <a:t>P (-40%)</a:t>
          </a:r>
        </a:p>
        <a:p>
          <a:r>
            <a:rPr lang="en-US" sz="700">
              <a:solidFill>
                <a:schemeClr val="dk1"/>
              </a:solidFill>
              <a:latin typeface="+mn-lt"/>
              <a:ea typeface="+mn-ea"/>
              <a:cs typeface="+mn-cs"/>
            </a:rPr>
            <a:t>P (-60%)</a:t>
          </a:r>
        </a:p>
      </xdr:txBody>
    </xdr:sp>
    <xdr:clientData/>
  </xdr:twoCellAnchor>
  <xdr:twoCellAnchor>
    <xdr:from>
      <xdr:col>20</xdr:col>
      <xdr:colOff>273326</xdr:colOff>
      <xdr:row>188</xdr:row>
      <xdr:rowOff>66260</xdr:rowOff>
    </xdr:from>
    <xdr:to>
      <xdr:col>21</xdr:col>
      <xdr:colOff>77718</xdr:colOff>
      <xdr:row>189</xdr:row>
      <xdr:rowOff>28713</xdr:rowOff>
    </xdr:to>
    <xdr:sp macro="" textlink="">
      <xdr:nvSpPr>
        <xdr:cNvPr id="13" name="TextBox 12">
          <a:extLst>
            <a:ext uri="{FF2B5EF4-FFF2-40B4-BE49-F238E27FC236}">
              <a16:creationId xmlns:a16="http://schemas.microsoft.com/office/drawing/2014/main" id="{ECAD41F6-73C0-42FC-8843-E9627AEC5296}"/>
            </a:ext>
          </a:extLst>
        </xdr:cNvPr>
        <xdr:cNvSpPr txBox="1"/>
      </xdr:nvSpPr>
      <xdr:spPr>
        <a:xfrm>
          <a:off x="22437587" y="34207173"/>
          <a:ext cx="541544" cy="1446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(-20%)</a:t>
          </a:r>
        </a:p>
      </xdr:txBody>
    </xdr:sp>
    <xdr:clientData/>
  </xdr:twoCellAnchor>
  <xdr:twoCellAnchor>
    <xdr:from>
      <xdr:col>19</xdr:col>
      <xdr:colOff>629478</xdr:colOff>
      <xdr:row>186</xdr:row>
      <xdr:rowOff>104499</xdr:rowOff>
    </xdr:from>
    <xdr:to>
      <xdr:col>20</xdr:col>
      <xdr:colOff>437045</xdr:colOff>
      <xdr:row>187</xdr:row>
      <xdr:rowOff>63776</xdr:rowOff>
    </xdr:to>
    <xdr:sp macro="" textlink="">
      <xdr:nvSpPr>
        <xdr:cNvPr id="14" name="TextBox 13">
          <a:extLst>
            <a:ext uri="{FF2B5EF4-FFF2-40B4-BE49-F238E27FC236}">
              <a16:creationId xmlns:a16="http://schemas.microsoft.com/office/drawing/2014/main" id="{C83283AE-2EF4-475D-AABB-FF9B9DFBF0E1}"/>
            </a:ext>
          </a:extLst>
        </xdr:cNvPr>
        <xdr:cNvSpPr txBox="1"/>
      </xdr:nvSpPr>
      <xdr:spPr>
        <a:xfrm>
          <a:off x="22056587" y="33880977"/>
          <a:ext cx="544719" cy="14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(-40%)</a:t>
          </a:r>
        </a:p>
      </xdr:txBody>
    </xdr:sp>
    <xdr:clientData/>
  </xdr:twoCellAnchor>
  <xdr:twoCellAnchor>
    <xdr:from>
      <xdr:col>19</xdr:col>
      <xdr:colOff>616088</xdr:colOff>
      <xdr:row>185</xdr:row>
      <xdr:rowOff>0</xdr:rowOff>
    </xdr:from>
    <xdr:to>
      <xdr:col>20</xdr:col>
      <xdr:colOff>417305</xdr:colOff>
      <xdr:row>185</xdr:row>
      <xdr:rowOff>141495</xdr:rowOff>
    </xdr:to>
    <xdr:sp macro="" textlink="">
      <xdr:nvSpPr>
        <xdr:cNvPr id="15" name="TextBox 14">
          <a:extLst>
            <a:ext uri="{FF2B5EF4-FFF2-40B4-BE49-F238E27FC236}">
              <a16:creationId xmlns:a16="http://schemas.microsoft.com/office/drawing/2014/main" id="{B2ECC5BD-0DF8-4DD4-AE09-81236D1937EA}"/>
            </a:ext>
          </a:extLst>
        </xdr:cNvPr>
        <xdr:cNvSpPr txBox="1"/>
      </xdr:nvSpPr>
      <xdr:spPr>
        <a:xfrm>
          <a:off x="22043197" y="33594261"/>
          <a:ext cx="538369" cy="1414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(-60%)</a:t>
          </a:r>
        </a:p>
      </xdr:txBody>
    </xdr:sp>
    <xdr:clientData/>
  </xdr:twoCellAnchor>
  <xdr:twoCellAnchor>
    <xdr:from>
      <xdr:col>19</xdr:col>
      <xdr:colOff>571500</xdr:colOff>
      <xdr:row>183</xdr:row>
      <xdr:rowOff>143979</xdr:rowOff>
    </xdr:from>
    <xdr:to>
      <xdr:col>20</xdr:col>
      <xdr:colOff>372717</xdr:colOff>
      <xdr:row>184</xdr:row>
      <xdr:rowOff>106432</xdr:rowOff>
    </xdr:to>
    <xdr:sp macro="" textlink="">
      <xdr:nvSpPr>
        <xdr:cNvPr id="16" name="TextBox 15">
          <a:extLst>
            <a:ext uri="{FF2B5EF4-FFF2-40B4-BE49-F238E27FC236}">
              <a16:creationId xmlns:a16="http://schemas.microsoft.com/office/drawing/2014/main" id="{85D158D3-0FBC-4FB4-A3E8-53C225114DEE}"/>
            </a:ext>
          </a:extLst>
        </xdr:cNvPr>
        <xdr:cNvSpPr txBox="1"/>
      </xdr:nvSpPr>
      <xdr:spPr>
        <a:xfrm>
          <a:off x="21998609" y="33373805"/>
          <a:ext cx="538369" cy="1446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700">
              <a:solidFill>
                <a:schemeClr val="dk1"/>
              </a:solidFill>
              <a:latin typeface="+mn-lt"/>
              <a:ea typeface="+mn-ea"/>
              <a:cs typeface="+mn-cs"/>
            </a:rPr>
            <a:t>NI (-70%)</a:t>
          </a:r>
        </a:p>
      </xdr:txBody>
    </xdr:sp>
    <xdr:clientData/>
  </xdr:twoCellAnchor>
  <xdr:twoCellAnchor>
    <xdr:from>
      <xdr:col>11</xdr:col>
      <xdr:colOff>197303</xdr:colOff>
      <xdr:row>207</xdr:row>
      <xdr:rowOff>97972</xdr:rowOff>
    </xdr:from>
    <xdr:to>
      <xdr:col>23</xdr:col>
      <xdr:colOff>13608</xdr:colOff>
      <xdr:row>232</xdr:row>
      <xdr:rowOff>136072</xdr:rowOff>
    </xdr:to>
    <xdr:graphicFrame macro="">
      <xdr:nvGraphicFramePr>
        <xdr:cNvPr id="3" name="Chart 2">
          <a:extLst>
            <a:ext uri="{FF2B5EF4-FFF2-40B4-BE49-F238E27FC236}">
              <a16:creationId xmlns:a16="http://schemas.microsoft.com/office/drawing/2014/main" id="{B9A66F0D-D902-499A-A630-4B0F9BF0A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581015</xdr:colOff>
      <xdr:row>8</xdr:row>
      <xdr:rowOff>30152</xdr:rowOff>
    </xdr:from>
    <xdr:to>
      <xdr:col>16</xdr:col>
      <xdr:colOff>81105</xdr:colOff>
      <xdr:row>28</xdr:row>
      <xdr:rowOff>136223</xdr:rowOff>
    </xdr:to>
    <xdr:graphicFrame macro="">
      <xdr:nvGraphicFramePr>
        <xdr:cNvPr id="2" name="Chart 1">
          <a:extLst>
            <a:ext uri="{FF2B5EF4-FFF2-40B4-BE49-F238E27FC236}">
              <a16:creationId xmlns:a16="http://schemas.microsoft.com/office/drawing/2014/main" id="{9A5ABF3A-7A64-D23E-120A-B2C2C647AE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343271</xdr:colOff>
      <xdr:row>239</xdr:row>
      <xdr:rowOff>102786</xdr:rowOff>
    </xdr:from>
    <xdr:to>
      <xdr:col>8</xdr:col>
      <xdr:colOff>823081</xdr:colOff>
      <xdr:row>263</xdr:row>
      <xdr:rowOff>101325</xdr:rowOff>
    </xdr:to>
    <xdr:graphicFrame macro="">
      <xdr:nvGraphicFramePr>
        <xdr:cNvPr id="2" name="Chart 1">
          <a:extLst>
            <a:ext uri="{FF2B5EF4-FFF2-40B4-BE49-F238E27FC236}">
              <a16:creationId xmlns:a16="http://schemas.microsoft.com/office/drawing/2014/main" id="{5F628C2A-E6CC-091B-8A16-8C8DB7052E9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419534</xdr:colOff>
      <xdr:row>86</xdr:row>
      <xdr:rowOff>13584</xdr:rowOff>
    </xdr:from>
    <xdr:to>
      <xdr:col>13</xdr:col>
      <xdr:colOff>427198</xdr:colOff>
      <xdr:row>100</xdr:row>
      <xdr:rowOff>159524</xdr:rowOff>
    </xdr:to>
    <xdr:graphicFrame macro="">
      <xdr:nvGraphicFramePr>
        <xdr:cNvPr id="2" name="Chart 1">
          <a:extLst>
            <a:ext uri="{FF2B5EF4-FFF2-40B4-BE49-F238E27FC236}">
              <a16:creationId xmlns:a16="http://schemas.microsoft.com/office/drawing/2014/main" id="{C71BCC3A-FC32-E3FB-4FCE-AD2D9BA25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14</xdr:col>
      <xdr:colOff>447675</xdr:colOff>
      <xdr:row>14</xdr:row>
      <xdr:rowOff>141287</xdr:rowOff>
    </xdr:from>
    <xdr:to>
      <xdr:col>27</xdr:col>
      <xdr:colOff>180975</xdr:colOff>
      <xdr:row>36</xdr:row>
      <xdr:rowOff>114300</xdr:rowOff>
    </xdr:to>
    <xdr:graphicFrame macro="">
      <xdr:nvGraphicFramePr>
        <xdr:cNvPr id="3" name="Chart 2">
          <a:extLst>
            <a:ext uri="{FF2B5EF4-FFF2-40B4-BE49-F238E27FC236}">
              <a16:creationId xmlns:a16="http://schemas.microsoft.com/office/drawing/2014/main" id="{810E4761-36C8-71BE-93A3-164A0400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2152122</xdr:colOff>
      <xdr:row>58</xdr:row>
      <xdr:rowOff>119063</xdr:rowOff>
    </xdr:from>
    <xdr:to>
      <xdr:col>12</xdr:col>
      <xdr:colOff>500063</xdr:colOff>
      <xdr:row>78</xdr:row>
      <xdr:rowOff>164572</xdr:rowOff>
    </xdr:to>
    <xdr:graphicFrame macro="">
      <xdr:nvGraphicFramePr>
        <xdr:cNvPr id="9" name="Chart 1">
          <a:extLst>
            <a:ext uri="{FF2B5EF4-FFF2-40B4-BE49-F238E27FC236}">
              <a16:creationId xmlns:a16="http://schemas.microsoft.com/office/drawing/2014/main" id="{8CAA0F46-06C0-41E8-8896-036E9A1FF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H59"/>
  <sheetViews>
    <sheetView topLeftCell="A58" zoomScale="115" zoomScaleNormal="115" workbookViewId="0">
      <selection activeCell="W77" sqref="W77"/>
    </sheetView>
  </sheetViews>
  <sheetFormatPr defaultRowHeight="15" x14ac:dyDescent="0.25"/>
  <cols>
    <col min="1" max="1" width="17.28515625" bestFit="1" customWidth="1"/>
    <col min="2" max="2" width="36.28515625" bestFit="1" customWidth="1"/>
    <col min="3" max="34" width="10.7109375" bestFit="1" customWidth="1"/>
  </cols>
  <sheetData>
    <row r="1" spans="1:34" x14ac:dyDescent="0.25">
      <c r="A1" s="6" t="s">
        <v>87</v>
      </c>
      <c r="B1" s="1"/>
      <c r="C1" s="6">
        <v>2019</v>
      </c>
      <c r="D1" s="6">
        <v>2020</v>
      </c>
      <c r="E1" s="6">
        <v>2021</v>
      </c>
      <c r="F1" s="6">
        <v>2022</v>
      </c>
      <c r="G1" s="6">
        <v>2023</v>
      </c>
      <c r="H1" s="6">
        <v>2024</v>
      </c>
      <c r="I1" s="6">
        <v>2025</v>
      </c>
      <c r="J1" s="6">
        <v>2026</v>
      </c>
      <c r="K1" s="6">
        <v>2027</v>
      </c>
      <c r="L1" s="6">
        <v>2028</v>
      </c>
      <c r="M1" s="6">
        <v>2029</v>
      </c>
      <c r="N1" s="6">
        <v>2030</v>
      </c>
      <c r="O1" s="6">
        <v>2031</v>
      </c>
      <c r="P1" s="6">
        <v>2032</v>
      </c>
      <c r="Q1" s="6">
        <v>2033</v>
      </c>
      <c r="R1" s="6">
        <v>2034</v>
      </c>
      <c r="S1" s="6">
        <v>2035</v>
      </c>
      <c r="T1" s="6">
        <v>2036</v>
      </c>
      <c r="U1" s="6">
        <v>2037</v>
      </c>
      <c r="V1" s="6">
        <v>2038</v>
      </c>
      <c r="W1" s="6">
        <v>2039</v>
      </c>
      <c r="X1" s="6">
        <v>2040</v>
      </c>
      <c r="Y1" s="6">
        <v>2041</v>
      </c>
      <c r="Z1" s="6">
        <v>2042</v>
      </c>
      <c r="AA1" s="6">
        <v>2043</v>
      </c>
      <c r="AB1" s="6">
        <v>2044</v>
      </c>
      <c r="AC1" s="6">
        <v>2045</v>
      </c>
      <c r="AD1" s="6">
        <v>2046</v>
      </c>
      <c r="AE1" s="6">
        <v>2047</v>
      </c>
      <c r="AF1" s="6">
        <v>2048</v>
      </c>
      <c r="AG1" s="6">
        <v>2049</v>
      </c>
      <c r="AH1" s="6">
        <v>2050</v>
      </c>
    </row>
    <row r="2" spans="1:34" x14ac:dyDescent="0.25">
      <c r="A2" s="6" t="s">
        <v>23</v>
      </c>
      <c r="C2" s="7">
        <v>38.024999999999999</v>
      </c>
      <c r="D2" s="7">
        <v>37.65</v>
      </c>
      <c r="E2" s="7">
        <v>37.299999999999997</v>
      </c>
      <c r="F2" s="7">
        <v>36.924999999999997</v>
      </c>
      <c r="G2" s="7">
        <v>36.549999999999997</v>
      </c>
      <c r="H2" s="7">
        <v>36.200000000000003</v>
      </c>
      <c r="I2" s="7">
        <v>35.825000000000003</v>
      </c>
      <c r="J2" s="7">
        <v>35.450000000000003</v>
      </c>
      <c r="K2" s="7">
        <v>35.1</v>
      </c>
      <c r="L2" s="7">
        <v>34.725000000000001</v>
      </c>
      <c r="M2" s="7">
        <v>34.35</v>
      </c>
      <c r="N2" s="7">
        <v>34</v>
      </c>
      <c r="O2" s="7">
        <v>33.799999999999997</v>
      </c>
      <c r="P2" s="7">
        <v>33.6</v>
      </c>
      <c r="Q2" s="7">
        <v>33.4</v>
      </c>
      <c r="R2" s="7">
        <v>33.200000000000003</v>
      </c>
      <c r="S2" s="7">
        <v>33</v>
      </c>
      <c r="T2" s="7">
        <v>32.799999999999997</v>
      </c>
      <c r="U2" s="7">
        <v>32.6</v>
      </c>
      <c r="V2" s="7">
        <v>32.4</v>
      </c>
      <c r="W2" s="7">
        <v>32.200000000000003</v>
      </c>
      <c r="X2" s="7">
        <v>32</v>
      </c>
      <c r="Y2" s="7">
        <v>31.8</v>
      </c>
      <c r="Z2" s="7">
        <v>31.6</v>
      </c>
      <c r="AA2" s="7">
        <v>31.4</v>
      </c>
      <c r="AB2" s="7">
        <v>31.2</v>
      </c>
      <c r="AC2" s="7">
        <v>31</v>
      </c>
      <c r="AD2" s="7">
        <v>30.8</v>
      </c>
      <c r="AE2" s="7">
        <v>30.6</v>
      </c>
      <c r="AF2" s="7">
        <v>30.4</v>
      </c>
      <c r="AG2" s="7">
        <v>30.2</v>
      </c>
      <c r="AH2" s="7">
        <v>30</v>
      </c>
    </row>
    <row r="3" spans="1:34" x14ac:dyDescent="0.25">
      <c r="A3" s="6" t="s">
        <v>88</v>
      </c>
      <c r="C3" s="7">
        <v>0</v>
      </c>
      <c r="D3" s="7">
        <v>0</v>
      </c>
      <c r="E3" s="7">
        <v>0</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row>
    <row r="4" spans="1:34" x14ac:dyDescent="0.25">
      <c r="A4" s="6" t="s">
        <v>89</v>
      </c>
      <c r="C4" s="7">
        <v>0</v>
      </c>
      <c r="D4" s="7">
        <v>0</v>
      </c>
      <c r="E4" s="7">
        <v>0</v>
      </c>
      <c r="F4" s="7">
        <v>0</v>
      </c>
      <c r="G4" s="7">
        <v>0</v>
      </c>
      <c r="H4" s="7">
        <v>0</v>
      </c>
      <c r="I4" s="7">
        <v>0</v>
      </c>
      <c r="J4" s="7">
        <v>0</v>
      </c>
      <c r="K4" s="7">
        <v>0</v>
      </c>
      <c r="L4" s="7">
        <v>0</v>
      </c>
      <c r="M4" s="7">
        <v>0</v>
      </c>
      <c r="N4" s="7">
        <v>0</v>
      </c>
      <c r="O4" s="7">
        <v>0</v>
      </c>
      <c r="P4" s="7">
        <v>0</v>
      </c>
      <c r="Q4" s="7">
        <v>0</v>
      </c>
      <c r="R4" s="7">
        <v>0</v>
      </c>
      <c r="S4" s="7">
        <v>0</v>
      </c>
      <c r="T4" s="7">
        <v>22.391999999999999</v>
      </c>
      <c r="U4" s="7">
        <v>22.506</v>
      </c>
      <c r="V4" s="7">
        <v>22.62</v>
      </c>
      <c r="W4" s="7">
        <v>22.734000000000002</v>
      </c>
      <c r="X4" s="7">
        <v>22.847999999999999</v>
      </c>
      <c r="Y4" s="7">
        <v>22.963999999999999</v>
      </c>
      <c r="Z4" s="7">
        <v>23.077999999999999</v>
      </c>
      <c r="AA4" s="7">
        <v>23.192</v>
      </c>
      <c r="AB4" s="7">
        <v>23.306000000000001</v>
      </c>
      <c r="AC4" s="7">
        <v>23.42</v>
      </c>
      <c r="AD4" s="7">
        <v>23.533999999999999</v>
      </c>
      <c r="AE4" s="7">
        <v>23.648</v>
      </c>
      <c r="AF4" s="7">
        <v>23.762</v>
      </c>
      <c r="AG4" s="7">
        <v>23.878</v>
      </c>
      <c r="AH4" s="7">
        <v>23.992000000000001</v>
      </c>
    </row>
    <row r="5" spans="1:34" x14ac:dyDescent="0.25">
      <c r="A5" s="6" t="s">
        <v>90</v>
      </c>
      <c r="C5" s="7">
        <v>0</v>
      </c>
      <c r="D5" s="7">
        <v>0</v>
      </c>
      <c r="E5" s="7">
        <v>0</v>
      </c>
      <c r="F5" s="7">
        <v>0</v>
      </c>
      <c r="G5" s="7">
        <v>0</v>
      </c>
      <c r="H5" s="7">
        <v>0</v>
      </c>
      <c r="I5" s="7">
        <v>0</v>
      </c>
      <c r="J5" s="7">
        <v>0</v>
      </c>
      <c r="K5" s="7">
        <v>0</v>
      </c>
      <c r="L5" s="7">
        <v>0</v>
      </c>
      <c r="M5" s="7">
        <v>0</v>
      </c>
      <c r="N5" s="7">
        <v>0</v>
      </c>
      <c r="O5" s="7">
        <v>0</v>
      </c>
      <c r="P5" s="7">
        <v>0</v>
      </c>
      <c r="Q5" s="7">
        <v>0</v>
      </c>
      <c r="R5" s="7">
        <v>0</v>
      </c>
      <c r="S5" s="7">
        <v>0</v>
      </c>
      <c r="T5" s="7">
        <v>26.09</v>
      </c>
      <c r="U5" s="7">
        <v>52.01</v>
      </c>
      <c r="V5" s="7">
        <v>51.84</v>
      </c>
      <c r="W5" s="7">
        <v>51.674999999999997</v>
      </c>
      <c r="X5" s="7">
        <v>51.505000000000003</v>
      </c>
      <c r="Y5" s="7">
        <v>51.505000000000003</v>
      </c>
      <c r="Z5" s="7">
        <v>51.505000000000003</v>
      </c>
      <c r="AA5" s="7">
        <v>51.505000000000003</v>
      </c>
      <c r="AB5" s="7">
        <v>51.505000000000003</v>
      </c>
      <c r="AC5" s="7">
        <v>51.505000000000003</v>
      </c>
      <c r="AD5" s="7">
        <v>51.505000000000003</v>
      </c>
      <c r="AE5" s="7">
        <v>51.505000000000003</v>
      </c>
      <c r="AF5" s="7">
        <v>51.505000000000003</v>
      </c>
      <c r="AG5" s="7">
        <v>51.505000000000003</v>
      </c>
      <c r="AH5" s="7">
        <v>51.505000000000003</v>
      </c>
    </row>
    <row r="6" spans="1:34" x14ac:dyDescent="0.25">
      <c r="A6" s="6" t="s">
        <v>24</v>
      </c>
      <c r="C6" s="7">
        <v>0</v>
      </c>
      <c r="D6" s="7">
        <v>0</v>
      </c>
      <c r="E6" s="7">
        <v>0</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row>
    <row r="7" spans="1:34" x14ac:dyDescent="0.25">
      <c r="A7" s="6" t="s">
        <v>25</v>
      </c>
      <c r="C7" s="7">
        <v>0</v>
      </c>
      <c r="D7" s="7">
        <v>0</v>
      </c>
      <c r="E7" s="7">
        <v>0</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row>
    <row r="8" spans="1:34" x14ac:dyDescent="0.25">
      <c r="A8" s="6" t="s">
        <v>26</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row>
    <row r="9" spans="1:34" x14ac:dyDescent="0.25">
      <c r="A9" s="6" t="s">
        <v>27</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row>
    <row r="10" spans="1:34" x14ac:dyDescent="0.25">
      <c r="A10" s="6" t="s">
        <v>28</v>
      </c>
      <c r="C10" s="7">
        <v>30.42</v>
      </c>
      <c r="D10" s="7">
        <v>30.12</v>
      </c>
      <c r="E10" s="7">
        <v>29.84</v>
      </c>
      <c r="F10" s="7">
        <v>29.54</v>
      </c>
      <c r="G10" s="7">
        <v>29.24</v>
      </c>
      <c r="H10" s="7">
        <v>28.96</v>
      </c>
      <c r="I10" s="7">
        <v>28.66</v>
      </c>
      <c r="J10" s="7">
        <v>28.36</v>
      </c>
      <c r="K10" s="7">
        <v>28.08</v>
      </c>
      <c r="L10" s="7">
        <v>27.78</v>
      </c>
      <c r="M10" s="7">
        <v>27.48</v>
      </c>
      <c r="N10" s="7">
        <v>27.2</v>
      </c>
      <c r="O10" s="7">
        <v>27.04</v>
      </c>
      <c r="P10" s="7">
        <v>26.88</v>
      </c>
      <c r="Q10" s="7">
        <v>26.72</v>
      </c>
      <c r="R10" s="7">
        <v>26.56</v>
      </c>
      <c r="S10" s="7">
        <v>26.4</v>
      </c>
      <c r="T10" s="7">
        <v>65.599999999999994</v>
      </c>
      <c r="U10" s="7">
        <v>65.2</v>
      </c>
      <c r="V10" s="7">
        <v>77.760000000000005</v>
      </c>
      <c r="W10" s="7">
        <v>77.28</v>
      </c>
      <c r="X10" s="7">
        <v>76.8</v>
      </c>
      <c r="Y10" s="7">
        <v>76.319999999999993</v>
      </c>
      <c r="Z10" s="7">
        <v>75.84</v>
      </c>
      <c r="AA10" s="7">
        <v>75.36</v>
      </c>
      <c r="AB10" s="7">
        <v>74.88</v>
      </c>
      <c r="AC10" s="7">
        <v>74.400000000000006</v>
      </c>
      <c r="AD10" s="7">
        <v>73.92</v>
      </c>
      <c r="AE10" s="7">
        <v>73.44</v>
      </c>
      <c r="AF10" s="7">
        <v>72.959999999999994</v>
      </c>
      <c r="AG10" s="7">
        <v>72.48</v>
      </c>
      <c r="AH10" s="7">
        <v>72</v>
      </c>
    </row>
    <row r="11" spans="1:34" x14ac:dyDescent="0.25">
      <c r="A11" s="6" t="s">
        <v>29</v>
      </c>
      <c r="C11" s="7">
        <v>0</v>
      </c>
      <c r="D11" s="7">
        <v>0</v>
      </c>
      <c r="E11" s="7">
        <v>0</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row>
    <row r="12" spans="1:34" x14ac:dyDescent="0.25">
      <c r="A12" s="6" t="s">
        <v>30</v>
      </c>
      <c r="C12" s="7">
        <v>803145.05346239998</v>
      </c>
      <c r="D12" s="7">
        <v>828998.01990720001</v>
      </c>
      <c r="E12" s="7">
        <v>852706.75279679999</v>
      </c>
      <c r="F12" s="7">
        <v>852706.75279679999</v>
      </c>
      <c r="G12" s="7">
        <v>852706.75279679999</v>
      </c>
      <c r="H12" s="7">
        <v>852706.75279679999</v>
      </c>
      <c r="I12" s="7">
        <v>852706.75279679999</v>
      </c>
      <c r="J12" s="7">
        <v>852706.75279679999</v>
      </c>
      <c r="K12" s="7">
        <v>852706.75279679999</v>
      </c>
      <c r="L12" s="7">
        <v>852706.75279679999</v>
      </c>
      <c r="M12" s="7">
        <v>852706.75279679999</v>
      </c>
      <c r="N12" s="7">
        <v>852706.75279679999</v>
      </c>
      <c r="O12" s="7">
        <v>852706.75279679999</v>
      </c>
      <c r="P12" s="7">
        <v>852706.75279679999</v>
      </c>
      <c r="Q12" s="7">
        <v>852706.75279679999</v>
      </c>
      <c r="R12" s="7">
        <v>852706.75279679999</v>
      </c>
      <c r="S12" s="7">
        <v>852706.75279679999</v>
      </c>
      <c r="T12" s="7">
        <v>852706.75279679999</v>
      </c>
      <c r="U12" s="7">
        <v>852706.75279679999</v>
      </c>
      <c r="V12" s="7">
        <v>852706.75279679999</v>
      </c>
      <c r="W12" s="7">
        <v>852706.75279679999</v>
      </c>
      <c r="X12" s="7">
        <v>852706.75279679999</v>
      </c>
      <c r="Y12" s="7">
        <v>852706.75279679999</v>
      </c>
      <c r="Z12" s="7">
        <v>852706.75279679999</v>
      </c>
      <c r="AA12" s="7">
        <v>852706.75279679999</v>
      </c>
      <c r="AB12" s="7">
        <v>852706.75279679999</v>
      </c>
      <c r="AC12" s="7">
        <v>852706.75279679999</v>
      </c>
      <c r="AD12" s="7">
        <v>852706.75279679999</v>
      </c>
      <c r="AE12" s="7">
        <v>852706.75279679999</v>
      </c>
      <c r="AF12" s="7">
        <v>852706.75279679999</v>
      </c>
      <c r="AG12" s="7">
        <v>852706.75279679999</v>
      </c>
      <c r="AH12" s="7">
        <v>852706.75279679999</v>
      </c>
    </row>
    <row r="13" spans="1:34" x14ac:dyDescent="0.25">
      <c r="A13" s="6" t="s">
        <v>31</v>
      </c>
      <c r="C13" s="7">
        <v>4.3144</v>
      </c>
      <c r="D13" s="7">
        <v>4.7870999999999997</v>
      </c>
      <c r="E13" s="7">
        <v>5.2450000000000001</v>
      </c>
      <c r="F13" s="7">
        <v>15.513</v>
      </c>
      <c r="G13" s="7">
        <v>25.484999999999999</v>
      </c>
      <c r="H13" s="7">
        <v>35.167999999999999</v>
      </c>
      <c r="I13" s="7">
        <v>34.65</v>
      </c>
      <c r="J13" s="7">
        <v>34.131999999999998</v>
      </c>
      <c r="K13" s="7">
        <v>33.613999999999997</v>
      </c>
      <c r="L13" s="7">
        <v>33.103000000000002</v>
      </c>
      <c r="M13" s="7">
        <v>32.585000000000001</v>
      </c>
      <c r="N13" s="7">
        <v>32.067</v>
      </c>
      <c r="O13" s="7">
        <v>31.997</v>
      </c>
      <c r="P13" s="7">
        <v>31.927</v>
      </c>
      <c r="Q13" s="7">
        <v>31.85</v>
      </c>
      <c r="R13" s="7">
        <v>40.86</v>
      </c>
      <c r="S13" s="7">
        <v>49.83</v>
      </c>
      <c r="T13" s="7">
        <v>58.76</v>
      </c>
      <c r="U13" s="7">
        <v>67.635000000000005</v>
      </c>
      <c r="V13" s="7">
        <v>67.484999999999999</v>
      </c>
      <c r="W13" s="7">
        <v>67.334999999999994</v>
      </c>
      <c r="X13" s="7">
        <v>67.17</v>
      </c>
      <c r="Y13" s="7">
        <v>67.034999999999997</v>
      </c>
      <c r="Z13" s="7">
        <v>66.900000000000006</v>
      </c>
      <c r="AA13" s="7">
        <v>66.765000000000001</v>
      </c>
      <c r="AB13" s="7">
        <v>66.63</v>
      </c>
      <c r="AC13" s="7">
        <v>66.495000000000005</v>
      </c>
      <c r="AD13" s="7">
        <v>66.36</v>
      </c>
      <c r="AE13" s="7">
        <v>66.209999999999994</v>
      </c>
      <c r="AF13" s="7">
        <v>66.075000000000003</v>
      </c>
      <c r="AG13" s="7">
        <v>65.94</v>
      </c>
      <c r="AH13" s="7">
        <v>65.805000000000007</v>
      </c>
    </row>
    <row r="14" spans="1:34" x14ac:dyDescent="0.25">
      <c r="A14" s="6" t="s">
        <v>32</v>
      </c>
      <c r="C14" s="7">
        <v>205.92</v>
      </c>
      <c r="D14" s="7">
        <v>204.36</v>
      </c>
      <c r="E14" s="7">
        <v>146.66820000000001</v>
      </c>
      <c r="F14" s="7">
        <v>145.5402</v>
      </c>
      <c r="G14" s="7">
        <v>144.41220000000001</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row>
    <row r="15" spans="1:34" x14ac:dyDescent="0.25">
      <c r="A15" s="6" t="s">
        <v>91</v>
      </c>
      <c r="C15" s="7">
        <v>0</v>
      </c>
      <c r="D15" s="7">
        <v>0</v>
      </c>
      <c r="E15" s="7">
        <v>0</v>
      </c>
      <c r="F15" s="7">
        <v>0</v>
      </c>
      <c r="G15" s="7">
        <v>35.847000000000001</v>
      </c>
      <c r="H15" s="7">
        <v>35.573999999999998</v>
      </c>
      <c r="I15" s="7">
        <v>35.293999999999997</v>
      </c>
      <c r="J15" s="7">
        <v>35.014000000000003</v>
      </c>
      <c r="K15" s="7">
        <v>34.741</v>
      </c>
      <c r="L15" s="7">
        <v>34.460999999999999</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row>
    <row r="16" spans="1:34" x14ac:dyDescent="0.25">
      <c r="A16" s="6" t="s">
        <v>33</v>
      </c>
      <c r="C16" s="7">
        <v>94.302000000000007</v>
      </c>
      <c r="D16" s="7">
        <v>93.372</v>
      </c>
      <c r="E16" s="7">
        <v>92.504000000000005</v>
      </c>
      <c r="F16" s="7">
        <v>135.76145588423401</v>
      </c>
      <c r="G16" s="7">
        <v>134.44288741314301</v>
      </c>
      <c r="H16" s="7">
        <v>133.215083281495</v>
      </c>
      <c r="I16" s="7">
        <v>131.89408592305799</v>
      </c>
      <c r="J16" s="7">
        <v>130.57185353715801</v>
      </c>
      <c r="K16" s="7">
        <v>129.34050899344899</v>
      </c>
      <c r="L16" s="7">
        <v>128.01584772020399</v>
      </c>
      <c r="M16" s="7">
        <v>127.352961809278</v>
      </c>
      <c r="N16" s="7">
        <v>126.11132128912701</v>
      </c>
      <c r="O16" s="7">
        <v>126.17462681931499</v>
      </c>
      <c r="P16" s="7">
        <v>126.228404102971</v>
      </c>
      <c r="Q16" s="7">
        <v>126.27265314009701</v>
      </c>
      <c r="R16" s="7">
        <v>126.94818746608399</v>
      </c>
      <c r="S16" s="7">
        <v>126.969519687645</v>
      </c>
      <c r="T16" s="7">
        <v>126.981323662674</v>
      </c>
      <c r="U16" s="7">
        <v>126.98359939117201</v>
      </c>
      <c r="V16" s="7">
        <v>127.60171911852299</v>
      </c>
      <c r="W16" s="7">
        <v>127.581078031456</v>
      </c>
      <c r="X16" s="7">
        <v>127.55090869785801</v>
      </c>
      <c r="Y16" s="7">
        <v>128.125002395606</v>
      </c>
      <c r="Z16" s="7">
        <v>128.07191624644301</v>
      </c>
      <c r="AA16" s="7">
        <v>128.10213663335799</v>
      </c>
      <c r="AB16" s="7">
        <v>130.29725100919899</v>
      </c>
      <c r="AC16" s="7">
        <v>130.65871219641301</v>
      </c>
      <c r="AD16" s="7">
        <v>131.004732093618</v>
      </c>
      <c r="AE16" s="7">
        <v>131.33531070081401</v>
      </c>
      <c r="AF16" s="7">
        <v>132.237217038361</v>
      </c>
      <c r="AG16" s="7">
        <v>133.917000569122</v>
      </c>
      <c r="AH16" s="7">
        <v>133.83344715769999</v>
      </c>
    </row>
    <row r="17" spans="1:34" x14ac:dyDescent="0.25">
      <c r="A17" s="6" t="s">
        <v>34</v>
      </c>
      <c r="C17" s="7">
        <v>29.568000000000001</v>
      </c>
      <c r="D17" s="7">
        <v>29.568000000000001</v>
      </c>
      <c r="E17" s="7">
        <v>29.568000000000001</v>
      </c>
      <c r="F17" s="7">
        <v>29.568000000000001</v>
      </c>
      <c r="G17" s="7">
        <v>16.8</v>
      </c>
      <c r="H17" s="7">
        <v>16.8</v>
      </c>
      <c r="I17" s="7">
        <v>16.8</v>
      </c>
      <c r="J17" s="7">
        <v>16.8</v>
      </c>
      <c r="K17" s="7">
        <v>16.8</v>
      </c>
      <c r="L17" s="7">
        <v>16.8</v>
      </c>
      <c r="M17" s="7">
        <v>16.8</v>
      </c>
      <c r="N17" s="7">
        <v>16.8</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row>
    <row r="18" spans="1:34" x14ac:dyDescent="0.25">
      <c r="A18" s="6" t="s">
        <v>35</v>
      </c>
      <c r="C18" s="7">
        <v>18</v>
      </c>
      <c r="D18" s="7">
        <v>18.75</v>
      </c>
      <c r="E18" s="7">
        <v>19.5</v>
      </c>
      <c r="F18" s="7">
        <v>19.5</v>
      </c>
      <c r="G18" s="7">
        <v>19.5</v>
      </c>
      <c r="H18" s="7">
        <v>19.5</v>
      </c>
      <c r="I18" s="7">
        <v>19.5</v>
      </c>
      <c r="J18" s="7">
        <v>19.5</v>
      </c>
      <c r="K18" s="7">
        <v>19.5</v>
      </c>
      <c r="L18" s="7">
        <v>19.5</v>
      </c>
      <c r="M18" s="7">
        <v>19.5</v>
      </c>
      <c r="N18" s="7">
        <v>19.5</v>
      </c>
      <c r="O18" s="7">
        <v>19.5</v>
      </c>
      <c r="P18" s="7">
        <v>19.5</v>
      </c>
      <c r="Q18" s="7">
        <v>19.5</v>
      </c>
      <c r="R18" s="7">
        <v>38.25</v>
      </c>
      <c r="S18" s="7">
        <v>57</v>
      </c>
      <c r="T18" s="7">
        <v>75.75</v>
      </c>
      <c r="U18" s="7">
        <v>94.5</v>
      </c>
      <c r="V18" s="7">
        <v>113.25</v>
      </c>
      <c r="W18" s="7">
        <v>132</v>
      </c>
      <c r="X18" s="7">
        <v>150.75</v>
      </c>
      <c r="Y18" s="7">
        <v>157.5</v>
      </c>
      <c r="Z18" s="7">
        <v>157.5</v>
      </c>
      <c r="AA18" s="7">
        <v>157.5</v>
      </c>
      <c r="AB18" s="7">
        <v>157.5</v>
      </c>
      <c r="AC18" s="7">
        <v>157.5</v>
      </c>
      <c r="AD18" s="7">
        <v>157.5</v>
      </c>
      <c r="AE18" s="7">
        <v>157.5</v>
      </c>
      <c r="AF18" s="7">
        <v>157.5</v>
      </c>
      <c r="AG18" s="7">
        <v>157.5</v>
      </c>
      <c r="AH18" s="7">
        <v>157.5</v>
      </c>
    </row>
    <row r="19" spans="1:34" x14ac:dyDescent="0.25">
      <c r="A19" s="6" t="s">
        <v>36</v>
      </c>
      <c r="C19" s="7">
        <v>11.475</v>
      </c>
      <c r="D19" s="7">
        <v>11.475</v>
      </c>
      <c r="E19" s="7">
        <v>11.475</v>
      </c>
      <c r="F19" s="7">
        <v>11.475</v>
      </c>
      <c r="G19" s="7">
        <v>11.475</v>
      </c>
      <c r="H19" s="7">
        <v>11.475</v>
      </c>
      <c r="I19" s="7">
        <v>11.475</v>
      </c>
      <c r="J19" s="7">
        <v>11.475</v>
      </c>
      <c r="K19" s="7">
        <v>11.475</v>
      </c>
      <c r="L19" s="7">
        <v>11.475</v>
      </c>
      <c r="M19" s="7">
        <v>11.475</v>
      </c>
      <c r="N19" s="7">
        <v>11.475</v>
      </c>
      <c r="O19" s="7">
        <v>11.475</v>
      </c>
      <c r="P19" s="7">
        <v>11.475</v>
      </c>
      <c r="Q19" s="7">
        <v>11.475</v>
      </c>
      <c r="R19" s="7">
        <v>11.475</v>
      </c>
      <c r="S19" s="7">
        <v>11.475</v>
      </c>
      <c r="T19" s="7">
        <v>11.475</v>
      </c>
      <c r="U19" s="7">
        <v>11.475</v>
      </c>
      <c r="V19" s="7">
        <v>11.475</v>
      </c>
      <c r="W19" s="7">
        <v>11.475</v>
      </c>
      <c r="X19" s="7">
        <v>11.475</v>
      </c>
      <c r="Y19" s="7">
        <v>11.475</v>
      </c>
      <c r="Z19" s="7">
        <v>11.475</v>
      </c>
      <c r="AA19" s="7">
        <v>11.475</v>
      </c>
      <c r="AB19" s="7">
        <v>11.475</v>
      </c>
      <c r="AC19" s="7">
        <v>11.475</v>
      </c>
      <c r="AD19" s="7">
        <v>11.475</v>
      </c>
      <c r="AE19" s="7">
        <v>11.475</v>
      </c>
      <c r="AF19" s="7">
        <v>11.475</v>
      </c>
      <c r="AG19" s="7">
        <v>11.475</v>
      </c>
      <c r="AH19" s="7">
        <v>11.475</v>
      </c>
    </row>
    <row r="20" spans="1:34" x14ac:dyDescent="0.25">
      <c r="A20" s="6" t="s">
        <v>37</v>
      </c>
      <c r="C20" s="7">
        <v>180</v>
      </c>
      <c r="D20" s="7">
        <v>180</v>
      </c>
      <c r="E20" s="7">
        <v>180</v>
      </c>
      <c r="F20" s="7">
        <v>180</v>
      </c>
      <c r="G20" s="7">
        <v>180</v>
      </c>
      <c r="H20" s="7">
        <v>180</v>
      </c>
      <c r="I20" s="7">
        <v>180</v>
      </c>
      <c r="J20" s="7">
        <v>180</v>
      </c>
      <c r="K20" s="7">
        <v>180</v>
      </c>
      <c r="L20" s="7">
        <v>180</v>
      </c>
      <c r="M20" s="7">
        <v>180</v>
      </c>
      <c r="N20" s="7">
        <v>180</v>
      </c>
      <c r="O20" s="7">
        <v>180</v>
      </c>
      <c r="P20" s="7">
        <v>180</v>
      </c>
      <c r="Q20" s="7">
        <v>180</v>
      </c>
      <c r="R20" s="7">
        <v>180</v>
      </c>
      <c r="S20" s="7">
        <v>180</v>
      </c>
      <c r="T20" s="7">
        <v>180</v>
      </c>
      <c r="U20" s="7">
        <v>180</v>
      </c>
      <c r="V20" s="7">
        <v>180</v>
      </c>
      <c r="W20" s="7">
        <v>180</v>
      </c>
      <c r="X20" s="7">
        <v>180</v>
      </c>
      <c r="Y20" s="7">
        <v>180</v>
      </c>
      <c r="Z20" s="7">
        <v>180</v>
      </c>
      <c r="AA20" s="7">
        <v>180</v>
      </c>
      <c r="AB20" s="7">
        <v>180</v>
      </c>
      <c r="AC20" s="7">
        <v>180</v>
      </c>
      <c r="AD20" s="7">
        <v>180</v>
      </c>
      <c r="AE20" s="7">
        <v>180</v>
      </c>
      <c r="AF20" s="7">
        <v>180</v>
      </c>
      <c r="AG20" s="7">
        <v>180</v>
      </c>
      <c r="AH20" s="7">
        <v>180</v>
      </c>
    </row>
    <row r="21" spans="1:34" x14ac:dyDescent="0.25">
      <c r="A21" s="6" t="s">
        <v>38</v>
      </c>
      <c r="C21" s="7">
        <v>79.8</v>
      </c>
      <c r="D21" s="7">
        <v>85.007999999999996</v>
      </c>
      <c r="E21" s="7">
        <v>85.007999999999996</v>
      </c>
      <c r="F21" s="7">
        <v>85.007999999999996</v>
      </c>
      <c r="G21" s="7">
        <v>85.007999999999996</v>
      </c>
      <c r="H21" s="7">
        <v>85.007999999999996</v>
      </c>
      <c r="I21" s="7">
        <v>85.007999999999996</v>
      </c>
      <c r="J21" s="7">
        <v>85.007999999999996</v>
      </c>
      <c r="K21" s="7">
        <v>85.007999999999996</v>
      </c>
      <c r="L21" s="7">
        <v>85.007999999999996</v>
      </c>
      <c r="M21" s="7">
        <v>85.007999999999996</v>
      </c>
      <c r="N21" s="7">
        <v>85.007999999999996</v>
      </c>
      <c r="O21" s="7">
        <v>85.007999999999996</v>
      </c>
      <c r="P21" s="7">
        <v>85.007999999999996</v>
      </c>
      <c r="Q21" s="7">
        <v>85.007999999999996</v>
      </c>
      <c r="R21" s="7">
        <v>85.007999999999996</v>
      </c>
      <c r="S21" s="7">
        <v>85.007999999999996</v>
      </c>
      <c r="T21" s="7">
        <v>85.007999999999996</v>
      </c>
      <c r="U21" s="7">
        <v>85.007999999999996</v>
      </c>
      <c r="V21" s="7">
        <v>85.007999999999996</v>
      </c>
      <c r="W21" s="7">
        <v>85.007999999999996</v>
      </c>
      <c r="X21" s="7">
        <v>85.007999999999996</v>
      </c>
      <c r="Y21" s="7">
        <v>85.007999999999996</v>
      </c>
      <c r="Z21" s="7">
        <v>85.007999999999996</v>
      </c>
      <c r="AA21" s="7">
        <v>85.007999999999996</v>
      </c>
      <c r="AB21" s="7">
        <v>85.007999999999996</v>
      </c>
      <c r="AC21" s="7">
        <v>85.007999999999996</v>
      </c>
      <c r="AD21" s="7">
        <v>85.007999999999996</v>
      </c>
      <c r="AE21" s="7">
        <v>85.007999999999996</v>
      </c>
      <c r="AF21" s="7">
        <v>85.007999999999996</v>
      </c>
      <c r="AG21" s="7">
        <v>5.2080000000000002</v>
      </c>
      <c r="AH21" s="7">
        <v>0</v>
      </c>
    </row>
    <row r="22" spans="1:34" x14ac:dyDescent="0.25">
      <c r="A22" s="6" t="s">
        <v>39</v>
      </c>
      <c r="C22" s="7">
        <v>1.5569999999999999</v>
      </c>
      <c r="D22" s="7">
        <v>1.5569999999999999</v>
      </c>
      <c r="E22" s="7">
        <v>1.5569999999999999</v>
      </c>
      <c r="F22" s="7">
        <v>1.5569999999999999</v>
      </c>
      <c r="G22" s="7">
        <v>1.5569999999999999</v>
      </c>
      <c r="H22" s="7">
        <v>1.5569999999999999</v>
      </c>
      <c r="I22" s="7">
        <v>1.5569999999999999</v>
      </c>
      <c r="J22" s="7">
        <v>1.5569999999999999</v>
      </c>
      <c r="K22" s="7">
        <v>1.5569999999999999</v>
      </c>
      <c r="L22" s="7">
        <v>1.5569999999999999</v>
      </c>
      <c r="M22" s="7">
        <v>1.5569999999999999</v>
      </c>
      <c r="N22" s="7">
        <v>1.5569999999999999</v>
      </c>
      <c r="O22" s="7">
        <v>1.5569999999999999</v>
      </c>
      <c r="P22" s="7">
        <v>1.5569999999999999</v>
      </c>
      <c r="Q22" s="7">
        <v>1.5569999999999999</v>
      </c>
      <c r="R22" s="7">
        <v>1.5569999999999999</v>
      </c>
      <c r="S22" s="7">
        <v>1.5569999999999999</v>
      </c>
      <c r="T22" s="7">
        <v>1.5569999999999999</v>
      </c>
      <c r="U22" s="7">
        <v>1.5569999999999999</v>
      </c>
      <c r="V22" s="7">
        <v>1.5569999999999999</v>
      </c>
      <c r="W22" s="7">
        <v>1.5569999999999999</v>
      </c>
      <c r="X22" s="7">
        <v>1.5569999999999999</v>
      </c>
      <c r="Y22" s="7">
        <v>1.5569999999999999</v>
      </c>
      <c r="Z22" s="7">
        <v>1.5569999999999999</v>
      </c>
      <c r="AA22" s="7">
        <v>1.5569999999999999</v>
      </c>
      <c r="AB22" s="7">
        <v>1.5569999999999999</v>
      </c>
      <c r="AC22" s="7">
        <v>1.5569999999999999</v>
      </c>
      <c r="AD22" s="7">
        <v>1.5569999999999999</v>
      </c>
      <c r="AE22" s="7">
        <v>1.5569999999999999</v>
      </c>
      <c r="AF22" s="7">
        <v>1.5569999999999999</v>
      </c>
      <c r="AG22" s="7">
        <v>0</v>
      </c>
      <c r="AH22" s="7">
        <v>0</v>
      </c>
    </row>
    <row r="23" spans="1:34" x14ac:dyDescent="0.25">
      <c r="A23" s="6" t="s">
        <v>40</v>
      </c>
      <c r="C23" s="7">
        <v>0</v>
      </c>
      <c r="D23" s="7">
        <v>0</v>
      </c>
      <c r="E23" s="7">
        <v>0</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32.4</v>
      </c>
      <c r="AH23" s="7">
        <v>39</v>
      </c>
    </row>
    <row r="24" spans="1:34" x14ac:dyDescent="0.25">
      <c r="A24" s="6" t="s">
        <v>41</v>
      </c>
      <c r="C24" s="7">
        <v>61.492199999999997</v>
      </c>
      <c r="D24" s="7">
        <v>70.441800000000001</v>
      </c>
      <c r="E24" s="7">
        <v>83.341200000000001</v>
      </c>
      <c r="F24" s="7">
        <v>96.914699999999996</v>
      </c>
      <c r="G24" s="7">
        <v>109.43819999999999</v>
      </c>
      <c r="H24" s="7">
        <v>120.9117</v>
      </c>
      <c r="I24" s="7">
        <v>131.3981</v>
      </c>
      <c r="J24" s="7">
        <v>140.77860000000001</v>
      </c>
      <c r="K24" s="7">
        <v>149.10910000000001</v>
      </c>
      <c r="L24" s="7">
        <v>156.3896</v>
      </c>
      <c r="M24" s="7">
        <v>161.01</v>
      </c>
      <c r="N24" s="7">
        <v>154.26</v>
      </c>
      <c r="O24" s="7">
        <v>164.8725</v>
      </c>
      <c r="P24" s="7">
        <v>175.14</v>
      </c>
      <c r="Q24" s="7">
        <v>185.0625</v>
      </c>
      <c r="R24" s="7">
        <v>194.64</v>
      </c>
      <c r="S24" s="7">
        <v>203.8725</v>
      </c>
      <c r="T24" s="7">
        <v>212.89500000000001</v>
      </c>
      <c r="U24" s="7">
        <v>221.44499999999999</v>
      </c>
      <c r="V24" s="7">
        <v>229.65</v>
      </c>
      <c r="W24" s="7">
        <v>237.51</v>
      </c>
      <c r="X24" s="7">
        <v>245.02500000000001</v>
      </c>
      <c r="Y24" s="7">
        <v>252.19499999999999</v>
      </c>
      <c r="Z24" s="7">
        <v>259.02</v>
      </c>
      <c r="AA24" s="7">
        <v>265.6875</v>
      </c>
      <c r="AB24" s="7">
        <v>271.83</v>
      </c>
      <c r="AC24" s="7">
        <v>277.6275</v>
      </c>
      <c r="AD24" s="7">
        <v>283.08</v>
      </c>
      <c r="AE24" s="7">
        <v>288.1875</v>
      </c>
      <c r="AF24" s="7">
        <v>292.95</v>
      </c>
      <c r="AG24" s="7">
        <v>266.62400000000002</v>
      </c>
      <c r="AH24" s="7">
        <v>265.72980000000001</v>
      </c>
    </row>
    <row r="25" spans="1:34" x14ac:dyDescent="0.25">
      <c r="A25" s="6" t="s">
        <v>42</v>
      </c>
      <c r="C25" s="7">
        <v>11.3324</v>
      </c>
      <c r="D25" s="7">
        <v>11.5541</v>
      </c>
      <c r="E25" s="7">
        <v>12.2811</v>
      </c>
      <c r="F25" s="7">
        <v>18.273599999999998</v>
      </c>
      <c r="G25" s="7">
        <v>23.9008</v>
      </c>
      <c r="H25" s="7">
        <v>29.145800000000001</v>
      </c>
      <c r="I25" s="7">
        <v>34.030500000000004</v>
      </c>
      <c r="J25" s="7">
        <v>38.527999999999999</v>
      </c>
      <c r="K25" s="7">
        <v>42.670200000000001</v>
      </c>
      <c r="L25" s="7">
        <v>46.420200000000001</v>
      </c>
      <c r="M25" s="7">
        <v>49.819899999999997</v>
      </c>
      <c r="N25" s="7">
        <v>52.822400000000002</v>
      </c>
      <c r="O25" s="7">
        <v>54.1158</v>
      </c>
      <c r="P25" s="7">
        <v>55.363199999999999</v>
      </c>
      <c r="Q25" s="7">
        <v>56.594799999999999</v>
      </c>
      <c r="R25" s="7">
        <v>57.751199999999997</v>
      </c>
      <c r="S25" s="7">
        <v>58.861600000000003</v>
      </c>
      <c r="T25" s="7">
        <v>59.926000000000002</v>
      </c>
      <c r="U25" s="7">
        <v>60.944400000000002</v>
      </c>
      <c r="V25" s="7">
        <v>61.916800000000002</v>
      </c>
      <c r="W25" s="7">
        <v>62.879399999999997</v>
      </c>
      <c r="X25" s="7">
        <v>63.760800000000003</v>
      </c>
      <c r="Y25" s="7">
        <v>64.596199999999996</v>
      </c>
      <c r="Z25" s="7">
        <v>65.385599999999997</v>
      </c>
      <c r="AA25" s="7">
        <v>65.8</v>
      </c>
      <c r="AB25" s="7">
        <v>64.88</v>
      </c>
      <c r="AC25" s="7">
        <v>63.96</v>
      </c>
      <c r="AD25" s="7">
        <v>63.08</v>
      </c>
      <c r="AE25" s="7">
        <v>62.16</v>
      </c>
      <c r="AF25" s="7">
        <v>61.24</v>
      </c>
      <c r="AG25" s="7">
        <v>55.645200000000003</v>
      </c>
      <c r="AH25" s="7">
        <v>55.984499999999997</v>
      </c>
    </row>
    <row r="26" spans="1:34" x14ac:dyDescent="0.25">
      <c r="A26" s="6" t="s">
        <v>43</v>
      </c>
      <c r="C26" s="7">
        <v>89.167000000000002</v>
      </c>
      <c r="D26" s="7">
        <v>101.4756</v>
      </c>
      <c r="E26" s="7">
        <v>107.8623</v>
      </c>
      <c r="F26" s="7">
        <v>128.38</v>
      </c>
      <c r="G26" s="7">
        <v>148.83959999999999</v>
      </c>
      <c r="H26" s="7">
        <v>169.19720000000001</v>
      </c>
      <c r="I26" s="7">
        <v>189.3749</v>
      </c>
      <c r="J26" s="7">
        <v>209.52</v>
      </c>
      <c r="K26" s="7">
        <v>229.4682</v>
      </c>
      <c r="L26" s="7">
        <v>249.4008</v>
      </c>
      <c r="M26" s="7">
        <v>269.23140000000001</v>
      </c>
      <c r="N26" s="7">
        <v>287.88</v>
      </c>
      <c r="O26" s="7">
        <v>296.59021080796703</v>
      </c>
      <c r="P26" s="7">
        <v>316.98171080796698</v>
      </c>
      <c r="Q26" s="7">
        <v>337.37321080796698</v>
      </c>
      <c r="R26" s="7">
        <v>357.76471080796699</v>
      </c>
      <c r="S26" s="7">
        <v>378.156210807967</v>
      </c>
      <c r="T26" s="7">
        <v>398.54771080796701</v>
      </c>
      <c r="U26" s="7">
        <v>418.93921080796702</v>
      </c>
      <c r="V26" s="7">
        <v>434.07361395601401</v>
      </c>
      <c r="W26" s="7">
        <v>434.07361395601401</v>
      </c>
      <c r="X26" s="7">
        <v>434.07361395601401</v>
      </c>
      <c r="Y26" s="7">
        <v>432.08328058647902</v>
      </c>
      <c r="Z26" s="7">
        <v>429.91200781971202</v>
      </c>
      <c r="AA26" s="7">
        <v>427.92167445017702</v>
      </c>
      <c r="AB26" s="7">
        <v>425.75040168341098</v>
      </c>
      <c r="AC26" s="7">
        <v>423.76006831387502</v>
      </c>
      <c r="AD26" s="7">
        <v>421.76973494433901</v>
      </c>
      <c r="AE26" s="7">
        <v>419.59846217757303</v>
      </c>
      <c r="AF26" s="7">
        <v>417.60812880803701</v>
      </c>
      <c r="AG26" s="7">
        <v>344.03125604127098</v>
      </c>
      <c r="AH26" s="7">
        <v>342.15452267173498</v>
      </c>
    </row>
    <row r="27" spans="1:34" x14ac:dyDescent="0.25">
      <c r="A27" s="6" t="s">
        <v>44</v>
      </c>
      <c r="C27" s="7">
        <v>0</v>
      </c>
      <c r="D27" s="7">
        <v>0</v>
      </c>
      <c r="E27" s="7">
        <v>0</v>
      </c>
      <c r="F27" s="7">
        <v>0</v>
      </c>
      <c r="G27" s="7">
        <v>0</v>
      </c>
      <c r="H27" s="7">
        <v>0</v>
      </c>
      <c r="I27" s="7">
        <v>0</v>
      </c>
      <c r="J27" s="7">
        <v>0</v>
      </c>
      <c r="K27" s="7">
        <v>0</v>
      </c>
      <c r="L27" s="7">
        <v>3.4657722030489699</v>
      </c>
      <c r="M27" s="7">
        <v>16.162246083400401</v>
      </c>
      <c r="N27" s="7">
        <v>28.046719963751801</v>
      </c>
      <c r="O27" s="7">
        <v>36.662098405545699</v>
      </c>
      <c r="P27" s="7">
        <v>45.162476847339498</v>
      </c>
      <c r="Q27" s="7">
        <v>53.547855289133302</v>
      </c>
      <c r="R27" s="7">
        <v>61.818233730927098</v>
      </c>
      <c r="S27" s="7">
        <v>69.973612172720905</v>
      </c>
      <c r="T27" s="7">
        <v>78.013990614514796</v>
      </c>
      <c r="U27" s="7">
        <v>85.964787384926197</v>
      </c>
      <c r="V27" s="7">
        <v>93.777665826720096</v>
      </c>
      <c r="W27" s="7">
        <v>100.08</v>
      </c>
      <c r="X27" s="7">
        <v>99.39</v>
      </c>
      <c r="Y27" s="7">
        <v>99.06</v>
      </c>
      <c r="Z27" s="7">
        <v>98.7</v>
      </c>
      <c r="AA27" s="7">
        <v>98.37</v>
      </c>
      <c r="AB27" s="7">
        <v>98.01</v>
      </c>
      <c r="AC27" s="7">
        <v>97.68</v>
      </c>
      <c r="AD27" s="7">
        <v>97.35</v>
      </c>
      <c r="AE27" s="7">
        <v>96.99</v>
      </c>
      <c r="AF27" s="7">
        <v>96.66</v>
      </c>
      <c r="AG27" s="7">
        <v>96.3</v>
      </c>
      <c r="AH27" s="7">
        <v>95.97</v>
      </c>
    </row>
    <row r="28" spans="1:34" x14ac:dyDescent="0.25">
      <c r="A28" s="6" t="s">
        <v>45</v>
      </c>
      <c r="C28" s="7">
        <v>0</v>
      </c>
      <c r="D28" s="7">
        <v>0</v>
      </c>
      <c r="E28" s="7">
        <v>0</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row>
    <row r="29" spans="1:34" x14ac:dyDescent="0.25">
      <c r="A29" s="6" t="s">
        <v>92</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row>
    <row r="30" spans="1:34" x14ac:dyDescent="0.25">
      <c r="A30" s="6" t="s">
        <v>46</v>
      </c>
      <c r="C30" s="7">
        <v>0</v>
      </c>
      <c r="D30" s="7">
        <v>0</v>
      </c>
      <c r="E30" s="7">
        <v>0</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row>
    <row r="31" spans="1:34" x14ac:dyDescent="0.25">
      <c r="A31" s="6" t="s">
        <v>47</v>
      </c>
      <c r="C31" s="7">
        <v>0</v>
      </c>
      <c r="D31" s="7">
        <v>0</v>
      </c>
      <c r="E31" s="7">
        <v>0</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row>
    <row r="32" spans="1:34" x14ac:dyDescent="0.25">
      <c r="A32" s="6" t="s">
        <v>93</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row>
    <row r="33" spans="1:34" x14ac:dyDescent="0.25">
      <c r="A33" s="6" t="s">
        <v>48</v>
      </c>
      <c r="C33" s="7">
        <v>0</v>
      </c>
      <c r="D33" s="7">
        <v>0</v>
      </c>
      <c r="E33" s="7">
        <v>0</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row>
    <row r="34" spans="1:34" x14ac:dyDescent="0.25">
      <c r="A34" s="1"/>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25">
      <c r="A35" s="1"/>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25">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row>
    <row r="37" spans="1:34" x14ac:dyDescent="0.25">
      <c r="A37" s="1"/>
      <c r="C37" s="6">
        <v>2019</v>
      </c>
      <c r="D37" s="6">
        <v>2020</v>
      </c>
      <c r="E37" s="6">
        <v>2021</v>
      </c>
      <c r="F37" s="6">
        <v>2022</v>
      </c>
      <c r="G37" s="6">
        <v>2023</v>
      </c>
      <c r="H37" s="6">
        <v>2024</v>
      </c>
      <c r="I37" s="6">
        <v>2025</v>
      </c>
      <c r="J37" s="6">
        <v>2026</v>
      </c>
      <c r="K37" s="6">
        <v>2027</v>
      </c>
      <c r="L37" s="6">
        <v>2028</v>
      </c>
      <c r="M37" s="6">
        <v>2029</v>
      </c>
      <c r="N37" s="6">
        <v>2030</v>
      </c>
      <c r="O37" s="6">
        <v>2031</v>
      </c>
      <c r="P37" s="6">
        <v>2032</v>
      </c>
      <c r="Q37" s="6">
        <v>2033</v>
      </c>
      <c r="R37" s="6">
        <v>2034</v>
      </c>
      <c r="S37" s="6">
        <v>2035</v>
      </c>
      <c r="T37" s="6">
        <v>2036</v>
      </c>
      <c r="U37" s="6">
        <v>2037</v>
      </c>
      <c r="V37" s="6">
        <v>2038</v>
      </c>
      <c r="W37" s="6">
        <v>2039</v>
      </c>
      <c r="X37" s="6">
        <v>2040</v>
      </c>
      <c r="Y37" s="6">
        <v>2041</v>
      </c>
      <c r="Z37" s="6">
        <v>2042</v>
      </c>
      <c r="AA37" s="6">
        <v>2043</v>
      </c>
      <c r="AB37" s="6">
        <v>2044</v>
      </c>
      <c r="AC37" s="6">
        <v>2045</v>
      </c>
      <c r="AD37" s="6">
        <v>2046</v>
      </c>
      <c r="AE37" s="6">
        <v>2047</v>
      </c>
      <c r="AF37" s="6">
        <v>2048</v>
      </c>
      <c r="AG37" s="6">
        <v>2049</v>
      </c>
      <c r="AH37" s="6">
        <v>2050</v>
      </c>
    </row>
    <row r="38" spans="1:34" x14ac:dyDescent="0.25">
      <c r="A38" s="1" t="s">
        <v>109</v>
      </c>
      <c r="C38" s="7">
        <f>C2-C10</f>
        <v>7.6049999999999969</v>
      </c>
      <c r="D38" s="7">
        <f t="shared" ref="D38:AH38" si="0">D2-D10</f>
        <v>7.5299999999999976</v>
      </c>
      <c r="E38" s="7">
        <f t="shared" si="0"/>
        <v>7.4599999999999973</v>
      </c>
      <c r="F38" s="7">
        <f t="shared" si="0"/>
        <v>7.384999999999998</v>
      </c>
      <c r="G38" s="7">
        <f t="shared" si="0"/>
        <v>7.3099999999999987</v>
      </c>
      <c r="H38" s="7">
        <f t="shared" si="0"/>
        <v>7.240000000000002</v>
      </c>
      <c r="I38" s="7">
        <f t="shared" si="0"/>
        <v>7.1650000000000027</v>
      </c>
      <c r="J38" s="7">
        <f t="shared" si="0"/>
        <v>7.0900000000000034</v>
      </c>
      <c r="K38" s="7">
        <f t="shared" si="0"/>
        <v>7.0200000000000031</v>
      </c>
      <c r="L38" s="7">
        <f t="shared" si="0"/>
        <v>6.9450000000000003</v>
      </c>
      <c r="M38" s="7">
        <f t="shared" si="0"/>
        <v>6.870000000000001</v>
      </c>
      <c r="N38" s="7">
        <f t="shared" si="0"/>
        <v>6.8000000000000007</v>
      </c>
      <c r="O38" s="7">
        <f t="shared" si="0"/>
        <v>6.759999999999998</v>
      </c>
      <c r="P38" s="7">
        <f t="shared" si="0"/>
        <v>6.7200000000000024</v>
      </c>
      <c r="Q38" s="7">
        <f t="shared" si="0"/>
        <v>6.68</v>
      </c>
      <c r="R38" s="7">
        <f t="shared" si="0"/>
        <v>6.6400000000000041</v>
      </c>
      <c r="S38" s="7">
        <f t="shared" si="0"/>
        <v>6.6000000000000014</v>
      </c>
      <c r="T38" s="7">
        <f t="shared" si="0"/>
        <v>-32.799999999999997</v>
      </c>
      <c r="U38" s="7">
        <f t="shared" si="0"/>
        <v>-32.6</v>
      </c>
      <c r="V38" s="7">
        <f t="shared" si="0"/>
        <v>-45.360000000000007</v>
      </c>
      <c r="W38" s="7">
        <f t="shared" si="0"/>
        <v>-45.08</v>
      </c>
      <c r="X38" s="7">
        <f t="shared" si="0"/>
        <v>-44.8</v>
      </c>
      <c r="Y38" s="7">
        <f t="shared" si="0"/>
        <v>-44.519999999999996</v>
      </c>
      <c r="Z38" s="7">
        <f t="shared" si="0"/>
        <v>-44.24</v>
      </c>
      <c r="AA38" s="7">
        <f t="shared" si="0"/>
        <v>-43.96</v>
      </c>
      <c r="AB38" s="7">
        <f t="shared" si="0"/>
        <v>-43.679999999999993</v>
      </c>
      <c r="AC38" s="7">
        <f t="shared" si="0"/>
        <v>-43.400000000000006</v>
      </c>
      <c r="AD38" s="7">
        <f t="shared" si="0"/>
        <v>-43.120000000000005</v>
      </c>
      <c r="AE38" s="7">
        <f t="shared" si="0"/>
        <v>-42.839999999999996</v>
      </c>
      <c r="AF38" s="7">
        <f t="shared" si="0"/>
        <v>-42.559999999999995</v>
      </c>
      <c r="AG38" s="7">
        <f t="shared" si="0"/>
        <v>-42.28</v>
      </c>
      <c r="AH38" s="7">
        <f t="shared" si="0"/>
        <v>-42</v>
      </c>
    </row>
    <row r="39" spans="1:34" x14ac:dyDescent="0.25">
      <c r="A39" s="1" t="s">
        <v>110</v>
      </c>
      <c r="C39" s="7">
        <f>SUM(C4:C5)</f>
        <v>0</v>
      </c>
      <c r="D39" s="7">
        <f t="shared" ref="D39:AH39" si="1">SUM(D4:D5)</f>
        <v>0</v>
      </c>
      <c r="E39" s="7">
        <f t="shared" si="1"/>
        <v>0</v>
      </c>
      <c r="F39" s="7">
        <f t="shared" si="1"/>
        <v>0</v>
      </c>
      <c r="G39" s="7">
        <f t="shared" si="1"/>
        <v>0</v>
      </c>
      <c r="H39" s="7">
        <f t="shared" si="1"/>
        <v>0</v>
      </c>
      <c r="I39" s="7">
        <f t="shared" si="1"/>
        <v>0</v>
      </c>
      <c r="J39" s="7">
        <f t="shared" si="1"/>
        <v>0</v>
      </c>
      <c r="K39" s="7">
        <f t="shared" si="1"/>
        <v>0</v>
      </c>
      <c r="L39" s="7">
        <f t="shared" si="1"/>
        <v>0</v>
      </c>
      <c r="M39" s="7">
        <f t="shared" si="1"/>
        <v>0</v>
      </c>
      <c r="N39" s="7">
        <f t="shared" si="1"/>
        <v>0</v>
      </c>
      <c r="O39" s="7">
        <f t="shared" si="1"/>
        <v>0</v>
      </c>
      <c r="P39" s="7">
        <f t="shared" si="1"/>
        <v>0</v>
      </c>
      <c r="Q39" s="7">
        <f t="shared" si="1"/>
        <v>0</v>
      </c>
      <c r="R39" s="7">
        <f t="shared" si="1"/>
        <v>0</v>
      </c>
      <c r="S39" s="7">
        <f t="shared" si="1"/>
        <v>0</v>
      </c>
      <c r="T39" s="7">
        <f t="shared" si="1"/>
        <v>48.481999999999999</v>
      </c>
      <c r="U39" s="7">
        <f t="shared" si="1"/>
        <v>74.515999999999991</v>
      </c>
      <c r="V39" s="7">
        <f t="shared" si="1"/>
        <v>74.460000000000008</v>
      </c>
      <c r="W39" s="7">
        <f t="shared" si="1"/>
        <v>74.408999999999992</v>
      </c>
      <c r="X39" s="7">
        <f t="shared" si="1"/>
        <v>74.353000000000009</v>
      </c>
      <c r="Y39" s="7">
        <f t="shared" si="1"/>
        <v>74.468999999999994</v>
      </c>
      <c r="Z39" s="7">
        <f t="shared" si="1"/>
        <v>74.582999999999998</v>
      </c>
      <c r="AA39" s="7">
        <f t="shared" si="1"/>
        <v>74.697000000000003</v>
      </c>
      <c r="AB39" s="7">
        <f t="shared" si="1"/>
        <v>74.811000000000007</v>
      </c>
      <c r="AC39" s="7">
        <f t="shared" si="1"/>
        <v>74.925000000000011</v>
      </c>
      <c r="AD39" s="7">
        <f t="shared" si="1"/>
        <v>75.039000000000001</v>
      </c>
      <c r="AE39" s="7">
        <f t="shared" si="1"/>
        <v>75.153000000000006</v>
      </c>
      <c r="AF39" s="7">
        <f t="shared" si="1"/>
        <v>75.266999999999996</v>
      </c>
      <c r="AG39" s="7">
        <f t="shared" si="1"/>
        <v>75.38300000000001</v>
      </c>
      <c r="AH39" s="7">
        <f t="shared" si="1"/>
        <v>75.497</v>
      </c>
    </row>
    <row r="40" spans="1:34" x14ac:dyDescent="0.25">
      <c r="A40" s="1" t="s">
        <v>111</v>
      </c>
      <c r="C40" s="7">
        <f>C13</f>
        <v>4.3144</v>
      </c>
      <c r="D40" s="7">
        <f t="shared" ref="D40:AH40" si="2">D13</f>
        <v>4.7870999999999997</v>
      </c>
      <c r="E40" s="7">
        <f t="shared" si="2"/>
        <v>5.2450000000000001</v>
      </c>
      <c r="F40" s="7">
        <f t="shared" si="2"/>
        <v>15.513</v>
      </c>
      <c r="G40" s="7">
        <f t="shared" si="2"/>
        <v>25.484999999999999</v>
      </c>
      <c r="H40" s="7">
        <f t="shared" si="2"/>
        <v>35.167999999999999</v>
      </c>
      <c r="I40" s="7">
        <f t="shared" si="2"/>
        <v>34.65</v>
      </c>
      <c r="J40" s="7">
        <f t="shared" si="2"/>
        <v>34.131999999999998</v>
      </c>
      <c r="K40" s="7">
        <f t="shared" si="2"/>
        <v>33.613999999999997</v>
      </c>
      <c r="L40" s="7">
        <f t="shared" si="2"/>
        <v>33.103000000000002</v>
      </c>
      <c r="M40" s="7">
        <f t="shared" si="2"/>
        <v>32.585000000000001</v>
      </c>
      <c r="N40" s="7">
        <f t="shared" si="2"/>
        <v>32.067</v>
      </c>
      <c r="O40" s="7">
        <f t="shared" si="2"/>
        <v>31.997</v>
      </c>
      <c r="P40" s="7">
        <f t="shared" si="2"/>
        <v>31.927</v>
      </c>
      <c r="Q40" s="7">
        <f t="shared" si="2"/>
        <v>31.85</v>
      </c>
      <c r="R40" s="7">
        <f t="shared" si="2"/>
        <v>40.86</v>
      </c>
      <c r="S40" s="7">
        <f t="shared" si="2"/>
        <v>49.83</v>
      </c>
      <c r="T40" s="7">
        <f t="shared" si="2"/>
        <v>58.76</v>
      </c>
      <c r="U40" s="7">
        <f t="shared" si="2"/>
        <v>67.635000000000005</v>
      </c>
      <c r="V40" s="7">
        <f t="shared" si="2"/>
        <v>67.484999999999999</v>
      </c>
      <c r="W40" s="7">
        <f t="shared" si="2"/>
        <v>67.334999999999994</v>
      </c>
      <c r="X40" s="7">
        <f t="shared" si="2"/>
        <v>67.17</v>
      </c>
      <c r="Y40" s="7">
        <f t="shared" si="2"/>
        <v>67.034999999999997</v>
      </c>
      <c r="Z40" s="7">
        <f t="shared" si="2"/>
        <v>66.900000000000006</v>
      </c>
      <c r="AA40" s="7">
        <f t="shared" si="2"/>
        <v>66.765000000000001</v>
      </c>
      <c r="AB40" s="7">
        <f t="shared" si="2"/>
        <v>66.63</v>
      </c>
      <c r="AC40" s="7">
        <f t="shared" si="2"/>
        <v>66.495000000000005</v>
      </c>
      <c r="AD40" s="7">
        <f t="shared" si="2"/>
        <v>66.36</v>
      </c>
      <c r="AE40" s="7">
        <f t="shared" si="2"/>
        <v>66.209999999999994</v>
      </c>
      <c r="AF40" s="7">
        <f t="shared" si="2"/>
        <v>66.075000000000003</v>
      </c>
      <c r="AG40" s="7">
        <f t="shared" si="2"/>
        <v>65.94</v>
      </c>
      <c r="AH40" s="7">
        <f t="shared" si="2"/>
        <v>65.805000000000007</v>
      </c>
    </row>
    <row r="41" spans="1:34" x14ac:dyDescent="0.25">
      <c r="A41" s="1" t="s">
        <v>112</v>
      </c>
      <c r="C41" s="7">
        <f>C14+C15</f>
        <v>205.92</v>
      </c>
      <c r="D41" s="7">
        <f t="shared" ref="D41:AH41" si="3">D14+D15</f>
        <v>204.36</v>
      </c>
      <c r="E41" s="7">
        <f t="shared" si="3"/>
        <v>146.66820000000001</v>
      </c>
      <c r="F41" s="7">
        <f t="shared" si="3"/>
        <v>145.5402</v>
      </c>
      <c r="G41" s="7">
        <f t="shared" si="3"/>
        <v>180.25920000000002</v>
      </c>
      <c r="H41" s="7">
        <f t="shared" si="3"/>
        <v>35.573999999999998</v>
      </c>
      <c r="I41" s="7">
        <f t="shared" si="3"/>
        <v>35.293999999999997</v>
      </c>
      <c r="J41" s="7">
        <f t="shared" si="3"/>
        <v>35.014000000000003</v>
      </c>
      <c r="K41" s="7">
        <f t="shared" si="3"/>
        <v>34.741</v>
      </c>
      <c r="L41" s="7">
        <f t="shared" si="3"/>
        <v>34.460999999999999</v>
      </c>
      <c r="M41" s="7">
        <f t="shared" si="3"/>
        <v>0</v>
      </c>
      <c r="N41" s="7">
        <f t="shared" si="3"/>
        <v>0</v>
      </c>
      <c r="O41" s="7">
        <f t="shared" si="3"/>
        <v>0</v>
      </c>
      <c r="P41" s="7">
        <f t="shared" si="3"/>
        <v>0</v>
      </c>
      <c r="Q41" s="7">
        <f t="shared" si="3"/>
        <v>0</v>
      </c>
      <c r="R41" s="7">
        <f t="shared" si="3"/>
        <v>0</v>
      </c>
      <c r="S41" s="7">
        <f t="shared" si="3"/>
        <v>0</v>
      </c>
      <c r="T41" s="7">
        <f t="shared" si="3"/>
        <v>0</v>
      </c>
      <c r="U41" s="7">
        <f t="shared" si="3"/>
        <v>0</v>
      </c>
      <c r="V41" s="7">
        <f t="shared" si="3"/>
        <v>0</v>
      </c>
      <c r="W41" s="7">
        <f t="shared" si="3"/>
        <v>0</v>
      </c>
      <c r="X41" s="7">
        <f t="shared" si="3"/>
        <v>0</v>
      </c>
      <c r="Y41" s="7">
        <f t="shared" si="3"/>
        <v>0</v>
      </c>
      <c r="Z41" s="7">
        <f t="shared" si="3"/>
        <v>0</v>
      </c>
      <c r="AA41" s="7">
        <f t="shared" si="3"/>
        <v>0</v>
      </c>
      <c r="AB41" s="7">
        <f t="shared" si="3"/>
        <v>0</v>
      </c>
      <c r="AC41" s="7">
        <f t="shared" si="3"/>
        <v>0</v>
      </c>
      <c r="AD41" s="7">
        <f t="shared" si="3"/>
        <v>0</v>
      </c>
      <c r="AE41" s="7">
        <f t="shared" si="3"/>
        <v>0</v>
      </c>
      <c r="AF41" s="7">
        <f t="shared" si="3"/>
        <v>0</v>
      </c>
      <c r="AG41" s="7">
        <f t="shared" si="3"/>
        <v>0</v>
      </c>
      <c r="AH41" s="7">
        <f t="shared" si="3"/>
        <v>0</v>
      </c>
    </row>
    <row r="42" spans="1:34" x14ac:dyDescent="0.25">
      <c r="A42" s="1" t="s">
        <v>113</v>
      </c>
      <c r="C42" s="7">
        <f>C17</f>
        <v>29.568000000000001</v>
      </c>
      <c r="D42" s="7">
        <f t="shared" ref="D42:AH42" si="4">D17</f>
        <v>29.568000000000001</v>
      </c>
      <c r="E42" s="7">
        <f t="shared" si="4"/>
        <v>29.568000000000001</v>
      </c>
      <c r="F42" s="7">
        <f t="shared" si="4"/>
        <v>29.568000000000001</v>
      </c>
      <c r="G42" s="7">
        <f t="shared" si="4"/>
        <v>16.8</v>
      </c>
      <c r="H42" s="7">
        <f t="shared" si="4"/>
        <v>16.8</v>
      </c>
      <c r="I42" s="7">
        <f t="shared" si="4"/>
        <v>16.8</v>
      </c>
      <c r="J42" s="7">
        <f t="shared" si="4"/>
        <v>16.8</v>
      </c>
      <c r="K42" s="7">
        <f t="shared" si="4"/>
        <v>16.8</v>
      </c>
      <c r="L42" s="7">
        <f t="shared" si="4"/>
        <v>16.8</v>
      </c>
      <c r="M42" s="7">
        <f t="shared" si="4"/>
        <v>16.8</v>
      </c>
      <c r="N42" s="7">
        <f t="shared" si="4"/>
        <v>16.8</v>
      </c>
      <c r="O42" s="7">
        <f t="shared" si="4"/>
        <v>0</v>
      </c>
      <c r="P42" s="7">
        <f t="shared" si="4"/>
        <v>0</v>
      </c>
      <c r="Q42" s="7">
        <f t="shared" si="4"/>
        <v>0</v>
      </c>
      <c r="R42" s="7">
        <f t="shared" si="4"/>
        <v>0</v>
      </c>
      <c r="S42" s="7">
        <f t="shared" si="4"/>
        <v>0</v>
      </c>
      <c r="T42" s="7">
        <f t="shared" si="4"/>
        <v>0</v>
      </c>
      <c r="U42" s="7">
        <f t="shared" si="4"/>
        <v>0</v>
      </c>
      <c r="V42" s="7">
        <f t="shared" si="4"/>
        <v>0</v>
      </c>
      <c r="W42" s="7">
        <f t="shared" si="4"/>
        <v>0</v>
      </c>
      <c r="X42" s="7">
        <f t="shared" si="4"/>
        <v>0</v>
      </c>
      <c r="Y42" s="7">
        <f t="shared" si="4"/>
        <v>0</v>
      </c>
      <c r="Z42" s="7">
        <f t="shared" si="4"/>
        <v>0</v>
      </c>
      <c r="AA42" s="7">
        <f t="shared" si="4"/>
        <v>0</v>
      </c>
      <c r="AB42" s="7">
        <f t="shared" si="4"/>
        <v>0</v>
      </c>
      <c r="AC42" s="7">
        <f t="shared" si="4"/>
        <v>0</v>
      </c>
      <c r="AD42" s="7">
        <f t="shared" si="4"/>
        <v>0</v>
      </c>
      <c r="AE42" s="7">
        <f t="shared" si="4"/>
        <v>0</v>
      </c>
      <c r="AF42" s="7">
        <f t="shared" si="4"/>
        <v>0</v>
      </c>
      <c r="AG42" s="7">
        <f t="shared" si="4"/>
        <v>0</v>
      </c>
      <c r="AH42" s="7">
        <f t="shared" si="4"/>
        <v>0</v>
      </c>
    </row>
    <row r="43" spans="1:34" x14ac:dyDescent="0.25">
      <c r="A43" s="1" t="s">
        <v>114</v>
      </c>
      <c r="C43" s="7">
        <f>SUM(C18:C20)</f>
        <v>209.47499999999999</v>
      </c>
      <c r="D43" s="7">
        <f t="shared" ref="D43:AH43" si="5">SUM(D18:D20)</f>
        <v>210.22499999999999</v>
      </c>
      <c r="E43" s="7">
        <f t="shared" si="5"/>
        <v>210.97499999999999</v>
      </c>
      <c r="F43" s="7">
        <f t="shared" si="5"/>
        <v>210.97499999999999</v>
      </c>
      <c r="G43" s="7">
        <f t="shared" si="5"/>
        <v>210.97499999999999</v>
      </c>
      <c r="H43" s="7">
        <f t="shared" si="5"/>
        <v>210.97499999999999</v>
      </c>
      <c r="I43" s="7">
        <f t="shared" si="5"/>
        <v>210.97499999999999</v>
      </c>
      <c r="J43" s="7">
        <f t="shared" si="5"/>
        <v>210.97499999999999</v>
      </c>
      <c r="K43" s="7">
        <f t="shared" si="5"/>
        <v>210.97499999999999</v>
      </c>
      <c r="L43" s="7">
        <f t="shared" si="5"/>
        <v>210.97499999999999</v>
      </c>
      <c r="M43" s="7">
        <f t="shared" si="5"/>
        <v>210.97499999999999</v>
      </c>
      <c r="N43" s="7">
        <f t="shared" si="5"/>
        <v>210.97499999999999</v>
      </c>
      <c r="O43" s="7">
        <f t="shared" si="5"/>
        <v>210.97499999999999</v>
      </c>
      <c r="P43" s="7">
        <f t="shared" si="5"/>
        <v>210.97499999999999</v>
      </c>
      <c r="Q43" s="7">
        <f t="shared" si="5"/>
        <v>210.97499999999999</v>
      </c>
      <c r="R43" s="7">
        <f t="shared" si="5"/>
        <v>229.72499999999999</v>
      </c>
      <c r="S43" s="7">
        <f t="shared" si="5"/>
        <v>248.47499999999999</v>
      </c>
      <c r="T43" s="7">
        <f t="shared" si="5"/>
        <v>267.22500000000002</v>
      </c>
      <c r="U43" s="7">
        <f t="shared" si="5"/>
        <v>285.97500000000002</v>
      </c>
      <c r="V43" s="7">
        <f t="shared" si="5"/>
        <v>304.72500000000002</v>
      </c>
      <c r="W43" s="7">
        <f t="shared" si="5"/>
        <v>323.47500000000002</v>
      </c>
      <c r="X43" s="7">
        <f t="shared" si="5"/>
        <v>342.22500000000002</v>
      </c>
      <c r="Y43" s="7">
        <f t="shared" si="5"/>
        <v>348.97500000000002</v>
      </c>
      <c r="Z43" s="7">
        <f t="shared" si="5"/>
        <v>348.97500000000002</v>
      </c>
      <c r="AA43" s="7">
        <f t="shared" si="5"/>
        <v>348.97500000000002</v>
      </c>
      <c r="AB43" s="7">
        <f t="shared" si="5"/>
        <v>348.97500000000002</v>
      </c>
      <c r="AC43" s="7">
        <f t="shared" si="5"/>
        <v>348.97500000000002</v>
      </c>
      <c r="AD43" s="7">
        <f t="shared" si="5"/>
        <v>348.97500000000002</v>
      </c>
      <c r="AE43" s="7">
        <f t="shared" si="5"/>
        <v>348.97500000000002</v>
      </c>
      <c r="AF43" s="7">
        <f t="shared" si="5"/>
        <v>348.97500000000002</v>
      </c>
      <c r="AG43" s="7">
        <f t="shared" si="5"/>
        <v>348.97500000000002</v>
      </c>
      <c r="AH43" s="7">
        <f t="shared" si="5"/>
        <v>348.97500000000002</v>
      </c>
    </row>
    <row r="44" spans="1:34" x14ac:dyDescent="0.25">
      <c r="A44" s="1" t="s">
        <v>115</v>
      </c>
      <c r="C44" s="7">
        <f>SUM(C21:C22,C29)</f>
        <v>81.356999999999999</v>
      </c>
      <c r="D44" s="7">
        <f t="shared" ref="D44:AH44" si="6">SUM(D21:D22,D29)</f>
        <v>86.564999999999998</v>
      </c>
      <c r="E44" s="7">
        <f t="shared" si="6"/>
        <v>86.564999999999998</v>
      </c>
      <c r="F44" s="7">
        <f t="shared" si="6"/>
        <v>86.564999999999998</v>
      </c>
      <c r="G44" s="7">
        <f t="shared" si="6"/>
        <v>86.564999999999998</v>
      </c>
      <c r="H44" s="7">
        <f t="shared" si="6"/>
        <v>86.564999999999998</v>
      </c>
      <c r="I44" s="7">
        <f t="shared" si="6"/>
        <v>86.564999999999998</v>
      </c>
      <c r="J44" s="7">
        <f t="shared" si="6"/>
        <v>86.564999999999998</v>
      </c>
      <c r="K44" s="7">
        <f t="shared" si="6"/>
        <v>86.564999999999998</v>
      </c>
      <c r="L44" s="7">
        <f t="shared" si="6"/>
        <v>86.564999999999998</v>
      </c>
      <c r="M44" s="7">
        <f t="shared" si="6"/>
        <v>86.564999999999998</v>
      </c>
      <c r="N44" s="7">
        <f t="shared" si="6"/>
        <v>86.564999999999998</v>
      </c>
      <c r="O44" s="7">
        <f t="shared" si="6"/>
        <v>86.564999999999998</v>
      </c>
      <c r="P44" s="7">
        <f t="shared" si="6"/>
        <v>86.564999999999998</v>
      </c>
      <c r="Q44" s="7">
        <f t="shared" si="6"/>
        <v>86.564999999999998</v>
      </c>
      <c r="R44" s="7">
        <f t="shared" si="6"/>
        <v>86.564999999999998</v>
      </c>
      <c r="S44" s="7">
        <f t="shared" si="6"/>
        <v>86.564999999999998</v>
      </c>
      <c r="T44" s="7">
        <f t="shared" si="6"/>
        <v>86.564999999999998</v>
      </c>
      <c r="U44" s="7">
        <f t="shared" si="6"/>
        <v>86.564999999999998</v>
      </c>
      <c r="V44" s="7">
        <f t="shared" si="6"/>
        <v>86.564999999999998</v>
      </c>
      <c r="W44" s="7">
        <f t="shared" si="6"/>
        <v>86.564999999999998</v>
      </c>
      <c r="X44" s="7">
        <f t="shared" si="6"/>
        <v>86.564999999999998</v>
      </c>
      <c r="Y44" s="7">
        <f t="shared" si="6"/>
        <v>86.564999999999998</v>
      </c>
      <c r="Z44" s="7">
        <f t="shared" si="6"/>
        <v>86.564999999999998</v>
      </c>
      <c r="AA44" s="7">
        <f t="shared" si="6"/>
        <v>86.564999999999998</v>
      </c>
      <c r="AB44" s="7">
        <f t="shared" si="6"/>
        <v>86.564999999999998</v>
      </c>
      <c r="AC44" s="7">
        <f t="shared" si="6"/>
        <v>86.564999999999998</v>
      </c>
      <c r="AD44" s="7">
        <f t="shared" si="6"/>
        <v>86.564999999999998</v>
      </c>
      <c r="AE44" s="7">
        <f t="shared" si="6"/>
        <v>86.564999999999998</v>
      </c>
      <c r="AF44" s="7">
        <f t="shared" si="6"/>
        <v>86.564999999999998</v>
      </c>
      <c r="AG44" s="7">
        <f t="shared" si="6"/>
        <v>5.2080000000000002</v>
      </c>
      <c r="AH44" s="7">
        <f t="shared" si="6"/>
        <v>0</v>
      </c>
    </row>
    <row r="45" spans="1:34" x14ac:dyDescent="0.25">
      <c r="A45" s="1" t="s">
        <v>116</v>
      </c>
      <c r="C45" s="7">
        <f>SUM(C24:C25)</f>
        <v>72.824600000000004</v>
      </c>
      <c r="D45" s="7">
        <f t="shared" ref="D45:AH45" si="7">SUM(D24:D25)</f>
        <v>81.995900000000006</v>
      </c>
      <c r="E45" s="7">
        <f t="shared" si="7"/>
        <v>95.622299999999996</v>
      </c>
      <c r="F45" s="7">
        <f t="shared" si="7"/>
        <v>115.1883</v>
      </c>
      <c r="G45" s="7">
        <f t="shared" si="7"/>
        <v>133.339</v>
      </c>
      <c r="H45" s="7">
        <f t="shared" si="7"/>
        <v>150.0575</v>
      </c>
      <c r="I45" s="7">
        <f t="shared" si="7"/>
        <v>165.42860000000002</v>
      </c>
      <c r="J45" s="7">
        <f t="shared" si="7"/>
        <v>179.3066</v>
      </c>
      <c r="K45" s="7">
        <f t="shared" si="7"/>
        <v>191.77930000000001</v>
      </c>
      <c r="L45" s="7">
        <f t="shared" si="7"/>
        <v>202.8098</v>
      </c>
      <c r="M45" s="7">
        <f t="shared" si="7"/>
        <v>210.82989999999998</v>
      </c>
      <c r="N45" s="7">
        <f t="shared" si="7"/>
        <v>207.08240000000001</v>
      </c>
      <c r="O45" s="7">
        <f t="shared" si="7"/>
        <v>218.98830000000001</v>
      </c>
      <c r="P45" s="7">
        <f t="shared" si="7"/>
        <v>230.50319999999999</v>
      </c>
      <c r="Q45" s="7">
        <f t="shared" si="7"/>
        <v>241.65729999999999</v>
      </c>
      <c r="R45" s="7">
        <f t="shared" si="7"/>
        <v>252.39119999999997</v>
      </c>
      <c r="S45" s="7">
        <f t="shared" si="7"/>
        <v>262.73410000000001</v>
      </c>
      <c r="T45" s="7">
        <f t="shared" si="7"/>
        <v>272.82100000000003</v>
      </c>
      <c r="U45" s="7">
        <f t="shared" si="7"/>
        <v>282.38940000000002</v>
      </c>
      <c r="V45" s="7">
        <f t="shared" si="7"/>
        <v>291.5668</v>
      </c>
      <c r="W45" s="7">
        <f t="shared" si="7"/>
        <v>300.38939999999997</v>
      </c>
      <c r="X45" s="7">
        <f t="shared" si="7"/>
        <v>308.78579999999999</v>
      </c>
      <c r="Y45" s="7">
        <f t="shared" si="7"/>
        <v>316.7912</v>
      </c>
      <c r="Z45" s="7">
        <f t="shared" si="7"/>
        <v>324.40559999999999</v>
      </c>
      <c r="AA45" s="7">
        <f t="shared" si="7"/>
        <v>331.48750000000001</v>
      </c>
      <c r="AB45" s="7">
        <f t="shared" si="7"/>
        <v>336.71</v>
      </c>
      <c r="AC45" s="7">
        <f t="shared" si="7"/>
        <v>341.58749999999998</v>
      </c>
      <c r="AD45" s="7">
        <f t="shared" si="7"/>
        <v>346.15999999999997</v>
      </c>
      <c r="AE45" s="7">
        <f t="shared" si="7"/>
        <v>350.34749999999997</v>
      </c>
      <c r="AF45" s="7">
        <f t="shared" si="7"/>
        <v>354.19</v>
      </c>
      <c r="AG45" s="7">
        <f t="shared" si="7"/>
        <v>322.26920000000001</v>
      </c>
      <c r="AH45" s="7">
        <f t="shared" si="7"/>
        <v>321.71429999999998</v>
      </c>
    </row>
    <row r="46" spans="1:34" x14ac:dyDescent="0.25">
      <c r="A46" s="1" t="s">
        <v>117</v>
      </c>
      <c r="C46" s="7">
        <f>C23</f>
        <v>0</v>
      </c>
      <c r="D46" s="7">
        <f t="shared" ref="D46:AH46" si="8">D23</f>
        <v>0</v>
      </c>
      <c r="E46" s="7">
        <f t="shared" si="8"/>
        <v>0</v>
      </c>
      <c r="F46" s="7">
        <f t="shared" si="8"/>
        <v>0</v>
      </c>
      <c r="G46" s="7">
        <f t="shared" si="8"/>
        <v>0</v>
      </c>
      <c r="H46" s="7">
        <f t="shared" si="8"/>
        <v>0</v>
      </c>
      <c r="I46" s="7">
        <f t="shared" si="8"/>
        <v>0</v>
      </c>
      <c r="J46" s="7">
        <f t="shared" si="8"/>
        <v>0</v>
      </c>
      <c r="K46" s="7">
        <f t="shared" si="8"/>
        <v>0</v>
      </c>
      <c r="L46" s="7">
        <f t="shared" si="8"/>
        <v>0</v>
      </c>
      <c r="M46" s="7">
        <f t="shared" si="8"/>
        <v>0</v>
      </c>
      <c r="N46" s="7">
        <f t="shared" si="8"/>
        <v>0</v>
      </c>
      <c r="O46" s="7">
        <f t="shared" si="8"/>
        <v>0</v>
      </c>
      <c r="P46" s="7">
        <f t="shared" si="8"/>
        <v>0</v>
      </c>
      <c r="Q46" s="7">
        <f t="shared" si="8"/>
        <v>0</v>
      </c>
      <c r="R46" s="7">
        <f t="shared" si="8"/>
        <v>0</v>
      </c>
      <c r="S46" s="7">
        <f t="shared" si="8"/>
        <v>0</v>
      </c>
      <c r="T46" s="7">
        <f t="shared" si="8"/>
        <v>0</v>
      </c>
      <c r="U46" s="7">
        <f t="shared" si="8"/>
        <v>0</v>
      </c>
      <c r="V46" s="7">
        <f t="shared" si="8"/>
        <v>0</v>
      </c>
      <c r="W46" s="7">
        <f t="shared" si="8"/>
        <v>0</v>
      </c>
      <c r="X46" s="7">
        <f t="shared" si="8"/>
        <v>0</v>
      </c>
      <c r="Y46" s="7">
        <f t="shared" si="8"/>
        <v>0</v>
      </c>
      <c r="Z46" s="7">
        <f t="shared" si="8"/>
        <v>0</v>
      </c>
      <c r="AA46" s="7">
        <f t="shared" si="8"/>
        <v>0</v>
      </c>
      <c r="AB46" s="7">
        <f t="shared" si="8"/>
        <v>0</v>
      </c>
      <c r="AC46" s="7">
        <f t="shared" si="8"/>
        <v>0</v>
      </c>
      <c r="AD46" s="7">
        <f t="shared" si="8"/>
        <v>0</v>
      </c>
      <c r="AE46" s="7">
        <f t="shared" si="8"/>
        <v>0</v>
      </c>
      <c r="AF46" s="7">
        <f t="shared" si="8"/>
        <v>0</v>
      </c>
      <c r="AG46" s="7">
        <f t="shared" si="8"/>
        <v>32.4</v>
      </c>
      <c r="AH46" s="7">
        <f t="shared" si="8"/>
        <v>39</v>
      </c>
    </row>
    <row r="47" spans="1:34" x14ac:dyDescent="0.25">
      <c r="A47" s="1" t="s">
        <v>118</v>
      </c>
      <c r="C47" s="7">
        <f>SUM(C26:C27)</f>
        <v>89.167000000000002</v>
      </c>
      <c r="D47" s="7">
        <f t="shared" ref="D47:AH47" si="9">SUM(D26:D27)</f>
        <v>101.4756</v>
      </c>
      <c r="E47" s="7">
        <f t="shared" si="9"/>
        <v>107.8623</v>
      </c>
      <c r="F47" s="7">
        <f t="shared" si="9"/>
        <v>128.38</v>
      </c>
      <c r="G47" s="7">
        <f t="shared" si="9"/>
        <v>148.83959999999999</v>
      </c>
      <c r="H47" s="7">
        <f t="shared" si="9"/>
        <v>169.19720000000001</v>
      </c>
      <c r="I47" s="7">
        <f t="shared" si="9"/>
        <v>189.3749</v>
      </c>
      <c r="J47" s="7">
        <f t="shared" si="9"/>
        <v>209.52</v>
      </c>
      <c r="K47" s="7">
        <f t="shared" si="9"/>
        <v>229.4682</v>
      </c>
      <c r="L47" s="7">
        <f t="shared" si="9"/>
        <v>252.86657220304897</v>
      </c>
      <c r="M47" s="7">
        <f t="shared" si="9"/>
        <v>285.39364608340043</v>
      </c>
      <c r="N47" s="7">
        <f t="shared" si="9"/>
        <v>315.92671996375179</v>
      </c>
      <c r="O47" s="7">
        <f t="shared" si="9"/>
        <v>333.25230921351272</v>
      </c>
      <c r="P47" s="7">
        <f t="shared" si="9"/>
        <v>362.1441876553065</v>
      </c>
      <c r="Q47" s="7">
        <f t="shared" si="9"/>
        <v>390.92106609710027</v>
      </c>
      <c r="R47" s="7">
        <f t="shared" si="9"/>
        <v>419.58294453889408</v>
      </c>
      <c r="S47" s="7">
        <f t="shared" si="9"/>
        <v>448.12982298068789</v>
      </c>
      <c r="T47" s="7">
        <f t="shared" si="9"/>
        <v>476.5617014224818</v>
      </c>
      <c r="U47" s="7">
        <f t="shared" si="9"/>
        <v>504.9039981928932</v>
      </c>
      <c r="V47" s="7">
        <f t="shared" si="9"/>
        <v>527.85127978273408</v>
      </c>
      <c r="W47" s="7">
        <f t="shared" si="9"/>
        <v>534.15361395601406</v>
      </c>
      <c r="X47" s="7">
        <f t="shared" si="9"/>
        <v>533.463613956014</v>
      </c>
      <c r="Y47" s="7">
        <f t="shared" si="9"/>
        <v>531.14328058647902</v>
      </c>
      <c r="Z47" s="7">
        <f t="shared" si="9"/>
        <v>528.61200781971206</v>
      </c>
      <c r="AA47" s="7">
        <f t="shared" si="9"/>
        <v>526.29167445017697</v>
      </c>
      <c r="AB47" s="7">
        <f t="shared" si="9"/>
        <v>523.76040168341103</v>
      </c>
      <c r="AC47" s="7">
        <f t="shared" si="9"/>
        <v>521.44006831387503</v>
      </c>
      <c r="AD47" s="7">
        <f t="shared" si="9"/>
        <v>519.11973494433903</v>
      </c>
      <c r="AE47" s="7">
        <f t="shared" si="9"/>
        <v>516.58846217757298</v>
      </c>
      <c r="AF47" s="7">
        <f t="shared" si="9"/>
        <v>514.26812880803698</v>
      </c>
      <c r="AG47" s="7">
        <f t="shared" si="9"/>
        <v>440.33125604127099</v>
      </c>
      <c r="AH47" s="7">
        <f t="shared" si="9"/>
        <v>438.12452267173501</v>
      </c>
    </row>
    <row r="50" spans="4:7" x14ac:dyDescent="0.25">
      <c r="G50" s="1"/>
    </row>
    <row r="51" spans="4:7" x14ac:dyDescent="0.25">
      <c r="G51" s="1"/>
    </row>
    <row r="52" spans="4:7" x14ac:dyDescent="0.25">
      <c r="D52" s="8"/>
      <c r="E52" s="8"/>
      <c r="F52" s="8"/>
      <c r="G52" s="1"/>
    </row>
    <row r="53" spans="4:7" x14ac:dyDescent="0.25">
      <c r="D53" s="8"/>
      <c r="E53" s="8"/>
      <c r="F53" s="8"/>
      <c r="G53" s="1"/>
    </row>
    <row r="54" spans="4:7" x14ac:dyDescent="0.25">
      <c r="D54" s="8"/>
      <c r="E54" s="8"/>
      <c r="F54" s="8"/>
      <c r="G54" s="1"/>
    </row>
    <row r="55" spans="4:7" x14ac:dyDescent="0.25">
      <c r="D55" s="8"/>
      <c r="E55" s="8"/>
      <c r="F55" s="8"/>
      <c r="G55" s="1"/>
    </row>
    <row r="56" spans="4:7" x14ac:dyDescent="0.25">
      <c r="D56" s="8"/>
      <c r="E56" s="8"/>
      <c r="F56" s="8"/>
      <c r="G56" s="1"/>
    </row>
    <row r="57" spans="4:7" x14ac:dyDescent="0.25">
      <c r="D57" s="8"/>
      <c r="E57" s="8"/>
      <c r="F57" s="8"/>
      <c r="G57" s="1"/>
    </row>
    <row r="58" spans="4:7" x14ac:dyDescent="0.25">
      <c r="D58" s="8"/>
      <c r="E58" s="8"/>
      <c r="F58" s="8"/>
      <c r="G58" s="1"/>
    </row>
    <row r="59" spans="4:7" x14ac:dyDescent="0.25">
      <c r="D59" s="8"/>
      <c r="E59" s="8"/>
      <c r="F59" s="8"/>
      <c r="G59" s="1"/>
    </row>
  </sheetData>
  <pageMargins left="0.7" right="0.7" top="0.75" bottom="0.75" header="0.3" footer="0.3"/>
  <ignoredErrors>
    <ignoredError sqref="C39:AH45 C47:AH47" formulaRange="1"/>
    <ignoredError sqref="C46:AH46" formula="1" formulaRange="1"/>
  </ignoredErrors>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5538F-A5AF-4DAB-B42C-06B20C23E8C8}">
  <dimension ref="E2:AF27"/>
  <sheetViews>
    <sheetView topLeftCell="E1" zoomScale="70" zoomScaleNormal="70" workbookViewId="0">
      <selection activeCell="AF3" sqref="E3:AF3"/>
    </sheetView>
  </sheetViews>
  <sheetFormatPr defaultRowHeight="15" x14ac:dyDescent="0.25"/>
  <cols>
    <col min="10" max="10" width="46.28515625" bestFit="1" customWidth="1"/>
    <col min="11" max="11" width="10.42578125" style="1" bestFit="1" customWidth="1"/>
    <col min="12" max="12" width="8.28515625" style="1" bestFit="1" customWidth="1"/>
  </cols>
  <sheetData>
    <row r="2" spans="5:32" x14ac:dyDescent="0.25">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s="1">
        <v>2050</v>
      </c>
    </row>
    <row r="3" spans="5:32" x14ac:dyDescent="0.25">
      <c r="E3" s="1">
        <v>0</v>
      </c>
      <c r="F3" s="8">
        <v>6.845599500637789E-5</v>
      </c>
      <c r="G3" s="8">
        <v>6.845599500637789E-5</v>
      </c>
      <c r="H3" s="8">
        <v>2.5519843807075837E-4</v>
      </c>
      <c r="I3" s="8">
        <v>2.5519843807075837E-4</v>
      </c>
      <c r="J3" s="8">
        <v>2.5519843807075837E-4</v>
      </c>
      <c r="K3" s="8">
        <v>2.5519843807075837E-4</v>
      </c>
      <c r="L3" s="8">
        <v>2.5519843807075837E-4</v>
      </c>
      <c r="M3" s="8">
        <v>-5.2686510975896717E-5</v>
      </c>
      <c r="N3" s="8">
        <v>-5.2686510975896717E-5</v>
      </c>
      <c r="O3" s="8">
        <v>-5.2686510975896717E-5</v>
      </c>
      <c r="P3" s="8">
        <v>-5.2686510975896717E-5</v>
      </c>
      <c r="Q3" s="8">
        <v>-5.2686510975896717E-5</v>
      </c>
      <c r="R3" s="8">
        <v>2.2079044005097526E-2</v>
      </c>
      <c r="S3" s="8">
        <v>2.2079044005097526E-2</v>
      </c>
      <c r="T3" s="8">
        <v>2.2079044005097526E-2</v>
      </c>
      <c r="U3" s="8">
        <v>2.2079044005097526E-2</v>
      </c>
      <c r="V3" s="8">
        <v>2.2079044005097526E-2</v>
      </c>
      <c r="W3" s="8">
        <v>4.724670504740125E-2</v>
      </c>
      <c r="X3" s="8">
        <v>4.724670504740125E-2</v>
      </c>
      <c r="Y3" s="8">
        <v>4.724670504740125E-2</v>
      </c>
      <c r="Z3" s="8">
        <v>4.724670504740125E-2</v>
      </c>
      <c r="AA3" s="8">
        <v>4.724670504740125E-2</v>
      </c>
      <c r="AB3" s="8">
        <v>7.1892300076667137E-2</v>
      </c>
      <c r="AC3" s="8">
        <v>7.1892300076667137E-2</v>
      </c>
      <c r="AD3" s="8">
        <v>7.1892300076667137E-2</v>
      </c>
      <c r="AE3" s="8">
        <v>7.1892300076667137E-2</v>
      </c>
      <c r="AF3" s="8">
        <v>7.1892300076667137E-2</v>
      </c>
    </row>
    <row r="4" spans="5:32" x14ac:dyDescent="0.25">
      <c r="E4" s="1">
        <v>0</v>
      </c>
      <c r="F4" s="8">
        <v>2.3429930583138692E-3</v>
      </c>
      <c r="G4" s="8">
        <v>2.3429930583138692E-3</v>
      </c>
      <c r="H4" s="8">
        <v>4.6213263838144059E-3</v>
      </c>
      <c r="I4" s="8">
        <v>4.6213263838144059E-3</v>
      </c>
      <c r="J4" s="8">
        <v>4.6213263838144059E-3</v>
      </c>
      <c r="K4" s="8">
        <v>4.6213263838144059E-3</v>
      </c>
      <c r="L4" s="8">
        <v>4.6213263838144059E-3</v>
      </c>
      <c r="M4" s="8">
        <v>5.1924473926756587E-3</v>
      </c>
      <c r="N4" s="8">
        <v>5.1924473926756587E-3</v>
      </c>
      <c r="O4" s="8">
        <v>5.1924473926756587E-3</v>
      </c>
      <c r="P4" s="8">
        <v>5.1924473926756587E-3</v>
      </c>
      <c r="Q4" s="8">
        <v>5.1924473926756587E-3</v>
      </c>
      <c r="R4" s="8">
        <v>1.310682965378307E-2</v>
      </c>
      <c r="S4" s="8">
        <v>1.310682965378307E-2</v>
      </c>
      <c r="T4" s="8">
        <v>1.310682965378307E-2</v>
      </c>
      <c r="U4" s="8">
        <v>1.310682965378307E-2</v>
      </c>
      <c r="V4" s="8">
        <v>1.310682965378307E-2</v>
      </c>
      <c r="W4" s="8">
        <v>2.2871623862981583E-2</v>
      </c>
      <c r="X4" s="8">
        <v>2.2871623862981583E-2</v>
      </c>
      <c r="Y4" s="8">
        <v>2.2871623862981583E-2</v>
      </c>
      <c r="Z4" s="8">
        <v>2.2871623862981583E-2</v>
      </c>
      <c r="AA4" s="8">
        <v>2.2871623862981583E-2</v>
      </c>
      <c r="AB4" s="8">
        <v>3.3911178320686242E-2</v>
      </c>
      <c r="AC4" s="8">
        <v>3.3911178320686242E-2</v>
      </c>
      <c r="AD4" s="8">
        <v>3.3911178320686242E-2</v>
      </c>
      <c r="AE4" s="8">
        <v>3.3911178320686242E-2</v>
      </c>
      <c r="AF4" s="8">
        <v>3.3911178320686242E-2</v>
      </c>
    </row>
    <row r="23" spans="10:13" x14ac:dyDescent="0.25">
      <c r="K23" s="1" t="s">
        <v>261</v>
      </c>
      <c r="L23" s="1" t="s">
        <v>182</v>
      </c>
    </row>
    <row r="24" spans="10:13" x14ac:dyDescent="0.25">
      <c r="J24" t="s">
        <v>6</v>
      </c>
      <c r="K24" s="7">
        <v>2801.6421239778601</v>
      </c>
      <c r="L24" s="8">
        <v>2870.5701191358357</v>
      </c>
      <c r="M24" s="19">
        <f>K24-L24</f>
        <v>-68.927995157975602</v>
      </c>
    </row>
    <row r="25" spans="10:13" x14ac:dyDescent="0.25">
      <c r="J25" t="s">
        <v>140</v>
      </c>
      <c r="K25" s="7">
        <v>3262.5932131350087</v>
      </c>
      <c r="L25" s="8">
        <v>3134.9696619798347</v>
      </c>
      <c r="M25" s="19">
        <f>K25-L25</f>
        <v>127.62355115517403</v>
      </c>
    </row>
    <row r="26" spans="10:13" x14ac:dyDescent="0.25">
      <c r="J26" t="s">
        <v>8</v>
      </c>
      <c r="K26" s="7">
        <v>178.28651117991683</v>
      </c>
      <c r="L26" s="8">
        <v>222.49957923551398</v>
      </c>
      <c r="M26" s="19">
        <f>K26-L26</f>
        <v>-44.213068055597148</v>
      </c>
    </row>
    <row r="27" spans="10:13" x14ac:dyDescent="0.25">
      <c r="J27" t="s">
        <v>10</v>
      </c>
      <c r="K27" s="7">
        <v>6242.5218482927803</v>
      </c>
      <c r="L27" s="8">
        <v>6228.0393603511848</v>
      </c>
      <c r="M27" s="19">
        <f>K27-L27</f>
        <v>14.482487941595537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916C2-3E68-4B0D-AB4D-5DACBD040924}">
  <sheetPr>
    <tabColor rgb="FF92D050"/>
  </sheetPr>
  <dimension ref="A1:G2339"/>
  <sheetViews>
    <sheetView zoomScaleNormal="100" workbookViewId="0">
      <selection activeCell="C1" sqref="C1"/>
    </sheetView>
  </sheetViews>
  <sheetFormatPr defaultRowHeight="15" x14ac:dyDescent="0.25"/>
  <cols>
    <col min="1" max="1" width="10.7109375" style="1" bestFit="1" customWidth="1"/>
    <col min="2" max="2" width="36.7109375" style="1" bestFit="1" customWidth="1"/>
    <col min="4" max="4" width="29.28515625" style="6" customWidth="1"/>
    <col min="5" max="5" width="9.42578125" style="6" customWidth="1"/>
  </cols>
  <sheetData>
    <row r="1" spans="1:6" x14ac:dyDescent="0.25">
      <c r="A1" s="6" t="s">
        <v>87</v>
      </c>
      <c r="B1" s="6" t="s">
        <v>108</v>
      </c>
      <c r="C1" s="1"/>
      <c r="D1" s="6" t="s">
        <v>107</v>
      </c>
      <c r="E1" s="6" t="s">
        <v>119</v>
      </c>
      <c r="F1" s="6"/>
    </row>
    <row r="2" spans="1:6" x14ac:dyDescent="0.25">
      <c r="A2" s="6">
        <v>2019</v>
      </c>
      <c r="B2" s="7">
        <v>18.6062040234733</v>
      </c>
      <c r="C2" s="1"/>
      <c r="D2" s="6">
        <v>45.56</v>
      </c>
      <c r="E2" s="7">
        <f>B2*D2</f>
        <v>847.69865530944355</v>
      </c>
      <c r="F2" s="64">
        <v>847.69865530944355</v>
      </c>
    </row>
    <row r="3" spans="1:6" x14ac:dyDescent="0.25">
      <c r="A3" s="6">
        <v>2020</v>
      </c>
      <c r="B3" s="7">
        <v>15.6398599474284</v>
      </c>
      <c r="C3" s="1"/>
      <c r="D3" s="6">
        <v>45.56</v>
      </c>
      <c r="E3" s="7">
        <f>B3*D3</f>
        <v>712.55201920483796</v>
      </c>
      <c r="F3" s="64">
        <v>712.55201920483796</v>
      </c>
    </row>
    <row r="4" spans="1:6" x14ac:dyDescent="0.25">
      <c r="A4" s="6">
        <v>2021</v>
      </c>
      <c r="B4" s="7">
        <v>20.4811279695741</v>
      </c>
      <c r="C4" s="1"/>
      <c r="D4" s="6">
        <v>48.89</v>
      </c>
      <c r="E4" s="7">
        <f t="shared" ref="E4:E33" si="0">B4*D4</f>
        <v>1001.3223464324777</v>
      </c>
      <c r="F4" s="64">
        <v>1001.3223464324777</v>
      </c>
    </row>
    <row r="5" spans="1:6" x14ac:dyDescent="0.25">
      <c r="A5" s="6">
        <v>2022</v>
      </c>
      <c r="B5" s="7">
        <v>22.468490108776798</v>
      </c>
      <c r="C5" s="1"/>
      <c r="D5" s="6">
        <v>75.23</v>
      </c>
      <c r="E5" s="7">
        <f t="shared" si="0"/>
        <v>1690.3045108832787</v>
      </c>
      <c r="F5" s="64">
        <v>1690.3045108832787</v>
      </c>
    </row>
    <row r="6" spans="1:6" x14ac:dyDescent="0.25">
      <c r="A6" s="6">
        <v>2023</v>
      </c>
      <c r="B6" s="7">
        <v>14.310074483547099</v>
      </c>
      <c r="C6" s="1"/>
      <c r="D6" s="6">
        <v>77.900000000000006</v>
      </c>
      <c r="E6" s="7">
        <f t="shared" si="0"/>
        <v>1114.7548022683191</v>
      </c>
      <c r="F6" s="64">
        <v>1114.7548022683191</v>
      </c>
    </row>
    <row r="7" spans="1:6" x14ac:dyDescent="0.25">
      <c r="A7" s="6">
        <v>2024</v>
      </c>
      <c r="B7" s="7">
        <v>9.9096441986575901</v>
      </c>
      <c r="C7" s="1"/>
      <c r="D7" s="6">
        <v>80.569999999999993</v>
      </c>
      <c r="E7" s="7">
        <f t="shared" si="0"/>
        <v>798.42003308584196</v>
      </c>
      <c r="F7" s="64">
        <v>798.42003308584196</v>
      </c>
    </row>
    <row r="8" spans="1:6" x14ac:dyDescent="0.25">
      <c r="A8" s="6">
        <v>2025</v>
      </c>
      <c r="B8" s="7">
        <v>8.3037941580039298</v>
      </c>
      <c r="C8" s="1"/>
      <c r="D8" s="6">
        <v>83.24</v>
      </c>
      <c r="E8" s="7">
        <f t="shared" si="0"/>
        <v>691.20782571224709</v>
      </c>
      <c r="F8" s="64">
        <v>691.20782571224709</v>
      </c>
    </row>
    <row r="9" spans="1:6" x14ac:dyDescent="0.25">
      <c r="A9" s="6">
        <v>2026</v>
      </c>
      <c r="B9" s="7">
        <v>7.3968554712508903</v>
      </c>
      <c r="C9" s="1"/>
      <c r="D9" s="6">
        <v>85.91</v>
      </c>
      <c r="E9" s="7">
        <f t="shared" si="0"/>
        <v>635.46385353516393</v>
      </c>
      <c r="F9" s="64">
        <v>635.46385353516393</v>
      </c>
    </row>
    <row r="10" spans="1:6" x14ac:dyDescent="0.25">
      <c r="A10" s="6">
        <v>2027</v>
      </c>
      <c r="B10" s="7">
        <v>6.49543978449785</v>
      </c>
      <c r="C10" s="1"/>
      <c r="D10" s="6">
        <v>88.58</v>
      </c>
      <c r="E10" s="7">
        <f t="shared" si="0"/>
        <v>575.3660561108195</v>
      </c>
      <c r="F10" s="64">
        <v>575.3660561108195</v>
      </c>
    </row>
    <row r="11" spans="1:6" x14ac:dyDescent="0.25">
      <c r="A11" s="6">
        <v>2028</v>
      </c>
      <c r="B11" s="7">
        <v>5.3675565962946603</v>
      </c>
      <c r="C11" s="1"/>
      <c r="D11" s="6">
        <v>91.25</v>
      </c>
      <c r="E11" s="7">
        <f t="shared" si="0"/>
        <v>489.78953941188774</v>
      </c>
      <c r="F11" s="64">
        <v>489.78953941188774</v>
      </c>
    </row>
    <row r="12" spans="1:6" x14ac:dyDescent="0.25">
      <c r="A12" s="6">
        <v>2029</v>
      </c>
      <c r="B12" s="7">
        <v>3.9709234070783102</v>
      </c>
      <c r="C12" s="1"/>
      <c r="D12" s="6">
        <v>93.92</v>
      </c>
      <c r="E12" s="7">
        <f t="shared" si="0"/>
        <v>372.94912639279488</v>
      </c>
      <c r="F12" s="64">
        <v>372.94912639279488</v>
      </c>
    </row>
    <row r="13" spans="1:6" x14ac:dyDescent="0.25">
      <c r="A13" s="6">
        <v>2030</v>
      </c>
      <c r="B13" s="7">
        <v>3.3633273825960899</v>
      </c>
      <c r="C13" s="1"/>
      <c r="D13" s="6">
        <v>96.59</v>
      </c>
      <c r="E13" s="7">
        <f t="shared" si="0"/>
        <v>324.86379188495636</v>
      </c>
      <c r="F13" s="64">
        <v>324.86379188495636</v>
      </c>
    </row>
    <row r="14" spans="1:6" x14ac:dyDescent="0.25">
      <c r="A14" s="6">
        <v>2031</v>
      </c>
      <c r="B14" s="7">
        <v>2.5378351308945302</v>
      </c>
      <c r="C14" s="1"/>
      <c r="D14" s="6">
        <v>99.27</v>
      </c>
      <c r="E14" s="7">
        <f t="shared" si="0"/>
        <v>251.9308934439</v>
      </c>
      <c r="F14" s="64">
        <v>251.9308934439</v>
      </c>
    </row>
    <row r="15" spans="1:6" x14ac:dyDescent="0.25">
      <c r="A15" s="6">
        <v>2032</v>
      </c>
      <c r="B15" s="7">
        <v>1.74893575809218</v>
      </c>
      <c r="C15" s="1"/>
      <c r="D15" s="6">
        <v>101.94</v>
      </c>
      <c r="E15" s="7">
        <f t="shared" si="0"/>
        <v>178.28651117991683</v>
      </c>
      <c r="F15" s="64">
        <v>178.28651117991683</v>
      </c>
    </row>
    <row r="16" spans="1:6" x14ac:dyDescent="0.25">
      <c r="A16" s="6">
        <v>2033</v>
      </c>
      <c r="B16" s="7">
        <v>1.18072700494088</v>
      </c>
      <c r="C16" s="1"/>
      <c r="D16" s="6">
        <v>104.61</v>
      </c>
      <c r="E16" s="7">
        <f t="shared" si="0"/>
        <v>123.51585198686546</v>
      </c>
      <c r="F16" s="64">
        <v>123.51585198686546</v>
      </c>
    </row>
    <row r="17" spans="1:6" x14ac:dyDescent="0.25">
      <c r="A17" s="6">
        <v>2034</v>
      </c>
      <c r="B17" s="7">
        <v>0.47489905419155598</v>
      </c>
      <c r="C17" s="1"/>
      <c r="D17" s="6">
        <v>107.28</v>
      </c>
      <c r="E17" s="7">
        <f t="shared" si="0"/>
        <v>50.947170533670125</v>
      </c>
      <c r="F17" s="64">
        <v>50.947170533670125</v>
      </c>
    </row>
    <row r="18" spans="1:6" x14ac:dyDescent="0.25">
      <c r="A18" s="6">
        <v>2035</v>
      </c>
      <c r="B18" s="7">
        <v>0</v>
      </c>
      <c r="C18" s="1"/>
      <c r="D18" s="6">
        <v>109.95</v>
      </c>
      <c r="E18" s="7">
        <f t="shared" si="0"/>
        <v>0</v>
      </c>
      <c r="F18" s="64">
        <v>0</v>
      </c>
    </row>
    <row r="19" spans="1:6" x14ac:dyDescent="0.25">
      <c r="A19" s="6">
        <v>2036</v>
      </c>
      <c r="B19" s="7">
        <v>0</v>
      </c>
      <c r="C19" s="1"/>
      <c r="D19" s="6">
        <v>112.62</v>
      </c>
      <c r="E19" s="7">
        <f t="shared" si="0"/>
        <v>0</v>
      </c>
      <c r="F19" s="64">
        <v>0</v>
      </c>
    </row>
    <row r="20" spans="1:6" x14ac:dyDescent="0.25">
      <c r="A20" s="6">
        <v>2037</v>
      </c>
      <c r="B20" s="7">
        <v>0</v>
      </c>
      <c r="C20" s="1"/>
      <c r="D20" s="6">
        <v>115.29</v>
      </c>
      <c r="E20" s="7">
        <f t="shared" si="0"/>
        <v>0</v>
      </c>
      <c r="F20" s="64">
        <v>0</v>
      </c>
    </row>
    <row r="21" spans="1:6" x14ac:dyDescent="0.25">
      <c r="A21" s="6">
        <v>2038</v>
      </c>
      <c r="B21" s="7">
        <v>0</v>
      </c>
      <c r="C21" s="1"/>
      <c r="D21" s="6">
        <v>117.96</v>
      </c>
      <c r="E21" s="7">
        <f t="shared" si="0"/>
        <v>0</v>
      </c>
      <c r="F21" s="64">
        <v>0</v>
      </c>
    </row>
    <row r="22" spans="1:6" x14ac:dyDescent="0.25">
      <c r="A22" s="6">
        <v>2039</v>
      </c>
      <c r="B22" s="7">
        <v>0</v>
      </c>
      <c r="C22" s="1"/>
      <c r="D22" s="6">
        <v>120.63</v>
      </c>
      <c r="E22" s="7">
        <f t="shared" si="0"/>
        <v>0</v>
      </c>
      <c r="F22" s="64">
        <v>0</v>
      </c>
    </row>
    <row r="23" spans="1:6" x14ac:dyDescent="0.25">
      <c r="A23" s="6">
        <v>2040</v>
      </c>
      <c r="B23" s="7">
        <v>0</v>
      </c>
      <c r="C23" s="1"/>
      <c r="D23" s="6">
        <v>123.3</v>
      </c>
      <c r="E23" s="7">
        <f t="shared" si="0"/>
        <v>0</v>
      </c>
      <c r="F23" s="64">
        <v>0</v>
      </c>
    </row>
    <row r="24" spans="1:6" x14ac:dyDescent="0.25">
      <c r="A24" s="6">
        <v>2041</v>
      </c>
      <c r="B24" s="7">
        <v>0</v>
      </c>
      <c r="C24" s="1"/>
      <c r="D24" s="6">
        <v>125.97</v>
      </c>
      <c r="E24" s="7">
        <f t="shared" si="0"/>
        <v>0</v>
      </c>
      <c r="F24" s="64">
        <v>0</v>
      </c>
    </row>
    <row r="25" spans="1:6" x14ac:dyDescent="0.25">
      <c r="A25" s="6">
        <v>2042</v>
      </c>
      <c r="B25" s="7">
        <v>0</v>
      </c>
      <c r="C25" s="1"/>
      <c r="D25" s="6">
        <v>128.63999999999999</v>
      </c>
      <c r="E25" s="7">
        <f t="shared" si="0"/>
        <v>0</v>
      </c>
      <c r="F25" s="64">
        <v>0</v>
      </c>
    </row>
    <row r="26" spans="1:6" x14ac:dyDescent="0.25">
      <c r="A26" s="6">
        <v>2043</v>
      </c>
      <c r="B26" s="7">
        <v>0</v>
      </c>
      <c r="C26" s="1"/>
      <c r="D26" s="6">
        <v>131.31</v>
      </c>
      <c r="E26" s="7">
        <f t="shared" si="0"/>
        <v>0</v>
      </c>
      <c r="F26" s="64">
        <v>0</v>
      </c>
    </row>
    <row r="27" spans="1:6" x14ac:dyDescent="0.25">
      <c r="A27" s="6">
        <v>2044</v>
      </c>
      <c r="B27" s="7">
        <v>0</v>
      </c>
      <c r="C27" s="1"/>
      <c r="D27" s="6">
        <v>133.97999999999999</v>
      </c>
      <c r="E27" s="7">
        <f t="shared" si="0"/>
        <v>0</v>
      </c>
      <c r="F27" s="64">
        <v>0</v>
      </c>
    </row>
    <row r="28" spans="1:6" x14ac:dyDescent="0.25">
      <c r="A28" s="6">
        <v>2045</v>
      </c>
      <c r="B28" s="7">
        <v>0</v>
      </c>
      <c r="C28" s="1"/>
      <c r="D28" s="6">
        <v>136.65</v>
      </c>
      <c r="E28" s="7">
        <f t="shared" si="0"/>
        <v>0</v>
      </c>
      <c r="F28" s="64">
        <v>0</v>
      </c>
    </row>
    <row r="29" spans="1:6" x14ac:dyDescent="0.25">
      <c r="A29" s="6">
        <v>2046</v>
      </c>
      <c r="B29" s="7">
        <v>0</v>
      </c>
      <c r="C29" s="1"/>
      <c r="D29" s="6">
        <v>139.32</v>
      </c>
      <c r="E29" s="7">
        <f t="shared" si="0"/>
        <v>0</v>
      </c>
      <c r="F29" s="64">
        <v>0</v>
      </c>
    </row>
    <row r="30" spans="1:6" x14ac:dyDescent="0.25">
      <c r="A30" s="6">
        <v>2047</v>
      </c>
      <c r="B30" s="7">
        <v>0</v>
      </c>
      <c r="C30" s="1"/>
      <c r="D30" s="6">
        <v>141.99</v>
      </c>
      <c r="E30" s="7">
        <f t="shared" si="0"/>
        <v>0</v>
      </c>
      <c r="F30" s="64">
        <v>0</v>
      </c>
    </row>
    <row r="31" spans="1:6" x14ac:dyDescent="0.25">
      <c r="A31" s="6">
        <v>2048</v>
      </c>
      <c r="B31" s="7">
        <v>0</v>
      </c>
      <c r="C31" s="1"/>
      <c r="D31" s="6">
        <v>144.66</v>
      </c>
      <c r="E31" s="7">
        <f t="shared" si="0"/>
        <v>0</v>
      </c>
      <c r="F31" s="64">
        <v>0</v>
      </c>
    </row>
    <row r="32" spans="1:6" x14ac:dyDescent="0.25">
      <c r="A32" s="6">
        <v>2049</v>
      </c>
      <c r="B32" s="7">
        <v>0</v>
      </c>
      <c r="C32" s="1"/>
      <c r="D32" s="6">
        <v>147.33000000000001</v>
      </c>
      <c r="E32" s="7">
        <f t="shared" si="0"/>
        <v>0</v>
      </c>
      <c r="F32" s="64">
        <v>0</v>
      </c>
    </row>
    <row r="33" spans="1:6" x14ac:dyDescent="0.25">
      <c r="A33" s="6">
        <v>2050</v>
      </c>
      <c r="B33" s="7">
        <v>0</v>
      </c>
      <c r="C33" s="1"/>
      <c r="D33" s="6">
        <v>150</v>
      </c>
      <c r="E33" s="7">
        <f t="shared" si="0"/>
        <v>0</v>
      </c>
      <c r="F33" s="64">
        <v>0</v>
      </c>
    </row>
    <row r="34" spans="1:6" x14ac:dyDescent="0.25">
      <c r="D34" s="1"/>
      <c r="E34" s="1"/>
    </row>
    <row r="35" spans="1:6" x14ac:dyDescent="0.25">
      <c r="D35" s="1"/>
      <c r="E35" s="1"/>
    </row>
    <row r="36" spans="1:6" x14ac:dyDescent="0.25">
      <c r="D36" s="1"/>
      <c r="E36" s="1"/>
    </row>
    <row r="37" spans="1:6" x14ac:dyDescent="0.25">
      <c r="D37" s="1"/>
      <c r="E37" s="1"/>
    </row>
    <row r="38" spans="1:6" x14ac:dyDescent="0.25">
      <c r="D38" s="1"/>
      <c r="E38" s="1"/>
    </row>
    <row r="39" spans="1:6" x14ac:dyDescent="0.25">
      <c r="D39" s="1"/>
      <c r="E39" s="1"/>
    </row>
    <row r="40" spans="1:6" x14ac:dyDescent="0.25">
      <c r="D40" s="1"/>
      <c r="E40" s="1"/>
    </row>
    <row r="41" spans="1:6" x14ac:dyDescent="0.25">
      <c r="D41" s="1"/>
      <c r="E41" s="1"/>
    </row>
    <row r="42" spans="1:6" x14ac:dyDescent="0.25">
      <c r="D42" s="1"/>
      <c r="E42" s="1"/>
    </row>
    <row r="43" spans="1:6" x14ac:dyDescent="0.25">
      <c r="D43" s="1"/>
      <c r="E43" s="1"/>
    </row>
    <row r="44" spans="1:6" x14ac:dyDescent="0.25">
      <c r="D44" s="1"/>
      <c r="E44" s="1"/>
    </row>
    <row r="45" spans="1:6" x14ac:dyDescent="0.25">
      <c r="D45" s="1"/>
      <c r="E45" s="1"/>
    </row>
    <row r="46" spans="1:6" x14ac:dyDescent="0.25">
      <c r="D46" s="1"/>
      <c r="E46" s="1"/>
    </row>
    <row r="47" spans="1:6" x14ac:dyDescent="0.25">
      <c r="D47" s="1"/>
      <c r="E47" s="1"/>
    </row>
    <row r="48" spans="1:6" x14ac:dyDescent="0.25">
      <c r="D48" s="1"/>
      <c r="E48" s="1"/>
    </row>
    <row r="49" spans="4:5" x14ac:dyDescent="0.25">
      <c r="D49" s="1"/>
      <c r="E49" s="1"/>
    </row>
    <row r="50" spans="4:5" x14ac:dyDescent="0.25">
      <c r="D50" s="1"/>
      <c r="E50" s="1"/>
    </row>
    <row r="51" spans="4:5" x14ac:dyDescent="0.25">
      <c r="D51" s="1"/>
      <c r="E51" s="1"/>
    </row>
    <row r="52" spans="4:5" x14ac:dyDescent="0.25">
      <c r="D52" s="1"/>
      <c r="E52" s="1"/>
    </row>
    <row r="53" spans="4:5" x14ac:dyDescent="0.25">
      <c r="D53" s="1"/>
      <c r="E53" s="1"/>
    </row>
    <row r="54" spans="4:5" x14ac:dyDescent="0.25">
      <c r="D54" s="1"/>
      <c r="E54" s="1"/>
    </row>
    <row r="55" spans="4:5" x14ac:dyDescent="0.25">
      <c r="D55" s="1"/>
      <c r="E55" s="1"/>
    </row>
    <row r="56" spans="4:5" x14ac:dyDescent="0.25">
      <c r="D56" s="1"/>
      <c r="E56" s="1"/>
    </row>
    <row r="57" spans="4:5" x14ac:dyDescent="0.25">
      <c r="D57" s="1"/>
      <c r="E57" s="1"/>
    </row>
    <row r="58" spans="4:5" x14ac:dyDescent="0.25">
      <c r="D58" s="1"/>
      <c r="E58" s="1"/>
    </row>
    <row r="59" spans="4:5" x14ac:dyDescent="0.25">
      <c r="D59" s="1"/>
      <c r="E59" s="1"/>
    </row>
    <row r="60" spans="4:5" x14ac:dyDescent="0.25">
      <c r="D60" s="1"/>
      <c r="E60" s="1"/>
    </row>
    <row r="61" spans="4:5" x14ac:dyDescent="0.25">
      <c r="D61" s="1"/>
      <c r="E61" s="1"/>
    </row>
    <row r="62" spans="4:5" x14ac:dyDescent="0.25">
      <c r="D62" s="1"/>
      <c r="E62" s="1"/>
    </row>
    <row r="63" spans="4:5" x14ac:dyDescent="0.25">
      <c r="D63" s="1"/>
      <c r="E63" s="1"/>
    </row>
    <row r="64" spans="4:5" x14ac:dyDescent="0.25">
      <c r="D64" s="1"/>
      <c r="E64" s="1"/>
    </row>
    <row r="65" spans="4:5" x14ac:dyDescent="0.25">
      <c r="D65" s="1"/>
      <c r="E65" s="1"/>
    </row>
    <row r="66" spans="4:5" x14ac:dyDescent="0.25">
      <c r="D66" s="1"/>
      <c r="E66" s="1"/>
    </row>
    <row r="67" spans="4:5" x14ac:dyDescent="0.25">
      <c r="D67" s="1"/>
      <c r="E67" s="1"/>
    </row>
    <row r="68" spans="4:5" x14ac:dyDescent="0.25">
      <c r="D68" s="1"/>
      <c r="E68" s="1"/>
    </row>
    <row r="69" spans="4:5" x14ac:dyDescent="0.25">
      <c r="D69" s="1"/>
      <c r="E69" s="1"/>
    </row>
    <row r="70" spans="4:5" x14ac:dyDescent="0.25">
      <c r="D70" s="1"/>
      <c r="E70" s="1"/>
    </row>
    <row r="71" spans="4:5" x14ac:dyDescent="0.25">
      <c r="D71" s="1"/>
      <c r="E71" s="1"/>
    </row>
    <row r="72" spans="4:5" x14ac:dyDescent="0.25">
      <c r="D72" s="1"/>
      <c r="E72" s="1"/>
    </row>
    <row r="73" spans="4:5" x14ac:dyDescent="0.25">
      <c r="D73" s="1"/>
      <c r="E73" s="1"/>
    </row>
    <row r="74" spans="4:5" x14ac:dyDescent="0.25">
      <c r="D74" s="1"/>
      <c r="E74" s="1"/>
    </row>
    <row r="75" spans="4:5" x14ac:dyDescent="0.25">
      <c r="D75" s="1"/>
      <c r="E75" s="1"/>
    </row>
    <row r="76" spans="4:5" x14ac:dyDescent="0.25">
      <c r="D76" s="1"/>
      <c r="E76" s="1"/>
    </row>
    <row r="77" spans="4:5" x14ac:dyDescent="0.25">
      <c r="D77" s="1"/>
      <c r="E77" s="1"/>
    </row>
    <row r="78" spans="4:5" x14ac:dyDescent="0.25">
      <c r="D78" s="1"/>
      <c r="E78" s="1"/>
    </row>
    <row r="79" spans="4:5" x14ac:dyDescent="0.25">
      <c r="D79" s="1"/>
      <c r="E79" s="1"/>
    </row>
    <row r="80" spans="4:5" x14ac:dyDescent="0.25">
      <c r="D80" s="1"/>
      <c r="E80" s="1"/>
    </row>
    <row r="81" spans="4:5" x14ac:dyDescent="0.25">
      <c r="D81" s="1"/>
      <c r="E81" s="1"/>
    </row>
    <row r="82" spans="4:5" x14ac:dyDescent="0.25">
      <c r="D82" s="1"/>
      <c r="E82" s="1"/>
    </row>
    <row r="83" spans="4:5" x14ac:dyDescent="0.25">
      <c r="D83" s="1"/>
      <c r="E83" s="1"/>
    </row>
    <row r="84" spans="4:5" x14ac:dyDescent="0.25">
      <c r="D84" s="1"/>
      <c r="E84" s="1"/>
    </row>
    <row r="85" spans="4:5" x14ac:dyDescent="0.25">
      <c r="D85" s="1"/>
      <c r="E85" s="1"/>
    </row>
    <row r="86" spans="4:5" x14ac:dyDescent="0.25">
      <c r="D86" s="1"/>
      <c r="E86" s="1"/>
    </row>
    <row r="87" spans="4:5" x14ac:dyDescent="0.25">
      <c r="D87" s="1"/>
      <c r="E87" s="1"/>
    </row>
    <row r="88" spans="4:5" x14ac:dyDescent="0.25">
      <c r="D88" s="1"/>
      <c r="E88" s="1"/>
    </row>
    <row r="89" spans="4:5" x14ac:dyDescent="0.25">
      <c r="D89" s="1"/>
      <c r="E89" s="1"/>
    </row>
    <row r="90" spans="4:5" x14ac:dyDescent="0.25">
      <c r="D90" s="1"/>
      <c r="E90" s="1"/>
    </row>
    <row r="91" spans="4:5" x14ac:dyDescent="0.25">
      <c r="D91" s="1"/>
      <c r="E91" s="1"/>
    </row>
    <row r="92" spans="4:5" x14ac:dyDescent="0.25">
      <c r="D92" s="1"/>
      <c r="E92" s="1"/>
    </row>
    <row r="93" spans="4:5" x14ac:dyDescent="0.25">
      <c r="D93" s="1"/>
      <c r="E93" s="1"/>
    </row>
    <row r="94" spans="4:5" x14ac:dyDescent="0.25">
      <c r="D94" s="1"/>
      <c r="E94" s="1"/>
    </row>
    <row r="95" spans="4:5" x14ac:dyDescent="0.25">
      <c r="D95" s="1"/>
      <c r="E95" s="1"/>
    </row>
    <row r="96" spans="4:5" x14ac:dyDescent="0.25">
      <c r="D96" s="1"/>
      <c r="E96" s="1"/>
    </row>
    <row r="97" spans="3:7" x14ac:dyDescent="0.25">
      <c r="D97" s="1"/>
      <c r="E97" s="1"/>
    </row>
    <row r="98" spans="3:7" x14ac:dyDescent="0.25">
      <c r="D98" s="1"/>
      <c r="E98" s="1"/>
    </row>
    <row r="99" spans="3:7" x14ac:dyDescent="0.25">
      <c r="D99" s="1"/>
      <c r="E99" s="1"/>
    </row>
    <row r="100" spans="3:7" x14ac:dyDescent="0.25">
      <c r="D100" s="1"/>
      <c r="E100" s="1"/>
    </row>
    <row r="101" spans="3:7" x14ac:dyDescent="0.25">
      <c r="D101" s="1"/>
      <c r="E101" s="1"/>
    </row>
    <row r="102" spans="3:7" x14ac:dyDescent="0.25">
      <c r="D102" s="1"/>
      <c r="E102" s="1"/>
    </row>
    <row r="103" spans="3:7" x14ac:dyDescent="0.25">
      <c r="D103" s="1"/>
      <c r="E103" s="1"/>
    </row>
    <row r="104" spans="3:7" x14ac:dyDescent="0.25">
      <c r="D104" s="1"/>
      <c r="E104" s="1"/>
    </row>
    <row r="105" spans="3:7" x14ac:dyDescent="0.25">
      <c r="D105" s="1"/>
      <c r="E105" s="1"/>
    </row>
    <row r="106" spans="3:7" x14ac:dyDescent="0.25">
      <c r="D106" s="1"/>
      <c r="E106" s="1"/>
    </row>
    <row r="107" spans="3:7" x14ac:dyDescent="0.25">
      <c r="D107" s="1"/>
      <c r="E107" s="1"/>
    </row>
    <row r="108" spans="3:7" x14ac:dyDescent="0.25">
      <c r="C108" s="1"/>
      <c r="D108" s="1"/>
      <c r="E108" s="1"/>
      <c r="F108" s="1"/>
      <c r="G108" s="1"/>
    </row>
    <row r="109" spans="3:7" x14ac:dyDescent="0.25">
      <c r="C109" s="1"/>
      <c r="D109" s="1"/>
      <c r="E109" s="1"/>
      <c r="F109" s="1"/>
      <c r="G109" s="1"/>
    </row>
    <row r="110" spans="3:7" x14ac:dyDescent="0.25">
      <c r="C110" s="1"/>
      <c r="D110" s="1"/>
      <c r="E110" s="1"/>
      <c r="F110" s="1"/>
      <c r="G110" s="1"/>
    </row>
    <row r="111" spans="3:7" x14ac:dyDescent="0.25">
      <c r="C111" s="1"/>
      <c r="D111" s="1"/>
      <c r="E111" s="1"/>
      <c r="F111" s="1"/>
      <c r="G111" s="1"/>
    </row>
    <row r="112" spans="3:7" x14ac:dyDescent="0.25">
      <c r="C112" s="1"/>
      <c r="D112" s="1"/>
      <c r="E112" s="1"/>
      <c r="F112" s="1"/>
      <c r="G112" s="1"/>
    </row>
    <row r="113" spans="3:7" x14ac:dyDescent="0.25">
      <c r="C113" s="1"/>
      <c r="D113" s="1"/>
      <c r="E113" s="1"/>
      <c r="F113" s="1"/>
      <c r="G113" s="1"/>
    </row>
    <row r="114" spans="3:7" x14ac:dyDescent="0.25">
      <c r="C114" s="1"/>
      <c r="D114" s="1"/>
      <c r="E114" s="1"/>
      <c r="F114" s="1"/>
      <c r="G114" s="1"/>
    </row>
    <row r="115" spans="3:7" x14ac:dyDescent="0.25">
      <c r="C115" s="1"/>
      <c r="D115" s="1"/>
      <c r="E115" s="1"/>
      <c r="F115" s="1"/>
      <c r="G115" s="1"/>
    </row>
    <row r="116" spans="3:7" x14ac:dyDescent="0.25">
      <c r="C116" s="1"/>
      <c r="D116" s="1"/>
      <c r="E116" s="1"/>
      <c r="F116" s="1"/>
      <c r="G116" s="1"/>
    </row>
    <row r="117" spans="3:7" x14ac:dyDescent="0.25">
      <c r="C117" s="1"/>
      <c r="D117" s="1"/>
      <c r="E117" s="1"/>
      <c r="F117" s="1"/>
      <c r="G117" s="1"/>
    </row>
    <row r="118" spans="3:7" x14ac:dyDescent="0.25">
      <c r="C118" s="1"/>
      <c r="D118" s="1"/>
      <c r="E118" s="1"/>
      <c r="F118" s="1"/>
      <c r="G118" s="1"/>
    </row>
    <row r="119" spans="3:7" x14ac:dyDescent="0.25">
      <c r="C119" s="1"/>
      <c r="D119" s="1"/>
      <c r="E119" s="1"/>
      <c r="F119" s="1"/>
      <c r="G119" s="1"/>
    </row>
    <row r="120" spans="3:7" x14ac:dyDescent="0.25">
      <c r="C120" s="1"/>
      <c r="D120" s="1"/>
      <c r="E120" s="1"/>
      <c r="F120" s="1"/>
      <c r="G120" s="1"/>
    </row>
    <row r="121" spans="3:7" x14ac:dyDescent="0.25">
      <c r="C121" s="1"/>
      <c r="D121" s="1"/>
      <c r="E121" s="1"/>
      <c r="F121" s="1"/>
      <c r="G121" s="1"/>
    </row>
    <row r="122" spans="3:7" x14ac:dyDescent="0.25">
      <c r="C122" s="1"/>
      <c r="D122" s="1"/>
      <c r="E122" s="1"/>
      <c r="F122" s="1"/>
      <c r="G122" s="1"/>
    </row>
    <row r="123" spans="3:7" x14ac:dyDescent="0.25">
      <c r="C123" s="1"/>
      <c r="D123" s="1"/>
      <c r="E123" s="1"/>
      <c r="F123" s="1"/>
      <c r="G123" s="1"/>
    </row>
    <row r="124" spans="3:7" x14ac:dyDescent="0.25">
      <c r="C124" s="1"/>
      <c r="D124" s="1"/>
      <c r="E124" s="1"/>
      <c r="F124" s="1"/>
      <c r="G124" s="1"/>
    </row>
    <row r="125" spans="3:7" x14ac:dyDescent="0.25">
      <c r="C125" s="1"/>
      <c r="D125" s="1"/>
      <c r="E125" s="1"/>
      <c r="F125" s="1"/>
      <c r="G125" s="1"/>
    </row>
    <row r="126" spans="3:7" x14ac:dyDescent="0.25">
      <c r="C126" s="1"/>
      <c r="D126" s="1"/>
      <c r="E126" s="1"/>
      <c r="F126" s="1"/>
      <c r="G126" s="1"/>
    </row>
    <row r="127" spans="3:7" x14ac:dyDescent="0.25">
      <c r="C127" s="1"/>
      <c r="D127" s="1"/>
      <c r="E127" s="1"/>
      <c r="F127" s="1"/>
      <c r="G127" s="1"/>
    </row>
    <row r="128" spans="3:7" x14ac:dyDescent="0.25">
      <c r="C128" s="1"/>
      <c r="D128" s="1"/>
      <c r="E128" s="1"/>
      <c r="F128" s="1"/>
      <c r="G128" s="1"/>
    </row>
    <row r="129" spans="3:7" x14ac:dyDescent="0.25">
      <c r="C129" s="1"/>
      <c r="D129" s="1"/>
      <c r="E129" s="1"/>
      <c r="F129" s="1"/>
      <c r="G129" s="1"/>
    </row>
    <row r="130" spans="3:7" x14ac:dyDescent="0.25">
      <c r="C130" s="1"/>
      <c r="D130" s="1"/>
      <c r="E130" s="1"/>
      <c r="F130" s="1"/>
      <c r="G130" s="1"/>
    </row>
    <row r="131" spans="3:7" x14ac:dyDescent="0.25">
      <c r="C131" s="1"/>
      <c r="D131" s="1"/>
      <c r="E131" s="1"/>
      <c r="F131" s="1"/>
      <c r="G131" s="1"/>
    </row>
    <row r="132" spans="3:7" x14ac:dyDescent="0.25">
      <c r="C132" s="1"/>
      <c r="D132" s="1"/>
      <c r="E132" s="1"/>
      <c r="F132" s="1"/>
      <c r="G132" s="1"/>
    </row>
    <row r="133" spans="3:7" x14ac:dyDescent="0.25">
      <c r="C133" s="1"/>
      <c r="D133" s="1"/>
      <c r="E133" s="1"/>
      <c r="F133" s="1"/>
      <c r="G133" s="1"/>
    </row>
    <row r="134" spans="3:7" x14ac:dyDescent="0.25">
      <c r="C134" s="1"/>
      <c r="D134" s="1"/>
      <c r="E134" s="1"/>
      <c r="F134" s="1"/>
      <c r="G134" s="1"/>
    </row>
    <row r="135" spans="3:7" x14ac:dyDescent="0.25">
      <c r="C135" s="1"/>
      <c r="D135" s="1"/>
      <c r="E135" s="1"/>
      <c r="F135" s="1"/>
      <c r="G135" s="1"/>
    </row>
    <row r="136" spans="3:7" x14ac:dyDescent="0.25">
      <c r="C136" s="1"/>
      <c r="D136" s="1"/>
      <c r="E136" s="1"/>
      <c r="F136" s="1"/>
      <c r="G136" s="1"/>
    </row>
    <row r="137" spans="3:7" x14ac:dyDescent="0.25">
      <c r="C137" s="1"/>
      <c r="D137" s="1"/>
      <c r="E137" s="1"/>
      <c r="F137" s="1"/>
      <c r="G137" s="1"/>
    </row>
    <row r="138" spans="3:7" x14ac:dyDescent="0.25">
      <c r="C138" s="1"/>
      <c r="D138" s="1"/>
      <c r="E138" s="1"/>
      <c r="F138" s="1"/>
      <c r="G138" s="1"/>
    </row>
    <row r="139" spans="3:7" x14ac:dyDescent="0.25">
      <c r="C139" s="1"/>
      <c r="D139" s="1"/>
      <c r="E139" s="1"/>
      <c r="F139" s="1"/>
      <c r="G139" s="1"/>
    </row>
    <row r="140" spans="3:7" x14ac:dyDescent="0.25">
      <c r="C140" s="1"/>
      <c r="D140" s="1"/>
      <c r="E140" s="1"/>
      <c r="F140" s="1"/>
      <c r="G140" s="1"/>
    </row>
    <row r="141" spans="3:7" x14ac:dyDescent="0.25">
      <c r="C141" s="1"/>
      <c r="D141" s="1"/>
      <c r="E141" s="1"/>
      <c r="F141" s="1"/>
      <c r="G141" s="1"/>
    </row>
    <row r="142" spans="3:7" x14ac:dyDescent="0.25">
      <c r="C142" s="1"/>
      <c r="D142" s="1"/>
      <c r="E142" s="1"/>
      <c r="F142" s="1"/>
      <c r="G142" s="1"/>
    </row>
    <row r="143" spans="3:7" x14ac:dyDescent="0.25">
      <c r="C143" s="1"/>
      <c r="D143" s="1"/>
      <c r="E143" s="1"/>
      <c r="F143" s="1"/>
      <c r="G143" s="1"/>
    </row>
    <row r="144" spans="3:7" x14ac:dyDescent="0.25">
      <c r="C144" s="1"/>
      <c r="D144" s="1"/>
      <c r="E144" s="1"/>
      <c r="F144" s="1"/>
      <c r="G144" s="1"/>
    </row>
    <row r="145" spans="3:7" x14ac:dyDescent="0.25">
      <c r="C145" s="1"/>
      <c r="D145" s="1"/>
      <c r="E145" s="1"/>
      <c r="F145" s="1"/>
      <c r="G145" s="1"/>
    </row>
    <row r="146" spans="3:7" x14ac:dyDescent="0.25">
      <c r="C146" s="1"/>
      <c r="D146" s="1"/>
      <c r="E146" s="1"/>
      <c r="F146" s="1"/>
      <c r="G146" s="1"/>
    </row>
    <row r="147" spans="3:7" x14ac:dyDescent="0.25">
      <c r="C147" s="1"/>
      <c r="D147" s="1"/>
      <c r="E147" s="1"/>
      <c r="F147" s="1"/>
      <c r="G147" s="1"/>
    </row>
    <row r="148" spans="3:7" x14ac:dyDescent="0.25">
      <c r="C148" s="1"/>
      <c r="D148" s="1"/>
      <c r="E148" s="1"/>
      <c r="F148" s="1"/>
      <c r="G148" s="1"/>
    </row>
    <row r="149" spans="3:7" x14ac:dyDescent="0.25">
      <c r="C149" s="1"/>
      <c r="D149" s="1"/>
      <c r="E149" s="1"/>
      <c r="F149" s="1"/>
      <c r="G149" s="1"/>
    </row>
    <row r="150" spans="3:7" x14ac:dyDescent="0.25">
      <c r="C150" s="1"/>
      <c r="D150" s="1"/>
      <c r="E150" s="1"/>
      <c r="F150" s="1"/>
      <c r="G150" s="1"/>
    </row>
    <row r="151" spans="3:7" x14ac:dyDescent="0.25">
      <c r="C151" s="1"/>
      <c r="D151" s="1"/>
      <c r="E151" s="1"/>
      <c r="F151" s="1"/>
      <c r="G151" s="1"/>
    </row>
    <row r="152" spans="3:7" x14ac:dyDescent="0.25">
      <c r="C152" s="1"/>
      <c r="D152" s="1"/>
      <c r="E152" s="1"/>
      <c r="F152" s="1"/>
      <c r="G152" s="1"/>
    </row>
    <row r="153" spans="3:7" x14ac:dyDescent="0.25">
      <c r="C153" s="1"/>
      <c r="D153" s="1"/>
      <c r="E153" s="1"/>
      <c r="F153" s="1"/>
      <c r="G153" s="1"/>
    </row>
    <row r="154" spans="3:7" x14ac:dyDescent="0.25">
      <c r="C154" s="1"/>
      <c r="D154" s="1"/>
      <c r="E154" s="1"/>
      <c r="F154" s="1"/>
      <c r="G154" s="1"/>
    </row>
    <row r="155" spans="3:7" x14ac:dyDescent="0.25">
      <c r="C155" s="1"/>
      <c r="D155" s="1"/>
      <c r="E155" s="1"/>
      <c r="F155" s="1"/>
      <c r="G155" s="1"/>
    </row>
    <row r="156" spans="3:7" x14ac:dyDescent="0.25">
      <c r="C156" s="1"/>
      <c r="D156" s="1"/>
      <c r="E156" s="1"/>
      <c r="F156" s="1"/>
      <c r="G156" s="1"/>
    </row>
    <row r="157" spans="3:7" x14ac:dyDescent="0.25">
      <c r="C157" s="1"/>
      <c r="D157" s="1"/>
      <c r="E157" s="1"/>
      <c r="F157" s="1"/>
      <c r="G157" s="1"/>
    </row>
    <row r="158" spans="3:7" x14ac:dyDescent="0.25">
      <c r="C158" s="1"/>
      <c r="D158" s="1"/>
      <c r="E158" s="1"/>
      <c r="F158" s="1"/>
      <c r="G158" s="1"/>
    </row>
    <row r="159" spans="3:7" x14ac:dyDescent="0.25">
      <c r="C159" s="1"/>
      <c r="D159" s="1"/>
      <c r="E159" s="1"/>
      <c r="F159" s="1"/>
      <c r="G159" s="1"/>
    </row>
    <row r="160" spans="3:7" x14ac:dyDescent="0.25">
      <c r="C160" s="1"/>
      <c r="D160" s="1"/>
      <c r="E160" s="1"/>
      <c r="F160" s="1"/>
      <c r="G160" s="1"/>
    </row>
    <row r="161" spans="3:7" x14ac:dyDescent="0.25">
      <c r="C161" s="1"/>
      <c r="D161" s="1"/>
      <c r="E161" s="1"/>
      <c r="F161" s="1"/>
      <c r="G161" s="1"/>
    </row>
    <row r="162" spans="3:7" x14ac:dyDescent="0.25">
      <c r="C162" s="1"/>
      <c r="D162" s="1"/>
      <c r="E162" s="1"/>
      <c r="F162" s="1"/>
      <c r="G162" s="1"/>
    </row>
    <row r="163" spans="3:7" x14ac:dyDescent="0.25">
      <c r="C163" s="1"/>
      <c r="D163" s="1"/>
      <c r="E163" s="1"/>
      <c r="F163" s="1"/>
      <c r="G163" s="1"/>
    </row>
    <row r="164" spans="3:7" x14ac:dyDescent="0.25">
      <c r="C164" s="1"/>
      <c r="D164" s="1"/>
      <c r="E164" s="1"/>
      <c r="F164" s="1"/>
      <c r="G164" s="1"/>
    </row>
    <row r="165" spans="3:7" x14ac:dyDescent="0.25">
      <c r="C165" s="1"/>
      <c r="D165" s="1"/>
      <c r="E165" s="1"/>
      <c r="F165" s="1"/>
      <c r="G165" s="1"/>
    </row>
    <row r="166" spans="3:7" x14ac:dyDescent="0.25">
      <c r="C166" s="1"/>
      <c r="D166" s="1"/>
      <c r="E166" s="1"/>
      <c r="F166" s="1"/>
      <c r="G166" s="1"/>
    </row>
    <row r="167" spans="3:7" x14ac:dyDescent="0.25">
      <c r="C167" s="1"/>
      <c r="D167" s="1"/>
      <c r="E167" s="1"/>
      <c r="F167" s="1"/>
      <c r="G167" s="1"/>
    </row>
    <row r="168" spans="3:7" x14ac:dyDescent="0.25">
      <c r="C168" s="1"/>
      <c r="D168" s="1"/>
      <c r="E168" s="1"/>
      <c r="F168" s="1"/>
      <c r="G168" s="1"/>
    </row>
    <row r="169" spans="3:7" x14ac:dyDescent="0.25">
      <c r="C169" s="1"/>
      <c r="D169" s="1"/>
      <c r="E169" s="1"/>
      <c r="F169" s="1"/>
      <c r="G169" s="1"/>
    </row>
    <row r="170" spans="3:7" x14ac:dyDescent="0.25">
      <c r="C170" s="1"/>
      <c r="D170" s="1"/>
      <c r="E170" s="1"/>
      <c r="F170" s="1"/>
      <c r="G170" s="1"/>
    </row>
    <row r="171" spans="3:7" x14ac:dyDescent="0.25">
      <c r="C171" s="1"/>
      <c r="D171" s="1"/>
      <c r="E171" s="1"/>
      <c r="F171" s="1"/>
      <c r="G171" s="1"/>
    </row>
    <row r="172" spans="3:7" x14ac:dyDescent="0.25">
      <c r="C172" s="1"/>
      <c r="D172" s="1"/>
      <c r="E172" s="1"/>
      <c r="F172" s="1"/>
      <c r="G172" s="1"/>
    </row>
    <row r="173" spans="3:7" x14ac:dyDescent="0.25">
      <c r="C173" s="1"/>
      <c r="D173" s="1"/>
      <c r="E173" s="1"/>
      <c r="F173" s="1"/>
      <c r="G173" s="1"/>
    </row>
    <row r="174" spans="3:7" x14ac:dyDescent="0.25">
      <c r="C174" s="1"/>
      <c r="D174" s="1"/>
      <c r="E174" s="1"/>
      <c r="F174" s="1"/>
      <c r="G174" s="1"/>
    </row>
    <row r="175" spans="3:7" x14ac:dyDescent="0.25">
      <c r="C175" s="1"/>
      <c r="D175" s="1"/>
      <c r="E175" s="1"/>
      <c r="F175" s="1"/>
      <c r="G175" s="1"/>
    </row>
    <row r="176" spans="3:7" x14ac:dyDescent="0.25">
      <c r="C176" s="1"/>
      <c r="D176" s="1"/>
      <c r="E176" s="1"/>
      <c r="F176" s="1"/>
      <c r="G176" s="1"/>
    </row>
    <row r="177" spans="3:7" x14ac:dyDescent="0.25">
      <c r="C177" s="1"/>
      <c r="D177" s="1"/>
      <c r="E177" s="1"/>
      <c r="F177" s="1"/>
      <c r="G177" s="1"/>
    </row>
    <row r="178" spans="3:7" x14ac:dyDescent="0.25">
      <c r="C178" s="1"/>
      <c r="D178" s="1"/>
      <c r="E178" s="1"/>
      <c r="F178" s="1"/>
      <c r="G178" s="1"/>
    </row>
    <row r="179" spans="3:7" x14ac:dyDescent="0.25">
      <c r="C179" s="1"/>
      <c r="D179" s="1"/>
      <c r="E179" s="1"/>
      <c r="F179" s="1"/>
      <c r="G179" s="1"/>
    </row>
    <row r="180" spans="3:7" x14ac:dyDescent="0.25">
      <c r="C180" s="1"/>
      <c r="D180" s="1"/>
      <c r="E180" s="1"/>
      <c r="F180" s="1"/>
      <c r="G180" s="1"/>
    </row>
    <row r="181" spans="3:7" x14ac:dyDescent="0.25">
      <c r="C181" s="1"/>
      <c r="D181" s="1"/>
      <c r="E181" s="1"/>
      <c r="F181" s="1"/>
      <c r="G181" s="1"/>
    </row>
    <row r="182" spans="3:7" x14ac:dyDescent="0.25">
      <c r="C182" s="1"/>
      <c r="D182" s="1"/>
      <c r="E182" s="1"/>
      <c r="F182" s="1"/>
      <c r="G182" s="1"/>
    </row>
    <row r="183" spans="3:7" x14ac:dyDescent="0.25">
      <c r="C183" s="1"/>
      <c r="D183" s="1"/>
      <c r="E183" s="1"/>
      <c r="F183" s="1"/>
      <c r="G183" s="1"/>
    </row>
    <row r="184" spans="3:7" x14ac:dyDescent="0.25">
      <c r="C184" s="1"/>
      <c r="D184" s="1"/>
      <c r="E184" s="1"/>
      <c r="F184" s="1"/>
      <c r="G184" s="1"/>
    </row>
    <row r="185" spans="3:7" x14ac:dyDescent="0.25">
      <c r="C185" s="1"/>
      <c r="D185" s="1"/>
      <c r="E185" s="1"/>
      <c r="F185" s="1"/>
      <c r="G185" s="1"/>
    </row>
    <row r="186" spans="3:7" x14ac:dyDescent="0.25">
      <c r="C186" s="1"/>
      <c r="D186" s="1"/>
      <c r="E186" s="1"/>
      <c r="F186" s="1"/>
      <c r="G186" s="1"/>
    </row>
    <row r="187" spans="3:7" x14ac:dyDescent="0.25">
      <c r="C187" s="1"/>
      <c r="D187" s="1"/>
      <c r="E187" s="1"/>
      <c r="F187" s="1"/>
      <c r="G187" s="1"/>
    </row>
    <row r="188" spans="3:7" x14ac:dyDescent="0.25">
      <c r="C188" s="1"/>
      <c r="D188" s="1"/>
      <c r="E188" s="1"/>
      <c r="F188" s="1"/>
      <c r="G188" s="1"/>
    </row>
    <row r="189" spans="3:7" x14ac:dyDescent="0.25">
      <c r="C189" s="1"/>
      <c r="D189" s="1"/>
      <c r="E189" s="1"/>
      <c r="F189" s="1"/>
      <c r="G189" s="1"/>
    </row>
    <row r="190" spans="3:7" x14ac:dyDescent="0.25">
      <c r="C190" s="1"/>
      <c r="D190" s="1"/>
      <c r="E190" s="1"/>
      <c r="F190" s="1"/>
      <c r="G190" s="1"/>
    </row>
    <row r="191" spans="3:7" x14ac:dyDescent="0.25">
      <c r="C191" s="1"/>
      <c r="D191" s="1"/>
      <c r="E191" s="1"/>
      <c r="F191" s="1"/>
      <c r="G191" s="1"/>
    </row>
    <row r="192" spans="3:7" x14ac:dyDescent="0.25">
      <c r="C192" s="1"/>
      <c r="D192" s="1"/>
      <c r="E192" s="1"/>
      <c r="F192" s="1"/>
      <c r="G192" s="1"/>
    </row>
    <row r="193" spans="3:7" x14ac:dyDescent="0.25">
      <c r="C193" s="1"/>
      <c r="D193" s="1"/>
      <c r="E193" s="1"/>
      <c r="F193" s="1"/>
      <c r="G193" s="1"/>
    </row>
    <row r="194" spans="3:7" x14ac:dyDescent="0.25">
      <c r="C194" s="1"/>
      <c r="D194" s="1"/>
      <c r="E194" s="1"/>
      <c r="F194" s="1"/>
      <c r="G194" s="1"/>
    </row>
    <row r="195" spans="3:7" x14ac:dyDescent="0.25">
      <c r="C195" s="1"/>
      <c r="D195" s="1"/>
      <c r="E195" s="1"/>
      <c r="F195" s="1"/>
      <c r="G195" s="1"/>
    </row>
    <row r="196" spans="3:7" x14ac:dyDescent="0.25">
      <c r="C196" s="1"/>
      <c r="D196" s="1"/>
      <c r="E196" s="1"/>
      <c r="F196" s="1"/>
      <c r="G196" s="1"/>
    </row>
    <row r="197" spans="3:7" x14ac:dyDescent="0.25">
      <c r="C197" s="1"/>
      <c r="D197" s="1"/>
      <c r="E197" s="1"/>
      <c r="F197" s="1"/>
      <c r="G197" s="1"/>
    </row>
    <row r="198" spans="3:7" x14ac:dyDescent="0.25">
      <c r="C198" s="1"/>
      <c r="D198" s="1"/>
      <c r="E198" s="1"/>
      <c r="F198" s="1"/>
      <c r="G198" s="1"/>
    </row>
    <row r="199" spans="3:7" x14ac:dyDescent="0.25">
      <c r="C199" s="1"/>
      <c r="D199" s="1"/>
      <c r="E199" s="1"/>
      <c r="F199" s="1"/>
      <c r="G199" s="1"/>
    </row>
    <row r="200" spans="3:7" x14ac:dyDescent="0.25">
      <c r="C200" s="1"/>
      <c r="D200" s="1"/>
      <c r="E200" s="1"/>
      <c r="F200" s="1"/>
      <c r="G200" s="1"/>
    </row>
    <row r="201" spans="3:7" x14ac:dyDescent="0.25">
      <c r="C201" s="1"/>
      <c r="D201" s="1"/>
      <c r="E201" s="1"/>
      <c r="F201" s="1"/>
      <c r="G201" s="1"/>
    </row>
    <row r="202" spans="3:7" x14ac:dyDescent="0.25">
      <c r="C202" s="1"/>
      <c r="D202" s="1"/>
      <c r="E202" s="1"/>
      <c r="F202" s="1"/>
      <c r="G202" s="1"/>
    </row>
    <row r="203" spans="3:7" x14ac:dyDescent="0.25">
      <c r="C203" s="1"/>
      <c r="D203" s="1"/>
      <c r="E203" s="1"/>
      <c r="F203" s="1"/>
      <c r="G203" s="1"/>
    </row>
    <row r="204" spans="3:7" x14ac:dyDescent="0.25">
      <c r="C204" s="1"/>
      <c r="D204" s="1"/>
      <c r="E204" s="1"/>
      <c r="F204" s="1"/>
      <c r="G204" s="1"/>
    </row>
    <row r="205" spans="3:7" x14ac:dyDescent="0.25">
      <c r="C205" s="1"/>
      <c r="D205" s="1"/>
      <c r="E205" s="1"/>
      <c r="F205" s="1"/>
      <c r="G205" s="1"/>
    </row>
    <row r="206" spans="3:7" x14ac:dyDescent="0.25">
      <c r="C206" s="1"/>
      <c r="D206" s="1"/>
      <c r="E206" s="1"/>
      <c r="F206" s="1"/>
      <c r="G206" s="1"/>
    </row>
    <row r="207" spans="3:7" x14ac:dyDescent="0.25">
      <c r="C207" s="1"/>
      <c r="D207" s="1"/>
      <c r="E207" s="1"/>
      <c r="F207" s="1"/>
      <c r="G207" s="1"/>
    </row>
    <row r="208" spans="3:7" x14ac:dyDescent="0.25">
      <c r="C208" s="1"/>
      <c r="D208" s="1"/>
      <c r="E208" s="1"/>
      <c r="F208" s="1"/>
      <c r="G208" s="1"/>
    </row>
    <row r="209" spans="3:7" x14ac:dyDescent="0.25">
      <c r="C209" s="1"/>
      <c r="D209" s="1"/>
      <c r="E209" s="1"/>
      <c r="F209" s="1"/>
      <c r="G209" s="1"/>
    </row>
    <row r="210" spans="3:7" x14ac:dyDescent="0.25">
      <c r="C210" s="1"/>
      <c r="D210" s="1"/>
      <c r="E210" s="1"/>
      <c r="F210" s="1"/>
      <c r="G210" s="1"/>
    </row>
    <row r="211" spans="3:7" x14ac:dyDescent="0.25">
      <c r="C211" s="1"/>
      <c r="D211" s="1"/>
      <c r="E211" s="1"/>
      <c r="F211" s="1"/>
      <c r="G211" s="1"/>
    </row>
    <row r="212" spans="3:7" x14ac:dyDescent="0.25">
      <c r="C212" s="1"/>
      <c r="D212" s="1"/>
      <c r="E212" s="1"/>
      <c r="F212" s="1"/>
      <c r="G212" s="1"/>
    </row>
    <row r="213" spans="3:7" x14ac:dyDescent="0.25">
      <c r="C213" s="1"/>
      <c r="D213" s="1"/>
      <c r="E213" s="1"/>
      <c r="F213" s="1"/>
      <c r="G213" s="1"/>
    </row>
    <row r="214" spans="3:7" x14ac:dyDescent="0.25">
      <c r="C214" s="1"/>
      <c r="D214" s="1"/>
      <c r="E214" s="1"/>
      <c r="F214" s="1"/>
      <c r="G214" s="1"/>
    </row>
    <row r="215" spans="3:7" x14ac:dyDescent="0.25">
      <c r="C215" s="1"/>
      <c r="D215" s="1"/>
      <c r="E215" s="1"/>
      <c r="F215" s="1"/>
      <c r="G215" s="1"/>
    </row>
    <row r="216" spans="3:7" x14ac:dyDescent="0.25">
      <c r="C216" s="1"/>
      <c r="D216" s="1"/>
      <c r="E216" s="1"/>
      <c r="F216" s="1"/>
      <c r="G216" s="1"/>
    </row>
    <row r="217" spans="3:7" x14ac:dyDescent="0.25">
      <c r="C217" s="1"/>
      <c r="D217" s="1"/>
      <c r="E217" s="1"/>
      <c r="F217" s="1"/>
      <c r="G217" s="1"/>
    </row>
    <row r="218" spans="3:7" x14ac:dyDescent="0.25">
      <c r="C218" s="1"/>
      <c r="D218" s="1"/>
      <c r="E218" s="1"/>
      <c r="F218" s="1"/>
      <c r="G218" s="1"/>
    </row>
    <row r="219" spans="3:7" x14ac:dyDescent="0.25">
      <c r="C219" s="1"/>
      <c r="D219" s="1"/>
      <c r="E219" s="1"/>
      <c r="F219" s="1"/>
      <c r="G219" s="1"/>
    </row>
    <row r="220" spans="3:7" x14ac:dyDescent="0.25">
      <c r="C220" s="1"/>
      <c r="D220" s="1"/>
      <c r="E220" s="1"/>
      <c r="F220" s="1"/>
      <c r="G220" s="1"/>
    </row>
    <row r="221" spans="3:7" x14ac:dyDescent="0.25">
      <c r="C221" s="1"/>
      <c r="D221" s="1"/>
      <c r="E221" s="1"/>
      <c r="F221" s="1"/>
      <c r="G221" s="1"/>
    </row>
    <row r="222" spans="3:7" x14ac:dyDescent="0.25">
      <c r="C222" s="1"/>
      <c r="D222" s="1"/>
      <c r="E222" s="1"/>
      <c r="F222" s="1"/>
      <c r="G222" s="1"/>
    </row>
    <row r="223" spans="3:7" x14ac:dyDescent="0.25">
      <c r="C223" s="1"/>
      <c r="D223" s="1"/>
      <c r="E223" s="1"/>
      <c r="F223" s="1"/>
      <c r="G223" s="1"/>
    </row>
    <row r="224" spans="3:7" x14ac:dyDescent="0.25">
      <c r="C224" s="1"/>
      <c r="D224" s="1"/>
      <c r="E224" s="1"/>
      <c r="F224" s="1"/>
      <c r="G224" s="1"/>
    </row>
    <row r="225" spans="3:7" x14ac:dyDescent="0.25">
      <c r="C225" s="1"/>
      <c r="D225" s="1"/>
      <c r="E225" s="1"/>
      <c r="F225" s="1"/>
      <c r="G225" s="1"/>
    </row>
    <row r="226" spans="3:7" x14ac:dyDescent="0.25">
      <c r="C226" s="1"/>
      <c r="D226" s="1"/>
      <c r="E226" s="1"/>
      <c r="F226" s="1"/>
      <c r="G226" s="1"/>
    </row>
    <row r="227" spans="3:7" x14ac:dyDescent="0.25">
      <c r="C227" s="1"/>
      <c r="D227" s="1"/>
      <c r="E227" s="1"/>
      <c r="F227" s="1"/>
      <c r="G227" s="1"/>
    </row>
    <row r="228" spans="3:7" x14ac:dyDescent="0.25">
      <c r="C228" s="1"/>
      <c r="D228" s="1"/>
      <c r="E228" s="1"/>
      <c r="F228" s="1"/>
      <c r="G228" s="1"/>
    </row>
    <row r="229" spans="3:7" x14ac:dyDescent="0.25">
      <c r="C229" s="1"/>
      <c r="D229" s="1"/>
      <c r="E229" s="1"/>
      <c r="F229" s="1"/>
      <c r="G229" s="1"/>
    </row>
    <row r="230" spans="3:7" x14ac:dyDescent="0.25">
      <c r="C230" s="1"/>
      <c r="D230" s="1"/>
      <c r="E230" s="1"/>
      <c r="F230" s="1"/>
      <c r="G230" s="1"/>
    </row>
    <row r="231" spans="3:7" x14ac:dyDescent="0.25">
      <c r="C231" s="1"/>
      <c r="D231" s="1"/>
      <c r="E231" s="1"/>
      <c r="F231" s="1"/>
      <c r="G231" s="1"/>
    </row>
    <row r="232" spans="3:7" x14ac:dyDescent="0.25">
      <c r="C232" s="1"/>
      <c r="D232" s="1"/>
      <c r="E232" s="1"/>
      <c r="F232" s="1"/>
      <c r="G232" s="1"/>
    </row>
    <row r="233" spans="3:7" x14ac:dyDescent="0.25">
      <c r="C233" s="1"/>
      <c r="D233" s="1"/>
      <c r="E233" s="1"/>
      <c r="F233" s="1"/>
      <c r="G233" s="1"/>
    </row>
    <row r="234" spans="3:7" x14ac:dyDescent="0.25">
      <c r="C234" s="1"/>
      <c r="D234" s="1"/>
      <c r="E234" s="1"/>
      <c r="F234" s="1"/>
      <c r="G234" s="1"/>
    </row>
    <row r="235" spans="3:7" x14ac:dyDescent="0.25">
      <c r="C235" s="1"/>
      <c r="D235" s="1"/>
      <c r="E235" s="1"/>
      <c r="F235" s="1"/>
      <c r="G235" s="1"/>
    </row>
    <row r="236" spans="3:7" x14ac:dyDescent="0.25">
      <c r="C236" s="1"/>
      <c r="D236" s="1"/>
      <c r="E236" s="1"/>
      <c r="F236" s="1"/>
      <c r="G236" s="1"/>
    </row>
    <row r="237" spans="3:7" x14ac:dyDescent="0.25">
      <c r="C237" s="1"/>
      <c r="D237" s="1"/>
      <c r="E237" s="1"/>
      <c r="F237" s="1"/>
      <c r="G237" s="1"/>
    </row>
    <row r="238" spans="3:7" x14ac:dyDescent="0.25">
      <c r="C238" s="1"/>
      <c r="D238" s="1"/>
      <c r="E238" s="1"/>
      <c r="F238" s="1"/>
      <c r="G238" s="1"/>
    </row>
    <row r="239" spans="3:7" x14ac:dyDescent="0.25">
      <c r="C239" s="1"/>
      <c r="D239" s="1"/>
      <c r="E239" s="1"/>
      <c r="F239" s="1"/>
      <c r="G239" s="1"/>
    </row>
    <row r="240" spans="3:7" x14ac:dyDescent="0.25">
      <c r="C240" s="1"/>
      <c r="D240" s="1"/>
      <c r="E240" s="1"/>
      <c r="F240" s="1"/>
      <c r="G240" s="1"/>
    </row>
    <row r="241" spans="3:7" x14ac:dyDescent="0.25">
      <c r="C241" s="1"/>
      <c r="D241" s="1"/>
      <c r="E241" s="1"/>
      <c r="F241" s="1"/>
      <c r="G241" s="1"/>
    </row>
    <row r="242" spans="3:7" x14ac:dyDescent="0.25">
      <c r="C242" s="1"/>
      <c r="D242" s="1"/>
      <c r="E242" s="1"/>
      <c r="F242" s="1"/>
      <c r="G242" s="1"/>
    </row>
    <row r="243" spans="3:7" x14ac:dyDescent="0.25">
      <c r="C243" s="1"/>
      <c r="D243" s="1"/>
      <c r="E243" s="1"/>
      <c r="F243" s="1"/>
      <c r="G243" s="1"/>
    </row>
    <row r="244" spans="3:7" x14ac:dyDescent="0.25">
      <c r="C244" s="1"/>
      <c r="D244" s="1"/>
      <c r="E244" s="1"/>
      <c r="F244" s="1"/>
      <c r="G244" s="1"/>
    </row>
    <row r="245" spans="3:7" x14ac:dyDescent="0.25">
      <c r="C245" s="1"/>
      <c r="D245" s="1"/>
      <c r="E245" s="1"/>
      <c r="F245" s="1"/>
      <c r="G245" s="1"/>
    </row>
    <row r="246" spans="3:7" x14ac:dyDescent="0.25">
      <c r="C246" s="1"/>
      <c r="D246" s="1"/>
      <c r="E246" s="1"/>
      <c r="F246" s="1"/>
      <c r="G246" s="1"/>
    </row>
    <row r="247" spans="3:7" x14ac:dyDescent="0.25">
      <c r="C247" s="1"/>
      <c r="D247" s="1"/>
      <c r="E247" s="1"/>
      <c r="F247" s="1"/>
      <c r="G247" s="1"/>
    </row>
    <row r="248" spans="3:7" x14ac:dyDescent="0.25">
      <c r="C248" s="1"/>
      <c r="D248" s="1"/>
      <c r="E248" s="1"/>
      <c r="F248" s="1"/>
      <c r="G248" s="1"/>
    </row>
    <row r="249" spans="3:7" x14ac:dyDescent="0.25">
      <c r="C249" s="1"/>
      <c r="D249" s="1"/>
      <c r="E249" s="1"/>
      <c r="F249" s="1"/>
      <c r="G249" s="1"/>
    </row>
    <row r="250" spans="3:7" x14ac:dyDescent="0.25">
      <c r="C250" s="1"/>
      <c r="D250" s="1"/>
      <c r="E250" s="1"/>
      <c r="F250" s="1"/>
      <c r="G250" s="1"/>
    </row>
    <row r="251" spans="3:7" x14ac:dyDescent="0.25">
      <c r="C251" s="1"/>
      <c r="D251" s="1"/>
      <c r="E251" s="1"/>
      <c r="F251" s="1"/>
      <c r="G251" s="1"/>
    </row>
    <row r="252" spans="3:7" x14ac:dyDescent="0.25">
      <c r="C252" s="1"/>
      <c r="D252" s="1"/>
      <c r="E252" s="1"/>
      <c r="F252" s="1"/>
      <c r="G252" s="1"/>
    </row>
    <row r="253" spans="3:7" x14ac:dyDescent="0.25">
      <c r="C253" s="1"/>
      <c r="D253" s="1"/>
      <c r="E253" s="1"/>
      <c r="F253" s="1"/>
      <c r="G253" s="1"/>
    </row>
    <row r="254" spans="3:7" x14ac:dyDescent="0.25">
      <c r="C254" s="1"/>
      <c r="D254" s="1"/>
      <c r="E254" s="1"/>
      <c r="F254" s="1"/>
      <c r="G254" s="1"/>
    </row>
    <row r="255" spans="3:7" x14ac:dyDescent="0.25">
      <c r="C255" s="1"/>
      <c r="D255" s="1"/>
      <c r="E255" s="1"/>
      <c r="F255" s="1"/>
      <c r="G255" s="1"/>
    </row>
    <row r="256" spans="3:7" x14ac:dyDescent="0.25">
      <c r="C256" s="1"/>
      <c r="D256" s="1"/>
      <c r="E256" s="1"/>
      <c r="F256" s="1"/>
      <c r="G256" s="1"/>
    </row>
    <row r="257" spans="3:7" x14ac:dyDescent="0.25">
      <c r="C257" s="1"/>
      <c r="D257" s="1"/>
      <c r="E257" s="1"/>
      <c r="F257" s="1"/>
      <c r="G257" s="1"/>
    </row>
    <row r="258" spans="3:7" x14ac:dyDescent="0.25">
      <c r="C258" s="1"/>
      <c r="D258" s="1"/>
      <c r="E258" s="1"/>
      <c r="F258" s="1"/>
      <c r="G258" s="1"/>
    </row>
    <row r="259" spans="3:7" x14ac:dyDescent="0.25">
      <c r="C259" s="1"/>
      <c r="D259" s="1"/>
      <c r="E259" s="1"/>
      <c r="F259" s="1"/>
      <c r="G259" s="1"/>
    </row>
    <row r="260" spans="3:7" x14ac:dyDescent="0.25">
      <c r="C260" s="1"/>
      <c r="D260" s="1"/>
      <c r="E260" s="1"/>
      <c r="F260" s="1"/>
      <c r="G260" s="1"/>
    </row>
    <row r="261" spans="3:7" x14ac:dyDescent="0.25">
      <c r="C261" s="1"/>
      <c r="D261" s="1"/>
      <c r="E261" s="1"/>
      <c r="F261" s="1"/>
      <c r="G261" s="1"/>
    </row>
    <row r="262" spans="3:7" x14ac:dyDescent="0.25">
      <c r="C262" s="1"/>
      <c r="D262" s="1"/>
      <c r="E262" s="1"/>
      <c r="F262" s="1"/>
      <c r="G262" s="1"/>
    </row>
    <row r="263" spans="3:7" x14ac:dyDescent="0.25">
      <c r="C263" s="1"/>
      <c r="D263" s="1"/>
      <c r="E263" s="1"/>
      <c r="F263" s="1"/>
      <c r="G263" s="1"/>
    </row>
    <row r="264" spans="3:7" x14ac:dyDescent="0.25">
      <c r="C264" s="1"/>
      <c r="D264" s="1"/>
      <c r="E264" s="1"/>
      <c r="F264" s="1"/>
      <c r="G264" s="1"/>
    </row>
    <row r="265" spans="3:7" x14ac:dyDescent="0.25">
      <c r="C265" s="1"/>
      <c r="D265" s="1"/>
      <c r="E265" s="1"/>
      <c r="F265" s="1"/>
      <c r="G265" s="1"/>
    </row>
    <row r="266" spans="3:7" x14ac:dyDescent="0.25">
      <c r="C266" s="1"/>
      <c r="D266" s="1"/>
      <c r="E266" s="1"/>
      <c r="F266" s="1"/>
      <c r="G266" s="1"/>
    </row>
    <row r="267" spans="3:7" x14ac:dyDescent="0.25">
      <c r="C267" s="1"/>
      <c r="D267" s="1"/>
      <c r="E267" s="1"/>
      <c r="F267" s="1"/>
      <c r="G267" s="1"/>
    </row>
    <row r="268" spans="3:7" x14ac:dyDescent="0.25">
      <c r="C268" s="1"/>
      <c r="D268" s="1"/>
      <c r="E268" s="1"/>
      <c r="F268" s="1"/>
      <c r="G268" s="1"/>
    </row>
    <row r="269" spans="3:7" x14ac:dyDescent="0.25">
      <c r="C269" s="1"/>
      <c r="D269" s="1"/>
      <c r="E269" s="1"/>
      <c r="F269" s="1"/>
      <c r="G269" s="1"/>
    </row>
    <row r="270" spans="3:7" x14ac:dyDescent="0.25">
      <c r="C270" s="1"/>
      <c r="D270" s="1"/>
      <c r="E270" s="1"/>
      <c r="F270" s="1"/>
      <c r="G270" s="1"/>
    </row>
    <row r="271" spans="3:7" x14ac:dyDescent="0.25">
      <c r="C271" s="1"/>
      <c r="D271" s="1"/>
      <c r="E271" s="1"/>
      <c r="F271" s="1"/>
      <c r="G271" s="1"/>
    </row>
    <row r="272" spans="3:7" x14ac:dyDescent="0.25">
      <c r="C272" s="1"/>
      <c r="D272" s="1"/>
      <c r="E272" s="1"/>
      <c r="F272" s="1"/>
      <c r="G272" s="1"/>
    </row>
    <row r="273" spans="3:7" x14ac:dyDescent="0.25">
      <c r="C273" s="1"/>
      <c r="D273" s="1"/>
      <c r="E273" s="1"/>
      <c r="F273" s="1"/>
      <c r="G273" s="1"/>
    </row>
    <row r="274" spans="3:7" x14ac:dyDescent="0.25">
      <c r="C274" s="1"/>
      <c r="D274" s="1"/>
      <c r="E274" s="1"/>
      <c r="F274" s="1"/>
      <c r="G274" s="1"/>
    </row>
    <row r="275" spans="3:7" x14ac:dyDescent="0.25">
      <c r="C275" s="1"/>
      <c r="D275" s="1"/>
      <c r="E275" s="1"/>
      <c r="F275" s="1"/>
      <c r="G275" s="1"/>
    </row>
    <row r="276" spans="3:7" x14ac:dyDescent="0.25">
      <c r="C276" s="1"/>
      <c r="D276" s="1"/>
      <c r="E276" s="1"/>
      <c r="F276" s="1"/>
      <c r="G276" s="1"/>
    </row>
    <row r="277" spans="3:7" x14ac:dyDescent="0.25">
      <c r="C277" s="1"/>
      <c r="D277" s="1"/>
      <c r="E277" s="1"/>
      <c r="F277" s="1"/>
      <c r="G277" s="1"/>
    </row>
    <row r="278" spans="3:7" x14ac:dyDescent="0.25">
      <c r="C278" s="1"/>
      <c r="D278" s="1"/>
      <c r="E278" s="1"/>
      <c r="F278" s="1"/>
      <c r="G278" s="1"/>
    </row>
    <row r="279" spans="3:7" x14ac:dyDescent="0.25">
      <c r="C279" s="1"/>
      <c r="D279" s="1"/>
      <c r="E279" s="1"/>
      <c r="F279" s="1"/>
      <c r="G279" s="1"/>
    </row>
    <row r="280" spans="3:7" x14ac:dyDescent="0.25">
      <c r="C280" s="1"/>
      <c r="D280" s="1"/>
      <c r="E280" s="1"/>
      <c r="F280" s="1"/>
      <c r="G280" s="1"/>
    </row>
    <row r="281" spans="3:7" x14ac:dyDescent="0.25">
      <c r="C281" s="1"/>
      <c r="D281" s="1"/>
      <c r="E281" s="1"/>
      <c r="F281" s="1"/>
      <c r="G281" s="1"/>
    </row>
    <row r="282" spans="3:7" x14ac:dyDescent="0.25">
      <c r="C282" s="1"/>
      <c r="D282" s="1"/>
      <c r="E282" s="1"/>
      <c r="F282" s="1"/>
      <c r="G282" s="1"/>
    </row>
    <row r="283" spans="3:7" x14ac:dyDescent="0.25">
      <c r="C283" s="1"/>
      <c r="D283" s="1"/>
      <c r="E283" s="1"/>
      <c r="F283" s="1"/>
      <c r="G283" s="1"/>
    </row>
    <row r="284" spans="3:7" x14ac:dyDescent="0.25">
      <c r="C284" s="1"/>
      <c r="D284" s="1"/>
      <c r="E284" s="1"/>
      <c r="F284" s="1"/>
      <c r="G284" s="1"/>
    </row>
    <row r="285" spans="3:7" x14ac:dyDescent="0.25">
      <c r="C285" s="1"/>
      <c r="D285" s="1"/>
      <c r="E285" s="1"/>
      <c r="F285" s="1"/>
      <c r="G285" s="1"/>
    </row>
    <row r="286" spans="3:7" x14ac:dyDescent="0.25">
      <c r="C286" s="1"/>
      <c r="D286" s="1"/>
      <c r="E286" s="1"/>
      <c r="F286" s="1"/>
      <c r="G286" s="1"/>
    </row>
    <row r="287" spans="3:7" x14ac:dyDescent="0.25">
      <c r="C287" s="1"/>
      <c r="D287" s="1"/>
      <c r="E287" s="1"/>
      <c r="F287" s="1"/>
      <c r="G287" s="1"/>
    </row>
    <row r="288" spans="3:7" x14ac:dyDescent="0.25">
      <c r="C288" s="1"/>
      <c r="D288" s="1"/>
      <c r="E288" s="1"/>
      <c r="F288" s="1"/>
      <c r="G288" s="1"/>
    </row>
    <row r="289" spans="3:7" x14ac:dyDescent="0.25">
      <c r="C289" s="1"/>
      <c r="D289" s="1"/>
      <c r="E289" s="1"/>
      <c r="F289" s="1"/>
      <c r="G289" s="1"/>
    </row>
    <row r="290" spans="3:7" x14ac:dyDescent="0.25">
      <c r="C290" s="1"/>
      <c r="D290" s="1"/>
      <c r="E290" s="1"/>
      <c r="F290" s="1"/>
      <c r="G290" s="1"/>
    </row>
    <row r="291" spans="3:7" x14ac:dyDescent="0.25">
      <c r="C291" s="1"/>
      <c r="D291" s="1"/>
      <c r="E291" s="1"/>
      <c r="F291" s="1"/>
      <c r="G291" s="1"/>
    </row>
    <row r="292" spans="3:7" x14ac:dyDescent="0.25">
      <c r="C292" s="1"/>
      <c r="D292" s="1"/>
      <c r="E292" s="1"/>
      <c r="F292" s="1"/>
      <c r="G292" s="1"/>
    </row>
    <row r="293" spans="3:7" x14ac:dyDescent="0.25">
      <c r="C293" s="1"/>
      <c r="D293" s="1"/>
      <c r="E293" s="1"/>
      <c r="F293" s="1"/>
      <c r="G293" s="1"/>
    </row>
    <row r="294" spans="3:7" x14ac:dyDescent="0.25">
      <c r="C294" s="1"/>
      <c r="D294" s="1"/>
      <c r="E294" s="1"/>
      <c r="F294" s="1"/>
      <c r="G294" s="1"/>
    </row>
    <row r="295" spans="3:7" x14ac:dyDescent="0.25">
      <c r="C295" s="1"/>
      <c r="D295" s="1"/>
      <c r="E295" s="1"/>
      <c r="F295" s="1"/>
      <c r="G295" s="1"/>
    </row>
    <row r="296" spans="3:7" x14ac:dyDescent="0.25">
      <c r="C296" s="1"/>
      <c r="D296" s="1"/>
      <c r="E296" s="1"/>
      <c r="F296" s="1"/>
      <c r="G296" s="1"/>
    </row>
    <row r="297" spans="3:7" x14ac:dyDescent="0.25">
      <c r="C297" s="1"/>
      <c r="D297" s="1"/>
      <c r="E297" s="1"/>
      <c r="F297" s="1"/>
      <c r="G297" s="1"/>
    </row>
    <row r="298" spans="3:7" x14ac:dyDescent="0.25">
      <c r="C298" s="1"/>
      <c r="D298" s="1"/>
      <c r="E298" s="1"/>
      <c r="F298" s="1"/>
      <c r="G298" s="1"/>
    </row>
    <row r="299" spans="3:7" x14ac:dyDescent="0.25">
      <c r="C299" s="1"/>
      <c r="D299" s="1"/>
      <c r="E299" s="1"/>
      <c r="F299" s="1"/>
      <c r="G299" s="1"/>
    </row>
    <row r="300" spans="3:7" x14ac:dyDescent="0.25">
      <c r="C300" s="1"/>
      <c r="D300" s="1"/>
      <c r="E300" s="1"/>
      <c r="F300" s="1"/>
      <c r="G300" s="1"/>
    </row>
    <row r="301" spans="3:7" x14ac:dyDescent="0.25">
      <c r="C301" s="1"/>
      <c r="D301" s="1"/>
      <c r="E301" s="1"/>
      <c r="F301" s="1"/>
      <c r="G301" s="1"/>
    </row>
    <row r="302" spans="3:7" x14ac:dyDescent="0.25">
      <c r="C302" s="1"/>
      <c r="D302" s="1"/>
      <c r="E302" s="1"/>
      <c r="F302" s="1"/>
      <c r="G302" s="1"/>
    </row>
    <row r="303" spans="3:7" x14ac:dyDescent="0.25">
      <c r="C303" s="1"/>
      <c r="D303" s="1"/>
      <c r="E303" s="1"/>
      <c r="F303" s="1"/>
      <c r="G303" s="1"/>
    </row>
    <row r="304" spans="3:7" x14ac:dyDescent="0.25">
      <c r="C304" s="1"/>
      <c r="D304" s="1"/>
      <c r="E304" s="1"/>
      <c r="F304" s="1"/>
      <c r="G304" s="1"/>
    </row>
    <row r="305" spans="3:7" x14ac:dyDescent="0.25">
      <c r="C305" s="1"/>
      <c r="D305" s="1"/>
      <c r="E305" s="1"/>
      <c r="F305" s="1"/>
      <c r="G305" s="1"/>
    </row>
    <row r="306" spans="3:7" x14ac:dyDescent="0.25">
      <c r="C306" s="1"/>
      <c r="D306" s="1"/>
      <c r="E306" s="1"/>
      <c r="F306" s="1"/>
      <c r="G306" s="1"/>
    </row>
    <row r="307" spans="3:7" x14ac:dyDescent="0.25">
      <c r="C307" s="1"/>
      <c r="D307" s="1"/>
      <c r="E307" s="1"/>
      <c r="F307" s="1"/>
      <c r="G307" s="1"/>
    </row>
    <row r="308" spans="3:7" x14ac:dyDescent="0.25">
      <c r="C308" s="1"/>
      <c r="D308" s="1"/>
      <c r="E308" s="1"/>
      <c r="F308" s="1"/>
      <c r="G308" s="1"/>
    </row>
    <row r="309" spans="3:7" x14ac:dyDescent="0.25">
      <c r="C309" s="1"/>
      <c r="D309" s="1"/>
      <c r="E309" s="1"/>
      <c r="F309" s="1"/>
      <c r="G309" s="1"/>
    </row>
    <row r="310" spans="3:7" x14ac:dyDescent="0.25">
      <c r="C310" s="1"/>
      <c r="D310" s="1"/>
      <c r="E310" s="1"/>
      <c r="F310" s="1"/>
      <c r="G310" s="1"/>
    </row>
    <row r="311" spans="3:7" x14ac:dyDescent="0.25">
      <c r="C311" s="1"/>
      <c r="D311" s="1"/>
      <c r="E311" s="1"/>
      <c r="F311" s="1"/>
      <c r="G311" s="1"/>
    </row>
    <row r="312" spans="3:7" x14ac:dyDescent="0.25">
      <c r="C312" s="1"/>
      <c r="D312" s="1"/>
      <c r="E312" s="1"/>
      <c r="F312" s="1"/>
      <c r="G312" s="1"/>
    </row>
    <row r="313" spans="3:7" x14ac:dyDescent="0.25">
      <c r="C313" s="1"/>
      <c r="D313" s="1"/>
      <c r="E313" s="1"/>
      <c r="F313" s="1"/>
      <c r="G313" s="1"/>
    </row>
    <row r="314" spans="3:7" x14ac:dyDescent="0.25">
      <c r="C314" s="1"/>
      <c r="D314" s="1"/>
      <c r="E314" s="1"/>
      <c r="F314" s="1"/>
      <c r="G314" s="1"/>
    </row>
    <row r="315" spans="3:7" x14ac:dyDescent="0.25">
      <c r="C315" s="1"/>
      <c r="D315" s="1"/>
      <c r="E315" s="1"/>
      <c r="F315" s="1"/>
      <c r="G315" s="1"/>
    </row>
    <row r="316" spans="3:7" x14ac:dyDescent="0.25">
      <c r="C316" s="1"/>
      <c r="D316" s="1"/>
      <c r="E316" s="1"/>
      <c r="F316" s="1"/>
      <c r="G316" s="1"/>
    </row>
    <row r="317" spans="3:7" x14ac:dyDescent="0.25">
      <c r="C317" s="1"/>
      <c r="D317" s="1"/>
      <c r="E317" s="1"/>
      <c r="F317" s="1"/>
      <c r="G317" s="1"/>
    </row>
    <row r="318" spans="3:7" x14ac:dyDescent="0.25">
      <c r="C318" s="1"/>
      <c r="D318" s="1"/>
      <c r="E318" s="1"/>
      <c r="F318" s="1"/>
      <c r="G318" s="1"/>
    </row>
    <row r="319" spans="3:7" x14ac:dyDescent="0.25">
      <c r="C319" s="1"/>
      <c r="D319" s="1"/>
      <c r="E319" s="1"/>
      <c r="F319" s="1"/>
      <c r="G319" s="1"/>
    </row>
    <row r="320" spans="3:7" x14ac:dyDescent="0.25">
      <c r="C320" s="1"/>
      <c r="D320" s="1"/>
      <c r="E320" s="1"/>
      <c r="F320" s="1"/>
      <c r="G320" s="1"/>
    </row>
    <row r="321" spans="3:7" x14ac:dyDescent="0.25">
      <c r="C321" s="1"/>
      <c r="D321" s="1"/>
      <c r="E321" s="1"/>
      <c r="F321" s="1"/>
      <c r="G321" s="1"/>
    </row>
    <row r="322" spans="3:7" x14ac:dyDescent="0.25">
      <c r="C322" s="1"/>
      <c r="D322" s="1"/>
      <c r="E322" s="1"/>
      <c r="F322" s="1"/>
      <c r="G322" s="1"/>
    </row>
    <row r="323" spans="3:7" x14ac:dyDescent="0.25">
      <c r="C323" s="1"/>
      <c r="D323" s="1"/>
      <c r="E323" s="1"/>
      <c r="F323" s="1"/>
      <c r="G323" s="1"/>
    </row>
    <row r="324" spans="3:7" x14ac:dyDescent="0.25">
      <c r="C324" s="1"/>
      <c r="D324" s="1"/>
      <c r="E324" s="1"/>
      <c r="F324" s="1"/>
      <c r="G324" s="1"/>
    </row>
    <row r="325" spans="3:7" x14ac:dyDescent="0.25">
      <c r="C325" s="1"/>
      <c r="D325" s="1"/>
      <c r="E325" s="1"/>
      <c r="F325" s="1"/>
      <c r="G325" s="1"/>
    </row>
    <row r="326" spans="3:7" x14ac:dyDescent="0.25">
      <c r="C326" s="1"/>
      <c r="D326" s="1"/>
      <c r="E326" s="1"/>
      <c r="F326" s="1"/>
      <c r="G326" s="1"/>
    </row>
    <row r="327" spans="3:7" x14ac:dyDescent="0.25">
      <c r="C327" s="1"/>
      <c r="D327" s="1"/>
      <c r="E327" s="1"/>
      <c r="F327" s="1"/>
      <c r="G327" s="1"/>
    </row>
    <row r="328" spans="3:7" x14ac:dyDescent="0.25">
      <c r="C328" s="1"/>
      <c r="D328" s="1"/>
      <c r="E328" s="1"/>
      <c r="F328" s="1"/>
      <c r="G328" s="1"/>
    </row>
    <row r="329" spans="3:7" x14ac:dyDescent="0.25">
      <c r="C329" s="1"/>
      <c r="D329" s="1"/>
      <c r="E329" s="1"/>
      <c r="F329" s="1"/>
      <c r="G329" s="1"/>
    </row>
    <row r="330" spans="3:7" x14ac:dyDescent="0.25">
      <c r="C330" s="1"/>
      <c r="D330" s="1"/>
      <c r="E330" s="1"/>
      <c r="F330" s="1"/>
      <c r="G330" s="1"/>
    </row>
    <row r="331" spans="3:7" x14ac:dyDescent="0.25">
      <c r="C331" s="1"/>
      <c r="D331" s="1"/>
      <c r="E331" s="1"/>
      <c r="F331" s="1"/>
      <c r="G331" s="1"/>
    </row>
    <row r="332" spans="3:7" x14ac:dyDescent="0.25">
      <c r="C332" s="1"/>
      <c r="D332" s="1"/>
      <c r="E332" s="1"/>
      <c r="F332" s="1"/>
      <c r="G332" s="1"/>
    </row>
    <row r="333" spans="3:7" x14ac:dyDescent="0.25">
      <c r="C333" s="1"/>
      <c r="D333" s="1"/>
      <c r="E333" s="1"/>
      <c r="F333" s="1"/>
      <c r="G333" s="1"/>
    </row>
    <row r="334" spans="3:7" x14ac:dyDescent="0.25">
      <c r="C334" s="1"/>
      <c r="D334" s="1"/>
      <c r="E334" s="1"/>
      <c r="F334" s="1"/>
      <c r="G334" s="1"/>
    </row>
    <row r="335" spans="3:7" x14ac:dyDescent="0.25">
      <c r="C335" s="1"/>
      <c r="D335" s="1"/>
      <c r="E335" s="1"/>
      <c r="F335" s="1"/>
      <c r="G335" s="1"/>
    </row>
    <row r="336" spans="3:7" x14ac:dyDescent="0.25">
      <c r="C336" s="1"/>
      <c r="D336" s="1"/>
      <c r="E336" s="1"/>
      <c r="F336" s="1"/>
      <c r="G336" s="1"/>
    </row>
    <row r="337" spans="3:7" x14ac:dyDescent="0.25">
      <c r="C337" s="1"/>
      <c r="D337" s="1"/>
      <c r="E337" s="1"/>
      <c r="F337" s="1"/>
      <c r="G337" s="1"/>
    </row>
    <row r="338" spans="3:7" x14ac:dyDescent="0.25">
      <c r="C338" s="1"/>
      <c r="D338" s="1"/>
      <c r="E338" s="1"/>
      <c r="F338" s="1"/>
      <c r="G338" s="1"/>
    </row>
    <row r="339" spans="3:7" x14ac:dyDescent="0.25">
      <c r="C339" s="1"/>
      <c r="D339" s="1"/>
      <c r="E339" s="1"/>
      <c r="F339" s="1"/>
      <c r="G339" s="1"/>
    </row>
    <row r="340" spans="3:7" x14ac:dyDescent="0.25">
      <c r="C340" s="1"/>
      <c r="D340" s="1"/>
      <c r="E340" s="1"/>
      <c r="F340" s="1"/>
      <c r="G340" s="1"/>
    </row>
    <row r="341" spans="3:7" x14ac:dyDescent="0.25">
      <c r="C341" s="1"/>
      <c r="D341" s="1"/>
      <c r="E341" s="1"/>
      <c r="F341" s="1"/>
      <c r="G341" s="1"/>
    </row>
    <row r="342" spans="3:7" x14ac:dyDescent="0.25">
      <c r="C342" s="1"/>
      <c r="D342" s="1"/>
      <c r="E342" s="1"/>
      <c r="F342" s="1"/>
      <c r="G342" s="1"/>
    </row>
    <row r="343" spans="3:7" x14ac:dyDescent="0.25">
      <c r="C343" s="1"/>
      <c r="D343" s="1"/>
      <c r="E343" s="1"/>
      <c r="F343" s="1"/>
      <c r="G343" s="1"/>
    </row>
    <row r="344" spans="3:7" x14ac:dyDescent="0.25">
      <c r="C344" s="1"/>
      <c r="D344" s="1"/>
      <c r="E344" s="1"/>
      <c r="F344" s="1"/>
      <c r="G344" s="1"/>
    </row>
    <row r="345" spans="3:7" x14ac:dyDescent="0.25">
      <c r="C345" s="1"/>
      <c r="D345" s="1"/>
      <c r="E345" s="1"/>
      <c r="F345" s="1"/>
      <c r="G345" s="1"/>
    </row>
    <row r="346" spans="3:7" x14ac:dyDescent="0.25">
      <c r="C346" s="1"/>
      <c r="D346" s="1"/>
      <c r="E346" s="1"/>
      <c r="F346" s="1"/>
      <c r="G346" s="1"/>
    </row>
    <row r="347" spans="3:7" x14ac:dyDescent="0.25">
      <c r="C347" s="1"/>
      <c r="D347" s="1"/>
      <c r="E347" s="1"/>
      <c r="F347" s="1"/>
      <c r="G347" s="1"/>
    </row>
    <row r="348" spans="3:7" x14ac:dyDescent="0.25">
      <c r="C348" s="1"/>
      <c r="D348" s="1"/>
      <c r="E348" s="1"/>
      <c r="F348" s="1"/>
      <c r="G348" s="1"/>
    </row>
    <row r="349" spans="3:7" x14ac:dyDescent="0.25">
      <c r="C349" s="1"/>
      <c r="D349" s="1"/>
      <c r="E349" s="1"/>
      <c r="F349" s="1"/>
      <c r="G349" s="1"/>
    </row>
    <row r="350" spans="3:7" x14ac:dyDescent="0.25">
      <c r="C350" s="1"/>
      <c r="D350" s="1"/>
      <c r="E350" s="1"/>
      <c r="F350" s="1"/>
      <c r="G350" s="1"/>
    </row>
    <row r="351" spans="3:7" x14ac:dyDescent="0.25">
      <c r="C351" s="1"/>
      <c r="D351" s="1"/>
      <c r="E351" s="1"/>
      <c r="F351" s="1"/>
      <c r="G351" s="1"/>
    </row>
    <row r="352" spans="3:7" x14ac:dyDescent="0.25">
      <c r="C352" s="1"/>
      <c r="D352" s="1"/>
      <c r="E352" s="1"/>
      <c r="F352" s="1"/>
      <c r="G352" s="1"/>
    </row>
    <row r="353" spans="3:7" x14ac:dyDescent="0.25">
      <c r="C353" s="1"/>
      <c r="D353" s="1"/>
      <c r="E353" s="1"/>
      <c r="F353" s="1"/>
      <c r="G353" s="1"/>
    </row>
    <row r="354" spans="3:7" x14ac:dyDescent="0.25">
      <c r="C354" s="1"/>
      <c r="D354" s="1"/>
      <c r="E354" s="1"/>
      <c r="F354" s="1"/>
      <c r="G354" s="1"/>
    </row>
    <row r="355" spans="3:7" x14ac:dyDescent="0.25">
      <c r="C355" s="1"/>
      <c r="D355" s="1"/>
      <c r="E355" s="1"/>
      <c r="F355" s="1"/>
      <c r="G355" s="1"/>
    </row>
    <row r="356" spans="3:7" x14ac:dyDescent="0.25">
      <c r="C356" s="1"/>
      <c r="D356" s="1"/>
      <c r="E356" s="1"/>
      <c r="F356" s="1"/>
      <c r="G356" s="1"/>
    </row>
    <row r="357" spans="3:7" x14ac:dyDescent="0.25">
      <c r="C357" s="1"/>
      <c r="D357" s="1"/>
      <c r="E357" s="1"/>
      <c r="F357" s="1"/>
      <c r="G357" s="1"/>
    </row>
    <row r="358" spans="3:7" x14ac:dyDescent="0.25">
      <c r="C358" s="1"/>
      <c r="D358" s="1"/>
      <c r="E358" s="1"/>
      <c r="F358" s="1"/>
      <c r="G358" s="1"/>
    </row>
    <row r="359" spans="3:7" x14ac:dyDescent="0.25">
      <c r="C359" s="1"/>
      <c r="D359" s="1"/>
      <c r="E359" s="1"/>
      <c r="F359" s="1"/>
      <c r="G359" s="1"/>
    </row>
    <row r="360" spans="3:7" x14ac:dyDescent="0.25">
      <c r="C360" s="1"/>
      <c r="D360" s="1"/>
      <c r="E360" s="1"/>
      <c r="F360" s="1"/>
      <c r="G360" s="1"/>
    </row>
    <row r="361" spans="3:7" x14ac:dyDescent="0.25">
      <c r="C361" s="1"/>
      <c r="D361" s="1"/>
      <c r="E361" s="1"/>
      <c r="F361" s="1"/>
      <c r="G361" s="1"/>
    </row>
    <row r="362" spans="3:7" x14ac:dyDescent="0.25">
      <c r="C362" s="1"/>
      <c r="D362" s="1"/>
      <c r="E362" s="1"/>
      <c r="F362" s="1"/>
      <c r="G362" s="1"/>
    </row>
    <row r="363" spans="3:7" x14ac:dyDescent="0.25">
      <c r="C363" s="1"/>
      <c r="D363" s="1"/>
      <c r="E363" s="1"/>
      <c r="F363" s="1"/>
      <c r="G363" s="1"/>
    </row>
    <row r="364" spans="3:7" x14ac:dyDescent="0.25">
      <c r="C364" s="1"/>
      <c r="D364" s="1"/>
      <c r="E364" s="1"/>
      <c r="F364" s="1"/>
      <c r="G364" s="1"/>
    </row>
    <row r="365" spans="3:7" x14ac:dyDescent="0.25">
      <c r="C365" s="1"/>
      <c r="D365" s="1"/>
      <c r="E365" s="1"/>
      <c r="F365" s="1"/>
      <c r="G365" s="1"/>
    </row>
    <row r="366" spans="3:7" x14ac:dyDescent="0.25">
      <c r="C366" s="1"/>
      <c r="D366" s="1"/>
      <c r="E366" s="1"/>
      <c r="F366" s="1"/>
      <c r="G366" s="1"/>
    </row>
    <row r="367" spans="3:7" x14ac:dyDescent="0.25">
      <c r="C367" s="1"/>
      <c r="D367" s="1"/>
      <c r="E367" s="1"/>
      <c r="F367" s="1"/>
      <c r="G367" s="1"/>
    </row>
    <row r="368" spans="3:7" x14ac:dyDescent="0.25">
      <c r="C368" s="1"/>
      <c r="D368" s="1"/>
      <c r="E368" s="1"/>
      <c r="F368" s="1"/>
      <c r="G368" s="1"/>
    </row>
    <row r="369" spans="3:7" x14ac:dyDescent="0.25">
      <c r="C369" s="1"/>
      <c r="D369" s="1"/>
      <c r="E369" s="1"/>
      <c r="F369" s="1"/>
      <c r="G369" s="1"/>
    </row>
    <row r="370" spans="3:7" x14ac:dyDescent="0.25">
      <c r="C370" s="1"/>
      <c r="D370" s="1"/>
      <c r="E370" s="1"/>
      <c r="F370" s="1"/>
      <c r="G370" s="1"/>
    </row>
    <row r="371" spans="3:7" x14ac:dyDescent="0.25">
      <c r="C371" s="1"/>
      <c r="D371" s="1"/>
      <c r="E371" s="1"/>
      <c r="F371" s="1"/>
      <c r="G371" s="1"/>
    </row>
    <row r="372" spans="3:7" x14ac:dyDescent="0.25">
      <c r="C372" s="1"/>
      <c r="D372" s="1"/>
      <c r="E372" s="1"/>
      <c r="F372" s="1"/>
      <c r="G372" s="1"/>
    </row>
    <row r="373" spans="3:7" x14ac:dyDescent="0.25">
      <c r="C373" s="1"/>
      <c r="D373" s="1"/>
      <c r="E373" s="1"/>
      <c r="F373" s="1"/>
      <c r="G373" s="1"/>
    </row>
    <row r="374" spans="3:7" x14ac:dyDescent="0.25">
      <c r="C374" s="1"/>
      <c r="D374" s="1"/>
      <c r="E374" s="1"/>
      <c r="F374" s="1"/>
      <c r="G374" s="1"/>
    </row>
    <row r="375" spans="3:7" x14ac:dyDescent="0.25">
      <c r="C375" s="1"/>
      <c r="D375" s="1"/>
      <c r="E375" s="1"/>
      <c r="F375" s="1"/>
      <c r="G375" s="1"/>
    </row>
    <row r="376" spans="3:7" x14ac:dyDescent="0.25">
      <c r="C376" s="1"/>
      <c r="D376" s="1"/>
      <c r="E376" s="1"/>
      <c r="F376" s="1"/>
      <c r="G376" s="1"/>
    </row>
    <row r="377" spans="3:7" x14ac:dyDescent="0.25">
      <c r="C377" s="1"/>
      <c r="D377" s="1"/>
      <c r="E377" s="1"/>
      <c r="F377" s="1"/>
      <c r="G377" s="1"/>
    </row>
    <row r="378" spans="3:7" x14ac:dyDescent="0.25">
      <c r="C378" s="1"/>
      <c r="D378" s="1"/>
      <c r="E378" s="1"/>
      <c r="F378" s="1"/>
      <c r="G378" s="1"/>
    </row>
    <row r="379" spans="3:7" x14ac:dyDescent="0.25">
      <c r="C379" s="1"/>
      <c r="D379" s="1"/>
      <c r="E379" s="1"/>
      <c r="F379" s="1"/>
      <c r="G379" s="1"/>
    </row>
    <row r="380" spans="3:7" x14ac:dyDescent="0.25">
      <c r="C380" s="1"/>
      <c r="D380" s="1"/>
      <c r="E380" s="1"/>
      <c r="F380" s="1"/>
      <c r="G380" s="1"/>
    </row>
    <row r="381" spans="3:7" x14ac:dyDescent="0.25">
      <c r="C381" s="1"/>
      <c r="D381" s="1"/>
      <c r="E381" s="1"/>
      <c r="F381" s="1"/>
      <c r="G381" s="1"/>
    </row>
    <row r="382" spans="3:7" x14ac:dyDescent="0.25">
      <c r="C382" s="1"/>
      <c r="D382" s="1"/>
      <c r="E382" s="1"/>
      <c r="F382" s="1"/>
      <c r="G382" s="1"/>
    </row>
    <row r="383" spans="3:7" x14ac:dyDescent="0.25">
      <c r="C383" s="1"/>
      <c r="D383" s="1"/>
      <c r="E383" s="1"/>
      <c r="F383" s="1"/>
      <c r="G383" s="1"/>
    </row>
    <row r="384" spans="3:7" x14ac:dyDescent="0.25">
      <c r="C384" s="1"/>
      <c r="D384" s="1"/>
      <c r="E384" s="1"/>
      <c r="F384" s="1"/>
      <c r="G384" s="1"/>
    </row>
    <row r="385" spans="3:7" x14ac:dyDescent="0.25">
      <c r="C385" s="1"/>
      <c r="D385" s="1"/>
      <c r="E385" s="1"/>
      <c r="F385" s="1"/>
      <c r="G385" s="1"/>
    </row>
    <row r="386" spans="3:7" x14ac:dyDescent="0.25">
      <c r="C386" s="1"/>
      <c r="D386" s="1"/>
      <c r="E386" s="1"/>
      <c r="F386" s="1"/>
      <c r="G386" s="1"/>
    </row>
    <row r="387" spans="3:7" x14ac:dyDescent="0.25">
      <c r="C387" s="1"/>
      <c r="D387" s="1"/>
      <c r="E387" s="1"/>
      <c r="F387" s="1"/>
      <c r="G387" s="1"/>
    </row>
    <row r="388" spans="3:7" x14ac:dyDescent="0.25">
      <c r="C388" s="1"/>
      <c r="D388" s="1"/>
      <c r="E388" s="1"/>
      <c r="F388" s="1"/>
      <c r="G388" s="1"/>
    </row>
    <row r="389" spans="3:7" x14ac:dyDescent="0.25">
      <c r="C389" s="1"/>
      <c r="D389" s="1"/>
      <c r="E389" s="1"/>
      <c r="F389" s="1"/>
      <c r="G389" s="1"/>
    </row>
    <row r="390" spans="3:7" x14ac:dyDescent="0.25">
      <c r="C390" s="1"/>
      <c r="D390" s="1"/>
      <c r="E390" s="1"/>
      <c r="F390" s="1"/>
      <c r="G390" s="1"/>
    </row>
    <row r="391" spans="3:7" x14ac:dyDescent="0.25">
      <c r="C391" s="1"/>
      <c r="D391" s="1"/>
      <c r="E391" s="1"/>
      <c r="F391" s="1"/>
      <c r="G391" s="1"/>
    </row>
    <row r="392" spans="3:7" x14ac:dyDescent="0.25">
      <c r="C392" s="1"/>
      <c r="D392" s="1"/>
      <c r="E392" s="1"/>
      <c r="F392" s="1"/>
      <c r="G392" s="1"/>
    </row>
    <row r="393" spans="3:7" x14ac:dyDescent="0.25">
      <c r="C393" s="1"/>
      <c r="D393" s="1"/>
      <c r="E393" s="1"/>
      <c r="F393" s="1"/>
      <c r="G393" s="1"/>
    </row>
    <row r="394" spans="3:7" x14ac:dyDescent="0.25">
      <c r="C394" s="1"/>
      <c r="D394" s="1"/>
      <c r="E394" s="1"/>
      <c r="F394" s="1"/>
      <c r="G394" s="1"/>
    </row>
    <row r="395" spans="3:7" x14ac:dyDescent="0.25">
      <c r="C395" s="1"/>
      <c r="D395" s="1"/>
      <c r="E395" s="1"/>
      <c r="F395" s="1"/>
      <c r="G395" s="1"/>
    </row>
    <row r="396" spans="3:7" x14ac:dyDescent="0.25">
      <c r="C396" s="1"/>
      <c r="D396" s="1"/>
      <c r="E396" s="1"/>
      <c r="F396" s="1"/>
      <c r="G396" s="1"/>
    </row>
    <row r="397" spans="3:7" x14ac:dyDescent="0.25">
      <c r="C397" s="1"/>
      <c r="D397" s="1"/>
      <c r="E397" s="1"/>
      <c r="F397" s="1"/>
      <c r="G397" s="1"/>
    </row>
    <row r="398" spans="3:7" x14ac:dyDescent="0.25">
      <c r="C398" s="1"/>
      <c r="D398" s="1"/>
      <c r="E398" s="1"/>
      <c r="F398" s="1"/>
      <c r="G398" s="1"/>
    </row>
    <row r="399" spans="3:7" x14ac:dyDescent="0.25">
      <c r="C399" s="1"/>
      <c r="D399" s="1"/>
      <c r="E399" s="1"/>
      <c r="F399" s="1"/>
      <c r="G399" s="1"/>
    </row>
    <row r="400" spans="3:7" x14ac:dyDescent="0.25">
      <c r="C400" s="1"/>
      <c r="D400" s="1"/>
      <c r="E400" s="1"/>
      <c r="F400" s="1"/>
      <c r="G400" s="1"/>
    </row>
    <row r="401" spans="3:7" x14ac:dyDescent="0.25">
      <c r="C401" s="1"/>
      <c r="D401" s="1"/>
      <c r="E401" s="1"/>
      <c r="F401" s="1"/>
      <c r="G401" s="1"/>
    </row>
    <row r="402" spans="3:7" x14ac:dyDescent="0.25">
      <c r="C402" s="1"/>
      <c r="D402" s="1"/>
      <c r="E402" s="1"/>
      <c r="F402" s="1"/>
      <c r="G402" s="1"/>
    </row>
    <row r="403" spans="3:7" x14ac:dyDescent="0.25">
      <c r="C403" s="1"/>
      <c r="D403" s="1"/>
      <c r="E403" s="1"/>
      <c r="F403" s="1"/>
      <c r="G403" s="1"/>
    </row>
    <row r="404" spans="3:7" x14ac:dyDescent="0.25">
      <c r="C404" s="1"/>
      <c r="D404" s="1"/>
      <c r="E404" s="1"/>
      <c r="F404" s="1"/>
      <c r="G404" s="1"/>
    </row>
    <row r="405" spans="3:7" x14ac:dyDescent="0.25">
      <c r="C405" s="1"/>
      <c r="D405" s="1"/>
      <c r="E405" s="1"/>
      <c r="F405" s="1"/>
      <c r="G405" s="1"/>
    </row>
    <row r="406" spans="3:7" x14ac:dyDescent="0.25">
      <c r="C406" s="1"/>
      <c r="D406" s="1"/>
      <c r="E406" s="1"/>
      <c r="F406" s="1"/>
      <c r="G406" s="1"/>
    </row>
    <row r="407" spans="3:7" x14ac:dyDescent="0.25">
      <c r="C407" s="1"/>
      <c r="D407" s="1"/>
      <c r="E407" s="1"/>
      <c r="F407" s="1"/>
      <c r="G407" s="1"/>
    </row>
    <row r="408" spans="3:7" x14ac:dyDescent="0.25">
      <c r="C408" s="1"/>
      <c r="D408" s="1"/>
      <c r="E408" s="1"/>
      <c r="F408" s="1"/>
      <c r="G408" s="1"/>
    </row>
    <row r="409" spans="3:7" x14ac:dyDescent="0.25">
      <c r="C409" s="1"/>
      <c r="D409" s="1"/>
      <c r="E409" s="1"/>
      <c r="F409" s="1"/>
      <c r="G409" s="1"/>
    </row>
    <row r="410" spans="3:7" x14ac:dyDescent="0.25">
      <c r="C410" s="1"/>
      <c r="D410" s="1"/>
      <c r="E410" s="1"/>
      <c r="F410" s="1"/>
      <c r="G410" s="1"/>
    </row>
    <row r="411" spans="3:7" x14ac:dyDescent="0.25">
      <c r="C411" s="1"/>
      <c r="D411" s="1"/>
      <c r="E411" s="1"/>
      <c r="F411" s="1"/>
      <c r="G411" s="1"/>
    </row>
    <row r="412" spans="3:7" x14ac:dyDescent="0.25">
      <c r="C412" s="1"/>
      <c r="D412" s="1"/>
      <c r="E412" s="1"/>
      <c r="F412" s="1"/>
      <c r="G412" s="1"/>
    </row>
    <row r="413" spans="3:7" x14ac:dyDescent="0.25">
      <c r="C413" s="1"/>
      <c r="D413" s="1"/>
      <c r="E413" s="1"/>
      <c r="F413" s="1"/>
      <c r="G413" s="1"/>
    </row>
    <row r="414" spans="3:7" x14ac:dyDescent="0.25">
      <c r="C414" s="1"/>
      <c r="D414" s="1"/>
      <c r="E414" s="1"/>
      <c r="F414" s="1"/>
      <c r="G414" s="1"/>
    </row>
    <row r="415" spans="3:7" x14ac:dyDescent="0.25">
      <c r="C415" s="1"/>
      <c r="D415" s="1"/>
      <c r="E415" s="1"/>
      <c r="F415" s="1"/>
      <c r="G415" s="1"/>
    </row>
    <row r="416" spans="3:7" x14ac:dyDescent="0.25">
      <c r="C416" s="1"/>
      <c r="D416" s="1"/>
      <c r="E416" s="1"/>
      <c r="F416" s="1"/>
      <c r="G416" s="1"/>
    </row>
    <row r="417" spans="3:7" x14ac:dyDescent="0.25">
      <c r="C417" s="1"/>
      <c r="D417" s="1"/>
      <c r="E417" s="1"/>
      <c r="F417" s="1"/>
      <c r="G417" s="1"/>
    </row>
    <row r="418" spans="3:7" x14ac:dyDescent="0.25">
      <c r="C418" s="1"/>
      <c r="D418" s="1"/>
      <c r="E418" s="1"/>
      <c r="F418" s="1"/>
      <c r="G418" s="1"/>
    </row>
    <row r="419" spans="3:7" x14ac:dyDescent="0.25">
      <c r="C419" s="1"/>
      <c r="D419" s="1"/>
      <c r="E419" s="1"/>
      <c r="F419" s="1"/>
      <c r="G419" s="1"/>
    </row>
    <row r="420" spans="3:7" x14ac:dyDescent="0.25">
      <c r="C420" s="1"/>
      <c r="D420" s="1"/>
      <c r="E420" s="1"/>
      <c r="F420" s="1"/>
      <c r="G420" s="1"/>
    </row>
    <row r="421" spans="3:7" x14ac:dyDescent="0.25">
      <c r="C421" s="1"/>
      <c r="D421" s="1"/>
      <c r="E421" s="1"/>
      <c r="F421" s="1"/>
      <c r="G421" s="1"/>
    </row>
    <row r="422" spans="3:7" x14ac:dyDescent="0.25">
      <c r="C422" s="1"/>
      <c r="D422" s="1"/>
      <c r="E422" s="1"/>
      <c r="F422" s="1"/>
      <c r="G422" s="1"/>
    </row>
    <row r="423" spans="3:7" x14ac:dyDescent="0.25">
      <c r="C423" s="1"/>
      <c r="D423" s="1"/>
      <c r="E423" s="1"/>
      <c r="F423" s="1"/>
      <c r="G423" s="1"/>
    </row>
    <row r="424" spans="3:7" x14ac:dyDescent="0.25">
      <c r="C424" s="1"/>
      <c r="D424" s="1"/>
      <c r="E424" s="1"/>
      <c r="F424" s="1"/>
      <c r="G424" s="1"/>
    </row>
    <row r="425" spans="3:7" x14ac:dyDescent="0.25">
      <c r="C425" s="1"/>
      <c r="D425" s="1"/>
      <c r="E425" s="1"/>
      <c r="F425" s="1"/>
      <c r="G425" s="1"/>
    </row>
    <row r="426" spans="3:7" x14ac:dyDescent="0.25">
      <c r="C426" s="1"/>
      <c r="D426" s="1"/>
      <c r="E426" s="1"/>
      <c r="F426" s="1"/>
      <c r="G426" s="1"/>
    </row>
    <row r="427" spans="3:7" x14ac:dyDescent="0.25">
      <c r="C427" s="1"/>
      <c r="D427" s="1"/>
      <c r="E427" s="1"/>
      <c r="F427" s="1"/>
      <c r="G427" s="1"/>
    </row>
    <row r="428" spans="3:7" x14ac:dyDescent="0.25">
      <c r="C428" s="1"/>
      <c r="D428" s="1"/>
      <c r="E428" s="1"/>
      <c r="F428" s="1"/>
      <c r="G428" s="1"/>
    </row>
    <row r="429" spans="3:7" x14ac:dyDescent="0.25">
      <c r="C429" s="1"/>
      <c r="D429" s="1"/>
      <c r="E429" s="1"/>
      <c r="F429" s="1"/>
      <c r="G429" s="1"/>
    </row>
    <row r="430" spans="3:7" x14ac:dyDescent="0.25">
      <c r="C430" s="1"/>
      <c r="D430" s="1"/>
      <c r="E430" s="1"/>
      <c r="F430" s="1"/>
      <c r="G430" s="1"/>
    </row>
    <row r="431" spans="3:7" x14ac:dyDescent="0.25">
      <c r="C431" s="1"/>
      <c r="D431" s="1"/>
      <c r="E431" s="1"/>
      <c r="F431" s="1"/>
      <c r="G431" s="1"/>
    </row>
    <row r="432" spans="3:7" x14ac:dyDescent="0.25">
      <c r="C432" s="1"/>
      <c r="D432" s="1"/>
      <c r="E432" s="1"/>
      <c r="F432" s="1"/>
      <c r="G432" s="1"/>
    </row>
    <row r="433" spans="3:7" x14ac:dyDescent="0.25">
      <c r="C433" s="1"/>
      <c r="D433" s="1"/>
      <c r="E433" s="1"/>
      <c r="F433" s="1"/>
      <c r="G433" s="1"/>
    </row>
    <row r="434" spans="3:7" x14ac:dyDescent="0.25">
      <c r="C434" s="1"/>
      <c r="D434" s="1"/>
      <c r="E434" s="1"/>
      <c r="F434" s="1"/>
      <c r="G434" s="1"/>
    </row>
    <row r="435" spans="3:7" x14ac:dyDescent="0.25">
      <c r="C435" s="1"/>
      <c r="D435" s="1"/>
      <c r="E435" s="1"/>
      <c r="F435" s="1"/>
      <c r="G435" s="1"/>
    </row>
    <row r="436" spans="3:7" x14ac:dyDescent="0.25">
      <c r="C436" s="1"/>
      <c r="D436" s="1"/>
      <c r="E436" s="1"/>
      <c r="F436" s="1"/>
      <c r="G436" s="1"/>
    </row>
    <row r="437" spans="3:7" x14ac:dyDescent="0.25">
      <c r="C437" s="1"/>
      <c r="D437" s="1"/>
      <c r="E437" s="1"/>
      <c r="F437" s="1"/>
      <c r="G437" s="1"/>
    </row>
    <row r="438" spans="3:7" x14ac:dyDescent="0.25">
      <c r="C438" s="1"/>
      <c r="D438" s="1"/>
      <c r="E438" s="1"/>
      <c r="F438" s="1"/>
      <c r="G438" s="1"/>
    </row>
    <row r="439" spans="3:7" x14ac:dyDescent="0.25">
      <c r="C439" s="1"/>
      <c r="D439" s="1"/>
      <c r="E439" s="1"/>
      <c r="F439" s="1"/>
      <c r="G439" s="1"/>
    </row>
    <row r="440" spans="3:7" x14ac:dyDescent="0.25">
      <c r="C440" s="1"/>
      <c r="D440" s="1"/>
      <c r="E440" s="1"/>
      <c r="F440" s="1"/>
      <c r="G440" s="1"/>
    </row>
    <row r="441" spans="3:7" x14ac:dyDescent="0.25">
      <c r="C441" s="1"/>
      <c r="D441" s="1"/>
      <c r="E441" s="1"/>
      <c r="F441" s="1"/>
      <c r="G441" s="1"/>
    </row>
    <row r="442" spans="3:7" x14ac:dyDescent="0.25">
      <c r="C442" s="1"/>
      <c r="D442" s="1"/>
      <c r="E442" s="1"/>
      <c r="F442" s="1"/>
      <c r="G442" s="1"/>
    </row>
    <row r="443" spans="3:7" x14ac:dyDescent="0.25">
      <c r="C443" s="1"/>
      <c r="D443" s="1"/>
      <c r="E443" s="1"/>
      <c r="F443" s="1"/>
      <c r="G443" s="1"/>
    </row>
    <row r="444" spans="3:7" x14ac:dyDescent="0.25">
      <c r="C444" s="1"/>
      <c r="D444" s="1"/>
      <c r="E444" s="1"/>
      <c r="F444" s="1"/>
      <c r="G444" s="1"/>
    </row>
    <row r="445" spans="3:7" x14ac:dyDescent="0.25">
      <c r="C445" s="1"/>
      <c r="D445" s="1"/>
      <c r="E445" s="1"/>
      <c r="F445" s="1"/>
      <c r="G445" s="1"/>
    </row>
    <row r="446" spans="3:7" x14ac:dyDescent="0.25">
      <c r="C446" s="1"/>
      <c r="D446" s="1"/>
      <c r="E446" s="1"/>
      <c r="F446" s="1"/>
      <c r="G446" s="1"/>
    </row>
    <row r="447" spans="3:7" x14ac:dyDescent="0.25">
      <c r="C447" s="1"/>
      <c r="D447" s="1"/>
      <c r="E447" s="1"/>
      <c r="F447" s="1"/>
      <c r="G447" s="1"/>
    </row>
    <row r="448" spans="3:7" x14ac:dyDescent="0.25">
      <c r="C448" s="1"/>
      <c r="D448" s="1"/>
      <c r="E448" s="1"/>
      <c r="F448" s="1"/>
      <c r="G448" s="1"/>
    </row>
    <row r="449" spans="3:7" x14ac:dyDescent="0.25">
      <c r="C449" s="1"/>
      <c r="D449" s="1"/>
      <c r="E449" s="1"/>
      <c r="F449" s="1"/>
      <c r="G449" s="1"/>
    </row>
    <row r="450" spans="3:7" x14ac:dyDescent="0.25">
      <c r="C450" s="1"/>
      <c r="D450" s="1"/>
      <c r="E450" s="1"/>
      <c r="F450" s="1"/>
      <c r="G450" s="1"/>
    </row>
    <row r="451" spans="3:7" x14ac:dyDescent="0.25">
      <c r="C451" s="1"/>
      <c r="D451" s="1"/>
      <c r="E451" s="1"/>
      <c r="F451" s="1"/>
      <c r="G451" s="1"/>
    </row>
    <row r="452" spans="3:7" x14ac:dyDescent="0.25">
      <c r="C452" s="1"/>
      <c r="D452" s="1"/>
      <c r="E452" s="1"/>
      <c r="F452" s="1"/>
      <c r="G452" s="1"/>
    </row>
    <row r="453" spans="3:7" x14ac:dyDescent="0.25">
      <c r="C453" s="1"/>
      <c r="D453" s="1"/>
      <c r="E453" s="1"/>
      <c r="F453" s="1"/>
      <c r="G453" s="1"/>
    </row>
    <row r="454" spans="3:7" x14ac:dyDescent="0.25">
      <c r="C454" s="1"/>
      <c r="D454" s="1"/>
      <c r="E454" s="1"/>
      <c r="F454" s="1"/>
      <c r="G454" s="1"/>
    </row>
    <row r="455" spans="3:7" x14ac:dyDescent="0.25">
      <c r="C455" s="1"/>
      <c r="D455" s="1"/>
      <c r="E455" s="1"/>
      <c r="F455" s="1"/>
      <c r="G455" s="1"/>
    </row>
    <row r="456" spans="3:7" x14ac:dyDescent="0.25">
      <c r="C456" s="1"/>
      <c r="D456" s="1"/>
      <c r="E456" s="1"/>
      <c r="F456" s="1"/>
      <c r="G456" s="1"/>
    </row>
    <row r="457" spans="3:7" x14ac:dyDescent="0.25">
      <c r="C457" s="1"/>
      <c r="D457" s="1"/>
      <c r="E457" s="1"/>
      <c r="F457" s="1"/>
      <c r="G457" s="1"/>
    </row>
    <row r="458" spans="3:7" x14ac:dyDescent="0.25">
      <c r="C458" s="1"/>
      <c r="D458" s="1"/>
      <c r="E458" s="1"/>
      <c r="F458" s="1"/>
      <c r="G458" s="1"/>
    </row>
    <row r="459" spans="3:7" x14ac:dyDescent="0.25">
      <c r="C459" s="1"/>
      <c r="D459" s="1"/>
      <c r="E459" s="1"/>
      <c r="F459" s="1"/>
      <c r="G459" s="1"/>
    </row>
    <row r="460" spans="3:7" x14ac:dyDescent="0.25">
      <c r="C460" s="1"/>
      <c r="D460" s="1"/>
      <c r="E460" s="1"/>
      <c r="F460" s="1"/>
      <c r="G460" s="1"/>
    </row>
    <row r="461" spans="3:7" x14ac:dyDescent="0.25">
      <c r="C461" s="1"/>
      <c r="D461" s="1"/>
      <c r="E461" s="1"/>
      <c r="F461" s="1"/>
      <c r="G461" s="1"/>
    </row>
    <row r="462" spans="3:7" x14ac:dyDescent="0.25">
      <c r="C462" s="1"/>
      <c r="D462" s="1"/>
      <c r="E462" s="1"/>
      <c r="F462" s="1"/>
      <c r="G462" s="1"/>
    </row>
    <row r="463" spans="3:7" x14ac:dyDescent="0.25">
      <c r="C463" s="1"/>
      <c r="D463" s="1"/>
      <c r="E463" s="1"/>
      <c r="F463" s="1"/>
      <c r="G463" s="1"/>
    </row>
    <row r="464" spans="3:7" x14ac:dyDescent="0.25">
      <c r="C464" s="1"/>
      <c r="D464" s="1"/>
      <c r="E464" s="1"/>
      <c r="F464" s="1"/>
      <c r="G464" s="1"/>
    </row>
    <row r="465" spans="3:7" x14ac:dyDescent="0.25">
      <c r="C465" s="1"/>
      <c r="D465" s="1"/>
      <c r="E465" s="1"/>
      <c r="F465" s="1"/>
      <c r="G465" s="1"/>
    </row>
    <row r="466" spans="3:7" x14ac:dyDescent="0.25">
      <c r="C466" s="1"/>
      <c r="D466" s="1"/>
      <c r="E466" s="1"/>
      <c r="F466" s="1"/>
      <c r="G466" s="1"/>
    </row>
    <row r="467" spans="3:7" x14ac:dyDescent="0.25">
      <c r="C467" s="1"/>
      <c r="D467" s="1"/>
      <c r="E467" s="1"/>
      <c r="F467" s="1"/>
      <c r="G467" s="1"/>
    </row>
    <row r="468" spans="3:7" x14ac:dyDescent="0.25">
      <c r="C468" s="1"/>
      <c r="D468" s="1"/>
      <c r="E468" s="1"/>
      <c r="F468" s="1"/>
      <c r="G468" s="1"/>
    </row>
    <row r="469" spans="3:7" x14ac:dyDescent="0.25">
      <c r="C469" s="1"/>
      <c r="D469" s="1"/>
      <c r="E469" s="1"/>
      <c r="F469" s="1"/>
      <c r="G469" s="1"/>
    </row>
    <row r="470" spans="3:7" x14ac:dyDescent="0.25">
      <c r="C470" s="1"/>
      <c r="D470" s="1"/>
      <c r="E470" s="1"/>
      <c r="F470" s="1"/>
      <c r="G470" s="1"/>
    </row>
    <row r="471" spans="3:7" x14ac:dyDescent="0.25">
      <c r="C471" s="1"/>
      <c r="D471" s="1"/>
      <c r="E471" s="1"/>
      <c r="F471" s="1"/>
      <c r="G471" s="1"/>
    </row>
    <row r="472" spans="3:7" x14ac:dyDescent="0.25">
      <c r="C472" s="1"/>
      <c r="D472" s="1"/>
      <c r="E472" s="1"/>
      <c r="F472" s="1"/>
      <c r="G472" s="1"/>
    </row>
    <row r="473" spans="3:7" x14ac:dyDescent="0.25">
      <c r="C473" s="1"/>
      <c r="D473" s="1"/>
      <c r="E473" s="1"/>
      <c r="F473" s="1"/>
      <c r="G473" s="1"/>
    </row>
    <row r="474" spans="3:7" x14ac:dyDescent="0.25">
      <c r="C474" s="1"/>
      <c r="D474" s="1"/>
      <c r="E474" s="1"/>
      <c r="F474" s="1"/>
      <c r="G474" s="1"/>
    </row>
    <row r="475" spans="3:7" x14ac:dyDescent="0.25">
      <c r="C475" s="1"/>
      <c r="D475" s="1"/>
      <c r="E475" s="1"/>
      <c r="F475" s="1"/>
      <c r="G475" s="1"/>
    </row>
    <row r="476" spans="3:7" x14ac:dyDescent="0.25">
      <c r="C476" s="1"/>
      <c r="D476" s="1"/>
      <c r="E476" s="1"/>
      <c r="F476" s="1"/>
      <c r="G476" s="1"/>
    </row>
    <row r="477" spans="3:7" x14ac:dyDescent="0.25">
      <c r="C477" s="1"/>
      <c r="D477" s="1"/>
      <c r="E477" s="1"/>
      <c r="F477" s="1"/>
      <c r="G477" s="1"/>
    </row>
    <row r="478" spans="3:7" x14ac:dyDescent="0.25">
      <c r="C478" s="1"/>
      <c r="D478" s="1"/>
      <c r="E478" s="1"/>
      <c r="F478" s="1"/>
      <c r="G478" s="1"/>
    </row>
    <row r="479" spans="3:7" x14ac:dyDescent="0.25">
      <c r="C479" s="1"/>
      <c r="D479" s="1"/>
      <c r="E479" s="1"/>
      <c r="F479" s="1"/>
      <c r="G479" s="1"/>
    </row>
    <row r="480" spans="3:7" x14ac:dyDescent="0.25">
      <c r="C480" s="1"/>
      <c r="D480" s="1"/>
      <c r="E480" s="1"/>
      <c r="F480" s="1"/>
      <c r="G480" s="1"/>
    </row>
    <row r="481" spans="3:7" x14ac:dyDescent="0.25">
      <c r="C481" s="1"/>
      <c r="D481" s="1"/>
      <c r="E481" s="1"/>
      <c r="F481" s="1"/>
      <c r="G481" s="1"/>
    </row>
    <row r="482" spans="3:7" x14ac:dyDescent="0.25">
      <c r="C482" s="1"/>
      <c r="D482" s="1"/>
      <c r="E482" s="1"/>
      <c r="F482" s="1"/>
      <c r="G482" s="1"/>
    </row>
    <row r="483" spans="3:7" x14ac:dyDescent="0.25">
      <c r="C483" s="1"/>
      <c r="D483" s="1"/>
      <c r="E483" s="1"/>
      <c r="F483" s="1"/>
      <c r="G483" s="1"/>
    </row>
    <row r="484" spans="3:7" x14ac:dyDescent="0.25">
      <c r="C484" s="1"/>
      <c r="D484" s="1"/>
      <c r="E484" s="1"/>
      <c r="F484" s="1"/>
      <c r="G484" s="1"/>
    </row>
    <row r="485" spans="3:7" x14ac:dyDescent="0.25">
      <c r="C485" s="1"/>
      <c r="D485" s="1"/>
      <c r="E485" s="1"/>
      <c r="F485" s="1"/>
      <c r="G485" s="1"/>
    </row>
    <row r="486" spans="3:7" x14ac:dyDescent="0.25">
      <c r="C486" s="1"/>
      <c r="D486" s="1"/>
      <c r="E486" s="1"/>
      <c r="F486" s="1"/>
      <c r="G486" s="1"/>
    </row>
    <row r="487" spans="3:7" x14ac:dyDescent="0.25">
      <c r="C487" s="1"/>
      <c r="D487" s="1"/>
      <c r="E487" s="1"/>
      <c r="F487" s="1"/>
      <c r="G487" s="1"/>
    </row>
    <row r="488" spans="3:7" x14ac:dyDescent="0.25">
      <c r="C488" s="1"/>
      <c r="D488" s="1"/>
      <c r="E488" s="1"/>
      <c r="F488" s="1"/>
      <c r="G488" s="1"/>
    </row>
    <row r="489" spans="3:7" x14ac:dyDescent="0.25">
      <c r="C489" s="1"/>
      <c r="D489" s="1"/>
      <c r="E489" s="1"/>
      <c r="F489" s="1"/>
      <c r="G489" s="1"/>
    </row>
    <row r="490" spans="3:7" x14ac:dyDescent="0.25">
      <c r="C490" s="1"/>
      <c r="D490" s="1"/>
      <c r="E490" s="1"/>
      <c r="F490" s="1"/>
      <c r="G490" s="1"/>
    </row>
    <row r="491" spans="3:7" x14ac:dyDescent="0.25">
      <c r="C491" s="1"/>
      <c r="D491" s="1"/>
      <c r="E491" s="1"/>
      <c r="F491" s="1"/>
      <c r="G491" s="1"/>
    </row>
    <row r="492" spans="3:7" x14ac:dyDescent="0.25">
      <c r="C492" s="1"/>
      <c r="D492" s="1"/>
      <c r="E492" s="1"/>
      <c r="F492" s="1"/>
      <c r="G492" s="1"/>
    </row>
    <row r="493" spans="3:7" x14ac:dyDescent="0.25">
      <c r="C493" s="1"/>
      <c r="D493" s="1"/>
      <c r="E493" s="1"/>
      <c r="F493" s="1"/>
      <c r="G493" s="1"/>
    </row>
    <row r="494" spans="3:7" x14ac:dyDescent="0.25">
      <c r="C494" s="1"/>
      <c r="D494" s="1"/>
      <c r="E494" s="1"/>
      <c r="F494" s="1"/>
      <c r="G494" s="1"/>
    </row>
    <row r="495" spans="3:7" x14ac:dyDescent="0.25">
      <c r="C495" s="1"/>
      <c r="D495" s="1"/>
      <c r="E495" s="1"/>
      <c r="F495" s="1"/>
      <c r="G495" s="1"/>
    </row>
    <row r="496" spans="3:7" x14ac:dyDescent="0.25">
      <c r="C496" s="1"/>
      <c r="D496" s="1"/>
      <c r="E496" s="1"/>
      <c r="F496" s="1"/>
      <c r="G496" s="1"/>
    </row>
    <row r="497" spans="3:7" x14ac:dyDescent="0.25">
      <c r="C497" s="1"/>
      <c r="D497" s="1"/>
      <c r="E497" s="1"/>
      <c r="F497" s="1"/>
      <c r="G497" s="1"/>
    </row>
    <row r="498" spans="3:7" x14ac:dyDescent="0.25">
      <c r="C498" s="1"/>
      <c r="D498" s="1"/>
      <c r="E498" s="1"/>
      <c r="F498" s="1"/>
      <c r="G498" s="1"/>
    </row>
    <row r="499" spans="3:7" x14ac:dyDescent="0.25">
      <c r="C499" s="1"/>
      <c r="D499" s="1"/>
      <c r="E499" s="1"/>
      <c r="F499" s="1"/>
      <c r="G499" s="1"/>
    </row>
    <row r="500" spans="3:7" x14ac:dyDescent="0.25">
      <c r="C500" s="1"/>
      <c r="D500" s="1"/>
      <c r="E500" s="1"/>
      <c r="F500" s="1"/>
      <c r="G500" s="1"/>
    </row>
    <row r="501" spans="3:7" x14ac:dyDescent="0.25">
      <c r="C501" s="1"/>
      <c r="D501" s="1"/>
      <c r="E501" s="1"/>
      <c r="F501" s="1"/>
      <c r="G501" s="1"/>
    </row>
    <row r="502" spans="3:7" x14ac:dyDescent="0.25">
      <c r="C502" s="1"/>
      <c r="D502" s="1"/>
      <c r="E502" s="1"/>
      <c r="F502" s="1"/>
      <c r="G502" s="1"/>
    </row>
    <row r="503" spans="3:7" x14ac:dyDescent="0.25">
      <c r="C503" s="1"/>
      <c r="D503" s="1"/>
      <c r="E503" s="1"/>
      <c r="F503" s="1"/>
      <c r="G503" s="1"/>
    </row>
    <row r="504" spans="3:7" x14ac:dyDescent="0.25">
      <c r="C504" s="1"/>
      <c r="D504" s="1"/>
      <c r="E504" s="1"/>
      <c r="F504" s="1"/>
      <c r="G504" s="1"/>
    </row>
    <row r="505" spans="3:7" x14ac:dyDescent="0.25">
      <c r="C505" s="1"/>
      <c r="D505" s="1"/>
      <c r="E505" s="1"/>
      <c r="F505" s="1"/>
      <c r="G505" s="1"/>
    </row>
    <row r="506" spans="3:7" x14ac:dyDescent="0.25">
      <c r="C506" s="1"/>
      <c r="D506" s="1"/>
      <c r="E506" s="1"/>
      <c r="F506" s="1"/>
      <c r="G506" s="1"/>
    </row>
    <row r="507" spans="3:7" x14ac:dyDescent="0.25">
      <c r="C507" s="1"/>
      <c r="D507" s="1"/>
      <c r="E507" s="1"/>
      <c r="F507" s="1"/>
      <c r="G507" s="1"/>
    </row>
    <row r="508" spans="3:7" x14ac:dyDescent="0.25">
      <c r="C508" s="1"/>
      <c r="D508" s="1"/>
      <c r="E508" s="1"/>
      <c r="F508" s="1"/>
      <c r="G508" s="1"/>
    </row>
    <row r="509" spans="3:7" x14ac:dyDescent="0.25">
      <c r="C509" s="1"/>
      <c r="D509" s="1"/>
      <c r="E509" s="1"/>
      <c r="F509" s="1"/>
      <c r="G509" s="1"/>
    </row>
    <row r="510" spans="3:7" x14ac:dyDescent="0.25">
      <c r="C510" s="1"/>
      <c r="D510" s="1"/>
      <c r="E510" s="1"/>
      <c r="F510" s="1"/>
      <c r="G510" s="1"/>
    </row>
    <row r="511" spans="3:7" x14ac:dyDescent="0.25">
      <c r="C511" s="1"/>
      <c r="D511" s="1"/>
      <c r="E511" s="1"/>
      <c r="F511" s="1"/>
      <c r="G511" s="1"/>
    </row>
    <row r="512" spans="3:7" x14ac:dyDescent="0.25">
      <c r="C512" s="1"/>
      <c r="D512" s="1"/>
      <c r="E512" s="1"/>
      <c r="F512" s="1"/>
      <c r="G512" s="1"/>
    </row>
    <row r="513" spans="3:7" x14ac:dyDescent="0.25">
      <c r="C513" s="1"/>
      <c r="D513" s="1"/>
      <c r="E513" s="1"/>
      <c r="F513" s="1"/>
      <c r="G513" s="1"/>
    </row>
    <row r="514" spans="3:7" x14ac:dyDescent="0.25">
      <c r="C514" s="1"/>
      <c r="D514" s="1"/>
      <c r="E514" s="1"/>
      <c r="F514" s="1"/>
      <c r="G514" s="1"/>
    </row>
    <row r="515" spans="3:7" x14ac:dyDescent="0.25">
      <c r="C515" s="1"/>
      <c r="D515" s="1"/>
      <c r="E515" s="1"/>
      <c r="F515" s="1"/>
      <c r="G515" s="1"/>
    </row>
    <row r="516" spans="3:7" x14ac:dyDescent="0.25">
      <c r="C516" s="1"/>
      <c r="D516" s="1"/>
      <c r="E516" s="1"/>
      <c r="F516" s="1"/>
      <c r="G516" s="1"/>
    </row>
    <row r="517" spans="3:7" x14ac:dyDescent="0.25">
      <c r="C517" s="1"/>
      <c r="D517" s="1"/>
      <c r="E517" s="1"/>
      <c r="F517" s="1"/>
      <c r="G517" s="1"/>
    </row>
    <row r="518" spans="3:7" x14ac:dyDescent="0.25">
      <c r="C518" s="1"/>
      <c r="D518" s="1"/>
      <c r="E518" s="1"/>
      <c r="F518" s="1"/>
      <c r="G518" s="1"/>
    </row>
    <row r="519" spans="3:7" x14ac:dyDescent="0.25">
      <c r="C519" s="1"/>
      <c r="D519" s="1"/>
      <c r="E519" s="1"/>
      <c r="F519" s="1"/>
      <c r="G519" s="1"/>
    </row>
    <row r="520" spans="3:7" x14ac:dyDescent="0.25">
      <c r="C520" s="1"/>
      <c r="D520" s="1"/>
      <c r="E520" s="1"/>
      <c r="F520" s="1"/>
      <c r="G520" s="1"/>
    </row>
    <row r="521" spans="3:7" x14ac:dyDescent="0.25">
      <c r="C521" s="1"/>
      <c r="D521" s="1"/>
      <c r="E521" s="1"/>
      <c r="F521" s="1"/>
      <c r="G521" s="1"/>
    </row>
    <row r="522" spans="3:7" x14ac:dyDescent="0.25">
      <c r="C522" s="1"/>
      <c r="D522" s="1"/>
      <c r="E522" s="1"/>
      <c r="F522" s="1"/>
      <c r="G522" s="1"/>
    </row>
    <row r="523" spans="3:7" x14ac:dyDescent="0.25">
      <c r="C523" s="1"/>
      <c r="D523" s="1"/>
      <c r="E523" s="1"/>
      <c r="F523" s="1"/>
      <c r="G523" s="1"/>
    </row>
    <row r="524" spans="3:7" x14ac:dyDescent="0.25">
      <c r="C524" s="1"/>
      <c r="D524" s="1"/>
      <c r="E524" s="1"/>
      <c r="F524" s="1"/>
      <c r="G524" s="1"/>
    </row>
    <row r="525" spans="3:7" x14ac:dyDescent="0.25">
      <c r="C525" s="1"/>
      <c r="D525" s="1"/>
      <c r="E525" s="1"/>
      <c r="F525" s="1"/>
      <c r="G525" s="1"/>
    </row>
    <row r="526" spans="3:7" x14ac:dyDescent="0.25">
      <c r="C526" s="1"/>
      <c r="D526" s="1"/>
      <c r="E526" s="1"/>
      <c r="F526" s="1"/>
      <c r="G526" s="1"/>
    </row>
    <row r="527" spans="3:7" x14ac:dyDescent="0.25">
      <c r="C527" s="1"/>
      <c r="D527" s="1"/>
      <c r="E527" s="1"/>
      <c r="F527" s="1"/>
      <c r="G527" s="1"/>
    </row>
    <row r="528" spans="3:7" x14ac:dyDescent="0.25">
      <c r="C528" s="1"/>
      <c r="D528" s="1"/>
      <c r="E528" s="1"/>
      <c r="F528" s="1"/>
      <c r="G528" s="1"/>
    </row>
    <row r="529" spans="3:7" x14ac:dyDescent="0.25">
      <c r="C529" s="1"/>
      <c r="D529" s="1"/>
      <c r="E529" s="1"/>
      <c r="F529" s="1"/>
      <c r="G529" s="1"/>
    </row>
    <row r="530" spans="3:7" x14ac:dyDescent="0.25">
      <c r="C530" s="1"/>
      <c r="D530" s="1"/>
      <c r="E530" s="1"/>
      <c r="F530" s="1"/>
      <c r="G530" s="1"/>
    </row>
    <row r="531" spans="3:7" x14ac:dyDescent="0.25">
      <c r="C531" s="1"/>
      <c r="D531" s="1"/>
      <c r="E531" s="1"/>
      <c r="F531" s="1"/>
      <c r="G531" s="1"/>
    </row>
    <row r="532" spans="3:7" x14ac:dyDescent="0.25">
      <c r="C532" s="1"/>
      <c r="D532" s="1"/>
      <c r="E532" s="1"/>
      <c r="F532" s="1"/>
      <c r="G532" s="1"/>
    </row>
    <row r="533" spans="3:7" x14ac:dyDescent="0.25">
      <c r="C533" s="1"/>
      <c r="D533" s="1"/>
      <c r="E533" s="1"/>
      <c r="F533" s="1"/>
      <c r="G533" s="1"/>
    </row>
    <row r="534" spans="3:7" x14ac:dyDescent="0.25">
      <c r="C534" s="1"/>
      <c r="D534" s="1"/>
      <c r="E534" s="1"/>
      <c r="F534" s="1"/>
      <c r="G534" s="1"/>
    </row>
    <row r="535" spans="3:7" x14ac:dyDescent="0.25">
      <c r="C535" s="1"/>
      <c r="D535" s="1"/>
      <c r="E535" s="1"/>
      <c r="F535" s="1"/>
      <c r="G535" s="1"/>
    </row>
    <row r="536" spans="3:7" x14ac:dyDescent="0.25">
      <c r="C536" s="1"/>
      <c r="D536" s="1"/>
      <c r="E536" s="1"/>
      <c r="F536" s="1"/>
      <c r="G536" s="1"/>
    </row>
    <row r="537" spans="3:7" x14ac:dyDescent="0.25">
      <c r="C537" s="1"/>
      <c r="D537" s="1"/>
      <c r="E537" s="1"/>
      <c r="F537" s="1"/>
      <c r="G537" s="1"/>
    </row>
    <row r="538" spans="3:7" x14ac:dyDescent="0.25">
      <c r="C538" s="1"/>
      <c r="D538" s="1"/>
      <c r="E538" s="1"/>
      <c r="F538" s="1"/>
      <c r="G538" s="1"/>
    </row>
    <row r="539" spans="3:7" x14ac:dyDescent="0.25">
      <c r="C539" s="1"/>
      <c r="D539" s="1"/>
      <c r="E539" s="1"/>
      <c r="F539" s="1"/>
      <c r="G539" s="1"/>
    </row>
    <row r="540" spans="3:7" x14ac:dyDescent="0.25">
      <c r="C540" s="1"/>
      <c r="D540" s="1"/>
      <c r="E540" s="1"/>
      <c r="F540" s="1"/>
      <c r="G540" s="1"/>
    </row>
    <row r="541" spans="3:7" x14ac:dyDescent="0.25">
      <c r="C541" s="1"/>
      <c r="D541" s="1"/>
      <c r="E541" s="1"/>
      <c r="F541" s="1"/>
      <c r="G541" s="1"/>
    </row>
    <row r="542" spans="3:7" x14ac:dyDescent="0.25">
      <c r="C542" s="1"/>
      <c r="D542" s="1"/>
      <c r="E542" s="1"/>
      <c r="F542" s="1"/>
      <c r="G542" s="1"/>
    </row>
    <row r="543" spans="3:7" x14ac:dyDescent="0.25">
      <c r="C543" s="1"/>
      <c r="D543" s="1"/>
      <c r="E543" s="1"/>
      <c r="F543" s="1"/>
      <c r="G543" s="1"/>
    </row>
    <row r="544" spans="3:7" x14ac:dyDescent="0.25">
      <c r="C544" s="1"/>
      <c r="D544" s="1"/>
      <c r="E544" s="1"/>
      <c r="F544" s="1"/>
      <c r="G544" s="1"/>
    </row>
    <row r="545" spans="3:7" x14ac:dyDescent="0.25">
      <c r="C545" s="1"/>
      <c r="D545" s="1"/>
      <c r="E545" s="1"/>
      <c r="F545" s="1"/>
      <c r="G545" s="1"/>
    </row>
    <row r="546" spans="3:7" x14ac:dyDescent="0.25">
      <c r="C546" s="1"/>
      <c r="D546" s="1"/>
      <c r="E546" s="1"/>
      <c r="F546" s="1"/>
      <c r="G546" s="1"/>
    </row>
    <row r="547" spans="3:7" x14ac:dyDescent="0.25">
      <c r="C547" s="1"/>
      <c r="D547" s="1"/>
      <c r="E547" s="1"/>
      <c r="F547" s="1"/>
      <c r="G547" s="1"/>
    </row>
    <row r="548" spans="3:7" x14ac:dyDescent="0.25">
      <c r="C548" s="1"/>
      <c r="D548" s="1"/>
      <c r="E548" s="1"/>
      <c r="F548" s="1"/>
      <c r="G548" s="1"/>
    </row>
    <row r="549" spans="3:7" x14ac:dyDescent="0.25">
      <c r="C549" s="1"/>
      <c r="D549" s="1"/>
      <c r="E549" s="1"/>
      <c r="F549" s="1"/>
      <c r="G549" s="1"/>
    </row>
    <row r="550" spans="3:7" x14ac:dyDescent="0.25">
      <c r="C550" s="1"/>
      <c r="D550" s="1"/>
      <c r="E550" s="1"/>
      <c r="F550" s="1"/>
      <c r="G550" s="1"/>
    </row>
    <row r="551" spans="3:7" x14ac:dyDescent="0.25">
      <c r="C551" s="1"/>
      <c r="D551" s="1"/>
      <c r="E551" s="1"/>
      <c r="F551" s="1"/>
      <c r="G551" s="1"/>
    </row>
    <row r="552" spans="3:7" x14ac:dyDescent="0.25">
      <c r="C552" s="1"/>
      <c r="D552" s="1"/>
      <c r="E552" s="1"/>
      <c r="F552" s="1"/>
      <c r="G552" s="1"/>
    </row>
    <row r="553" spans="3:7" x14ac:dyDescent="0.25">
      <c r="C553" s="1"/>
      <c r="D553" s="1"/>
      <c r="E553" s="1"/>
      <c r="F553" s="1"/>
      <c r="G553" s="1"/>
    </row>
    <row r="554" spans="3:7" x14ac:dyDescent="0.25">
      <c r="C554" s="1"/>
      <c r="D554" s="1"/>
      <c r="E554" s="1"/>
      <c r="F554" s="1"/>
      <c r="G554" s="1"/>
    </row>
    <row r="555" spans="3:7" x14ac:dyDescent="0.25">
      <c r="C555" s="1"/>
      <c r="D555" s="1"/>
      <c r="E555" s="1"/>
      <c r="F555" s="1"/>
      <c r="G555" s="1"/>
    </row>
    <row r="556" spans="3:7" x14ac:dyDescent="0.25">
      <c r="C556" s="1"/>
      <c r="D556" s="1"/>
      <c r="E556" s="1"/>
      <c r="F556" s="1"/>
      <c r="G556" s="1"/>
    </row>
    <row r="557" spans="3:7" x14ac:dyDescent="0.25">
      <c r="C557" s="1"/>
      <c r="D557" s="1"/>
      <c r="E557" s="1"/>
      <c r="F557" s="1"/>
      <c r="G557" s="1"/>
    </row>
    <row r="558" spans="3:7" x14ac:dyDescent="0.25">
      <c r="C558" s="1"/>
      <c r="D558" s="1"/>
      <c r="E558" s="1"/>
      <c r="F558" s="1"/>
      <c r="G558" s="1"/>
    </row>
    <row r="559" spans="3:7" x14ac:dyDescent="0.25">
      <c r="C559" s="1"/>
      <c r="D559" s="1"/>
      <c r="E559" s="1"/>
      <c r="F559" s="1"/>
      <c r="G559" s="1"/>
    </row>
    <row r="560" spans="3:7" x14ac:dyDescent="0.25">
      <c r="C560" s="1"/>
      <c r="D560" s="1"/>
      <c r="E560" s="1"/>
      <c r="F560" s="1"/>
      <c r="G560" s="1"/>
    </row>
    <row r="561" spans="3:7" x14ac:dyDescent="0.25">
      <c r="C561" s="1"/>
      <c r="D561" s="1"/>
      <c r="E561" s="1"/>
      <c r="F561" s="1"/>
      <c r="G561" s="1"/>
    </row>
    <row r="562" spans="3:7" x14ac:dyDescent="0.25">
      <c r="C562" s="1"/>
      <c r="D562" s="1"/>
      <c r="E562" s="1"/>
      <c r="F562" s="1"/>
      <c r="G562" s="1"/>
    </row>
    <row r="563" spans="3:7" x14ac:dyDescent="0.25">
      <c r="C563" s="1"/>
      <c r="D563" s="1"/>
      <c r="E563" s="1"/>
      <c r="F563" s="1"/>
      <c r="G563" s="1"/>
    </row>
    <row r="564" spans="3:7" x14ac:dyDescent="0.25">
      <c r="C564" s="1"/>
      <c r="D564" s="1"/>
      <c r="E564" s="1"/>
      <c r="F564" s="1"/>
      <c r="G564" s="1"/>
    </row>
    <row r="565" spans="3:7" x14ac:dyDescent="0.25">
      <c r="C565" s="1"/>
      <c r="D565" s="1"/>
      <c r="E565" s="1"/>
      <c r="F565" s="1"/>
      <c r="G565" s="1"/>
    </row>
    <row r="566" spans="3:7" x14ac:dyDescent="0.25">
      <c r="C566" s="1"/>
      <c r="D566" s="1"/>
      <c r="E566" s="1"/>
      <c r="F566" s="1"/>
      <c r="G566" s="1"/>
    </row>
    <row r="567" spans="3:7" x14ac:dyDescent="0.25">
      <c r="C567" s="1"/>
      <c r="D567" s="1"/>
      <c r="E567" s="1"/>
      <c r="F567" s="1"/>
      <c r="G567" s="1"/>
    </row>
    <row r="568" spans="3:7" x14ac:dyDescent="0.25">
      <c r="C568" s="1"/>
      <c r="D568" s="1"/>
      <c r="E568" s="1"/>
      <c r="F568" s="1"/>
      <c r="G568" s="1"/>
    </row>
    <row r="569" spans="3:7" x14ac:dyDescent="0.25">
      <c r="C569" s="1"/>
      <c r="D569" s="1"/>
      <c r="E569" s="1"/>
      <c r="F569" s="1"/>
      <c r="G569" s="1"/>
    </row>
    <row r="570" spans="3:7" x14ac:dyDescent="0.25">
      <c r="C570" s="1"/>
      <c r="D570" s="1"/>
      <c r="E570" s="1"/>
      <c r="F570" s="1"/>
      <c r="G570" s="1"/>
    </row>
    <row r="571" spans="3:7" x14ac:dyDescent="0.25">
      <c r="C571" s="1"/>
      <c r="D571" s="1"/>
      <c r="E571" s="1"/>
      <c r="F571" s="1"/>
      <c r="G571" s="1"/>
    </row>
    <row r="572" spans="3:7" x14ac:dyDescent="0.25">
      <c r="C572" s="1"/>
      <c r="D572" s="1"/>
      <c r="E572" s="1"/>
      <c r="F572" s="1"/>
      <c r="G572" s="1"/>
    </row>
    <row r="573" spans="3:7" x14ac:dyDescent="0.25">
      <c r="C573" s="1"/>
      <c r="D573" s="1"/>
      <c r="E573" s="1"/>
      <c r="F573" s="1"/>
      <c r="G573" s="1"/>
    </row>
    <row r="574" spans="3:7" x14ac:dyDescent="0.25">
      <c r="C574" s="1"/>
      <c r="D574" s="1"/>
      <c r="E574" s="1"/>
      <c r="F574" s="1"/>
      <c r="G574" s="1"/>
    </row>
    <row r="575" spans="3:7" x14ac:dyDescent="0.25">
      <c r="C575" s="1"/>
      <c r="D575" s="1"/>
      <c r="E575" s="1"/>
      <c r="F575" s="1"/>
      <c r="G575" s="1"/>
    </row>
    <row r="576" spans="3:7" x14ac:dyDescent="0.25">
      <c r="C576" s="1"/>
      <c r="D576" s="1"/>
      <c r="E576" s="1"/>
      <c r="F576" s="1"/>
      <c r="G576" s="1"/>
    </row>
    <row r="577" spans="3:7" x14ac:dyDescent="0.25">
      <c r="C577" s="1"/>
      <c r="D577" s="1"/>
      <c r="E577" s="1"/>
      <c r="F577" s="1"/>
      <c r="G577" s="1"/>
    </row>
    <row r="578" spans="3:7" x14ac:dyDescent="0.25">
      <c r="C578" s="1"/>
      <c r="D578" s="1"/>
      <c r="E578" s="1"/>
      <c r="F578" s="1"/>
      <c r="G578" s="1"/>
    </row>
    <row r="579" spans="3:7" x14ac:dyDescent="0.25">
      <c r="C579" s="1"/>
      <c r="D579" s="1"/>
      <c r="E579" s="1"/>
      <c r="F579" s="1"/>
      <c r="G579" s="1"/>
    </row>
    <row r="580" spans="3:7" x14ac:dyDescent="0.25">
      <c r="C580" s="1"/>
      <c r="D580" s="1"/>
      <c r="E580" s="1"/>
      <c r="F580" s="1"/>
      <c r="G580" s="1"/>
    </row>
    <row r="581" spans="3:7" x14ac:dyDescent="0.25">
      <c r="C581" s="1"/>
      <c r="D581" s="1"/>
      <c r="E581" s="1"/>
      <c r="F581" s="1"/>
      <c r="G581" s="1"/>
    </row>
    <row r="582" spans="3:7" x14ac:dyDescent="0.25">
      <c r="C582" s="1"/>
      <c r="D582" s="1"/>
      <c r="E582" s="1"/>
      <c r="F582" s="1"/>
      <c r="G582" s="1"/>
    </row>
    <row r="583" spans="3:7" x14ac:dyDescent="0.25">
      <c r="C583" s="1"/>
      <c r="D583" s="1"/>
      <c r="E583" s="1"/>
      <c r="F583" s="1"/>
      <c r="G583" s="1"/>
    </row>
    <row r="584" spans="3:7" x14ac:dyDescent="0.25">
      <c r="C584" s="1"/>
      <c r="D584" s="1"/>
      <c r="E584" s="1"/>
      <c r="F584" s="1"/>
      <c r="G584" s="1"/>
    </row>
    <row r="585" spans="3:7" x14ac:dyDescent="0.25">
      <c r="C585" s="1"/>
      <c r="D585" s="1"/>
      <c r="E585" s="1"/>
      <c r="F585" s="1"/>
      <c r="G585" s="1"/>
    </row>
    <row r="586" spans="3:7" x14ac:dyDescent="0.25">
      <c r="C586" s="1"/>
      <c r="D586" s="1"/>
      <c r="E586" s="1"/>
      <c r="F586" s="1"/>
      <c r="G586" s="1"/>
    </row>
    <row r="587" spans="3:7" x14ac:dyDescent="0.25">
      <c r="C587" s="1"/>
      <c r="D587" s="1"/>
      <c r="E587" s="1"/>
      <c r="F587" s="1"/>
      <c r="G587" s="1"/>
    </row>
    <row r="588" spans="3:7" x14ac:dyDescent="0.25">
      <c r="C588" s="1"/>
      <c r="D588" s="1"/>
      <c r="E588" s="1"/>
      <c r="F588" s="1"/>
      <c r="G588" s="1"/>
    </row>
    <row r="589" spans="3:7" x14ac:dyDescent="0.25">
      <c r="C589" s="1"/>
      <c r="D589" s="1"/>
      <c r="E589" s="1"/>
      <c r="F589" s="1"/>
      <c r="G589" s="1"/>
    </row>
    <row r="590" spans="3:7" x14ac:dyDescent="0.25">
      <c r="C590" s="1"/>
      <c r="D590" s="1"/>
      <c r="E590" s="1"/>
      <c r="F590" s="1"/>
      <c r="G590" s="1"/>
    </row>
    <row r="591" spans="3:7" x14ac:dyDescent="0.25">
      <c r="C591" s="1"/>
      <c r="D591" s="1"/>
      <c r="E591" s="1"/>
      <c r="F591" s="1"/>
      <c r="G591" s="1"/>
    </row>
    <row r="592" spans="3:7" x14ac:dyDescent="0.25">
      <c r="C592" s="1"/>
      <c r="D592" s="1"/>
      <c r="E592" s="1"/>
      <c r="F592" s="1"/>
      <c r="G592" s="1"/>
    </row>
    <row r="593" spans="3:7" x14ac:dyDescent="0.25">
      <c r="C593" s="1"/>
      <c r="D593" s="1"/>
      <c r="E593" s="1"/>
      <c r="F593" s="1"/>
      <c r="G593" s="1"/>
    </row>
    <row r="594" spans="3:7" x14ac:dyDescent="0.25">
      <c r="C594" s="1"/>
      <c r="D594" s="1"/>
      <c r="E594" s="1"/>
      <c r="F594" s="1"/>
      <c r="G594" s="1"/>
    </row>
    <row r="595" spans="3:7" x14ac:dyDescent="0.25">
      <c r="C595" s="1"/>
      <c r="D595" s="1"/>
      <c r="E595" s="1"/>
      <c r="F595" s="1"/>
      <c r="G595" s="1"/>
    </row>
    <row r="596" spans="3:7" x14ac:dyDescent="0.25">
      <c r="C596" s="1"/>
      <c r="D596" s="1"/>
      <c r="E596" s="1"/>
      <c r="F596" s="1"/>
      <c r="G596" s="1"/>
    </row>
    <row r="597" spans="3:7" x14ac:dyDescent="0.25">
      <c r="C597" s="1"/>
      <c r="D597" s="1"/>
      <c r="E597" s="1"/>
      <c r="F597" s="1"/>
      <c r="G597" s="1"/>
    </row>
    <row r="598" spans="3:7" x14ac:dyDescent="0.25">
      <c r="C598" s="1"/>
      <c r="D598" s="1"/>
      <c r="E598" s="1"/>
      <c r="F598" s="1"/>
      <c r="G598" s="1"/>
    </row>
    <row r="599" spans="3:7" x14ac:dyDescent="0.25">
      <c r="C599" s="1"/>
      <c r="D599" s="1"/>
      <c r="E599" s="1"/>
      <c r="F599" s="1"/>
      <c r="G599" s="1"/>
    </row>
    <row r="600" spans="3:7" x14ac:dyDescent="0.25">
      <c r="C600" s="1"/>
      <c r="D600" s="1"/>
      <c r="E600" s="1"/>
      <c r="F600" s="1"/>
      <c r="G600" s="1"/>
    </row>
    <row r="601" spans="3:7" x14ac:dyDescent="0.25">
      <c r="C601" s="1"/>
      <c r="D601" s="1"/>
      <c r="E601" s="1"/>
      <c r="F601" s="1"/>
      <c r="G601" s="1"/>
    </row>
    <row r="602" spans="3:7" x14ac:dyDescent="0.25">
      <c r="C602" s="1"/>
      <c r="D602" s="1"/>
      <c r="E602" s="1"/>
      <c r="F602" s="1"/>
      <c r="G602" s="1"/>
    </row>
    <row r="603" spans="3:7" x14ac:dyDescent="0.25">
      <c r="C603" s="1"/>
      <c r="D603" s="1"/>
      <c r="E603" s="1"/>
      <c r="F603" s="1"/>
      <c r="G603" s="1"/>
    </row>
    <row r="604" spans="3:7" x14ac:dyDescent="0.25">
      <c r="C604" s="1"/>
      <c r="D604" s="1"/>
      <c r="E604" s="1"/>
      <c r="F604" s="1"/>
      <c r="G604" s="1"/>
    </row>
    <row r="605" spans="3:7" x14ac:dyDescent="0.25">
      <c r="C605" s="1"/>
      <c r="D605" s="1"/>
      <c r="E605" s="1"/>
      <c r="F605" s="1"/>
      <c r="G605" s="1"/>
    </row>
    <row r="606" spans="3:7" x14ac:dyDescent="0.25">
      <c r="C606" s="1"/>
      <c r="D606" s="1"/>
      <c r="E606" s="1"/>
      <c r="F606" s="1"/>
      <c r="G606" s="1"/>
    </row>
    <row r="607" spans="3:7" x14ac:dyDescent="0.25">
      <c r="C607" s="1"/>
      <c r="D607" s="1"/>
      <c r="E607" s="1"/>
      <c r="F607" s="1"/>
      <c r="G607" s="1"/>
    </row>
    <row r="608" spans="3:7" x14ac:dyDescent="0.25">
      <c r="C608" s="1"/>
      <c r="D608" s="1"/>
      <c r="E608" s="1"/>
      <c r="F608" s="1"/>
      <c r="G608" s="1"/>
    </row>
    <row r="609" spans="3:7" x14ac:dyDescent="0.25">
      <c r="C609" s="1"/>
      <c r="D609" s="1"/>
      <c r="E609" s="1"/>
      <c r="F609" s="1"/>
      <c r="G609" s="1"/>
    </row>
    <row r="610" spans="3:7" x14ac:dyDescent="0.25">
      <c r="C610" s="1"/>
      <c r="D610" s="1"/>
      <c r="E610" s="1"/>
      <c r="F610" s="1"/>
      <c r="G610" s="1"/>
    </row>
    <row r="611" spans="3:7" x14ac:dyDescent="0.25">
      <c r="C611" s="1"/>
      <c r="D611" s="1"/>
      <c r="E611" s="1"/>
      <c r="F611" s="1"/>
      <c r="G611" s="1"/>
    </row>
    <row r="612" spans="3:7" x14ac:dyDescent="0.25">
      <c r="C612" s="1"/>
      <c r="D612" s="1"/>
      <c r="E612" s="1"/>
      <c r="F612" s="1"/>
      <c r="G612" s="1"/>
    </row>
    <row r="613" spans="3:7" x14ac:dyDescent="0.25">
      <c r="C613" s="1"/>
      <c r="D613" s="1"/>
      <c r="E613" s="1"/>
      <c r="F613" s="1"/>
      <c r="G613" s="1"/>
    </row>
    <row r="614" spans="3:7" x14ac:dyDescent="0.25">
      <c r="C614" s="1"/>
      <c r="D614" s="1"/>
      <c r="E614" s="1"/>
      <c r="F614" s="1"/>
      <c r="G614" s="1"/>
    </row>
    <row r="615" spans="3:7" x14ac:dyDescent="0.25">
      <c r="C615" s="1"/>
      <c r="D615" s="1"/>
      <c r="E615" s="1"/>
      <c r="F615" s="1"/>
      <c r="G615" s="1"/>
    </row>
    <row r="616" spans="3:7" x14ac:dyDescent="0.25">
      <c r="C616" s="1"/>
      <c r="D616" s="1"/>
      <c r="E616" s="1"/>
      <c r="F616" s="1"/>
      <c r="G616" s="1"/>
    </row>
    <row r="617" spans="3:7" x14ac:dyDescent="0.25">
      <c r="C617" s="1"/>
      <c r="D617" s="1"/>
      <c r="E617" s="1"/>
      <c r="F617" s="1"/>
      <c r="G617" s="1"/>
    </row>
    <row r="618" spans="3:7" x14ac:dyDescent="0.25">
      <c r="C618" s="1"/>
      <c r="D618" s="1"/>
      <c r="E618" s="1"/>
      <c r="F618" s="1"/>
      <c r="G618" s="1"/>
    </row>
    <row r="619" spans="3:7" x14ac:dyDescent="0.25">
      <c r="C619" s="1"/>
      <c r="D619" s="1"/>
      <c r="E619" s="1"/>
      <c r="F619" s="1"/>
      <c r="G619" s="1"/>
    </row>
    <row r="620" spans="3:7" x14ac:dyDescent="0.25">
      <c r="C620" s="1"/>
      <c r="D620" s="1"/>
      <c r="E620" s="1"/>
      <c r="F620" s="1"/>
      <c r="G620" s="1"/>
    </row>
    <row r="621" spans="3:7" x14ac:dyDescent="0.25">
      <c r="C621" s="1"/>
      <c r="D621" s="1"/>
      <c r="E621" s="1"/>
      <c r="F621" s="1"/>
      <c r="G621" s="1"/>
    </row>
    <row r="622" spans="3:7" x14ac:dyDescent="0.25">
      <c r="C622" s="1"/>
      <c r="D622" s="1"/>
      <c r="E622" s="1"/>
      <c r="F622" s="1"/>
      <c r="G622" s="1"/>
    </row>
    <row r="623" spans="3:7" x14ac:dyDescent="0.25">
      <c r="C623" s="1"/>
      <c r="D623" s="1"/>
      <c r="E623" s="1"/>
      <c r="F623" s="1"/>
      <c r="G623" s="1"/>
    </row>
    <row r="624" spans="3:7" x14ac:dyDescent="0.25">
      <c r="C624" s="1"/>
      <c r="D624" s="1"/>
      <c r="E624" s="1"/>
      <c r="F624" s="1"/>
      <c r="G624" s="1"/>
    </row>
    <row r="625" spans="3:7" x14ac:dyDescent="0.25">
      <c r="C625" s="1"/>
      <c r="D625" s="1"/>
      <c r="E625" s="1"/>
      <c r="F625" s="1"/>
      <c r="G625" s="1"/>
    </row>
    <row r="626" spans="3:7" x14ac:dyDescent="0.25">
      <c r="C626" s="1"/>
      <c r="D626" s="1"/>
      <c r="E626" s="1"/>
      <c r="F626" s="1"/>
      <c r="G626" s="1"/>
    </row>
    <row r="627" spans="3:7" x14ac:dyDescent="0.25">
      <c r="C627" s="1"/>
      <c r="D627" s="1"/>
      <c r="E627" s="1"/>
      <c r="F627" s="1"/>
      <c r="G627" s="1"/>
    </row>
    <row r="628" spans="3:7" x14ac:dyDescent="0.25">
      <c r="C628" s="1"/>
      <c r="D628" s="1"/>
      <c r="E628" s="1"/>
      <c r="F628" s="1"/>
      <c r="G628" s="1"/>
    </row>
    <row r="629" spans="3:7" x14ac:dyDescent="0.25">
      <c r="C629" s="1"/>
      <c r="D629" s="1"/>
      <c r="E629" s="1"/>
      <c r="F629" s="1"/>
      <c r="G629" s="1"/>
    </row>
    <row r="630" spans="3:7" x14ac:dyDescent="0.25">
      <c r="C630" s="1"/>
      <c r="D630" s="1"/>
      <c r="E630" s="1"/>
      <c r="F630" s="1"/>
      <c r="G630" s="1"/>
    </row>
    <row r="631" spans="3:7" x14ac:dyDescent="0.25">
      <c r="C631" s="1"/>
      <c r="D631" s="1"/>
      <c r="E631" s="1"/>
      <c r="F631" s="1"/>
      <c r="G631" s="1"/>
    </row>
    <row r="632" spans="3:7" x14ac:dyDescent="0.25">
      <c r="C632" s="1"/>
      <c r="D632" s="1"/>
      <c r="E632" s="1"/>
      <c r="F632" s="1"/>
      <c r="G632" s="1"/>
    </row>
    <row r="633" spans="3:7" x14ac:dyDescent="0.25">
      <c r="C633" s="1"/>
      <c r="D633" s="1"/>
      <c r="E633" s="1"/>
      <c r="F633" s="1"/>
      <c r="G633" s="1"/>
    </row>
    <row r="634" spans="3:7" x14ac:dyDescent="0.25">
      <c r="C634" s="1"/>
      <c r="D634" s="1"/>
      <c r="E634" s="1"/>
      <c r="F634" s="1"/>
      <c r="G634" s="1"/>
    </row>
    <row r="635" spans="3:7" x14ac:dyDescent="0.25">
      <c r="C635" s="1"/>
      <c r="D635" s="1"/>
      <c r="E635" s="1"/>
      <c r="F635" s="1"/>
      <c r="G635" s="1"/>
    </row>
    <row r="636" spans="3:7" x14ac:dyDescent="0.25">
      <c r="C636" s="1"/>
      <c r="D636" s="1"/>
      <c r="E636" s="1"/>
      <c r="F636" s="1"/>
      <c r="G636" s="1"/>
    </row>
    <row r="637" spans="3:7" x14ac:dyDescent="0.25">
      <c r="C637" s="1"/>
      <c r="D637" s="1"/>
      <c r="E637" s="1"/>
      <c r="F637" s="1"/>
      <c r="G637" s="1"/>
    </row>
    <row r="638" spans="3:7" x14ac:dyDescent="0.25">
      <c r="C638" s="1"/>
      <c r="D638" s="1"/>
      <c r="E638" s="1"/>
      <c r="F638" s="1"/>
      <c r="G638" s="1"/>
    </row>
    <row r="639" spans="3:7" x14ac:dyDescent="0.25">
      <c r="C639" s="1"/>
      <c r="D639" s="1"/>
      <c r="E639" s="1"/>
      <c r="F639" s="1"/>
      <c r="G639" s="1"/>
    </row>
    <row r="640" spans="3:7" x14ac:dyDescent="0.25">
      <c r="C640" s="1"/>
      <c r="D640" s="1"/>
      <c r="E640" s="1"/>
      <c r="F640" s="1"/>
      <c r="G640" s="1"/>
    </row>
    <row r="641" spans="3:7" x14ac:dyDescent="0.25">
      <c r="C641" s="1"/>
      <c r="D641" s="1"/>
      <c r="E641" s="1"/>
      <c r="F641" s="1"/>
      <c r="G641" s="1"/>
    </row>
    <row r="642" spans="3:7" x14ac:dyDescent="0.25">
      <c r="C642" s="1"/>
      <c r="D642" s="1"/>
      <c r="E642" s="1"/>
      <c r="F642" s="1"/>
      <c r="G642" s="1"/>
    </row>
    <row r="643" spans="3:7" x14ac:dyDescent="0.25">
      <c r="C643" s="1"/>
      <c r="D643" s="1"/>
      <c r="E643" s="1"/>
      <c r="F643" s="1"/>
      <c r="G643" s="1"/>
    </row>
    <row r="644" spans="3:7" x14ac:dyDescent="0.25">
      <c r="C644" s="1"/>
      <c r="D644" s="1"/>
      <c r="E644" s="1"/>
      <c r="F644" s="1"/>
      <c r="G644" s="1"/>
    </row>
    <row r="645" spans="3:7" x14ac:dyDescent="0.25">
      <c r="C645" s="1"/>
      <c r="D645" s="1"/>
      <c r="E645" s="1"/>
      <c r="F645" s="1"/>
      <c r="G645" s="1"/>
    </row>
    <row r="646" spans="3:7" x14ac:dyDescent="0.25">
      <c r="C646" s="1"/>
      <c r="D646" s="1"/>
      <c r="E646" s="1"/>
      <c r="F646" s="1"/>
      <c r="G646" s="1"/>
    </row>
    <row r="647" spans="3:7" x14ac:dyDescent="0.25">
      <c r="C647" s="1"/>
      <c r="D647" s="1"/>
      <c r="E647" s="1"/>
      <c r="F647" s="1"/>
      <c r="G647" s="1"/>
    </row>
    <row r="648" spans="3:7" x14ac:dyDescent="0.25">
      <c r="C648" s="1"/>
      <c r="D648" s="1"/>
      <c r="E648" s="1"/>
      <c r="F648" s="1"/>
      <c r="G648" s="1"/>
    </row>
    <row r="649" spans="3:7" x14ac:dyDescent="0.25">
      <c r="C649" s="1"/>
      <c r="D649" s="1"/>
      <c r="E649" s="1"/>
      <c r="F649" s="1"/>
      <c r="G649" s="1"/>
    </row>
    <row r="650" spans="3:7" x14ac:dyDescent="0.25">
      <c r="C650" s="1"/>
      <c r="D650" s="1"/>
      <c r="E650" s="1"/>
      <c r="F650" s="1"/>
      <c r="G650" s="1"/>
    </row>
    <row r="651" spans="3:7" x14ac:dyDescent="0.25">
      <c r="C651" s="1"/>
      <c r="D651" s="1"/>
      <c r="E651" s="1"/>
      <c r="F651" s="1"/>
      <c r="G651" s="1"/>
    </row>
    <row r="652" spans="3:7" x14ac:dyDescent="0.25">
      <c r="C652" s="1"/>
      <c r="D652" s="1"/>
      <c r="E652" s="1"/>
      <c r="F652" s="1"/>
      <c r="G652" s="1"/>
    </row>
    <row r="653" spans="3:7" x14ac:dyDescent="0.25">
      <c r="C653" s="1"/>
      <c r="D653" s="1"/>
      <c r="E653" s="1"/>
      <c r="F653" s="1"/>
      <c r="G653" s="1"/>
    </row>
    <row r="654" spans="3:7" x14ac:dyDescent="0.25">
      <c r="C654" s="1"/>
      <c r="D654" s="1"/>
      <c r="E654" s="1"/>
      <c r="F654" s="1"/>
      <c r="G654" s="1"/>
    </row>
    <row r="655" spans="3:7" x14ac:dyDescent="0.25">
      <c r="C655" s="1"/>
      <c r="D655" s="1"/>
      <c r="E655" s="1"/>
      <c r="F655" s="1"/>
      <c r="G655" s="1"/>
    </row>
    <row r="656" spans="3:7" x14ac:dyDescent="0.25">
      <c r="C656" s="1"/>
      <c r="D656" s="1"/>
      <c r="E656" s="1"/>
      <c r="F656" s="1"/>
      <c r="G656" s="1"/>
    </row>
    <row r="657" spans="3:7" x14ac:dyDescent="0.25">
      <c r="C657" s="1"/>
      <c r="D657" s="1"/>
      <c r="E657" s="1"/>
      <c r="F657" s="1"/>
      <c r="G657" s="1"/>
    </row>
    <row r="658" spans="3:7" x14ac:dyDescent="0.25">
      <c r="C658" s="1"/>
      <c r="D658" s="1"/>
      <c r="E658" s="1"/>
      <c r="F658" s="1"/>
      <c r="G658" s="1"/>
    </row>
    <row r="659" spans="3:7" x14ac:dyDescent="0.25">
      <c r="C659" s="1"/>
      <c r="D659" s="1"/>
      <c r="E659" s="1"/>
      <c r="F659" s="1"/>
      <c r="G659" s="1"/>
    </row>
    <row r="660" spans="3:7" x14ac:dyDescent="0.25">
      <c r="C660" s="1"/>
      <c r="D660" s="1"/>
      <c r="E660" s="1"/>
      <c r="F660" s="1"/>
      <c r="G660" s="1"/>
    </row>
    <row r="661" spans="3:7" x14ac:dyDescent="0.25">
      <c r="C661" s="1"/>
      <c r="D661" s="1"/>
      <c r="E661" s="1"/>
      <c r="F661" s="1"/>
      <c r="G661" s="1"/>
    </row>
    <row r="662" spans="3:7" x14ac:dyDescent="0.25">
      <c r="C662" s="1"/>
      <c r="D662" s="1"/>
      <c r="E662" s="1"/>
      <c r="F662" s="1"/>
      <c r="G662" s="1"/>
    </row>
    <row r="663" spans="3:7" x14ac:dyDescent="0.25">
      <c r="C663" s="1"/>
      <c r="D663" s="1"/>
      <c r="E663" s="1"/>
      <c r="F663" s="1"/>
      <c r="G663" s="1"/>
    </row>
    <row r="664" spans="3:7" x14ac:dyDescent="0.25">
      <c r="C664" s="1"/>
      <c r="D664" s="1"/>
      <c r="E664" s="1"/>
      <c r="F664" s="1"/>
      <c r="G664" s="1"/>
    </row>
    <row r="665" spans="3:7" x14ac:dyDescent="0.25">
      <c r="C665" s="1"/>
      <c r="D665" s="1"/>
      <c r="E665" s="1"/>
      <c r="F665" s="1"/>
      <c r="G665" s="1"/>
    </row>
    <row r="666" spans="3:7" x14ac:dyDescent="0.25">
      <c r="C666" s="1"/>
      <c r="D666" s="1"/>
      <c r="E666" s="1"/>
      <c r="F666" s="1"/>
      <c r="G666" s="1"/>
    </row>
    <row r="667" spans="3:7" x14ac:dyDescent="0.25">
      <c r="C667" s="1"/>
      <c r="D667" s="1"/>
      <c r="E667" s="1"/>
      <c r="F667" s="1"/>
      <c r="G667" s="1"/>
    </row>
    <row r="668" spans="3:7" x14ac:dyDescent="0.25">
      <c r="C668" s="1"/>
      <c r="D668" s="1"/>
      <c r="E668" s="1"/>
      <c r="F668" s="1"/>
      <c r="G668" s="1"/>
    </row>
    <row r="669" spans="3:7" x14ac:dyDescent="0.25">
      <c r="C669" s="1"/>
      <c r="D669" s="1"/>
      <c r="E669" s="1"/>
      <c r="F669" s="1"/>
      <c r="G669" s="1"/>
    </row>
    <row r="670" spans="3:7" x14ac:dyDescent="0.25">
      <c r="C670" s="1"/>
      <c r="D670" s="1"/>
      <c r="E670" s="1"/>
      <c r="F670" s="1"/>
      <c r="G670" s="1"/>
    </row>
    <row r="671" spans="3:7" x14ac:dyDescent="0.25">
      <c r="C671" s="1"/>
      <c r="D671" s="1"/>
      <c r="E671" s="1"/>
      <c r="F671" s="1"/>
      <c r="G671" s="1"/>
    </row>
    <row r="672" spans="3:7" x14ac:dyDescent="0.25">
      <c r="C672" s="1"/>
      <c r="D672" s="1"/>
      <c r="E672" s="1"/>
      <c r="F672" s="1"/>
      <c r="G672" s="1"/>
    </row>
    <row r="673" spans="3:7" x14ac:dyDescent="0.25">
      <c r="C673" s="1"/>
      <c r="D673" s="1"/>
      <c r="E673" s="1"/>
      <c r="F673" s="1"/>
      <c r="G673" s="1"/>
    </row>
    <row r="674" spans="3:7" x14ac:dyDescent="0.25">
      <c r="C674" s="1"/>
      <c r="D674" s="1"/>
      <c r="E674" s="1"/>
      <c r="F674" s="1"/>
      <c r="G674" s="1"/>
    </row>
    <row r="675" spans="3:7" x14ac:dyDescent="0.25">
      <c r="C675" s="1"/>
      <c r="D675" s="1"/>
      <c r="E675" s="1"/>
      <c r="F675" s="1"/>
      <c r="G675" s="1"/>
    </row>
    <row r="676" spans="3:7" x14ac:dyDescent="0.25">
      <c r="C676" s="1"/>
      <c r="D676" s="1"/>
      <c r="E676" s="1"/>
      <c r="F676" s="1"/>
      <c r="G676" s="1"/>
    </row>
    <row r="677" spans="3:7" x14ac:dyDescent="0.25">
      <c r="C677" s="1"/>
      <c r="D677" s="1"/>
      <c r="E677" s="1"/>
      <c r="F677" s="1"/>
      <c r="G677" s="1"/>
    </row>
    <row r="678" spans="3:7" x14ac:dyDescent="0.25">
      <c r="C678" s="1"/>
      <c r="D678" s="1"/>
      <c r="E678" s="1"/>
      <c r="F678" s="1"/>
      <c r="G678" s="1"/>
    </row>
    <row r="679" spans="3:7" x14ac:dyDescent="0.25">
      <c r="C679" s="1"/>
      <c r="D679" s="1"/>
      <c r="E679" s="1"/>
      <c r="F679" s="1"/>
      <c r="G679" s="1"/>
    </row>
    <row r="680" spans="3:7" x14ac:dyDescent="0.25">
      <c r="C680" s="1"/>
      <c r="D680" s="1"/>
      <c r="E680" s="1"/>
      <c r="F680" s="1"/>
      <c r="G680" s="1"/>
    </row>
    <row r="681" spans="3:7" x14ac:dyDescent="0.25">
      <c r="C681" s="1"/>
      <c r="D681" s="1"/>
      <c r="E681" s="1"/>
      <c r="F681" s="1"/>
      <c r="G681" s="1"/>
    </row>
    <row r="682" spans="3:7" x14ac:dyDescent="0.25">
      <c r="C682" s="1"/>
      <c r="D682" s="1"/>
      <c r="E682" s="1"/>
      <c r="F682" s="1"/>
      <c r="G682" s="1"/>
    </row>
    <row r="683" spans="3:7" x14ac:dyDescent="0.25">
      <c r="C683" s="1"/>
      <c r="D683" s="1"/>
      <c r="E683" s="1"/>
      <c r="F683" s="1"/>
      <c r="G683" s="1"/>
    </row>
    <row r="684" spans="3:7" x14ac:dyDescent="0.25">
      <c r="C684" s="1"/>
      <c r="D684" s="1"/>
      <c r="E684" s="1"/>
      <c r="F684" s="1"/>
      <c r="G684" s="1"/>
    </row>
    <row r="685" spans="3:7" x14ac:dyDescent="0.25">
      <c r="C685" s="1"/>
      <c r="D685" s="1"/>
      <c r="E685" s="1"/>
      <c r="F685" s="1"/>
      <c r="G685" s="1"/>
    </row>
    <row r="686" spans="3:7" x14ac:dyDescent="0.25">
      <c r="C686" s="1"/>
      <c r="D686" s="1"/>
      <c r="E686" s="1"/>
      <c r="F686" s="1"/>
      <c r="G686" s="1"/>
    </row>
    <row r="687" spans="3:7" x14ac:dyDescent="0.25">
      <c r="C687" s="1"/>
      <c r="D687" s="1"/>
      <c r="E687" s="1"/>
      <c r="F687" s="1"/>
      <c r="G687" s="1"/>
    </row>
    <row r="688" spans="3:7" x14ac:dyDescent="0.25">
      <c r="C688" s="1"/>
      <c r="D688" s="1"/>
      <c r="E688" s="1"/>
      <c r="F688" s="1"/>
      <c r="G688" s="1"/>
    </row>
    <row r="689" spans="3:7" x14ac:dyDescent="0.25">
      <c r="C689" s="1"/>
      <c r="D689" s="1"/>
      <c r="E689" s="1"/>
      <c r="F689" s="1"/>
      <c r="G689" s="1"/>
    </row>
    <row r="690" spans="3:7" x14ac:dyDescent="0.25">
      <c r="C690" s="1"/>
      <c r="D690" s="1"/>
      <c r="E690" s="1"/>
      <c r="F690" s="1"/>
      <c r="G690" s="1"/>
    </row>
    <row r="691" spans="3:7" x14ac:dyDescent="0.25">
      <c r="C691" s="1"/>
      <c r="D691" s="1"/>
      <c r="E691" s="1"/>
      <c r="F691" s="1"/>
      <c r="G691" s="1"/>
    </row>
    <row r="692" spans="3:7" x14ac:dyDescent="0.25">
      <c r="C692" s="1"/>
      <c r="D692" s="1"/>
      <c r="E692" s="1"/>
      <c r="F692" s="1"/>
      <c r="G692" s="1"/>
    </row>
    <row r="693" spans="3:7" x14ac:dyDescent="0.25">
      <c r="C693" s="1"/>
      <c r="D693" s="1"/>
      <c r="E693" s="1"/>
      <c r="F693" s="1"/>
      <c r="G693" s="1"/>
    </row>
    <row r="694" spans="3:7" x14ac:dyDescent="0.25">
      <c r="C694" s="1"/>
      <c r="D694" s="1"/>
      <c r="E694" s="1"/>
      <c r="F694" s="1"/>
      <c r="G694" s="1"/>
    </row>
    <row r="695" spans="3:7" x14ac:dyDescent="0.25">
      <c r="C695" s="1"/>
      <c r="D695" s="1"/>
      <c r="E695" s="1"/>
      <c r="F695" s="1"/>
      <c r="G695" s="1"/>
    </row>
    <row r="696" spans="3:7" x14ac:dyDescent="0.25">
      <c r="C696" s="1"/>
      <c r="D696" s="1"/>
      <c r="E696" s="1"/>
      <c r="F696" s="1"/>
      <c r="G696" s="1"/>
    </row>
    <row r="697" spans="3:7" x14ac:dyDescent="0.25">
      <c r="C697" s="1"/>
      <c r="D697" s="1"/>
      <c r="E697" s="1"/>
      <c r="F697" s="1"/>
      <c r="G697" s="1"/>
    </row>
    <row r="698" spans="3:7" x14ac:dyDescent="0.25">
      <c r="C698" s="1"/>
      <c r="D698" s="1"/>
      <c r="E698" s="1"/>
      <c r="F698" s="1"/>
      <c r="G698" s="1"/>
    </row>
    <row r="699" spans="3:7" x14ac:dyDescent="0.25">
      <c r="C699" s="1"/>
      <c r="D699" s="1"/>
      <c r="E699" s="1"/>
      <c r="F699" s="1"/>
      <c r="G699" s="1"/>
    </row>
    <row r="700" spans="3:7" x14ac:dyDescent="0.25">
      <c r="C700" s="1"/>
      <c r="D700" s="1"/>
      <c r="E700" s="1"/>
      <c r="F700" s="1"/>
      <c r="G700" s="1"/>
    </row>
    <row r="701" spans="3:7" x14ac:dyDescent="0.25">
      <c r="C701" s="1"/>
      <c r="D701" s="1"/>
      <c r="E701" s="1"/>
      <c r="F701" s="1"/>
      <c r="G701" s="1"/>
    </row>
    <row r="702" spans="3:7" x14ac:dyDescent="0.25">
      <c r="C702" s="1"/>
      <c r="D702" s="1"/>
      <c r="E702" s="1"/>
      <c r="F702" s="1"/>
      <c r="G702" s="1"/>
    </row>
    <row r="703" spans="3:7" x14ac:dyDescent="0.25">
      <c r="C703" s="1"/>
      <c r="D703" s="1"/>
      <c r="E703" s="1"/>
      <c r="F703" s="1"/>
      <c r="G703" s="1"/>
    </row>
    <row r="704" spans="3:7" x14ac:dyDescent="0.25">
      <c r="C704" s="1"/>
      <c r="D704" s="1"/>
      <c r="E704" s="1"/>
      <c r="F704" s="1"/>
      <c r="G704" s="1"/>
    </row>
    <row r="705" spans="3:7" x14ac:dyDescent="0.25">
      <c r="C705" s="1"/>
      <c r="D705" s="1"/>
      <c r="E705" s="1"/>
      <c r="F705" s="1"/>
      <c r="G705" s="1"/>
    </row>
    <row r="706" spans="3:7" x14ac:dyDescent="0.25">
      <c r="C706" s="1"/>
      <c r="D706" s="1"/>
      <c r="E706" s="1"/>
      <c r="F706" s="1"/>
      <c r="G706" s="1"/>
    </row>
    <row r="707" spans="3:7" x14ac:dyDescent="0.25">
      <c r="C707" s="1"/>
      <c r="D707" s="1"/>
      <c r="E707" s="1"/>
      <c r="F707" s="1"/>
      <c r="G707" s="1"/>
    </row>
    <row r="708" spans="3:7" x14ac:dyDescent="0.25">
      <c r="C708" s="1"/>
      <c r="D708" s="1"/>
      <c r="E708" s="1"/>
      <c r="F708" s="1"/>
      <c r="G708" s="1"/>
    </row>
    <row r="709" spans="3:7" x14ac:dyDescent="0.25">
      <c r="C709" s="1"/>
      <c r="D709" s="1"/>
      <c r="E709" s="1"/>
      <c r="F709" s="1"/>
      <c r="G709" s="1"/>
    </row>
    <row r="710" spans="3:7" x14ac:dyDescent="0.25">
      <c r="C710" s="1"/>
      <c r="D710" s="1"/>
      <c r="E710" s="1"/>
      <c r="F710" s="1"/>
      <c r="G710" s="1"/>
    </row>
    <row r="711" spans="3:7" x14ac:dyDescent="0.25">
      <c r="C711" s="1"/>
      <c r="D711" s="1"/>
      <c r="E711" s="1"/>
      <c r="F711" s="1"/>
      <c r="G711" s="1"/>
    </row>
    <row r="712" spans="3:7" x14ac:dyDescent="0.25">
      <c r="C712" s="1"/>
      <c r="D712" s="1"/>
      <c r="E712" s="1"/>
      <c r="F712" s="1"/>
      <c r="G712" s="1"/>
    </row>
    <row r="713" spans="3:7" x14ac:dyDescent="0.25">
      <c r="C713" s="1"/>
      <c r="D713" s="1"/>
      <c r="E713" s="1"/>
      <c r="F713" s="1"/>
      <c r="G713" s="1"/>
    </row>
    <row r="714" spans="3:7" x14ac:dyDescent="0.25">
      <c r="C714" s="1"/>
      <c r="D714" s="1"/>
      <c r="E714" s="1"/>
      <c r="F714" s="1"/>
      <c r="G714" s="1"/>
    </row>
    <row r="715" spans="3:7" x14ac:dyDescent="0.25">
      <c r="C715" s="1"/>
      <c r="D715" s="1"/>
      <c r="E715" s="1"/>
      <c r="F715" s="1"/>
      <c r="G715" s="1"/>
    </row>
    <row r="716" spans="3:7" x14ac:dyDescent="0.25">
      <c r="C716" s="1"/>
      <c r="D716" s="1"/>
      <c r="E716" s="1"/>
      <c r="F716" s="1"/>
      <c r="G716" s="1"/>
    </row>
    <row r="717" spans="3:7" x14ac:dyDescent="0.25">
      <c r="C717" s="1"/>
      <c r="D717" s="1"/>
      <c r="E717" s="1"/>
      <c r="F717" s="1"/>
      <c r="G717" s="1"/>
    </row>
    <row r="718" spans="3:7" x14ac:dyDescent="0.25">
      <c r="C718" s="1"/>
      <c r="D718" s="1"/>
      <c r="E718" s="1"/>
      <c r="F718" s="1"/>
      <c r="G718" s="1"/>
    </row>
    <row r="719" spans="3:7" x14ac:dyDescent="0.25">
      <c r="C719" s="1"/>
      <c r="D719" s="1"/>
      <c r="E719" s="1"/>
      <c r="F719" s="1"/>
      <c r="G719" s="1"/>
    </row>
    <row r="720" spans="3:7" x14ac:dyDescent="0.25">
      <c r="C720" s="1"/>
      <c r="D720" s="1"/>
      <c r="E720" s="1"/>
      <c r="F720" s="1"/>
      <c r="G720" s="1"/>
    </row>
    <row r="721" spans="3:7" x14ac:dyDescent="0.25">
      <c r="C721" s="1"/>
      <c r="D721" s="1"/>
      <c r="E721" s="1"/>
      <c r="F721" s="1"/>
      <c r="G721" s="1"/>
    </row>
    <row r="722" spans="3:7" x14ac:dyDescent="0.25">
      <c r="C722" s="1"/>
      <c r="D722" s="1"/>
      <c r="E722" s="1"/>
      <c r="F722" s="1"/>
      <c r="G722" s="1"/>
    </row>
    <row r="723" spans="3:7" x14ac:dyDescent="0.25">
      <c r="C723" s="1"/>
      <c r="D723" s="1"/>
      <c r="E723" s="1"/>
      <c r="F723" s="1"/>
      <c r="G723" s="1"/>
    </row>
    <row r="724" spans="3:7" x14ac:dyDescent="0.25">
      <c r="C724" s="1"/>
      <c r="D724" s="1"/>
      <c r="E724" s="1"/>
      <c r="F724" s="1"/>
      <c r="G724" s="1"/>
    </row>
    <row r="725" spans="3:7" x14ac:dyDescent="0.25">
      <c r="C725" s="1"/>
      <c r="D725" s="1"/>
      <c r="E725" s="1"/>
      <c r="F725" s="1"/>
      <c r="G725" s="1"/>
    </row>
    <row r="726" spans="3:7" x14ac:dyDescent="0.25">
      <c r="C726" s="1"/>
      <c r="D726" s="1"/>
      <c r="E726" s="1"/>
      <c r="F726" s="1"/>
      <c r="G726" s="1"/>
    </row>
    <row r="727" spans="3:7" x14ac:dyDescent="0.25">
      <c r="C727" s="1"/>
      <c r="D727" s="1"/>
      <c r="E727" s="1"/>
      <c r="F727" s="1"/>
      <c r="G727" s="1"/>
    </row>
    <row r="728" spans="3:7" x14ac:dyDescent="0.25">
      <c r="C728" s="1"/>
      <c r="D728" s="1"/>
      <c r="E728" s="1"/>
      <c r="F728" s="1"/>
      <c r="G728" s="1"/>
    </row>
    <row r="729" spans="3:7" x14ac:dyDescent="0.25">
      <c r="C729" s="1"/>
      <c r="D729" s="1"/>
      <c r="E729" s="1"/>
      <c r="F729" s="1"/>
      <c r="G729" s="1"/>
    </row>
    <row r="730" spans="3:7" x14ac:dyDescent="0.25">
      <c r="C730" s="1"/>
      <c r="D730" s="1"/>
      <c r="E730" s="1"/>
      <c r="F730" s="1"/>
      <c r="G730" s="1"/>
    </row>
    <row r="731" spans="3:7" x14ac:dyDescent="0.25">
      <c r="C731" s="1"/>
      <c r="D731" s="1"/>
      <c r="E731" s="1"/>
      <c r="F731" s="1"/>
      <c r="G731" s="1"/>
    </row>
    <row r="732" spans="3:7" x14ac:dyDescent="0.25">
      <c r="C732" s="1"/>
      <c r="D732" s="1"/>
      <c r="E732" s="1"/>
      <c r="F732" s="1"/>
      <c r="G732" s="1"/>
    </row>
    <row r="733" spans="3:7" x14ac:dyDescent="0.25">
      <c r="C733" s="1"/>
      <c r="D733" s="1"/>
      <c r="E733" s="1"/>
      <c r="F733" s="1"/>
      <c r="G733" s="1"/>
    </row>
    <row r="734" spans="3:7" x14ac:dyDescent="0.25">
      <c r="C734" s="1"/>
      <c r="D734" s="1"/>
      <c r="E734" s="1"/>
      <c r="F734" s="1"/>
      <c r="G734" s="1"/>
    </row>
    <row r="735" spans="3:7" x14ac:dyDescent="0.25">
      <c r="C735" s="1"/>
      <c r="D735" s="1"/>
      <c r="E735" s="1"/>
      <c r="F735" s="1"/>
      <c r="G735" s="1"/>
    </row>
    <row r="736" spans="3:7" x14ac:dyDescent="0.25">
      <c r="C736" s="1"/>
      <c r="D736" s="1"/>
      <c r="E736" s="1"/>
      <c r="F736" s="1"/>
      <c r="G736" s="1"/>
    </row>
    <row r="737" spans="3:7" x14ac:dyDescent="0.25">
      <c r="C737" s="1"/>
      <c r="D737" s="1"/>
      <c r="E737" s="1"/>
      <c r="F737" s="1"/>
      <c r="G737" s="1"/>
    </row>
    <row r="738" spans="3:7" x14ac:dyDescent="0.25">
      <c r="C738" s="1"/>
      <c r="D738" s="1"/>
      <c r="E738" s="1"/>
      <c r="F738" s="1"/>
      <c r="G738" s="1"/>
    </row>
    <row r="739" spans="3:7" x14ac:dyDescent="0.25">
      <c r="C739" s="1"/>
      <c r="D739" s="1"/>
      <c r="E739" s="1"/>
      <c r="F739" s="1"/>
      <c r="G739" s="1"/>
    </row>
    <row r="740" spans="3:7" x14ac:dyDescent="0.25">
      <c r="C740" s="1"/>
      <c r="D740" s="1"/>
      <c r="E740" s="1"/>
      <c r="F740" s="1"/>
      <c r="G740" s="1"/>
    </row>
    <row r="741" spans="3:7" x14ac:dyDescent="0.25">
      <c r="C741" s="1"/>
      <c r="D741" s="1"/>
      <c r="E741" s="1"/>
      <c r="F741" s="1"/>
      <c r="G741" s="1"/>
    </row>
    <row r="742" spans="3:7" x14ac:dyDescent="0.25">
      <c r="C742" s="1"/>
      <c r="D742" s="1"/>
      <c r="E742" s="1"/>
      <c r="F742" s="1"/>
      <c r="G742" s="1"/>
    </row>
    <row r="743" spans="3:7" x14ac:dyDescent="0.25">
      <c r="C743" s="1"/>
      <c r="D743" s="1"/>
      <c r="E743" s="1"/>
      <c r="F743" s="1"/>
      <c r="G743" s="1"/>
    </row>
    <row r="744" spans="3:7" x14ac:dyDescent="0.25">
      <c r="C744" s="1"/>
      <c r="D744" s="1"/>
      <c r="E744" s="1"/>
      <c r="F744" s="1"/>
      <c r="G744" s="1"/>
    </row>
    <row r="745" spans="3:7" x14ac:dyDescent="0.25">
      <c r="C745" s="1"/>
      <c r="D745" s="1"/>
      <c r="E745" s="1"/>
      <c r="F745" s="1"/>
      <c r="G745" s="1"/>
    </row>
    <row r="746" spans="3:7" x14ac:dyDescent="0.25">
      <c r="C746" s="1"/>
      <c r="D746" s="1"/>
      <c r="E746" s="1"/>
      <c r="F746" s="1"/>
      <c r="G746" s="1"/>
    </row>
    <row r="747" spans="3:7" x14ac:dyDescent="0.25">
      <c r="C747" s="1"/>
      <c r="D747" s="1"/>
      <c r="E747" s="1"/>
      <c r="F747" s="1"/>
      <c r="G747" s="1"/>
    </row>
    <row r="748" spans="3:7" x14ac:dyDescent="0.25">
      <c r="C748" s="1"/>
      <c r="D748" s="1"/>
      <c r="E748" s="1"/>
      <c r="F748" s="1"/>
      <c r="G748" s="1"/>
    </row>
    <row r="749" spans="3:7" x14ac:dyDescent="0.25">
      <c r="C749" s="1"/>
      <c r="D749" s="1"/>
      <c r="E749" s="1"/>
      <c r="F749" s="1"/>
      <c r="G749" s="1"/>
    </row>
    <row r="750" spans="3:7" x14ac:dyDescent="0.25">
      <c r="C750" s="1"/>
      <c r="D750" s="1"/>
      <c r="E750" s="1"/>
      <c r="F750" s="1"/>
      <c r="G750" s="1"/>
    </row>
    <row r="751" spans="3:7" x14ac:dyDescent="0.25">
      <c r="C751" s="1"/>
      <c r="D751" s="1"/>
      <c r="E751" s="1"/>
      <c r="F751" s="1"/>
      <c r="G751" s="1"/>
    </row>
    <row r="752" spans="3:7" x14ac:dyDescent="0.25">
      <c r="C752" s="1"/>
      <c r="D752" s="1"/>
      <c r="E752" s="1"/>
      <c r="F752" s="1"/>
      <c r="G752" s="1"/>
    </row>
    <row r="753" spans="3:7" x14ac:dyDescent="0.25">
      <c r="C753" s="1"/>
      <c r="D753" s="1"/>
      <c r="E753" s="1"/>
      <c r="F753" s="1"/>
      <c r="G753" s="1"/>
    </row>
    <row r="754" spans="3:7" x14ac:dyDescent="0.25">
      <c r="C754" s="1"/>
      <c r="D754" s="1"/>
      <c r="E754" s="1"/>
      <c r="F754" s="1"/>
      <c r="G754" s="1"/>
    </row>
    <row r="755" spans="3:7" x14ac:dyDescent="0.25">
      <c r="C755" s="1"/>
      <c r="D755" s="1"/>
      <c r="E755" s="1"/>
      <c r="F755" s="1"/>
      <c r="G755" s="1"/>
    </row>
    <row r="756" spans="3:7" x14ac:dyDescent="0.25">
      <c r="C756" s="1"/>
      <c r="D756" s="1"/>
      <c r="E756" s="1"/>
      <c r="F756" s="1"/>
      <c r="G756" s="1"/>
    </row>
    <row r="757" spans="3:7" x14ac:dyDescent="0.25">
      <c r="C757" s="1"/>
      <c r="D757" s="1"/>
      <c r="E757" s="1"/>
      <c r="F757" s="1"/>
      <c r="G757" s="1"/>
    </row>
    <row r="758" spans="3:7" x14ac:dyDescent="0.25">
      <c r="C758" s="1"/>
      <c r="D758" s="1"/>
      <c r="E758" s="1"/>
      <c r="F758" s="1"/>
      <c r="G758" s="1"/>
    </row>
    <row r="759" spans="3:7" x14ac:dyDescent="0.25">
      <c r="C759" s="1"/>
      <c r="D759" s="1"/>
      <c r="E759" s="1"/>
      <c r="F759" s="1"/>
      <c r="G759" s="1"/>
    </row>
    <row r="760" spans="3:7" x14ac:dyDescent="0.25">
      <c r="C760" s="1"/>
      <c r="D760" s="1"/>
      <c r="E760" s="1"/>
      <c r="F760" s="1"/>
      <c r="G760" s="1"/>
    </row>
    <row r="761" spans="3:7" x14ac:dyDescent="0.25">
      <c r="C761" s="1"/>
      <c r="D761" s="1"/>
      <c r="E761" s="1"/>
      <c r="F761" s="1"/>
      <c r="G761" s="1"/>
    </row>
    <row r="762" spans="3:7" x14ac:dyDescent="0.25">
      <c r="C762" s="1"/>
      <c r="D762" s="1"/>
      <c r="E762" s="1"/>
      <c r="F762" s="1"/>
      <c r="G762" s="1"/>
    </row>
    <row r="763" spans="3:7" x14ac:dyDescent="0.25">
      <c r="C763" s="1"/>
      <c r="D763" s="1"/>
      <c r="E763" s="1"/>
      <c r="F763" s="1"/>
      <c r="G763" s="1"/>
    </row>
    <row r="764" spans="3:7" x14ac:dyDescent="0.25">
      <c r="C764" s="1"/>
      <c r="D764" s="1"/>
      <c r="E764" s="1"/>
      <c r="F764" s="1"/>
      <c r="G764" s="1"/>
    </row>
    <row r="765" spans="3:7" x14ac:dyDescent="0.25">
      <c r="C765" s="1"/>
      <c r="D765" s="1"/>
      <c r="E765" s="1"/>
      <c r="F765" s="1"/>
      <c r="G765" s="1"/>
    </row>
    <row r="766" spans="3:7" x14ac:dyDescent="0.25">
      <c r="C766" s="1"/>
      <c r="D766" s="1"/>
      <c r="E766" s="1"/>
      <c r="F766" s="1"/>
      <c r="G766" s="1"/>
    </row>
    <row r="767" spans="3:7" x14ac:dyDescent="0.25">
      <c r="C767" s="1"/>
      <c r="D767" s="1"/>
      <c r="E767" s="1"/>
      <c r="F767" s="1"/>
      <c r="G767" s="1"/>
    </row>
    <row r="768" spans="3:7" x14ac:dyDescent="0.25">
      <c r="C768" s="1"/>
      <c r="D768" s="1"/>
      <c r="E768" s="1"/>
      <c r="F768" s="1"/>
      <c r="G768" s="1"/>
    </row>
    <row r="769" spans="3:7" x14ac:dyDescent="0.25">
      <c r="C769" s="1"/>
      <c r="D769" s="1"/>
      <c r="E769" s="1"/>
      <c r="F769" s="1"/>
      <c r="G769" s="1"/>
    </row>
    <row r="770" spans="3:7" x14ac:dyDescent="0.25">
      <c r="C770" s="1"/>
      <c r="D770" s="1"/>
      <c r="E770" s="1"/>
      <c r="F770" s="1"/>
      <c r="G770" s="1"/>
    </row>
    <row r="771" spans="3:7" x14ac:dyDescent="0.25">
      <c r="C771" s="1"/>
      <c r="D771" s="1"/>
      <c r="E771" s="1"/>
      <c r="F771" s="1"/>
      <c r="G771" s="1"/>
    </row>
    <row r="772" spans="3:7" x14ac:dyDescent="0.25">
      <c r="C772" s="1"/>
      <c r="D772" s="1"/>
      <c r="E772" s="1"/>
      <c r="F772" s="1"/>
      <c r="G772" s="1"/>
    </row>
    <row r="773" spans="3:7" x14ac:dyDescent="0.25">
      <c r="C773" s="1"/>
      <c r="D773" s="1"/>
      <c r="E773" s="1"/>
      <c r="F773" s="1"/>
      <c r="G773" s="1"/>
    </row>
    <row r="774" spans="3:7" x14ac:dyDescent="0.25">
      <c r="C774" s="1"/>
      <c r="D774" s="1"/>
      <c r="E774" s="1"/>
      <c r="F774" s="1"/>
      <c r="G774" s="1"/>
    </row>
    <row r="775" spans="3:7" x14ac:dyDescent="0.25">
      <c r="C775" s="1"/>
      <c r="D775" s="1"/>
      <c r="E775" s="1"/>
      <c r="F775" s="1"/>
      <c r="G775" s="1"/>
    </row>
    <row r="776" spans="3:7" x14ac:dyDescent="0.25">
      <c r="C776" s="1"/>
      <c r="D776" s="1"/>
      <c r="E776" s="1"/>
      <c r="F776" s="1"/>
      <c r="G776" s="1"/>
    </row>
    <row r="777" spans="3:7" x14ac:dyDescent="0.25">
      <c r="C777" s="1"/>
      <c r="D777" s="1"/>
      <c r="E777" s="1"/>
      <c r="F777" s="1"/>
      <c r="G777" s="1"/>
    </row>
    <row r="778" spans="3:7" x14ac:dyDescent="0.25">
      <c r="C778" s="1"/>
      <c r="D778" s="1"/>
      <c r="E778" s="1"/>
      <c r="F778" s="1"/>
      <c r="G778" s="1"/>
    </row>
    <row r="779" spans="3:7" x14ac:dyDescent="0.25">
      <c r="C779" s="1"/>
      <c r="D779" s="1"/>
      <c r="E779" s="1"/>
      <c r="F779" s="1"/>
      <c r="G779" s="1"/>
    </row>
    <row r="780" spans="3:7" x14ac:dyDescent="0.25">
      <c r="C780" s="1"/>
      <c r="D780" s="1"/>
      <c r="E780" s="1"/>
      <c r="F780" s="1"/>
      <c r="G780" s="1"/>
    </row>
    <row r="781" spans="3:7" x14ac:dyDescent="0.25">
      <c r="C781" s="1"/>
      <c r="D781" s="1"/>
      <c r="E781" s="1"/>
      <c r="F781" s="1"/>
      <c r="G781" s="1"/>
    </row>
    <row r="782" spans="3:7" x14ac:dyDescent="0.25">
      <c r="C782" s="1"/>
      <c r="D782" s="1"/>
      <c r="E782" s="1"/>
      <c r="F782" s="1"/>
      <c r="G782" s="1"/>
    </row>
    <row r="783" spans="3:7" x14ac:dyDescent="0.25">
      <c r="C783" s="1"/>
      <c r="D783" s="1"/>
      <c r="E783" s="1"/>
      <c r="F783" s="1"/>
      <c r="G783" s="1"/>
    </row>
    <row r="784" spans="3:7" x14ac:dyDescent="0.25">
      <c r="C784" s="1"/>
      <c r="D784" s="1"/>
      <c r="E784" s="1"/>
      <c r="F784" s="1"/>
      <c r="G784" s="1"/>
    </row>
    <row r="785" spans="3:7" x14ac:dyDescent="0.25">
      <c r="C785" s="1"/>
      <c r="D785" s="1"/>
      <c r="E785" s="1"/>
      <c r="F785" s="1"/>
      <c r="G785" s="1"/>
    </row>
    <row r="786" spans="3:7" x14ac:dyDescent="0.25">
      <c r="C786" s="1"/>
      <c r="D786" s="1"/>
      <c r="E786" s="1"/>
      <c r="F786" s="1"/>
      <c r="G786" s="1"/>
    </row>
    <row r="787" spans="3:7" x14ac:dyDescent="0.25">
      <c r="C787" s="1"/>
      <c r="D787" s="1"/>
      <c r="E787" s="1"/>
      <c r="F787" s="1"/>
      <c r="G787" s="1"/>
    </row>
    <row r="788" spans="3:7" x14ac:dyDescent="0.25">
      <c r="C788" s="1"/>
      <c r="D788" s="1"/>
      <c r="E788" s="1"/>
      <c r="F788" s="1"/>
      <c r="G788" s="1"/>
    </row>
    <row r="789" spans="3:7" x14ac:dyDescent="0.25">
      <c r="C789" s="1"/>
      <c r="D789" s="1"/>
      <c r="E789" s="1"/>
      <c r="F789" s="1"/>
      <c r="G789" s="1"/>
    </row>
    <row r="790" spans="3:7" x14ac:dyDescent="0.25">
      <c r="C790" s="1"/>
      <c r="D790" s="1"/>
      <c r="E790" s="1"/>
      <c r="F790" s="1"/>
      <c r="G790" s="1"/>
    </row>
    <row r="791" spans="3:7" x14ac:dyDescent="0.25">
      <c r="C791" s="1"/>
      <c r="D791" s="1"/>
      <c r="E791" s="1"/>
      <c r="F791" s="1"/>
      <c r="G791" s="1"/>
    </row>
    <row r="792" spans="3:7" x14ac:dyDescent="0.25">
      <c r="C792" s="1"/>
      <c r="D792" s="1"/>
      <c r="E792" s="1"/>
      <c r="F792" s="1"/>
      <c r="G792" s="1"/>
    </row>
    <row r="793" spans="3:7" x14ac:dyDescent="0.25">
      <c r="C793" s="1"/>
      <c r="D793" s="1"/>
      <c r="E793" s="1"/>
      <c r="F793" s="1"/>
      <c r="G793" s="1"/>
    </row>
    <row r="794" spans="3:7" x14ac:dyDescent="0.25">
      <c r="C794" s="1"/>
      <c r="D794" s="1"/>
      <c r="E794" s="1"/>
      <c r="F794" s="1"/>
      <c r="G794" s="1"/>
    </row>
    <row r="795" spans="3:7" x14ac:dyDescent="0.25">
      <c r="C795" s="1"/>
      <c r="D795" s="1"/>
      <c r="E795" s="1"/>
      <c r="F795" s="1"/>
      <c r="G795" s="1"/>
    </row>
    <row r="796" spans="3:7" x14ac:dyDescent="0.25">
      <c r="C796" s="1"/>
      <c r="D796" s="1"/>
      <c r="E796" s="1"/>
      <c r="F796" s="1"/>
      <c r="G796" s="1"/>
    </row>
    <row r="797" spans="3:7" x14ac:dyDescent="0.25">
      <c r="C797" s="1"/>
      <c r="D797" s="1"/>
      <c r="E797" s="1"/>
      <c r="F797" s="1"/>
      <c r="G797" s="1"/>
    </row>
    <row r="798" spans="3:7" x14ac:dyDescent="0.25">
      <c r="C798" s="1"/>
      <c r="D798" s="1"/>
      <c r="E798" s="1"/>
      <c r="F798" s="1"/>
      <c r="G798" s="1"/>
    </row>
    <row r="799" spans="3:7" x14ac:dyDescent="0.25">
      <c r="C799" s="1"/>
      <c r="D799" s="1"/>
      <c r="E799" s="1"/>
      <c r="F799" s="1"/>
      <c r="G799" s="1"/>
    </row>
    <row r="800" spans="3:7" x14ac:dyDescent="0.25">
      <c r="C800" s="1"/>
      <c r="D800" s="1"/>
      <c r="E800" s="1"/>
      <c r="F800" s="1"/>
      <c r="G800" s="1"/>
    </row>
    <row r="801" spans="3:7" x14ac:dyDescent="0.25">
      <c r="C801" s="1"/>
      <c r="D801" s="1"/>
      <c r="E801" s="1"/>
      <c r="F801" s="1"/>
      <c r="G801" s="1"/>
    </row>
    <row r="802" spans="3:7" x14ac:dyDescent="0.25">
      <c r="C802" s="1"/>
      <c r="D802" s="1"/>
      <c r="E802" s="1"/>
      <c r="F802" s="1"/>
      <c r="G802" s="1"/>
    </row>
    <row r="803" spans="3:7" x14ac:dyDescent="0.25">
      <c r="C803" s="1"/>
      <c r="D803" s="1"/>
      <c r="E803" s="1"/>
      <c r="F803" s="1"/>
      <c r="G803" s="1"/>
    </row>
    <row r="804" spans="3:7" x14ac:dyDescent="0.25">
      <c r="C804" s="1"/>
      <c r="D804" s="1"/>
      <c r="E804" s="1"/>
      <c r="F804" s="1"/>
      <c r="G804" s="1"/>
    </row>
    <row r="805" spans="3:7" x14ac:dyDescent="0.25">
      <c r="C805" s="1"/>
      <c r="D805" s="1"/>
      <c r="E805" s="1"/>
      <c r="F805" s="1"/>
      <c r="G805" s="1"/>
    </row>
    <row r="806" spans="3:7" x14ac:dyDescent="0.25">
      <c r="C806" s="1"/>
      <c r="D806" s="1"/>
      <c r="E806" s="1"/>
      <c r="F806" s="1"/>
      <c r="G806" s="1"/>
    </row>
    <row r="807" spans="3:7" x14ac:dyDescent="0.25">
      <c r="C807" s="1"/>
      <c r="D807" s="1"/>
      <c r="E807" s="1"/>
      <c r="F807" s="1"/>
      <c r="G807" s="1"/>
    </row>
    <row r="808" spans="3:7" x14ac:dyDescent="0.25">
      <c r="C808" s="1"/>
      <c r="D808" s="1"/>
      <c r="E808" s="1"/>
      <c r="F808" s="1"/>
      <c r="G808" s="1"/>
    </row>
    <row r="809" spans="3:7" x14ac:dyDescent="0.25">
      <c r="C809" s="1"/>
      <c r="D809" s="1"/>
      <c r="E809" s="1"/>
      <c r="F809" s="1"/>
      <c r="G809" s="1"/>
    </row>
    <row r="810" spans="3:7" x14ac:dyDescent="0.25">
      <c r="C810" s="1"/>
      <c r="D810" s="1"/>
      <c r="E810" s="1"/>
      <c r="F810" s="1"/>
      <c r="G810" s="1"/>
    </row>
    <row r="811" spans="3:7" x14ac:dyDescent="0.25">
      <c r="C811" s="1"/>
      <c r="D811" s="1"/>
      <c r="E811" s="1"/>
      <c r="F811" s="1"/>
      <c r="G811" s="1"/>
    </row>
    <row r="812" spans="3:7" x14ac:dyDescent="0.25">
      <c r="C812" s="1"/>
      <c r="D812" s="1"/>
      <c r="E812" s="1"/>
      <c r="F812" s="1"/>
      <c r="G812" s="1"/>
    </row>
    <row r="813" spans="3:7" x14ac:dyDescent="0.25">
      <c r="C813" s="1"/>
      <c r="D813" s="1"/>
      <c r="E813" s="1"/>
      <c r="F813" s="1"/>
      <c r="G813" s="1"/>
    </row>
    <row r="814" spans="3:7" x14ac:dyDescent="0.25">
      <c r="C814" s="1"/>
      <c r="D814" s="1"/>
      <c r="E814" s="1"/>
      <c r="F814" s="1"/>
      <c r="G814" s="1"/>
    </row>
    <row r="815" spans="3:7" x14ac:dyDescent="0.25">
      <c r="C815" s="1"/>
      <c r="D815" s="1"/>
      <c r="E815" s="1"/>
      <c r="F815" s="1"/>
      <c r="G815" s="1"/>
    </row>
    <row r="816" spans="3:7" x14ac:dyDescent="0.25">
      <c r="C816" s="1"/>
      <c r="D816" s="1"/>
      <c r="E816" s="1"/>
      <c r="F816" s="1"/>
      <c r="G816" s="1"/>
    </row>
    <row r="817" spans="3:7" x14ac:dyDescent="0.25">
      <c r="C817" s="1"/>
      <c r="D817" s="1"/>
      <c r="E817" s="1"/>
      <c r="F817" s="1"/>
      <c r="G817" s="1"/>
    </row>
    <row r="818" spans="3:7" x14ac:dyDescent="0.25">
      <c r="C818" s="1"/>
      <c r="D818" s="1"/>
      <c r="E818" s="1"/>
      <c r="F818" s="1"/>
      <c r="G818" s="1"/>
    </row>
    <row r="819" spans="3:7" x14ac:dyDescent="0.25">
      <c r="C819" s="1"/>
      <c r="D819" s="1"/>
      <c r="E819" s="1"/>
      <c r="F819" s="1"/>
      <c r="G819" s="1"/>
    </row>
    <row r="820" spans="3:7" x14ac:dyDescent="0.25">
      <c r="C820" s="1"/>
      <c r="D820" s="1"/>
      <c r="E820" s="1"/>
      <c r="F820" s="1"/>
      <c r="G820" s="1"/>
    </row>
    <row r="821" spans="3:7" x14ac:dyDescent="0.25">
      <c r="C821" s="1"/>
      <c r="D821" s="1"/>
      <c r="E821" s="1"/>
      <c r="F821" s="1"/>
      <c r="G821" s="1"/>
    </row>
    <row r="822" spans="3:7" x14ac:dyDescent="0.25">
      <c r="C822" s="1"/>
      <c r="D822" s="1"/>
      <c r="E822" s="1"/>
      <c r="F822" s="1"/>
      <c r="G822" s="1"/>
    </row>
    <row r="823" spans="3:7" x14ac:dyDescent="0.25">
      <c r="C823" s="1"/>
      <c r="D823" s="1"/>
      <c r="E823" s="1"/>
      <c r="F823" s="1"/>
      <c r="G823" s="1"/>
    </row>
    <row r="824" spans="3:7" x14ac:dyDescent="0.25">
      <c r="C824" s="1"/>
      <c r="D824" s="1"/>
      <c r="E824" s="1"/>
      <c r="F824" s="1"/>
      <c r="G824" s="1"/>
    </row>
    <row r="825" spans="3:7" x14ac:dyDescent="0.25">
      <c r="C825" s="1"/>
      <c r="D825" s="1"/>
      <c r="E825" s="1"/>
      <c r="F825" s="1"/>
      <c r="G825" s="1"/>
    </row>
    <row r="826" spans="3:7" x14ac:dyDescent="0.25">
      <c r="C826" s="1"/>
      <c r="D826" s="1"/>
      <c r="E826" s="1"/>
      <c r="F826" s="1"/>
      <c r="G826" s="1"/>
    </row>
    <row r="827" spans="3:7" x14ac:dyDescent="0.25">
      <c r="C827" s="1"/>
      <c r="D827" s="1"/>
      <c r="E827" s="1"/>
      <c r="F827" s="1"/>
      <c r="G827" s="1"/>
    </row>
    <row r="828" spans="3:7" x14ac:dyDescent="0.25">
      <c r="C828" s="1"/>
      <c r="D828" s="1"/>
      <c r="E828" s="1"/>
      <c r="F828" s="1"/>
      <c r="G828" s="1"/>
    </row>
    <row r="829" spans="3:7" x14ac:dyDescent="0.25">
      <c r="C829" s="1"/>
      <c r="D829" s="1"/>
      <c r="E829" s="1"/>
      <c r="F829" s="1"/>
      <c r="G829" s="1"/>
    </row>
    <row r="830" spans="3:7" x14ac:dyDescent="0.25">
      <c r="C830" s="1"/>
      <c r="D830" s="1"/>
      <c r="E830" s="1"/>
      <c r="F830" s="1"/>
      <c r="G830" s="1"/>
    </row>
    <row r="831" spans="3:7" x14ac:dyDescent="0.25">
      <c r="C831" s="1"/>
      <c r="D831" s="1"/>
      <c r="E831" s="1"/>
      <c r="F831" s="1"/>
      <c r="G831" s="1"/>
    </row>
    <row r="832" spans="3:7" x14ac:dyDescent="0.25">
      <c r="C832" s="1"/>
      <c r="D832" s="1"/>
      <c r="E832" s="1"/>
      <c r="F832" s="1"/>
      <c r="G832" s="1"/>
    </row>
    <row r="833" spans="3:7" x14ac:dyDescent="0.25">
      <c r="C833" s="1"/>
      <c r="D833" s="1"/>
      <c r="E833" s="1"/>
      <c r="F833" s="1"/>
      <c r="G833" s="1"/>
    </row>
    <row r="834" spans="3:7" x14ac:dyDescent="0.25">
      <c r="C834" s="1"/>
      <c r="D834" s="1"/>
      <c r="E834" s="1"/>
      <c r="F834" s="1"/>
      <c r="G834" s="1"/>
    </row>
    <row r="835" spans="3:7" x14ac:dyDescent="0.25">
      <c r="C835" s="1"/>
      <c r="D835" s="1"/>
      <c r="E835" s="1"/>
      <c r="F835" s="1"/>
      <c r="G835" s="1"/>
    </row>
    <row r="836" spans="3:7" x14ac:dyDescent="0.25">
      <c r="C836" s="1"/>
      <c r="D836" s="1"/>
      <c r="E836" s="1"/>
      <c r="F836" s="1"/>
      <c r="G836" s="1"/>
    </row>
    <row r="837" spans="3:7" x14ac:dyDescent="0.25">
      <c r="C837" s="1"/>
      <c r="D837" s="1"/>
      <c r="E837" s="1"/>
      <c r="F837" s="1"/>
      <c r="G837" s="1"/>
    </row>
    <row r="838" spans="3:7" x14ac:dyDescent="0.25">
      <c r="C838" s="1"/>
      <c r="D838" s="1"/>
      <c r="E838" s="1"/>
      <c r="F838" s="1"/>
      <c r="G838" s="1"/>
    </row>
    <row r="839" spans="3:7" x14ac:dyDescent="0.25">
      <c r="C839" s="1"/>
      <c r="D839" s="1"/>
      <c r="E839" s="1"/>
      <c r="F839" s="1"/>
      <c r="G839" s="1"/>
    </row>
    <row r="840" spans="3:7" x14ac:dyDescent="0.25">
      <c r="C840" s="1"/>
      <c r="D840" s="1"/>
      <c r="E840" s="1"/>
      <c r="F840" s="1"/>
      <c r="G840" s="1"/>
    </row>
    <row r="841" spans="3:7" x14ac:dyDescent="0.25">
      <c r="C841" s="1"/>
      <c r="D841" s="1"/>
      <c r="E841" s="1"/>
      <c r="F841" s="1"/>
      <c r="G841" s="1"/>
    </row>
    <row r="842" spans="3:7" x14ac:dyDescent="0.25">
      <c r="C842" s="1"/>
      <c r="D842" s="1"/>
      <c r="E842" s="1"/>
      <c r="F842" s="1"/>
      <c r="G842" s="1"/>
    </row>
    <row r="843" spans="3:7" x14ac:dyDescent="0.25">
      <c r="C843" s="1"/>
      <c r="D843" s="1"/>
      <c r="E843" s="1"/>
      <c r="F843" s="1"/>
      <c r="G843" s="1"/>
    </row>
    <row r="844" spans="3:7" x14ac:dyDescent="0.25">
      <c r="C844" s="1"/>
      <c r="D844" s="1"/>
      <c r="E844" s="1"/>
      <c r="F844" s="1"/>
      <c r="G844" s="1"/>
    </row>
    <row r="845" spans="3:7" x14ac:dyDescent="0.25">
      <c r="C845" s="1"/>
      <c r="D845" s="1"/>
      <c r="E845" s="1"/>
      <c r="F845" s="1"/>
      <c r="G845" s="1"/>
    </row>
    <row r="846" spans="3:7" x14ac:dyDescent="0.25">
      <c r="C846" s="1"/>
      <c r="D846" s="1"/>
      <c r="E846" s="1"/>
      <c r="F846" s="1"/>
      <c r="G846" s="1"/>
    </row>
    <row r="847" spans="3:7" x14ac:dyDescent="0.25">
      <c r="C847" s="1"/>
      <c r="D847" s="1"/>
      <c r="E847" s="1"/>
      <c r="F847" s="1"/>
      <c r="G847" s="1"/>
    </row>
    <row r="848" spans="3:7" x14ac:dyDescent="0.25">
      <c r="C848" s="1"/>
      <c r="D848" s="1"/>
      <c r="E848" s="1"/>
      <c r="F848" s="1"/>
      <c r="G848" s="1"/>
    </row>
    <row r="849" spans="3:7" x14ac:dyDescent="0.25">
      <c r="C849" s="1"/>
      <c r="D849" s="1"/>
      <c r="E849" s="1"/>
      <c r="F849" s="1"/>
      <c r="G849" s="1"/>
    </row>
    <row r="850" spans="3:7" x14ac:dyDescent="0.25">
      <c r="C850" s="1"/>
      <c r="D850" s="1"/>
      <c r="E850" s="1"/>
      <c r="F850" s="1"/>
      <c r="G850" s="1"/>
    </row>
    <row r="851" spans="3:7" x14ac:dyDescent="0.25">
      <c r="C851" s="1"/>
      <c r="D851" s="1"/>
      <c r="E851" s="1"/>
      <c r="F851" s="1"/>
      <c r="G851" s="1"/>
    </row>
    <row r="852" spans="3:7" x14ac:dyDescent="0.25">
      <c r="C852" s="1"/>
      <c r="D852" s="1"/>
      <c r="E852" s="1"/>
      <c r="F852" s="1"/>
      <c r="G852" s="1"/>
    </row>
    <row r="853" spans="3:7" x14ac:dyDescent="0.25">
      <c r="C853" s="1"/>
      <c r="D853" s="1"/>
      <c r="E853" s="1"/>
      <c r="F853" s="1"/>
      <c r="G853" s="1"/>
    </row>
    <row r="854" spans="3:7" x14ac:dyDescent="0.25">
      <c r="C854" s="1"/>
      <c r="D854" s="1"/>
      <c r="E854" s="1"/>
      <c r="F854" s="1"/>
      <c r="G854" s="1"/>
    </row>
    <row r="855" spans="3:7" x14ac:dyDescent="0.25">
      <c r="C855" s="1"/>
      <c r="D855" s="1"/>
      <c r="E855" s="1"/>
      <c r="F855" s="1"/>
      <c r="G855" s="1"/>
    </row>
    <row r="856" spans="3:7" x14ac:dyDescent="0.25">
      <c r="C856" s="1"/>
      <c r="D856" s="1"/>
      <c r="E856" s="1"/>
      <c r="F856" s="1"/>
      <c r="G856" s="1"/>
    </row>
    <row r="857" spans="3:7" x14ac:dyDescent="0.25">
      <c r="C857" s="1"/>
      <c r="D857" s="1"/>
      <c r="E857" s="1"/>
      <c r="F857" s="1"/>
      <c r="G857" s="1"/>
    </row>
    <row r="858" spans="3:7" x14ac:dyDescent="0.25">
      <c r="C858" s="1"/>
      <c r="D858" s="1"/>
      <c r="E858" s="1"/>
      <c r="F858" s="1"/>
      <c r="G858" s="1"/>
    </row>
    <row r="859" spans="3:7" x14ac:dyDescent="0.25">
      <c r="C859" s="1"/>
      <c r="D859" s="1"/>
      <c r="E859" s="1"/>
      <c r="F859" s="1"/>
      <c r="G859" s="1"/>
    </row>
    <row r="860" spans="3:7" x14ac:dyDescent="0.25">
      <c r="C860" s="1"/>
      <c r="D860" s="1"/>
      <c r="E860" s="1"/>
      <c r="F860" s="1"/>
      <c r="G860" s="1"/>
    </row>
    <row r="861" spans="3:7" x14ac:dyDescent="0.25">
      <c r="C861" s="1"/>
      <c r="D861" s="1"/>
      <c r="E861" s="1"/>
      <c r="F861" s="1"/>
      <c r="G861" s="1"/>
    </row>
    <row r="862" spans="3:7" x14ac:dyDescent="0.25">
      <c r="C862" s="1"/>
      <c r="D862" s="1"/>
      <c r="E862" s="1"/>
      <c r="F862" s="1"/>
      <c r="G862" s="1"/>
    </row>
    <row r="863" spans="3:7" x14ac:dyDescent="0.25">
      <c r="C863" s="1"/>
      <c r="D863" s="1"/>
      <c r="E863" s="1"/>
      <c r="F863" s="1"/>
      <c r="G863" s="1"/>
    </row>
    <row r="864" spans="3:7" x14ac:dyDescent="0.25">
      <c r="C864" s="1"/>
      <c r="D864" s="1"/>
      <c r="E864" s="1"/>
      <c r="F864" s="1"/>
      <c r="G864" s="1"/>
    </row>
    <row r="865" spans="3:7" x14ac:dyDescent="0.25">
      <c r="C865" s="1"/>
      <c r="D865" s="1"/>
      <c r="E865" s="1"/>
      <c r="F865" s="1"/>
      <c r="G865" s="1"/>
    </row>
    <row r="866" spans="3:7" x14ac:dyDescent="0.25">
      <c r="C866" s="1"/>
      <c r="D866" s="1"/>
      <c r="E866" s="1"/>
      <c r="F866" s="1"/>
      <c r="G866" s="1"/>
    </row>
    <row r="867" spans="3:7" x14ac:dyDescent="0.25">
      <c r="C867" s="1"/>
      <c r="D867" s="1"/>
      <c r="E867" s="1"/>
      <c r="F867" s="1"/>
      <c r="G867" s="1"/>
    </row>
    <row r="868" spans="3:7" x14ac:dyDescent="0.25">
      <c r="C868" s="1"/>
      <c r="D868" s="1"/>
      <c r="E868" s="1"/>
      <c r="F868" s="1"/>
      <c r="G868" s="1"/>
    </row>
    <row r="869" spans="3:7" x14ac:dyDescent="0.25">
      <c r="C869" s="1"/>
      <c r="D869" s="1"/>
      <c r="E869" s="1"/>
      <c r="F869" s="1"/>
      <c r="G869" s="1"/>
    </row>
    <row r="870" spans="3:7" x14ac:dyDescent="0.25">
      <c r="C870" s="1"/>
      <c r="D870" s="1"/>
      <c r="E870" s="1"/>
      <c r="F870" s="1"/>
      <c r="G870" s="1"/>
    </row>
    <row r="871" spans="3:7" x14ac:dyDescent="0.25">
      <c r="C871" s="1"/>
      <c r="D871" s="1"/>
      <c r="E871" s="1"/>
      <c r="F871" s="1"/>
      <c r="G871" s="1"/>
    </row>
    <row r="872" spans="3:7" x14ac:dyDescent="0.25">
      <c r="C872" s="1"/>
      <c r="D872" s="1"/>
      <c r="E872" s="1"/>
      <c r="F872" s="1"/>
      <c r="G872" s="1"/>
    </row>
    <row r="873" spans="3:7" x14ac:dyDescent="0.25">
      <c r="C873" s="1"/>
      <c r="D873" s="1"/>
      <c r="E873" s="1"/>
      <c r="F873" s="1"/>
      <c r="G873" s="1"/>
    </row>
    <row r="874" spans="3:7" x14ac:dyDescent="0.25">
      <c r="C874" s="1"/>
      <c r="D874" s="1"/>
      <c r="E874" s="1"/>
      <c r="F874" s="1"/>
      <c r="G874" s="1"/>
    </row>
    <row r="875" spans="3:7" x14ac:dyDescent="0.25">
      <c r="C875" s="1"/>
      <c r="D875" s="1"/>
      <c r="E875" s="1"/>
      <c r="F875" s="1"/>
      <c r="G875" s="1"/>
    </row>
    <row r="876" spans="3:7" x14ac:dyDescent="0.25">
      <c r="C876" s="1"/>
      <c r="D876" s="1"/>
      <c r="E876" s="1"/>
      <c r="F876" s="1"/>
      <c r="G876" s="1"/>
    </row>
    <row r="877" spans="3:7" x14ac:dyDescent="0.25">
      <c r="C877" s="1"/>
      <c r="D877" s="1"/>
      <c r="E877" s="1"/>
      <c r="F877" s="1"/>
      <c r="G877" s="1"/>
    </row>
    <row r="878" spans="3:7" x14ac:dyDescent="0.25">
      <c r="C878" s="1"/>
      <c r="D878" s="1"/>
      <c r="E878" s="1"/>
      <c r="F878" s="1"/>
      <c r="G878" s="1"/>
    </row>
    <row r="879" spans="3:7" x14ac:dyDescent="0.25">
      <c r="C879" s="1"/>
      <c r="D879" s="1"/>
      <c r="E879" s="1"/>
      <c r="F879" s="1"/>
      <c r="G879" s="1"/>
    </row>
    <row r="880" spans="3:7" x14ac:dyDescent="0.25">
      <c r="C880" s="1"/>
      <c r="D880" s="1"/>
      <c r="E880" s="1"/>
      <c r="F880" s="1"/>
      <c r="G880" s="1"/>
    </row>
    <row r="881" spans="3:7" x14ac:dyDescent="0.25">
      <c r="C881" s="1"/>
      <c r="D881" s="1"/>
      <c r="E881" s="1"/>
      <c r="F881" s="1"/>
      <c r="G881" s="1"/>
    </row>
    <row r="882" spans="3:7" x14ac:dyDescent="0.25">
      <c r="C882" s="1"/>
      <c r="D882" s="1"/>
      <c r="E882" s="1"/>
      <c r="F882" s="1"/>
      <c r="G882" s="1"/>
    </row>
    <row r="883" spans="3:7" x14ac:dyDescent="0.25">
      <c r="C883" s="1"/>
      <c r="D883" s="1"/>
      <c r="E883" s="1"/>
      <c r="F883" s="1"/>
      <c r="G883" s="1"/>
    </row>
    <row r="884" spans="3:7" x14ac:dyDescent="0.25">
      <c r="C884" s="1"/>
      <c r="D884" s="1"/>
      <c r="E884" s="1"/>
      <c r="F884" s="1"/>
      <c r="G884" s="1"/>
    </row>
    <row r="885" spans="3:7" x14ac:dyDescent="0.25">
      <c r="C885" s="1"/>
      <c r="D885" s="1"/>
      <c r="E885" s="1"/>
      <c r="F885" s="1"/>
      <c r="G885" s="1"/>
    </row>
    <row r="886" spans="3:7" x14ac:dyDescent="0.25">
      <c r="C886" s="1"/>
      <c r="D886" s="1"/>
      <c r="E886" s="1"/>
      <c r="F886" s="1"/>
      <c r="G886" s="1"/>
    </row>
    <row r="887" spans="3:7" x14ac:dyDescent="0.25">
      <c r="C887" s="1"/>
      <c r="D887" s="1"/>
      <c r="E887" s="1"/>
      <c r="F887" s="1"/>
      <c r="G887" s="1"/>
    </row>
    <row r="888" spans="3:7" x14ac:dyDescent="0.25">
      <c r="C888" s="1"/>
      <c r="D888" s="1"/>
      <c r="E888" s="1"/>
      <c r="F888" s="1"/>
      <c r="G888" s="1"/>
    </row>
    <row r="889" spans="3:7" x14ac:dyDescent="0.25">
      <c r="C889" s="1"/>
      <c r="D889" s="1"/>
      <c r="E889" s="1"/>
      <c r="F889" s="1"/>
      <c r="G889" s="1"/>
    </row>
    <row r="890" spans="3:7" x14ac:dyDescent="0.25">
      <c r="C890" s="1"/>
      <c r="D890" s="1"/>
      <c r="E890" s="1"/>
      <c r="F890" s="1"/>
      <c r="G890" s="1"/>
    </row>
    <row r="891" spans="3:7" x14ac:dyDescent="0.25">
      <c r="C891" s="1"/>
      <c r="D891" s="1"/>
      <c r="E891" s="1"/>
      <c r="F891" s="1"/>
      <c r="G891" s="1"/>
    </row>
    <row r="892" spans="3:7" x14ac:dyDescent="0.25">
      <c r="C892" s="1"/>
      <c r="D892" s="1"/>
      <c r="E892" s="1"/>
      <c r="F892" s="1"/>
      <c r="G892" s="1"/>
    </row>
    <row r="893" spans="3:7" x14ac:dyDescent="0.25">
      <c r="C893" s="1"/>
      <c r="D893" s="1"/>
      <c r="E893" s="1"/>
      <c r="F893" s="1"/>
      <c r="G893" s="1"/>
    </row>
    <row r="894" spans="3:7" x14ac:dyDescent="0.25">
      <c r="C894" s="1"/>
      <c r="D894" s="1"/>
      <c r="E894" s="1"/>
      <c r="F894" s="1"/>
      <c r="G894" s="1"/>
    </row>
    <row r="895" spans="3:7" x14ac:dyDescent="0.25">
      <c r="C895" s="1"/>
      <c r="D895" s="1"/>
      <c r="E895" s="1"/>
      <c r="F895" s="1"/>
      <c r="G895" s="1"/>
    </row>
    <row r="896" spans="3:7" x14ac:dyDescent="0.25">
      <c r="C896" s="1"/>
      <c r="D896" s="1"/>
      <c r="E896" s="1"/>
      <c r="F896" s="1"/>
      <c r="G896" s="1"/>
    </row>
    <row r="897" spans="3:7" x14ac:dyDescent="0.25">
      <c r="C897" s="1"/>
      <c r="D897" s="1"/>
      <c r="E897" s="1"/>
      <c r="F897" s="1"/>
      <c r="G897" s="1"/>
    </row>
    <row r="898" spans="3:7" x14ac:dyDescent="0.25">
      <c r="C898" s="1"/>
      <c r="D898" s="1"/>
      <c r="E898" s="1"/>
      <c r="F898" s="1"/>
      <c r="G898" s="1"/>
    </row>
    <row r="899" spans="3:7" x14ac:dyDescent="0.25">
      <c r="C899" s="1"/>
      <c r="D899" s="1"/>
      <c r="E899" s="1"/>
      <c r="F899" s="1"/>
      <c r="G899" s="1"/>
    </row>
    <row r="900" spans="3:7" x14ac:dyDescent="0.25">
      <c r="C900" s="1"/>
      <c r="D900" s="1"/>
      <c r="E900" s="1"/>
      <c r="F900" s="1"/>
      <c r="G900" s="1"/>
    </row>
    <row r="901" spans="3:7" x14ac:dyDescent="0.25">
      <c r="C901" s="1"/>
      <c r="D901" s="1"/>
      <c r="E901" s="1"/>
      <c r="F901" s="1"/>
      <c r="G901" s="1"/>
    </row>
    <row r="902" spans="3:7" x14ac:dyDescent="0.25">
      <c r="C902" s="1"/>
      <c r="D902" s="1"/>
      <c r="E902" s="1"/>
      <c r="F902" s="1"/>
      <c r="G902" s="1"/>
    </row>
    <row r="903" spans="3:7" x14ac:dyDescent="0.25">
      <c r="C903" s="1"/>
      <c r="D903" s="1"/>
      <c r="E903" s="1"/>
      <c r="F903" s="1"/>
      <c r="G903" s="1"/>
    </row>
    <row r="904" spans="3:7" x14ac:dyDescent="0.25">
      <c r="C904" s="1"/>
      <c r="D904" s="1"/>
      <c r="E904" s="1"/>
      <c r="F904" s="1"/>
      <c r="G904" s="1"/>
    </row>
    <row r="905" spans="3:7" x14ac:dyDescent="0.25">
      <c r="C905" s="1"/>
      <c r="D905" s="1"/>
      <c r="E905" s="1"/>
      <c r="F905" s="1"/>
      <c r="G905" s="1"/>
    </row>
    <row r="906" spans="3:7" x14ac:dyDescent="0.25">
      <c r="C906" s="1"/>
      <c r="D906" s="1"/>
      <c r="E906" s="1"/>
      <c r="F906" s="1"/>
      <c r="G906" s="1"/>
    </row>
    <row r="907" spans="3:7" x14ac:dyDescent="0.25">
      <c r="C907" s="1"/>
      <c r="D907" s="1"/>
      <c r="E907" s="1"/>
      <c r="F907" s="1"/>
      <c r="G907" s="1"/>
    </row>
    <row r="908" spans="3:7" x14ac:dyDescent="0.25">
      <c r="C908" s="1"/>
      <c r="D908" s="1"/>
      <c r="E908" s="1"/>
      <c r="F908" s="1"/>
      <c r="G908" s="1"/>
    </row>
    <row r="909" spans="3:7" x14ac:dyDescent="0.25">
      <c r="C909" s="1"/>
      <c r="D909" s="1"/>
      <c r="E909" s="1"/>
      <c r="F909" s="1"/>
      <c r="G909" s="1"/>
    </row>
    <row r="910" spans="3:7" x14ac:dyDescent="0.25">
      <c r="C910" s="1"/>
      <c r="D910" s="1"/>
      <c r="E910" s="1"/>
      <c r="F910" s="1"/>
      <c r="G910" s="1"/>
    </row>
    <row r="911" spans="3:7" x14ac:dyDescent="0.25">
      <c r="C911" s="1"/>
      <c r="D911" s="1"/>
      <c r="E911" s="1"/>
      <c r="F911" s="1"/>
      <c r="G911" s="1"/>
    </row>
    <row r="912" spans="3:7" x14ac:dyDescent="0.25">
      <c r="C912" s="1"/>
      <c r="D912" s="1"/>
      <c r="E912" s="1"/>
      <c r="F912" s="1"/>
      <c r="G912" s="1"/>
    </row>
    <row r="913" spans="3:7" x14ac:dyDescent="0.25">
      <c r="C913" s="1"/>
      <c r="D913" s="1"/>
      <c r="E913" s="1"/>
      <c r="F913" s="1"/>
      <c r="G913" s="1"/>
    </row>
    <row r="914" spans="3:7" x14ac:dyDescent="0.25">
      <c r="C914" s="1"/>
      <c r="D914" s="1"/>
      <c r="E914" s="1"/>
      <c r="F914" s="1"/>
      <c r="G914" s="1"/>
    </row>
    <row r="915" spans="3:7" x14ac:dyDescent="0.25">
      <c r="C915" s="1"/>
      <c r="D915" s="1"/>
      <c r="E915" s="1"/>
      <c r="F915" s="1"/>
      <c r="G915" s="1"/>
    </row>
    <row r="916" spans="3:7" x14ac:dyDescent="0.25">
      <c r="C916" s="1"/>
      <c r="D916" s="1"/>
      <c r="E916" s="1"/>
      <c r="F916" s="1"/>
      <c r="G916" s="1"/>
    </row>
    <row r="917" spans="3:7" x14ac:dyDescent="0.25">
      <c r="C917" s="1"/>
      <c r="D917" s="1"/>
      <c r="E917" s="1"/>
      <c r="F917" s="1"/>
      <c r="G917" s="1"/>
    </row>
    <row r="918" spans="3:7" x14ac:dyDescent="0.25">
      <c r="C918" s="1"/>
      <c r="D918" s="1"/>
      <c r="E918" s="1"/>
      <c r="F918" s="1"/>
      <c r="G918" s="1"/>
    </row>
    <row r="919" spans="3:7" x14ac:dyDescent="0.25">
      <c r="C919" s="1"/>
      <c r="D919" s="1"/>
      <c r="E919" s="1"/>
      <c r="F919" s="1"/>
      <c r="G919" s="1"/>
    </row>
    <row r="920" spans="3:7" x14ac:dyDescent="0.25">
      <c r="C920" s="1"/>
      <c r="D920" s="1"/>
      <c r="E920" s="1"/>
      <c r="F920" s="1"/>
      <c r="G920" s="1"/>
    </row>
    <row r="921" spans="3:7" x14ac:dyDescent="0.25">
      <c r="C921" s="1"/>
      <c r="D921" s="1"/>
      <c r="E921" s="1"/>
      <c r="F921" s="1"/>
      <c r="G921" s="1"/>
    </row>
    <row r="922" spans="3:7" x14ac:dyDescent="0.25">
      <c r="C922" s="1"/>
      <c r="D922" s="1"/>
      <c r="E922" s="1"/>
      <c r="F922" s="1"/>
      <c r="G922" s="1"/>
    </row>
    <row r="923" spans="3:7" x14ac:dyDescent="0.25">
      <c r="C923" s="1"/>
      <c r="D923" s="1"/>
      <c r="E923" s="1"/>
      <c r="F923" s="1"/>
      <c r="G923" s="1"/>
    </row>
    <row r="924" spans="3:7" x14ac:dyDescent="0.25">
      <c r="C924" s="1"/>
      <c r="D924" s="1"/>
      <c r="E924" s="1"/>
      <c r="F924" s="1"/>
      <c r="G924" s="1"/>
    </row>
    <row r="925" spans="3:7" x14ac:dyDescent="0.25">
      <c r="C925" s="1"/>
      <c r="D925" s="1"/>
      <c r="E925" s="1"/>
      <c r="F925" s="1"/>
      <c r="G925" s="1"/>
    </row>
    <row r="926" spans="3:7" x14ac:dyDescent="0.25">
      <c r="C926" s="1"/>
      <c r="D926" s="1"/>
      <c r="E926" s="1"/>
      <c r="F926" s="1"/>
      <c r="G926" s="1"/>
    </row>
    <row r="927" spans="3:7" x14ac:dyDescent="0.25">
      <c r="C927" s="1"/>
      <c r="D927" s="1"/>
      <c r="E927" s="1"/>
      <c r="F927" s="1"/>
      <c r="G927" s="1"/>
    </row>
    <row r="928" spans="3:7" x14ac:dyDescent="0.25">
      <c r="C928" s="1"/>
      <c r="D928" s="1"/>
      <c r="E928" s="1"/>
      <c r="F928" s="1"/>
      <c r="G928" s="1"/>
    </row>
    <row r="929" spans="3:7" x14ac:dyDescent="0.25">
      <c r="C929" s="1"/>
      <c r="D929" s="1"/>
      <c r="E929" s="1"/>
      <c r="F929" s="1"/>
      <c r="G929" s="1"/>
    </row>
    <row r="930" spans="3:7" x14ac:dyDescent="0.25">
      <c r="C930" s="1"/>
      <c r="D930" s="1"/>
      <c r="E930" s="1"/>
      <c r="F930" s="1"/>
      <c r="G930" s="1"/>
    </row>
    <row r="931" spans="3:7" x14ac:dyDescent="0.25">
      <c r="C931" s="1"/>
      <c r="D931" s="1"/>
      <c r="E931" s="1"/>
      <c r="F931" s="1"/>
      <c r="G931" s="1"/>
    </row>
    <row r="932" spans="3:7" x14ac:dyDescent="0.25">
      <c r="C932" s="1"/>
      <c r="D932" s="1"/>
      <c r="E932" s="1"/>
      <c r="F932" s="1"/>
      <c r="G932" s="1"/>
    </row>
    <row r="933" spans="3:7" x14ac:dyDescent="0.25">
      <c r="C933" s="1"/>
      <c r="D933" s="1"/>
      <c r="E933" s="1"/>
      <c r="F933" s="1"/>
      <c r="G933" s="1"/>
    </row>
    <row r="934" spans="3:7" x14ac:dyDescent="0.25">
      <c r="C934" s="1"/>
      <c r="D934" s="1"/>
      <c r="E934" s="1"/>
      <c r="F934" s="1"/>
      <c r="G934" s="1"/>
    </row>
    <row r="935" spans="3:7" x14ac:dyDescent="0.25">
      <c r="C935" s="1"/>
      <c r="D935" s="1"/>
      <c r="E935" s="1"/>
      <c r="F935" s="1"/>
      <c r="G935" s="1"/>
    </row>
    <row r="936" spans="3:7" x14ac:dyDescent="0.25">
      <c r="C936" s="1"/>
      <c r="D936" s="1"/>
      <c r="E936" s="1"/>
      <c r="F936" s="1"/>
      <c r="G936" s="1"/>
    </row>
    <row r="937" spans="3:7" x14ac:dyDescent="0.25">
      <c r="C937" s="1"/>
      <c r="D937" s="1"/>
      <c r="E937" s="1"/>
      <c r="F937" s="1"/>
      <c r="G937" s="1"/>
    </row>
    <row r="938" spans="3:7" x14ac:dyDescent="0.25">
      <c r="C938" s="1"/>
      <c r="D938" s="1"/>
      <c r="E938" s="1"/>
      <c r="F938" s="1"/>
      <c r="G938" s="1"/>
    </row>
    <row r="939" spans="3:7" x14ac:dyDescent="0.25">
      <c r="C939" s="1"/>
      <c r="D939" s="1"/>
      <c r="E939" s="1"/>
      <c r="F939" s="1"/>
      <c r="G939" s="1"/>
    </row>
    <row r="940" spans="3:7" x14ac:dyDescent="0.25">
      <c r="C940" s="1"/>
      <c r="D940" s="1"/>
      <c r="E940" s="1"/>
      <c r="F940" s="1"/>
      <c r="G940" s="1"/>
    </row>
    <row r="941" spans="3:7" x14ac:dyDescent="0.25">
      <c r="C941" s="1"/>
      <c r="D941" s="1"/>
      <c r="E941" s="1"/>
      <c r="F941" s="1"/>
      <c r="G941" s="1"/>
    </row>
    <row r="942" spans="3:7" x14ac:dyDescent="0.25">
      <c r="C942" s="1"/>
      <c r="D942" s="1"/>
      <c r="E942" s="1"/>
      <c r="F942" s="1"/>
      <c r="G942" s="1"/>
    </row>
    <row r="943" spans="3:7" x14ac:dyDescent="0.25">
      <c r="C943" s="1"/>
      <c r="D943" s="1"/>
      <c r="E943" s="1"/>
      <c r="F943" s="1"/>
      <c r="G943" s="1"/>
    </row>
    <row r="944" spans="3:7" x14ac:dyDescent="0.25">
      <c r="C944" s="1"/>
      <c r="D944" s="1"/>
      <c r="E944" s="1"/>
      <c r="F944" s="1"/>
      <c r="G944" s="1"/>
    </row>
    <row r="945" spans="3:7" x14ac:dyDescent="0.25">
      <c r="C945" s="1"/>
      <c r="D945" s="1"/>
      <c r="E945" s="1"/>
      <c r="F945" s="1"/>
      <c r="G945" s="1"/>
    </row>
    <row r="946" spans="3:7" x14ac:dyDescent="0.25">
      <c r="C946" s="1"/>
      <c r="D946" s="1"/>
      <c r="E946" s="1"/>
      <c r="F946" s="1"/>
      <c r="G946" s="1"/>
    </row>
    <row r="947" spans="3:7" x14ac:dyDescent="0.25">
      <c r="C947" s="1"/>
      <c r="D947" s="1"/>
      <c r="E947" s="1"/>
      <c r="F947" s="1"/>
      <c r="G947" s="1"/>
    </row>
    <row r="948" spans="3:7" x14ac:dyDescent="0.25">
      <c r="C948" s="1"/>
      <c r="D948" s="1"/>
      <c r="E948" s="1"/>
      <c r="F948" s="1"/>
      <c r="G948" s="1"/>
    </row>
    <row r="949" spans="3:7" x14ac:dyDescent="0.25">
      <c r="C949" s="1"/>
      <c r="D949" s="1"/>
      <c r="E949" s="1"/>
      <c r="F949" s="1"/>
      <c r="G949" s="1"/>
    </row>
    <row r="950" spans="3:7" x14ac:dyDescent="0.25">
      <c r="C950" s="1"/>
      <c r="D950" s="1"/>
      <c r="E950" s="1"/>
      <c r="F950" s="1"/>
      <c r="G950" s="1"/>
    </row>
    <row r="951" spans="3:7" x14ac:dyDescent="0.25">
      <c r="C951" s="1"/>
      <c r="D951" s="1"/>
      <c r="E951" s="1"/>
      <c r="F951" s="1"/>
      <c r="G951" s="1"/>
    </row>
    <row r="952" spans="3:7" x14ac:dyDescent="0.25">
      <c r="C952" s="1"/>
      <c r="D952" s="1"/>
      <c r="E952" s="1"/>
      <c r="F952" s="1"/>
      <c r="G952" s="1"/>
    </row>
    <row r="953" spans="3:7" x14ac:dyDescent="0.25">
      <c r="C953" s="1"/>
      <c r="D953" s="1"/>
      <c r="E953" s="1"/>
      <c r="F953" s="1"/>
      <c r="G953" s="1"/>
    </row>
    <row r="954" spans="3:7" x14ac:dyDescent="0.25">
      <c r="C954" s="1"/>
      <c r="D954" s="1"/>
      <c r="E954" s="1"/>
      <c r="F954" s="1"/>
      <c r="G954" s="1"/>
    </row>
    <row r="955" spans="3:7" x14ac:dyDescent="0.25">
      <c r="C955" s="1"/>
      <c r="D955" s="1"/>
      <c r="E955" s="1"/>
      <c r="F955" s="1"/>
      <c r="G955" s="1"/>
    </row>
    <row r="956" spans="3:7" x14ac:dyDescent="0.25">
      <c r="C956" s="1"/>
      <c r="D956" s="1"/>
      <c r="E956" s="1"/>
      <c r="F956" s="1"/>
      <c r="G956" s="1"/>
    </row>
    <row r="957" spans="3:7" x14ac:dyDescent="0.25">
      <c r="C957" s="1"/>
      <c r="D957" s="1"/>
      <c r="E957" s="1"/>
      <c r="F957" s="1"/>
      <c r="G957" s="1"/>
    </row>
    <row r="958" spans="3:7" x14ac:dyDescent="0.25">
      <c r="C958" s="1"/>
      <c r="D958" s="1"/>
      <c r="E958" s="1"/>
      <c r="F958" s="1"/>
      <c r="G958" s="1"/>
    </row>
    <row r="959" spans="3:7" x14ac:dyDescent="0.25">
      <c r="C959" s="1"/>
      <c r="D959" s="1"/>
      <c r="E959" s="1"/>
      <c r="F959" s="1"/>
      <c r="G959" s="1"/>
    </row>
    <row r="960" spans="3:7" x14ac:dyDescent="0.25">
      <c r="C960" s="1"/>
      <c r="D960" s="1"/>
      <c r="E960" s="1"/>
      <c r="F960" s="1"/>
      <c r="G960" s="1"/>
    </row>
    <row r="961" spans="3:7" x14ac:dyDescent="0.25">
      <c r="C961" s="1"/>
      <c r="D961" s="1"/>
      <c r="E961" s="1"/>
      <c r="F961" s="1"/>
      <c r="G961" s="1"/>
    </row>
    <row r="962" spans="3:7" x14ac:dyDescent="0.25">
      <c r="C962" s="1"/>
      <c r="D962" s="1"/>
      <c r="E962" s="1"/>
      <c r="F962" s="1"/>
      <c r="G962" s="1"/>
    </row>
    <row r="963" spans="3:7" x14ac:dyDescent="0.25">
      <c r="C963" s="1"/>
      <c r="D963" s="1"/>
      <c r="E963" s="1"/>
      <c r="F963" s="1"/>
      <c r="G963" s="1"/>
    </row>
    <row r="964" spans="3:7" x14ac:dyDescent="0.25">
      <c r="C964" s="1"/>
      <c r="D964" s="1"/>
      <c r="E964" s="1"/>
      <c r="F964" s="1"/>
      <c r="G964" s="1"/>
    </row>
    <row r="965" spans="3:7" x14ac:dyDescent="0.25">
      <c r="C965" s="1"/>
      <c r="D965" s="1"/>
      <c r="E965" s="1"/>
      <c r="F965" s="1"/>
      <c r="G965" s="1"/>
    </row>
    <row r="966" spans="3:7" x14ac:dyDescent="0.25">
      <c r="C966" s="1"/>
      <c r="D966" s="1"/>
      <c r="E966" s="1"/>
      <c r="F966" s="1"/>
      <c r="G966" s="1"/>
    </row>
    <row r="967" spans="3:7" x14ac:dyDescent="0.25">
      <c r="C967" s="1"/>
      <c r="D967" s="1"/>
      <c r="E967" s="1"/>
      <c r="F967" s="1"/>
      <c r="G967" s="1"/>
    </row>
    <row r="968" spans="3:7" x14ac:dyDescent="0.25">
      <c r="C968" s="1"/>
      <c r="D968" s="1"/>
      <c r="E968" s="1"/>
      <c r="F968" s="1"/>
      <c r="G968" s="1"/>
    </row>
    <row r="969" spans="3:7" x14ac:dyDescent="0.25">
      <c r="C969" s="1"/>
      <c r="D969" s="1"/>
      <c r="E969" s="1"/>
      <c r="F969" s="1"/>
      <c r="G969" s="1"/>
    </row>
    <row r="970" spans="3:7" x14ac:dyDescent="0.25">
      <c r="C970" s="1"/>
      <c r="D970" s="1"/>
      <c r="E970" s="1"/>
      <c r="F970" s="1"/>
      <c r="G970" s="1"/>
    </row>
    <row r="971" spans="3:7" x14ac:dyDescent="0.25">
      <c r="C971" s="1"/>
      <c r="D971" s="1"/>
      <c r="E971" s="1"/>
      <c r="F971" s="1"/>
      <c r="G971" s="1"/>
    </row>
    <row r="972" spans="3:7" x14ac:dyDescent="0.25">
      <c r="C972" s="1"/>
      <c r="D972" s="1"/>
      <c r="E972" s="1"/>
      <c r="F972" s="1"/>
      <c r="G972" s="1"/>
    </row>
    <row r="973" spans="3:7" x14ac:dyDescent="0.25">
      <c r="C973" s="1"/>
      <c r="D973" s="1"/>
      <c r="E973" s="1"/>
      <c r="F973" s="1"/>
      <c r="G973" s="1"/>
    </row>
    <row r="974" spans="3:7" x14ac:dyDescent="0.25">
      <c r="C974" s="1"/>
      <c r="D974" s="1"/>
      <c r="E974" s="1"/>
      <c r="F974" s="1"/>
      <c r="G974" s="1"/>
    </row>
    <row r="975" spans="3:7" x14ac:dyDescent="0.25">
      <c r="C975" s="1"/>
      <c r="D975" s="1"/>
      <c r="E975" s="1"/>
      <c r="F975" s="1"/>
      <c r="G975" s="1"/>
    </row>
    <row r="976" spans="3:7" x14ac:dyDescent="0.25">
      <c r="C976" s="1"/>
      <c r="D976" s="1"/>
      <c r="E976" s="1"/>
      <c r="F976" s="1"/>
      <c r="G976" s="1"/>
    </row>
    <row r="977" spans="3:7" x14ac:dyDescent="0.25">
      <c r="C977" s="1"/>
      <c r="D977" s="1"/>
      <c r="E977" s="1"/>
      <c r="F977" s="1"/>
      <c r="G977" s="1"/>
    </row>
    <row r="978" spans="3:7" x14ac:dyDescent="0.25">
      <c r="C978" s="1"/>
      <c r="D978" s="1"/>
      <c r="E978" s="1"/>
      <c r="F978" s="1"/>
      <c r="G978" s="1"/>
    </row>
    <row r="979" spans="3:7" x14ac:dyDescent="0.25">
      <c r="C979" s="1"/>
      <c r="D979" s="1"/>
      <c r="E979" s="1"/>
      <c r="F979" s="1"/>
      <c r="G979" s="1"/>
    </row>
    <row r="980" spans="3:7" x14ac:dyDescent="0.25">
      <c r="C980" s="1"/>
      <c r="D980" s="1"/>
      <c r="E980" s="1"/>
      <c r="F980" s="1"/>
      <c r="G980" s="1"/>
    </row>
    <row r="981" spans="3:7" x14ac:dyDescent="0.25">
      <c r="C981" s="1"/>
      <c r="D981" s="1"/>
      <c r="E981" s="1"/>
      <c r="F981" s="1"/>
      <c r="G981" s="1"/>
    </row>
    <row r="982" spans="3:7" x14ac:dyDescent="0.25">
      <c r="C982" s="1"/>
      <c r="D982" s="1"/>
      <c r="E982" s="1"/>
      <c r="F982" s="1"/>
      <c r="G982" s="1"/>
    </row>
    <row r="983" spans="3:7" x14ac:dyDescent="0.25">
      <c r="C983" s="1"/>
      <c r="D983" s="1"/>
      <c r="E983" s="1"/>
      <c r="F983" s="1"/>
      <c r="G983" s="1"/>
    </row>
    <row r="984" spans="3:7" x14ac:dyDescent="0.25">
      <c r="C984" s="1"/>
      <c r="D984" s="1"/>
      <c r="E984" s="1"/>
      <c r="F984" s="1"/>
      <c r="G984" s="1"/>
    </row>
    <row r="985" spans="3:7" x14ac:dyDescent="0.25">
      <c r="C985" s="1"/>
      <c r="D985" s="1"/>
      <c r="E985" s="1"/>
      <c r="F985" s="1"/>
      <c r="G985" s="1"/>
    </row>
    <row r="986" spans="3:7" x14ac:dyDescent="0.25">
      <c r="C986" s="1"/>
      <c r="D986" s="1"/>
      <c r="E986" s="1"/>
      <c r="F986" s="1"/>
      <c r="G986" s="1"/>
    </row>
    <row r="987" spans="3:7" x14ac:dyDescent="0.25">
      <c r="C987" s="1"/>
      <c r="D987" s="1"/>
      <c r="E987" s="1"/>
      <c r="F987" s="1"/>
      <c r="G987" s="1"/>
    </row>
    <row r="988" spans="3:7" x14ac:dyDescent="0.25">
      <c r="C988" s="1"/>
      <c r="D988" s="1"/>
      <c r="E988" s="1"/>
      <c r="F988" s="1"/>
      <c r="G988" s="1"/>
    </row>
    <row r="989" spans="3:7" x14ac:dyDescent="0.25">
      <c r="C989" s="1"/>
      <c r="D989" s="1"/>
      <c r="E989" s="1"/>
      <c r="F989" s="1"/>
      <c r="G989" s="1"/>
    </row>
    <row r="990" spans="3:7" x14ac:dyDescent="0.25">
      <c r="C990" s="1"/>
      <c r="D990" s="1"/>
      <c r="E990" s="1"/>
      <c r="F990" s="1"/>
      <c r="G990" s="1"/>
    </row>
    <row r="991" spans="3:7" x14ac:dyDescent="0.25">
      <c r="C991" s="1"/>
      <c r="D991" s="1"/>
      <c r="E991" s="1"/>
      <c r="F991" s="1"/>
      <c r="G991" s="1"/>
    </row>
    <row r="992" spans="3:7" x14ac:dyDescent="0.25">
      <c r="C992" s="1"/>
      <c r="D992" s="1"/>
      <c r="E992" s="1"/>
      <c r="F992" s="1"/>
      <c r="G992" s="1"/>
    </row>
    <row r="993" spans="3:7" x14ac:dyDescent="0.25">
      <c r="C993" s="1"/>
      <c r="D993" s="1"/>
      <c r="E993" s="1"/>
      <c r="F993" s="1"/>
      <c r="G993" s="1"/>
    </row>
    <row r="994" spans="3:7" x14ac:dyDescent="0.25">
      <c r="C994" s="1"/>
      <c r="D994" s="1"/>
      <c r="E994" s="1"/>
      <c r="F994" s="1"/>
      <c r="G994" s="1"/>
    </row>
    <row r="995" spans="3:7" x14ac:dyDescent="0.25">
      <c r="C995" s="1"/>
      <c r="D995" s="1"/>
      <c r="E995" s="1"/>
      <c r="F995" s="1"/>
      <c r="G995" s="1"/>
    </row>
    <row r="996" spans="3:7" x14ac:dyDescent="0.25">
      <c r="C996" s="1"/>
      <c r="D996" s="1"/>
      <c r="E996" s="1"/>
      <c r="F996" s="1"/>
      <c r="G996" s="1"/>
    </row>
    <row r="997" spans="3:7" x14ac:dyDescent="0.25">
      <c r="C997" s="1"/>
      <c r="D997" s="1"/>
      <c r="E997" s="1"/>
      <c r="F997" s="1"/>
      <c r="G997" s="1"/>
    </row>
    <row r="998" spans="3:7" x14ac:dyDescent="0.25">
      <c r="C998" s="1"/>
      <c r="D998" s="1"/>
      <c r="E998" s="1"/>
      <c r="F998" s="1"/>
      <c r="G998" s="1"/>
    </row>
    <row r="999" spans="3:7" x14ac:dyDescent="0.25">
      <c r="C999" s="1"/>
      <c r="D999" s="1"/>
      <c r="E999" s="1"/>
      <c r="F999" s="1"/>
      <c r="G999" s="1"/>
    </row>
    <row r="1000" spans="3:7" x14ac:dyDescent="0.25">
      <c r="C1000" s="1"/>
      <c r="D1000" s="1"/>
      <c r="E1000" s="1"/>
      <c r="F1000" s="1"/>
      <c r="G1000" s="1"/>
    </row>
    <row r="1001" spans="3:7" x14ac:dyDescent="0.25">
      <c r="C1001" s="1"/>
      <c r="D1001" s="1"/>
      <c r="E1001" s="1"/>
      <c r="F1001" s="1"/>
      <c r="G1001" s="1"/>
    </row>
    <row r="1002" spans="3:7" x14ac:dyDescent="0.25">
      <c r="C1002" s="1"/>
      <c r="D1002" s="1"/>
      <c r="E1002" s="1"/>
      <c r="F1002" s="1"/>
      <c r="G1002" s="1"/>
    </row>
    <row r="1003" spans="3:7" x14ac:dyDescent="0.25">
      <c r="C1003" s="1"/>
      <c r="D1003" s="1"/>
      <c r="E1003" s="1"/>
      <c r="F1003" s="1"/>
      <c r="G1003" s="1"/>
    </row>
    <row r="1004" spans="3:7" x14ac:dyDescent="0.25">
      <c r="C1004" s="1"/>
      <c r="D1004" s="1"/>
      <c r="E1004" s="1"/>
      <c r="F1004" s="1"/>
      <c r="G1004" s="1"/>
    </row>
    <row r="1005" spans="3:7" x14ac:dyDescent="0.25">
      <c r="C1005" s="1"/>
      <c r="D1005" s="1"/>
      <c r="E1005" s="1"/>
      <c r="F1005" s="1"/>
      <c r="G1005" s="1"/>
    </row>
    <row r="1006" spans="3:7" x14ac:dyDescent="0.25">
      <c r="C1006" s="1"/>
      <c r="D1006" s="1"/>
      <c r="E1006" s="1"/>
      <c r="F1006" s="1"/>
      <c r="G1006" s="1"/>
    </row>
    <row r="1007" spans="3:7" x14ac:dyDescent="0.25">
      <c r="C1007" s="1"/>
      <c r="D1007" s="1"/>
      <c r="E1007" s="1"/>
      <c r="F1007" s="1"/>
      <c r="G1007" s="1"/>
    </row>
    <row r="1008" spans="3:7" x14ac:dyDescent="0.25">
      <c r="C1008" s="1"/>
      <c r="D1008" s="1"/>
      <c r="E1008" s="1"/>
      <c r="F1008" s="1"/>
      <c r="G1008" s="1"/>
    </row>
    <row r="1009" spans="3:7" x14ac:dyDescent="0.25">
      <c r="C1009" s="1"/>
      <c r="D1009" s="1"/>
      <c r="E1009" s="1"/>
      <c r="F1009" s="1"/>
      <c r="G1009" s="1"/>
    </row>
    <row r="1010" spans="3:7" x14ac:dyDescent="0.25">
      <c r="C1010" s="1"/>
      <c r="D1010" s="1"/>
      <c r="E1010" s="1"/>
      <c r="F1010" s="1"/>
      <c r="G1010" s="1"/>
    </row>
    <row r="1011" spans="3:7" x14ac:dyDescent="0.25">
      <c r="C1011" s="1"/>
      <c r="D1011" s="1"/>
      <c r="E1011" s="1"/>
      <c r="F1011" s="1"/>
      <c r="G1011" s="1"/>
    </row>
    <row r="1012" spans="3:7" x14ac:dyDescent="0.25">
      <c r="C1012" s="1"/>
      <c r="D1012" s="1"/>
      <c r="E1012" s="1"/>
      <c r="F1012" s="1"/>
      <c r="G1012" s="1"/>
    </row>
    <row r="1013" spans="3:7" x14ac:dyDescent="0.25">
      <c r="C1013" s="1"/>
      <c r="D1013" s="1"/>
      <c r="E1013" s="1"/>
      <c r="F1013" s="1"/>
      <c r="G1013" s="1"/>
    </row>
    <row r="1014" spans="3:7" x14ac:dyDescent="0.25">
      <c r="C1014" s="1"/>
      <c r="D1014" s="1"/>
      <c r="E1014" s="1"/>
      <c r="F1014" s="1"/>
      <c r="G1014" s="1"/>
    </row>
    <row r="1015" spans="3:7" x14ac:dyDescent="0.25">
      <c r="C1015" s="1"/>
      <c r="D1015" s="1"/>
      <c r="E1015" s="1"/>
      <c r="F1015" s="1"/>
      <c r="G1015" s="1"/>
    </row>
    <row r="1016" spans="3:7" x14ac:dyDescent="0.25">
      <c r="C1016" s="1"/>
      <c r="D1016" s="1"/>
      <c r="E1016" s="1"/>
      <c r="F1016" s="1"/>
      <c r="G1016" s="1"/>
    </row>
    <row r="1017" spans="3:7" x14ac:dyDescent="0.25">
      <c r="C1017" s="1"/>
      <c r="D1017" s="1"/>
      <c r="E1017" s="1"/>
      <c r="F1017" s="1"/>
      <c r="G1017" s="1"/>
    </row>
    <row r="1018" spans="3:7" x14ac:dyDescent="0.25">
      <c r="C1018" s="1"/>
      <c r="D1018" s="1"/>
      <c r="E1018" s="1"/>
      <c r="F1018" s="1"/>
      <c r="G1018" s="1"/>
    </row>
    <row r="1019" spans="3:7" x14ac:dyDescent="0.25">
      <c r="C1019" s="1"/>
      <c r="D1019" s="1"/>
      <c r="E1019" s="1"/>
      <c r="F1019" s="1"/>
      <c r="G1019" s="1"/>
    </row>
    <row r="1020" spans="3:7" x14ac:dyDescent="0.25">
      <c r="C1020" s="1"/>
      <c r="D1020" s="1"/>
      <c r="E1020" s="1"/>
      <c r="F1020" s="1"/>
      <c r="G1020" s="1"/>
    </row>
    <row r="1021" spans="3:7" x14ac:dyDescent="0.25">
      <c r="C1021" s="1"/>
      <c r="D1021" s="1"/>
      <c r="E1021" s="1"/>
      <c r="F1021" s="1"/>
      <c r="G1021" s="1"/>
    </row>
    <row r="1022" spans="3:7" x14ac:dyDescent="0.25">
      <c r="C1022" s="1"/>
      <c r="D1022" s="1"/>
      <c r="E1022" s="1"/>
      <c r="F1022" s="1"/>
      <c r="G1022" s="1"/>
    </row>
    <row r="1023" spans="3:7" x14ac:dyDescent="0.25">
      <c r="C1023" s="1"/>
      <c r="D1023" s="1"/>
      <c r="E1023" s="1"/>
      <c r="F1023" s="1"/>
      <c r="G1023" s="1"/>
    </row>
    <row r="1024" spans="3:7" x14ac:dyDescent="0.25">
      <c r="C1024" s="1"/>
      <c r="D1024" s="1"/>
      <c r="E1024" s="1"/>
      <c r="F1024" s="1"/>
      <c r="G1024" s="1"/>
    </row>
    <row r="1025" spans="3:7" x14ac:dyDescent="0.25">
      <c r="C1025" s="1"/>
      <c r="D1025" s="1"/>
      <c r="E1025" s="1"/>
      <c r="F1025" s="1"/>
      <c r="G1025" s="1"/>
    </row>
    <row r="1026" spans="3:7" x14ac:dyDescent="0.25">
      <c r="C1026" s="1"/>
      <c r="D1026" s="1"/>
      <c r="E1026" s="1"/>
      <c r="F1026" s="1"/>
      <c r="G1026" s="1"/>
    </row>
    <row r="1027" spans="3:7" x14ac:dyDescent="0.25">
      <c r="C1027" s="1"/>
      <c r="D1027" s="1"/>
      <c r="E1027" s="1"/>
      <c r="F1027" s="1"/>
      <c r="G1027" s="1"/>
    </row>
    <row r="1028" spans="3:7" x14ac:dyDescent="0.25">
      <c r="C1028" s="1"/>
      <c r="D1028" s="1"/>
      <c r="E1028" s="1"/>
      <c r="F1028" s="1"/>
      <c r="G1028" s="1"/>
    </row>
    <row r="1029" spans="3:7" x14ac:dyDescent="0.25">
      <c r="C1029" s="1"/>
      <c r="D1029" s="1"/>
      <c r="E1029" s="1"/>
      <c r="F1029" s="1"/>
      <c r="G1029" s="1"/>
    </row>
    <row r="1030" spans="3:7" x14ac:dyDescent="0.25">
      <c r="C1030" s="1"/>
      <c r="D1030" s="1"/>
      <c r="E1030" s="1"/>
      <c r="F1030" s="1"/>
      <c r="G1030" s="1"/>
    </row>
    <row r="1031" spans="3:7" x14ac:dyDescent="0.25">
      <c r="C1031" s="1"/>
      <c r="D1031" s="1"/>
      <c r="E1031" s="1"/>
      <c r="F1031" s="1"/>
      <c r="G1031" s="1"/>
    </row>
    <row r="1032" spans="3:7" x14ac:dyDescent="0.25">
      <c r="C1032" s="1"/>
      <c r="D1032" s="1"/>
      <c r="E1032" s="1"/>
      <c r="F1032" s="1"/>
      <c r="G1032" s="1"/>
    </row>
    <row r="1033" spans="3:7" x14ac:dyDescent="0.25">
      <c r="C1033" s="1"/>
      <c r="D1033" s="1"/>
      <c r="E1033" s="1"/>
      <c r="F1033" s="1"/>
      <c r="G1033" s="1"/>
    </row>
    <row r="1034" spans="3:7" x14ac:dyDescent="0.25">
      <c r="C1034" s="1"/>
      <c r="D1034" s="1"/>
      <c r="E1034" s="1"/>
      <c r="F1034" s="1"/>
      <c r="G1034" s="1"/>
    </row>
    <row r="1035" spans="3:7" x14ac:dyDescent="0.25">
      <c r="C1035" s="1"/>
      <c r="D1035" s="1"/>
      <c r="E1035" s="1"/>
      <c r="F1035" s="1"/>
      <c r="G1035" s="1"/>
    </row>
    <row r="1036" spans="3:7" x14ac:dyDescent="0.25">
      <c r="C1036" s="1"/>
      <c r="D1036" s="1"/>
      <c r="E1036" s="1"/>
      <c r="F1036" s="1"/>
      <c r="G1036" s="1"/>
    </row>
    <row r="1037" spans="3:7" x14ac:dyDescent="0.25">
      <c r="C1037" s="1"/>
      <c r="D1037" s="1"/>
      <c r="E1037" s="1"/>
      <c r="F1037" s="1"/>
      <c r="G1037" s="1"/>
    </row>
    <row r="1038" spans="3:7" x14ac:dyDescent="0.25">
      <c r="C1038" s="1"/>
      <c r="D1038" s="1"/>
      <c r="E1038" s="1"/>
      <c r="F1038" s="1"/>
      <c r="G1038" s="1"/>
    </row>
    <row r="1039" spans="3:7" x14ac:dyDescent="0.25">
      <c r="C1039" s="1"/>
      <c r="D1039" s="1"/>
      <c r="E1039" s="1"/>
      <c r="F1039" s="1"/>
      <c r="G1039" s="1"/>
    </row>
    <row r="1040" spans="3:7" x14ac:dyDescent="0.25">
      <c r="C1040" s="1"/>
      <c r="D1040" s="1"/>
      <c r="E1040" s="1"/>
      <c r="F1040" s="1"/>
      <c r="G1040" s="1"/>
    </row>
    <row r="1041" spans="3:7" x14ac:dyDescent="0.25">
      <c r="C1041" s="1"/>
      <c r="D1041" s="1"/>
      <c r="E1041" s="1"/>
      <c r="F1041" s="1"/>
      <c r="G1041" s="1"/>
    </row>
    <row r="1042" spans="3:7" x14ac:dyDescent="0.25">
      <c r="C1042" s="1"/>
      <c r="D1042" s="1"/>
      <c r="E1042" s="1"/>
      <c r="F1042" s="1"/>
      <c r="G1042" s="1"/>
    </row>
    <row r="1043" spans="3:7" x14ac:dyDescent="0.25">
      <c r="C1043" s="1"/>
      <c r="D1043" s="1"/>
      <c r="E1043" s="1"/>
      <c r="F1043" s="1"/>
      <c r="G1043" s="1"/>
    </row>
    <row r="1044" spans="3:7" x14ac:dyDescent="0.25">
      <c r="C1044" s="1"/>
      <c r="D1044" s="1"/>
      <c r="E1044" s="1"/>
      <c r="F1044" s="1"/>
      <c r="G1044" s="1"/>
    </row>
    <row r="1045" spans="3:7" x14ac:dyDescent="0.25">
      <c r="C1045" s="1"/>
      <c r="D1045" s="1"/>
      <c r="E1045" s="1"/>
      <c r="F1045" s="1"/>
      <c r="G1045" s="1"/>
    </row>
    <row r="1046" spans="3:7" x14ac:dyDescent="0.25">
      <c r="C1046" s="1"/>
      <c r="D1046" s="1"/>
      <c r="E1046" s="1"/>
      <c r="F1046" s="1"/>
      <c r="G1046" s="1"/>
    </row>
    <row r="1047" spans="3:7" x14ac:dyDescent="0.25">
      <c r="C1047" s="1"/>
      <c r="D1047" s="1"/>
      <c r="E1047" s="1"/>
      <c r="F1047" s="1"/>
      <c r="G1047" s="1"/>
    </row>
    <row r="1048" spans="3:7" x14ac:dyDescent="0.25">
      <c r="C1048" s="1"/>
      <c r="D1048" s="1"/>
      <c r="E1048" s="1"/>
      <c r="F1048" s="1"/>
      <c r="G1048" s="1"/>
    </row>
    <row r="1049" spans="3:7" x14ac:dyDescent="0.25">
      <c r="C1049" s="1"/>
      <c r="D1049" s="1"/>
      <c r="E1049" s="1"/>
      <c r="F1049" s="1"/>
      <c r="G1049" s="1"/>
    </row>
    <row r="1050" spans="3:7" x14ac:dyDescent="0.25">
      <c r="C1050" s="1"/>
      <c r="D1050" s="1"/>
      <c r="E1050" s="1"/>
      <c r="F1050" s="1"/>
      <c r="G1050" s="1"/>
    </row>
    <row r="1051" spans="3:7" x14ac:dyDescent="0.25">
      <c r="C1051" s="1"/>
      <c r="D1051" s="1"/>
      <c r="E1051" s="1"/>
      <c r="F1051" s="1"/>
      <c r="G1051" s="1"/>
    </row>
    <row r="1052" spans="3:7" x14ac:dyDescent="0.25">
      <c r="C1052" s="1"/>
      <c r="D1052" s="1"/>
      <c r="E1052" s="1"/>
      <c r="F1052" s="1"/>
      <c r="G1052" s="1"/>
    </row>
    <row r="1053" spans="3:7" x14ac:dyDescent="0.25">
      <c r="C1053" s="1"/>
      <c r="D1053" s="1"/>
      <c r="E1053" s="1"/>
      <c r="F1053" s="1"/>
      <c r="G1053" s="1"/>
    </row>
    <row r="1054" spans="3:7" x14ac:dyDescent="0.25">
      <c r="C1054" s="1"/>
      <c r="D1054" s="1"/>
      <c r="E1054" s="1"/>
      <c r="F1054" s="1"/>
      <c r="G1054" s="1"/>
    </row>
    <row r="1055" spans="3:7" x14ac:dyDescent="0.25">
      <c r="C1055" s="1"/>
      <c r="D1055" s="1"/>
      <c r="E1055" s="1"/>
      <c r="F1055" s="1"/>
      <c r="G1055" s="1"/>
    </row>
    <row r="1056" spans="3:7" x14ac:dyDescent="0.25">
      <c r="C1056" s="1"/>
      <c r="D1056" s="1"/>
      <c r="E1056" s="1"/>
      <c r="F1056" s="1"/>
      <c r="G1056" s="1"/>
    </row>
    <row r="1057" spans="3:7" x14ac:dyDescent="0.25">
      <c r="C1057" s="1"/>
      <c r="D1057" s="1"/>
      <c r="E1057" s="1"/>
      <c r="F1057" s="1"/>
      <c r="G1057" s="1"/>
    </row>
    <row r="1058" spans="3:7" x14ac:dyDescent="0.25">
      <c r="C1058" s="1"/>
      <c r="D1058" s="1"/>
      <c r="E1058" s="1"/>
      <c r="F1058" s="1"/>
      <c r="G1058" s="1"/>
    </row>
    <row r="1059" spans="3:7" x14ac:dyDescent="0.25">
      <c r="C1059" s="1"/>
      <c r="D1059" s="1"/>
      <c r="E1059" s="1"/>
      <c r="F1059" s="1"/>
      <c r="G1059" s="1"/>
    </row>
    <row r="1060" spans="3:7" x14ac:dyDescent="0.25">
      <c r="C1060" s="1"/>
      <c r="D1060" s="1"/>
      <c r="E1060" s="1"/>
      <c r="F1060" s="1"/>
      <c r="G1060" s="1"/>
    </row>
    <row r="1061" spans="3:7" x14ac:dyDescent="0.25">
      <c r="C1061" s="1"/>
      <c r="D1061" s="1"/>
      <c r="E1061" s="1"/>
      <c r="F1061" s="1"/>
      <c r="G1061" s="1"/>
    </row>
    <row r="1062" spans="3:7" x14ac:dyDescent="0.25">
      <c r="C1062" s="1"/>
      <c r="D1062" s="1"/>
      <c r="E1062" s="1"/>
      <c r="F1062" s="1"/>
      <c r="G1062" s="1"/>
    </row>
    <row r="1063" spans="3:7" x14ac:dyDescent="0.25">
      <c r="C1063" s="1"/>
      <c r="D1063" s="1"/>
      <c r="E1063" s="1"/>
      <c r="F1063" s="1"/>
      <c r="G1063" s="1"/>
    </row>
    <row r="1064" spans="3:7" x14ac:dyDescent="0.25">
      <c r="C1064" s="1"/>
      <c r="D1064" s="1"/>
      <c r="E1064" s="1"/>
      <c r="F1064" s="1"/>
      <c r="G1064" s="1"/>
    </row>
    <row r="1065" spans="3:7" x14ac:dyDescent="0.25">
      <c r="C1065" s="1"/>
      <c r="D1065" s="1"/>
      <c r="E1065" s="1"/>
      <c r="F1065" s="1"/>
      <c r="G1065" s="1"/>
    </row>
    <row r="1066" spans="3:7" x14ac:dyDescent="0.25">
      <c r="C1066" s="1"/>
      <c r="D1066" s="1"/>
      <c r="E1066" s="1"/>
      <c r="F1066" s="1"/>
      <c r="G1066" s="1"/>
    </row>
    <row r="1067" spans="3:7" x14ac:dyDescent="0.25">
      <c r="C1067" s="1"/>
      <c r="D1067" s="1"/>
      <c r="E1067" s="1"/>
      <c r="F1067" s="1"/>
      <c r="G1067" s="1"/>
    </row>
    <row r="1068" spans="3:7" x14ac:dyDescent="0.25">
      <c r="C1068" s="1"/>
      <c r="D1068" s="1"/>
      <c r="E1068" s="1"/>
      <c r="F1068" s="1"/>
      <c r="G1068" s="1"/>
    </row>
    <row r="1069" spans="3:7" x14ac:dyDescent="0.25">
      <c r="C1069" s="1"/>
      <c r="D1069" s="1"/>
      <c r="E1069" s="1"/>
      <c r="F1069" s="1"/>
      <c r="G1069" s="1"/>
    </row>
    <row r="1070" spans="3:7" x14ac:dyDescent="0.25">
      <c r="C1070" s="1"/>
      <c r="D1070" s="1"/>
      <c r="E1070" s="1"/>
      <c r="F1070" s="1"/>
      <c r="G1070" s="1"/>
    </row>
    <row r="1071" spans="3:7" x14ac:dyDescent="0.25">
      <c r="C1071" s="1"/>
      <c r="D1071" s="1"/>
      <c r="E1071" s="1"/>
      <c r="F1071" s="1"/>
      <c r="G1071" s="1"/>
    </row>
    <row r="1072" spans="3:7" x14ac:dyDescent="0.25">
      <c r="C1072" s="1"/>
      <c r="D1072" s="1"/>
      <c r="E1072" s="1"/>
      <c r="F1072" s="1"/>
      <c r="G1072" s="1"/>
    </row>
    <row r="1073" spans="3:7" x14ac:dyDescent="0.25">
      <c r="C1073" s="1"/>
      <c r="D1073" s="1"/>
      <c r="E1073" s="1"/>
      <c r="F1073" s="1"/>
      <c r="G1073" s="1"/>
    </row>
    <row r="1074" spans="3:7" x14ac:dyDescent="0.25">
      <c r="C1074" s="1"/>
      <c r="D1074" s="1"/>
      <c r="E1074" s="1"/>
      <c r="F1074" s="1"/>
      <c r="G1074" s="1"/>
    </row>
    <row r="1075" spans="3:7" x14ac:dyDescent="0.25">
      <c r="C1075" s="1"/>
      <c r="D1075" s="1"/>
      <c r="E1075" s="1"/>
      <c r="F1075" s="1"/>
      <c r="G1075" s="1"/>
    </row>
    <row r="1076" spans="3:7" x14ac:dyDescent="0.25">
      <c r="C1076" s="1"/>
      <c r="D1076" s="1"/>
      <c r="E1076" s="1"/>
      <c r="F1076" s="1"/>
      <c r="G1076" s="1"/>
    </row>
    <row r="1077" spans="3:7" x14ac:dyDescent="0.25">
      <c r="C1077" s="1"/>
      <c r="D1077" s="1"/>
      <c r="E1077" s="1"/>
      <c r="F1077" s="1"/>
      <c r="G1077" s="1"/>
    </row>
    <row r="1078" spans="3:7" x14ac:dyDescent="0.25">
      <c r="C1078" s="1"/>
      <c r="D1078" s="1"/>
      <c r="E1078" s="1"/>
      <c r="F1078" s="1"/>
      <c r="G1078" s="1"/>
    </row>
    <row r="1079" spans="3:7" x14ac:dyDescent="0.25">
      <c r="C1079" s="1"/>
      <c r="D1079" s="1"/>
      <c r="E1079" s="1"/>
      <c r="F1079" s="1"/>
      <c r="G1079" s="1"/>
    </row>
    <row r="1080" spans="3:7" x14ac:dyDescent="0.25">
      <c r="C1080" s="1"/>
      <c r="D1080" s="1"/>
      <c r="E1080" s="1"/>
      <c r="F1080" s="1"/>
      <c r="G1080" s="1"/>
    </row>
    <row r="1081" spans="3:7" x14ac:dyDescent="0.25">
      <c r="C1081" s="1"/>
      <c r="D1081" s="1"/>
      <c r="E1081" s="1"/>
      <c r="F1081" s="1"/>
      <c r="G1081" s="1"/>
    </row>
    <row r="1082" spans="3:7" x14ac:dyDescent="0.25">
      <c r="C1082" s="1"/>
      <c r="D1082" s="1"/>
      <c r="E1082" s="1"/>
      <c r="F1082" s="1"/>
      <c r="G1082" s="1"/>
    </row>
    <row r="1083" spans="3:7" x14ac:dyDescent="0.25">
      <c r="C1083" s="1"/>
      <c r="D1083" s="1"/>
      <c r="E1083" s="1"/>
      <c r="F1083" s="1"/>
      <c r="G1083" s="1"/>
    </row>
    <row r="1084" spans="3:7" x14ac:dyDescent="0.25">
      <c r="C1084" s="1"/>
      <c r="D1084" s="1"/>
      <c r="E1084" s="1"/>
      <c r="F1084" s="1"/>
      <c r="G1084" s="1"/>
    </row>
    <row r="1085" spans="3:7" x14ac:dyDescent="0.25">
      <c r="C1085" s="1"/>
      <c r="D1085" s="1"/>
      <c r="E1085" s="1"/>
      <c r="F1085" s="1"/>
      <c r="G1085" s="1"/>
    </row>
    <row r="1086" spans="3:7" x14ac:dyDescent="0.25">
      <c r="C1086" s="1"/>
      <c r="D1086" s="1"/>
      <c r="E1086" s="1"/>
      <c r="F1086" s="1"/>
      <c r="G1086" s="1"/>
    </row>
    <row r="1087" spans="3:7" x14ac:dyDescent="0.25">
      <c r="C1087" s="1"/>
      <c r="D1087" s="1"/>
      <c r="E1087" s="1"/>
      <c r="F1087" s="1"/>
      <c r="G1087" s="1"/>
    </row>
    <row r="1088" spans="3:7" x14ac:dyDescent="0.25">
      <c r="C1088" s="1"/>
      <c r="D1088" s="1"/>
      <c r="E1088" s="1"/>
      <c r="F1088" s="1"/>
      <c r="G1088" s="1"/>
    </row>
    <row r="1089" spans="3:7" x14ac:dyDescent="0.25">
      <c r="C1089" s="1"/>
      <c r="D1089" s="1"/>
      <c r="E1089" s="1"/>
      <c r="F1089" s="1"/>
      <c r="G1089" s="1"/>
    </row>
    <row r="1090" spans="3:7" x14ac:dyDescent="0.25">
      <c r="C1090" s="1"/>
      <c r="D1090" s="1"/>
      <c r="E1090" s="1"/>
      <c r="F1090" s="1"/>
      <c r="G1090" s="1"/>
    </row>
    <row r="1091" spans="3:7" x14ac:dyDescent="0.25">
      <c r="C1091" s="1"/>
      <c r="D1091" s="1"/>
      <c r="E1091" s="1"/>
      <c r="F1091" s="1"/>
      <c r="G1091" s="1"/>
    </row>
    <row r="1092" spans="3:7" x14ac:dyDescent="0.25">
      <c r="C1092" s="1"/>
      <c r="D1092" s="1"/>
      <c r="E1092" s="1"/>
      <c r="F1092" s="1"/>
      <c r="G1092" s="1"/>
    </row>
    <row r="1093" spans="3:7" x14ac:dyDescent="0.25">
      <c r="C1093" s="1"/>
      <c r="D1093" s="1"/>
      <c r="E1093" s="1"/>
      <c r="F1093" s="1"/>
      <c r="G1093" s="1"/>
    </row>
    <row r="1094" spans="3:7" x14ac:dyDescent="0.25">
      <c r="C1094" s="1"/>
      <c r="D1094" s="1"/>
      <c r="E1094" s="1"/>
      <c r="F1094" s="1"/>
      <c r="G1094" s="1"/>
    </row>
    <row r="1095" spans="3:7" x14ac:dyDescent="0.25">
      <c r="C1095" s="1"/>
      <c r="D1095" s="1"/>
      <c r="E1095" s="1"/>
      <c r="F1095" s="1"/>
      <c r="G1095" s="1"/>
    </row>
    <row r="1096" spans="3:7" x14ac:dyDescent="0.25">
      <c r="C1096" s="1"/>
      <c r="D1096" s="1"/>
      <c r="E1096" s="1"/>
      <c r="F1096" s="1"/>
      <c r="G1096" s="1"/>
    </row>
    <row r="1097" spans="3:7" x14ac:dyDescent="0.25">
      <c r="C1097" s="1"/>
      <c r="D1097" s="1"/>
      <c r="E1097" s="1"/>
      <c r="F1097" s="1"/>
      <c r="G1097" s="1"/>
    </row>
    <row r="1098" spans="3:7" x14ac:dyDescent="0.25">
      <c r="C1098" s="1"/>
      <c r="D1098" s="1"/>
      <c r="E1098" s="1"/>
      <c r="F1098" s="1"/>
      <c r="G1098" s="1"/>
    </row>
    <row r="1099" spans="3:7" x14ac:dyDescent="0.25">
      <c r="C1099" s="1"/>
      <c r="D1099" s="1"/>
      <c r="E1099" s="1"/>
      <c r="F1099" s="1"/>
      <c r="G1099" s="1"/>
    </row>
    <row r="1100" spans="3:7" x14ac:dyDescent="0.25">
      <c r="C1100" s="1"/>
      <c r="D1100" s="1"/>
      <c r="E1100" s="1"/>
      <c r="F1100" s="1"/>
      <c r="G1100" s="1"/>
    </row>
    <row r="1101" spans="3:7" x14ac:dyDescent="0.25">
      <c r="C1101" s="1"/>
      <c r="D1101" s="1"/>
      <c r="E1101" s="1"/>
      <c r="F1101" s="1"/>
      <c r="G1101" s="1"/>
    </row>
    <row r="1102" spans="3:7" x14ac:dyDescent="0.25">
      <c r="C1102" s="1"/>
      <c r="D1102" s="1"/>
      <c r="E1102" s="1"/>
      <c r="F1102" s="1"/>
      <c r="G1102" s="1"/>
    </row>
    <row r="1103" spans="3:7" x14ac:dyDescent="0.25">
      <c r="C1103" s="1"/>
      <c r="D1103" s="1"/>
      <c r="E1103" s="1"/>
      <c r="F1103" s="1"/>
      <c r="G1103" s="1"/>
    </row>
    <row r="1104" spans="3:7" x14ac:dyDescent="0.25">
      <c r="C1104" s="1"/>
      <c r="D1104" s="1"/>
      <c r="E1104" s="1"/>
      <c r="F1104" s="1"/>
      <c r="G1104" s="1"/>
    </row>
    <row r="1105" spans="3:7" x14ac:dyDescent="0.25">
      <c r="C1105" s="1"/>
      <c r="D1105" s="1"/>
      <c r="E1105" s="1"/>
      <c r="F1105" s="1"/>
      <c r="G1105" s="1"/>
    </row>
    <row r="1106" spans="3:7" x14ac:dyDescent="0.25">
      <c r="C1106" s="1"/>
      <c r="D1106" s="1"/>
      <c r="E1106" s="1"/>
      <c r="F1106" s="1"/>
      <c r="G1106" s="1"/>
    </row>
    <row r="1107" spans="3:7" x14ac:dyDescent="0.25">
      <c r="C1107" s="1"/>
      <c r="D1107" s="1"/>
      <c r="E1107" s="1"/>
      <c r="F1107" s="1"/>
      <c r="G1107" s="1"/>
    </row>
    <row r="1108" spans="3:7" x14ac:dyDescent="0.25">
      <c r="C1108" s="1"/>
      <c r="D1108" s="1"/>
      <c r="E1108" s="1"/>
      <c r="F1108" s="1"/>
      <c r="G1108" s="1"/>
    </row>
    <row r="1109" spans="3:7" x14ac:dyDescent="0.25">
      <c r="C1109" s="1"/>
      <c r="D1109" s="1"/>
      <c r="E1109" s="1"/>
      <c r="F1109" s="1"/>
      <c r="G1109" s="1"/>
    </row>
    <row r="1110" spans="3:7" x14ac:dyDescent="0.25">
      <c r="C1110" s="1"/>
      <c r="D1110" s="1"/>
      <c r="E1110" s="1"/>
      <c r="F1110" s="1"/>
      <c r="G1110" s="1"/>
    </row>
    <row r="1111" spans="3:7" x14ac:dyDescent="0.25">
      <c r="C1111" s="1"/>
      <c r="D1111" s="1"/>
      <c r="E1111" s="1"/>
      <c r="F1111" s="1"/>
      <c r="G1111" s="1"/>
    </row>
    <row r="1112" spans="3:7" x14ac:dyDescent="0.25">
      <c r="C1112" s="1"/>
      <c r="D1112" s="1"/>
      <c r="E1112" s="1"/>
      <c r="F1112" s="1"/>
      <c r="G1112" s="1"/>
    </row>
    <row r="1113" spans="3:7" x14ac:dyDescent="0.25">
      <c r="C1113" s="1"/>
      <c r="D1113" s="1"/>
      <c r="E1113" s="1"/>
      <c r="F1113" s="1"/>
      <c r="G1113" s="1"/>
    </row>
    <row r="1114" spans="3:7" x14ac:dyDescent="0.25">
      <c r="C1114" s="1"/>
      <c r="D1114" s="1"/>
      <c r="E1114" s="1"/>
      <c r="F1114" s="1"/>
      <c r="G1114" s="1"/>
    </row>
    <row r="1115" spans="3:7" x14ac:dyDescent="0.25">
      <c r="C1115" s="1"/>
      <c r="D1115" s="1"/>
      <c r="E1115" s="1"/>
      <c r="F1115" s="1"/>
      <c r="G1115" s="1"/>
    </row>
    <row r="1116" spans="3:7" x14ac:dyDescent="0.25">
      <c r="C1116" s="1"/>
      <c r="D1116" s="1"/>
      <c r="E1116" s="1"/>
      <c r="F1116" s="1"/>
      <c r="G1116" s="1"/>
    </row>
    <row r="1117" spans="3:7" x14ac:dyDescent="0.25">
      <c r="C1117" s="1"/>
      <c r="D1117" s="1"/>
      <c r="E1117" s="1"/>
      <c r="F1117" s="1"/>
      <c r="G1117" s="1"/>
    </row>
    <row r="1118" spans="3:7" x14ac:dyDescent="0.25">
      <c r="C1118" s="1"/>
      <c r="D1118" s="1"/>
      <c r="E1118" s="1"/>
      <c r="F1118" s="1"/>
      <c r="G1118" s="1"/>
    </row>
    <row r="1119" spans="3:7" x14ac:dyDescent="0.25">
      <c r="C1119" s="1"/>
      <c r="D1119" s="1"/>
      <c r="E1119" s="1"/>
      <c r="F1119" s="1"/>
      <c r="G1119" s="1"/>
    </row>
    <row r="1120" spans="3:7" x14ac:dyDescent="0.25">
      <c r="C1120" s="1"/>
      <c r="D1120" s="1"/>
      <c r="E1120" s="1"/>
      <c r="F1120" s="1"/>
      <c r="G1120" s="1"/>
    </row>
    <row r="1121" spans="3:7" x14ac:dyDescent="0.25">
      <c r="C1121" s="1"/>
      <c r="D1121" s="1"/>
      <c r="E1121" s="1"/>
      <c r="F1121" s="1"/>
      <c r="G1121" s="1"/>
    </row>
    <row r="1122" spans="3:7" x14ac:dyDescent="0.25">
      <c r="C1122" s="1"/>
      <c r="D1122" s="1"/>
      <c r="E1122" s="1"/>
      <c r="F1122" s="1"/>
      <c r="G1122" s="1"/>
    </row>
    <row r="1123" spans="3:7" x14ac:dyDescent="0.25">
      <c r="C1123" s="1"/>
      <c r="D1123" s="1"/>
      <c r="E1123" s="1"/>
      <c r="F1123" s="1"/>
      <c r="G1123" s="1"/>
    </row>
    <row r="1124" spans="3:7" x14ac:dyDescent="0.25">
      <c r="C1124" s="1"/>
      <c r="D1124" s="1"/>
      <c r="E1124" s="1"/>
      <c r="F1124" s="1"/>
      <c r="G1124" s="1"/>
    </row>
    <row r="1125" spans="3:7" x14ac:dyDescent="0.25">
      <c r="C1125" s="1"/>
      <c r="D1125" s="1"/>
      <c r="E1125" s="1"/>
      <c r="F1125" s="1"/>
      <c r="G1125" s="1"/>
    </row>
    <row r="1126" spans="3:7" x14ac:dyDescent="0.25">
      <c r="C1126" s="1"/>
      <c r="D1126" s="1"/>
      <c r="E1126" s="1"/>
      <c r="F1126" s="1"/>
      <c r="G1126" s="1"/>
    </row>
    <row r="1127" spans="3:7" x14ac:dyDescent="0.25">
      <c r="C1127" s="1"/>
      <c r="D1127" s="1"/>
      <c r="E1127" s="1"/>
      <c r="F1127" s="1"/>
      <c r="G1127" s="1"/>
    </row>
    <row r="1128" spans="3:7" x14ac:dyDescent="0.25">
      <c r="C1128" s="1"/>
      <c r="D1128" s="1"/>
      <c r="E1128" s="1"/>
      <c r="F1128" s="1"/>
      <c r="G1128" s="1"/>
    </row>
    <row r="1129" spans="3:7" x14ac:dyDescent="0.25">
      <c r="C1129" s="1"/>
      <c r="D1129" s="1"/>
      <c r="E1129" s="1"/>
      <c r="F1129" s="1"/>
      <c r="G1129" s="1"/>
    </row>
    <row r="1130" spans="3:7" x14ac:dyDescent="0.25">
      <c r="C1130" s="1"/>
      <c r="D1130" s="1"/>
      <c r="E1130" s="1"/>
      <c r="F1130" s="1"/>
      <c r="G1130" s="1"/>
    </row>
    <row r="1131" spans="3:7" x14ac:dyDescent="0.25">
      <c r="C1131" s="1"/>
      <c r="D1131" s="1"/>
      <c r="E1131" s="1"/>
      <c r="F1131" s="1"/>
      <c r="G1131" s="1"/>
    </row>
    <row r="1132" spans="3:7" x14ac:dyDescent="0.25">
      <c r="C1132" s="1"/>
      <c r="D1132" s="1"/>
      <c r="E1132" s="1"/>
      <c r="F1132" s="1"/>
      <c r="G1132" s="1"/>
    </row>
    <row r="1133" spans="3:7" x14ac:dyDescent="0.25">
      <c r="C1133" s="1"/>
      <c r="D1133" s="1"/>
      <c r="E1133" s="1"/>
      <c r="F1133" s="1"/>
      <c r="G1133" s="1"/>
    </row>
    <row r="1134" spans="3:7" x14ac:dyDescent="0.25">
      <c r="C1134" s="1"/>
      <c r="D1134" s="1"/>
      <c r="E1134" s="1"/>
      <c r="F1134" s="1"/>
      <c r="G1134" s="1"/>
    </row>
    <row r="1135" spans="3:7" x14ac:dyDescent="0.25">
      <c r="C1135" s="1"/>
      <c r="D1135" s="1"/>
      <c r="E1135" s="1"/>
      <c r="F1135" s="1"/>
      <c r="G1135" s="1"/>
    </row>
    <row r="1136" spans="3:7" x14ac:dyDescent="0.25">
      <c r="C1136" s="1"/>
      <c r="D1136" s="1"/>
      <c r="E1136" s="1"/>
      <c r="F1136" s="1"/>
      <c r="G1136" s="1"/>
    </row>
    <row r="1137" spans="3:7" x14ac:dyDescent="0.25">
      <c r="C1137" s="1"/>
      <c r="D1137" s="1"/>
      <c r="E1137" s="1"/>
      <c r="F1137" s="1"/>
      <c r="G1137" s="1"/>
    </row>
    <row r="1138" spans="3:7" x14ac:dyDescent="0.25">
      <c r="C1138" s="1"/>
      <c r="D1138" s="1"/>
      <c r="E1138" s="1"/>
      <c r="F1138" s="1"/>
      <c r="G1138" s="1"/>
    </row>
    <row r="1139" spans="3:7" x14ac:dyDescent="0.25">
      <c r="C1139" s="1"/>
      <c r="D1139" s="1"/>
      <c r="E1139" s="1"/>
      <c r="F1139" s="1"/>
      <c r="G1139" s="1"/>
    </row>
    <row r="1140" spans="3:7" x14ac:dyDescent="0.25">
      <c r="C1140" s="1"/>
      <c r="D1140" s="1"/>
      <c r="E1140" s="1"/>
      <c r="F1140" s="1"/>
      <c r="G1140" s="1"/>
    </row>
    <row r="1141" spans="3:7" x14ac:dyDescent="0.25">
      <c r="C1141" s="1"/>
      <c r="D1141" s="1"/>
      <c r="E1141" s="1"/>
      <c r="F1141" s="1"/>
      <c r="G1141" s="1"/>
    </row>
    <row r="1142" spans="3:7" x14ac:dyDescent="0.25">
      <c r="C1142" s="1"/>
      <c r="D1142" s="1"/>
      <c r="E1142" s="1"/>
      <c r="F1142" s="1"/>
      <c r="G1142" s="1"/>
    </row>
    <row r="1143" spans="3:7" x14ac:dyDescent="0.25">
      <c r="C1143" s="1"/>
      <c r="D1143" s="1"/>
      <c r="E1143" s="1"/>
      <c r="F1143" s="1"/>
      <c r="G1143" s="1"/>
    </row>
    <row r="1144" spans="3:7" x14ac:dyDescent="0.25">
      <c r="C1144" s="1"/>
      <c r="D1144" s="1"/>
      <c r="E1144" s="1"/>
      <c r="F1144" s="1"/>
      <c r="G1144" s="1"/>
    </row>
    <row r="1145" spans="3:7" x14ac:dyDescent="0.25">
      <c r="C1145" s="1"/>
      <c r="D1145" s="1"/>
      <c r="E1145" s="1"/>
      <c r="F1145" s="1"/>
      <c r="G1145" s="1"/>
    </row>
    <row r="1146" spans="3:7" x14ac:dyDescent="0.25">
      <c r="C1146" s="1"/>
      <c r="D1146" s="1"/>
      <c r="E1146" s="1"/>
      <c r="F1146" s="1"/>
      <c r="G1146" s="1"/>
    </row>
    <row r="1147" spans="3:7" x14ac:dyDescent="0.25">
      <c r="C1147" s="1"/>
      <c r="D1147" s="1"/>
      <c r="E1147" s="1"/>
      <c r="F1147" s="1"/>
      <c r="G1147" s="1"/>
    </row>
    <row r="1148" spans="3:7" x14ac:dyDescent="0.25">
      <c r="C1148" s="1"/>
      <c r="D1148" s="1"/>
      <c r="E1148" s="1"/>
      <c r="F1148" s="1"/>
      <c r="G1148" s="1"/>
    </row>
    <row r="1149" spans="3:7" x14ac:dyDescent="0.25">
      <c r="C1149" s="1"/>
      <c r="D1149" s="1"/>
      <c r="E1149" s="1"/>
      <c r="F1149" s="1"/>
      <c r="G1149" s="1"/>
    </row>
    <row r="1150" spans="3:7" x14ac:dyDescent="0.25">
      <c r="C1150" s="1"/>
      <c r="D1150" s="1"/>
      <c r="E1150" s="1"/>
      <c r="F1150" s="1"/>
      <c r="G1150" s="1"/>
    </row>
    <row r="1151" spans="3:7" x14ac:dyDescent="0.25">
      <c r="C1151" s="1"/>
      <c r="D1151" s="1"/>
      <c r="E1151" s="1"/>
      <c r="F1151" s="1"/>
      <c r="G1151" s="1"/>
    </row>
    <row r="1152" spans="3:7" x14ac:dyDescent="0.25">
      <c r="C1152" s="1"/>
      <c r="D1152" s="1"/>
      <c r="E1152" s="1"/>
      <c r="F1152" s="1"/>
      <c r="G1152" s="1"/>
    </row>
    <row r="1153" spans="3:7" x14ac:dyDescent="0.25">
      <c r="C1153" s="1"/>
      <c r="D1153" s="1"/>
      <c r="E1153" s="1"/>
      <c r="F1153" s="1"/>
      <c r="G1153" s="1"/>
    </row>
    <row r="1154" spans="3:7" x14ac:dyDescent="0.25">
      <c r="C1154" s="1"/>
      <c r="D1154" s="1"/>
      <c r="E1154" s="1"/>
      <c r="F1154" s="1"/>
      <c r="G1154" s="1"/>
    </row>
    <row r="1155" spans="3:7" x14ac:dyDescent="0.25">
      <c r="C1155" s="1"/>
      <c r="D1155" s="1"/>
      <c r="E1155" s="1"/>
      <c r="F1155" s="1"/>
      <c r="G1155" s="1"/>
    </row>
    <row r="1156" spans="3:7" x14ac:dyDescent="0.25">
      <c r="C1156" s="1"/>
      <c r="D1156" s="1"/>
      <c r="E1156" s="1"/>
      <c r="F1156" s="1"/>
      <c r="G1156" s="1"/>
    </row>
    <row r="1157" spans="3:7" x14ac:dyDescent="0.25">
      <c r="C1157" s="1"/>
      <c r="D1157" s="1"/>
      <c r="E1157" s="1"/>
      <c r="F1157" s="1"/>
      <c r="G1157" s="1"/>
    </row>
    <row r="1158" spans="3:7" x14ac:dyDescent="0.25">
      <c r="C1158" s="1"/>
      <c r="D1158" s="1"/>
      <c r="E1158" s="1"/>
      <c r="F1158" s="1"/>
      <c r="G1158" s="1"/>
    </row>
    <row r="1159" spans="3:7" x14ac:dyDescent="0.25">
      <c r="C1159" s="1"/>
      <c r="D1159" s="1"/>
      <c r="E1159" s="1"/>
      <c r="F1159" s="1"/>
      <c r="G1159" s="1"/>
    </row>
    <row r="1160" spans="3:7" x14ac:dyDescent="0.25">
      <c r="C1160" s="1"/>
      <c r="D1160" s="1"/>
      <c r="E1160" s="1"/>
      <c r="F1160" s="1"/>
      <c r="G1160" s="1"/>
    </row>
    <row r="1161" spans="3:7" x14ac:dyDescent="0.25">
      <c r="C1161" s="1"/>
      <c r="D1161" s="1"/>
      <c r="E1161" s="1"/>
      <c r="F1161" s="1"/>
      <c r="G1161" s="1"/>
    </row>
    <row r="1162" spans="3:7" x14ac:dyDescent="0.25">
      <c r="C1162" s="1"/>
      <c r="D1162" s="1"/>
      <c r="E1162" s="1"/>
      <c r="F1162" s="1"/>
      <c r="G1162" s="1"/>
    </row>
    <row r="1163" spans="3:7" x14ac:dyDescent="0.25">
      <c r="C1163" s="1"/>
      <c r="D1163" s="1"/>
      <c r="E1163" s="1"/>
      <c r="F1163" s="1"/>
      <c r="G1163" s="1"/>
    </row>
    <row r="1164" spans="3:7" x14ac:dyDescent="0.25">
      <c r="C1164" s="1"/>
      <c r="D1164" s="1"/>
      <c r="E1164" s="1"/>
      <c r="F1164" s="1"/>
      <c r="G1164" s="1"/>
    </row>
    <row r="1165" spans="3:7" x14ac:dyDescent="0.25">
      <c r="C1165" s="1"/>
      <c r="D1165" s="1"/>
      <c r="E1165" s="1"/>
      <c r="F1165" s="1"/>
      <c r="G1165" s="1"/>
    </row>
    <row r="1166" spans="3:7" x14ac:dyDescent="0.25">
      <c r="C1166" s="1"/>
      <c r="D1166" s="1"/>
      <c r="E1166" s="1"/>
      <c r="F1166" s="1"/>
      <c r="G1166" s="1"/>
    </row>
    <row r="1167" spans="3:7" x14ac:dyDescent="0.25">
      <c r="C1167" s="1"/>
      <c r="D1167" s="1"/>
      <c r="E1167" s="1"/>
      <c r="F1167" s="1"/>
      <c r="G1167" s="1"/>
    </row>
    <row r="1168" spans="3:7" x14ac:dyDescent="0.25">
      <c r="C1168" s="1"/>
      <c r="D1168" s="1"/>
      <c r="E1168" s="1"/>
      <c r="F1168" s="1"/>
      <c r="G1168" s="1"/>
    </row>
    <row r="1169" spans="3:7" x14ac:dyDescent="0.25">
      <c r="C1169" s="1"/>
      <c r="D1169" s="1"/>
      <c r="E1169" s="1"/>
      <c r="F1169" s="1"/>
      <c r="G1169" s="1"/>
    </row>
    <row r="1170" spans="3:7" x14ac:dyDescent="0.25">
      <c r="C1170" s="1"/>
      <c r="D1170" s="1"/>
      <c r="E1170" s="1"/>
      <c r="F1170" s="1"/>
      <c r="G1170" s="1"/>
    </row>
    <row r="1171" spans="3:7" x14ac:dyDescent="0.25">
      <c r="C1171" s="1"/>
      <c r="D1171" s="1"/>
      <c r="E1171" s="1"/>
      <c r="F1171" s="1"/>
      <c r="G1171" s="1"/>
    </row>
    <row r="1172" spans="3:7" x14ac:dyDescent="0.25">
      <c r="C1172" s="1"/>
      <c r="D1172" s="1"/>
      <c r="E1172" s="1"/>
      <c r="F1172" s="1"/>
      <c r="G1172" s="1"/>
    </row>
    <row r="1173" spans="3:7" x14ac:dyDescent="0.25">
      <c r="C1173" s="1"/>
      <c r="D1173" s="1"/>
      <c r="E1173" s="1"/>
      <c r="F1173" s="1"/>
      <c r="G1173" s="1"/>
    </row>
    <row r="1174" spans="3:7" x14ac:dyDescent="0.25">
      <c r="C1174" s="1"/>
      <c r="D1174" s="1"/>
      <c r="E1174" s="1"/>
      <c r="F1174" s="1"/>
      <c r="G1174" s="1"/>
    </row>
    <row r="1175" spans="3:7" x14ac:dyDescent="0.25">
      <c r="C1175" s="1"/>
      <c r="D1175" s="1"/>
      <c r="E1175" s="1"/>
      <c r="F1175" s="1"/>
      <c r="G1175" s="1"/>
    </row>
    <row r="1176" spans="3:7" x14ac:dyDescent="0.25">
      <c r="C1176" s="1"/>
      <c r="D1176" s="1"/>
      <c r="E1176" s="1"/>
      <c r="F1176" s="1"/>
      <c r="G1176" s="1"/>
    </row>
    <row r="1177" spans="3:7" x14ac:dyDescent="0.25">
      <c r="C1177" s="1"/>
      <c r="D1177" s="1"/>
      <c r="E1177" s="1"/>
      <c r="F1177" s="1"/>
      <c r="G1177" s="1"/>
    </row>
    <row r="1178" spans="3:7" x14ac:dyDescent="0.25">
      <c r="C1178" s="1"/>
      <c r="D1178" s="1"/>
      <c r="E1178" s="1"/>
      <c r="F1178" s="1"/>
      <c r="G1178" s="1"/>
    </row>
    <row r="1179" spans="3:7" x14ac:dyDescent="0.25">
      <c r="C1179" s="1"/>
      <c r="D1179" s="1"/>
      <c r="E1179" s="1"/>
      <c r="F1179" s="1"/>
      <c r="G1179" s="1"/>
    </row>
    <row r="1180" spans="3:7" x14ac:dyDescent="0.25">
      <c r="C1180" s="1"/>
      <c r="D1180" s="1"/>
      <c r="E1180" s="1"/>
      <c r="F1180" s="1"/>
      <c r="G1180" s="1"/>
    </row>
    <row r="1181" spans="3:7" x14ac:dyDescent="0.25">
      <c r="C1181" s="1"/>
      <c r="D1181" s="1"/>
      <c r="E1181" s="1"/>
      <c r="F1181" s="1"/>
      <c r="G1181" s="1"/>
    </row>
    <row r="1182" spans="3:7" x14ac:dyDescent="0.25">
      <c r="C1182" s="1"/>
      <c r="D1182" s="1"/>
      <c r="E1182" s="1"/>
      <c r="F1182" s="1"/>
      <c r="G1182" s="1"/>
    </row>
    <row r="1183" spans="3:7" x14ac:dyDescent="0.25">
      <c r="C1183" s="1"/>
      <c r="D1183" s="1"/>
      <c r="E1183" s="1"/>
      <c r="F1183" s="1"/>
      <c r="G1183" s="1"/>
    </row>
    <row r="1184" spans="3:7" x14ac:dyDescent="0.25">
      <c r="C1184" s="1"/>
      <c r="D1184" s="1"/>
      <c r="E1184" s="1"/>
      <c r="F1184" s="1"/>
      <c r="G1184" s="1"/>
    </row>
    <row r="1185" spans="3:7" x14ac:dyDescent="0.25">
      <c r="C1185" s="1"/>
      <c r="D1185" s="1"/>
      <c r="E1185" s="1"/>
      <c r="F1185" s="1"/>
      <c r="G1185" s="1"/>
    </row>
    <row r="1186" spans="3:7" x14ac:dyDescent="0.25">
      <c r="C1186" s="1"/>
      <c r="D1186" s="1"/>
      <c r="E1186" s="1"/>
      <c r="F1186" s="1"/>
      <c r="G1186" s="1"/>
    </row>
    <row r="1187" spans="3:7" x14ac:dyDescent="0.25">
      <c r="C1187" s="1"/>
      <c r="D1187" s="1"/>
      <c r="E1187" s="1"/>
      <c r="F1187" s="1"/>
      <c r="G1187" s="1"/>
    </row>
    <row r="1188" spans="3:7" x14ac:dyDescent="0.25">
      <c r="C1188" s="1"/>
      <c r="D1188" s="1"/>
      <c r="E1188" s="1"/>
      <c r="F1188" s="1"/>
      <c r="G1188" s="1"/>
    </row>
    <row r="1189" spans="3:7" x14ac:dyDescent="0.25">
      <c r="C1189" s="1"/>
      <c r="D1189" s="1"/>
      <c r="E1189" s="1"/>
      <c r="F1189" s="1"/>
      <c r="G1189" s="1"/>
    </row>
    <row r="1190" spans="3:7" x14ac:dyDescent="0.25">
      <c r="C1190" s="1"/>
      <c r="D1190" s="1"/>
      <c r="E1190" s="1"/>
      <c r="F1190" s="1"/>
      <c r="G1190" s="1"/>
    </row>
    <row r="1191" spans="3:7" x14ac:dyDescent="0.25">
      <c r="C1191" s="1"/>
      <c r="D1191" s="1"/>
      <c r="E1191" s="1"/>
      <c r="F1191" s="1"/>
      <c r="G1191" s="1"/>
    </row>
    <row r="1192" spans="3:7" x14ac:dyDescent="0.25">
      <c r="C1192" s="1"/>
      <c r="D1192" s="1"/>
      <c r="E1192" s="1"/>
      <c r="F1192" s="1"/>
      <c r="G1192" s="1"/>
    </row>
    <row r="1193" spans="3:7" x14ac:dyDescent="0.25">
      <c r="C1193" s="1"/>
      <c r="D1193" s="1"/>
      <c r="E1193" s="1"/>
      <c r="F1193" s="1"/>
      <c r="G1193" s="1"/>
    </row>
    <row r="1194" spans="3:7" x14ac:dyDescent="0.25">
      <c r="C1194" s="1"/>
      <c r="D1194" s="1"/>
      <c r="E1194" s="1"/>
      <c r="F1194" s="1"/>
      <c r="G1194" s="1"/>
    </row>
    <row r="1195" spans="3:7" x14ac:dyDescent="0.25">
      <c r="C1195" s="1"/>
      <c r="D1195" s="1"/>
      <c r="E1195" s="1"/>
      <c r="F1195" s="1"/>
      <c r="G1195" s="1"/>
    </row>
    <row r="1196" spans="3:7" x14ac:dyDescent="0.25">
      <c r="C1196" s="1"/>
      <c r="D1196" s="1"/>
      <c r="E1196" s="1"/>
      <c r="F1196" s="1"/>
      <c r="G1196" s="1"/>
    </row>
    <row r="1197" spans="3:7" x14ac:dyDescent="0.25">
      <c r="C1197" s="1"/>
      <c r="D1197" s="1"/>
      <c r="E1197" s="1"/>
      <c r="F1197" s="1"/>
      <c r="G1197" s="1"/>
    </row>
    <row r="1198" spans="3:7" x14ac:dyDescent="0.25">
      <c r="C1198" s="1"/>
      <c r="D1198" s="1"/>
      <c r="E1198" s="1"/>
      <c r="F1198" s="1"/>
      <c r="G1198" s="1"/>
    </row>
    <row r="1199" spans="3:7" x14ac:dyDescent="0.25">
      <c r="C1199" s="1"/>
      <c r="D1199" s="1"/>
      <c r="E1199" s="1"/>
      <c r="F1199" s="1"/>
      <c r="G1199" s="1"/>
    </row>
    <row r="1200" spans="3:7" x14ac:dyDescent="0.25">
      <c r="C1200" s="1"/>
      <c r="D1200" s="1"/>
      <c r="E1200" s="1"/>
      <c r="F1200" s="1"/>
      <c r="G1200" s="1"/>
    </row>
    <row r="1201" spans="3:7" x14ac:dyDescent="0.25">
      <c r="C1201" s="1"/>
      <c r="D1201" s="1"/>
      <c r="E1201" s="1"/>
      <c r="F1201" s="1"/>
      <c r="G1201" s="1"/>
    </row>
    <row r="1202" spans="3:7" x14ac:dyDescent="0.25">
      <c r="C1202" s="1"/>
      <c r="D1202" s="1"/>
      <c r="E1202" s="1"/>
      <c r="F1202" s="1"/>
      <c r="G1202" s="1"/>
    </row>
    <row r="1203" spans="3:7" x14ac:dyDescent="0.25">
      <c r="C1203" s="1"/>
      <c r="D1203" s="1"/>
      <c r="E1203" s="1"/>
      <c r="F1203" s="1"/>
      <c r="G1203" s="1"/>
    </row>
    <row r="1204" spans="3:7" x14ac:dyDescent="0.25">
      <c r="C1204" s="1"/>
      <c r="D1204" s="1"/>
      <c r="E1204" s="1"/>
      <c r="F1204" s="1"/>
      <c r="G1204" s="1"/>
    </row>
    <row r="1205" spans="3:7" x14ac:dyDescent="0.25">
      <c r="C1205" s="1"/>
      <c r="D1205" s="1"/>
      <c r="E1205" s="1"/>
      <c r="F1205" s="1"/>
      <c r="G1205" s="1"/>
    </row>
    <row r="1206" spans="3:7" x14ac:dyDescent="0.25">
      <c r="C1206" s="1"/>
      <c r="D1206" s="1"/>
      <c r="E1206" s="1"/>
      <c r="F1206" s="1"/>
      <c r="G1206" s="1"/>
    </row>
    <row r="1207" spans="3:7" x14ac:dyDescent="0.25">
      <c r="C1207" s="1"/>
      <c r="D1207" s="1"/>
      <c r="E1207" s="1"/>
      <c r="F1207" s="1"/>
      <c r="G1207" s="1"/>
    </row>
    <row r="1208" spans="3:7" x14ac:dyDescent="0.25">
      <c r="C1208" s="1"/>
      <c r="D1208" s="1"/>
      <c r="E1208" s="1"/>
      <c r="F1208" s="1"/>
      <c r="G1208" s="1"/>
    </row>
    <row r="1209" spans="3:7" x14ac:dyDescent="0.25">
      <c r="C1209" s="1"/>
      <c r="D1209" s="1"/>
      <c r="E1209" s="1"/>
      <c r="F1209" s="1"/>
      <c r="G1209" s="1"/>
    </row>
    <row r="1210" spans="3:7" x14ac:dyDescent="0.25">
      <c r="C1210" s="1"/>
      <c r="D1210" s="1"/>
      <c r="E1210" s="1"/>
      <c r="F1210" s="1"/>
      <c r="G1210" s="1"/>
    </row>
    <row r="1211" spans="3:7" x14ac:dyDescent="0.25">
      <c r="C1211" s="1"/>
      <c r="D1211" s="1"/>
      <c r="E1211" s="1"/>
      <c r="F1211" s="1"/>
      <c r="G1211" s="1"/>
    </row>
    <row r="1212" spans="3:7" x14ac:dyDescent="0.25">
      <c r="C1212" s="1"/>
      <c r="D1212" s="1"/>
      <c r="E1212" s="1"/>
      <c r="F1212" s="1"/>
      <c r="G1212" s="1"/>
    </row>
    <row r="1213" spans="3:7" x14ac:dyDescent="0.25">
      <c r="C1213" s="1"/>
      <c r="D1213" s="1"/>
      <c r="E1213" s="1"/>
      <c r="F1213" s="1"/>
      <c r="G1213" s="1"/>
    </row>
    <row r="1214" spans="3:7" x14ac:dyDescent="0.25">
      <c r="C1214" s="1"/>
      <c r="D1214" s="1"/>
      <c r="E1214" s="1"/>
      <c r="F1214" s="1"/>
      <c r="G1214" s="1"/>
    </row>
    <row r="1215" spans="3:7" x14ac:dyDescent="0.25">
      <c r="C1215" s="1"/>
      <c r="D1215" s="1"/>
      <c r="E1215" s="1"/>
      <c r="F1215" s="1"/>
      <c r="G1215" s="1"/>
    </row>
    <row r="1216" spans="3:7" x14ac:dyDescent="0.25">
      <c r="C1216" s="1"/>
      <c r="D1216" s="1"/>
      <c r="E1216" s="1"/>
      <c r="F1216" s="1"/>
      <c r="G1216" s="1"/>
    </row>
    <row r="1217" spans="3:7" x14ac:dyDescent="0.25">
      <c r="C1217" s="1"/>
      <c r="D1217" s="1"/>
      <c r="E1217" s="1"/>
      <c r="F1217" s="1"/>
      <c r="G1217" s="1"/>
    </row>
    <row r="1218" spans="3:7" x14ac:dyDescent="0.25">
      <c r="C1218" s="1"/>
      <c r="D1218" s="1"/>
      <c r="E1218" s="1"/>
      <c r="F1218" s="1"/>
      <c r="G1218" s="1"/>
    </row>
    <row r="1219" spans="3:7" x14ac:dyDescent="0.25">
      <c r="C1219" s="1"/>
      <c r="D1219" s="1"/>
      <c r="E1219" s="1"/>
      <c r="F1219" s="1"/>
      <c r="G1219" s="1"/>
    </row>
    <row r="1220" spans="3:7" x14ac:dyDescent="0.25">
      <c r="C1220" s="1"/>
      <c r="D1220" s="1"/>
      <c r="E1220" s="1"/>
      <c r="F1220" s="1"/>
      <c r="G1220" s="1"/>
    </row>
    <row r="1221" spans="3:7" x14ac:dyDescent="0.25">
      <c r="C1221" s="1"/>
      <c r="D1221" s="1"/>
      <c r="E1221" s="1"/>
      <c r="F1221" s="1"/>
      <c r="G1221" s="1"/>
    </row>
    <row r="1222" spans="3:7" x14ac:dyDescent="0.25">
      <c r="C1222" s="1"/>
      <c r="D1222" s="1"/>
      <c r="E1222" s="1"/>
      <c r="F1222" s="1"/>
      <c r="G1222" s="1"/>
    </row>
    <row r="1223" spans="3:7" x14ac:dyDescent="0.25">
      <c r="C1223" s="1"/>
      <c r="D1223" s="1"/>
      <c r="E1223" s="1"/>
      <c r="F1223" s="1"/>
      <c r="G1223" s="1"/>
    </row>
    <row r="1224" spans="3:7" x14ac:dyDescent="0.25">
      <c r="C1224" s="1"/>
      <c r="D1224" s="1"/>
      <c r="E1224" s="1"/>
      <c r="F1224" s="1"/>
      <c r="G1224" s="1"/>
    </row>
    <row r="1225" spans="3:7" x14ac:dyDescent="0.25">
      <c r="C1225" s="1"/>
      <c r="D1225" s="1"/>
      <c r="E1225" s="1"/>
      <c r="F1225" s="1"/>
      <c r="G1225" s="1"/>
    </row>
    <row r="1226" spans="3:7" x14ac:dyDescent="0.25">
      <c r="C1226" s="1"/>
      <c r="D1226" s="1"/>
      <c r="E1226" s="1"/>
      <c r="F1226" s="1"/>
      <c r="G1226" s="1"/>
    </row>
    <row r="1227" spans="3:7" x14ac:dyDescent="0.25">
      <c r="C1227" s="1"/>
      <c r="D1227" s="1"/>
      <c r="E1227" s="1"/>
      <c r="F1227" s="1"/>
      <c r="G1227" s="1"/>
    </row>
    <row r="1228" spans="3:7" x14ac:dyDescent="0.25">
      <c r="C1228" s="1"/>
      <c r="D1228" s="1"/>
      <c r="E1228" s="1"/>
      <c r="F1228" s="1"/>
      <c r="G1228" s="1"/>
    </row>
    <row r="1229" spans="3:7" x14ac:dyDescent="0.25">
      <c r="C1229" s="1"/>
      <c r="D1229" s="1"/>
      <c r="E1229" s="1"/>
      <c r="F1229" s="1"/>
      <c r="G1229" s="1"/>
    </row>
    <row r="1230" spans="3:7" x14ac:dyDescent="0.25">
      <c r="C1230" s="1"/>
      <c r="D1230" s="1"/>
      <c r="E1230" s="1"/>
      <c r="F1230" s="1"/>
      <c r="G1230" s="1"/>
    </row>
    <row r="1231" spans="3:7" x14ac:dyDescent="0.25">
      <c r="C1231" s="1"/>
      <c r="D1231" s="1"/>
      <c r="E1231" s="1"/>
      <c r="F1231" s="1"/>
      <c r="G1231" s="1"/>
    </row>
    <row r="1232" spans="3:7" x14ac:dyDescent="0.25">
      <c r="C1232" s="1"/>
      <c r="D1232" s="1"/>
      <c r="E1232" s="1"/>
      <c r="F1232" s="1"/>
      <c r="G1232" s="1"/>
    </row>
    <row r="1233" spans="3:7" x14ac:dyDescent="0.25">
      <c r="C1233" s="1"/>
      <c r="D1233" s="1"/>
      <c r="E1233" s="1"/>
      <c r="F1233" s="1"/>
      <c r="G1233" s="1"/>
    </row>
    <row r="1234" spans="3:7" x14ac:dyDescent="0.25">
      <c r="C1234" s="1"/>
      <c r="D1234" s="1"/>
      <c r="E1234" s="1"/>
      <c r="F1234" s="1"/>
      <c r="G1234" s="1"/>
    </row>
    <row r="1235" spans="3:7" x14ac:dyDescent="0.25">
      <c r="C1235" s="1"/>
      <c r="D1235" s="1"/>
      <c r="E1235" s="1"/>
      <c r="F1235" s="1"/>
      <c r="G1235" s="1"/>
    </row>
    <row r="1236" spans="3:7" x14ac:dyDescent="0.25">
      <c r="C1236" s="1"/>
      <c r="D1236" s="1"/>
      <c r="E1236" s="1"/>
      <c r="F1236" s="1"/>
      <c r="G1236" s="1"/>
    </row>
    <row r="1237" spans="3:7" x14ac:dyDescent="0.25">
      <c r="C1237" s="1"/>
      <c r="D1237" s="1"/>
      <c r="E1237" s="1"/>
      <c r="F1237" s="1"/>
      <c r="G1237" s="1"/>
    </row>
    <row r="1238" spans="3:7" x14ac:dyDescent="0.25">
      <c r="C1238" s="1"/>
      <c r="D1238" s="1"/>
      <c r="E1238" s="1"/>
      <c r="F1238" s="1"/>
      <c r="G1238" s="1"/>
    </row>
    <row r="1239" spans="3:7" x14ac:dyDescent="0.25">
      <c r="C1239" s="1"/>
      <c r="D1239" s="1"/>
      <c r="E1239" s="1"/>
      <c r="F1239" s="1"/>
      <c r="G1239" s="1"/>
    </row>
    <row r="1240" spans="3:7" x14ac:dyDescent="0.25">
      <c r="C1240" s="1"/>
      <c r="D1240" s="1"/>
      <c r="E1240" s="1"/>
      <c r="F1240" s="1"/>
      <c r="G1240" s="1"/>
    </row>
    <row r="1241" spans="3:7" x14ac:dyDescent="0.25">
      <c r="C1241" s="1"/>
      <c r="D1241" s="1"/>
      <c r="E1241" s="1"/>
      <c r="F1241" s="1"/>
      <c r="G1241" s="1"/>
    </row>
    <row r="1242" spans="3:7" x14ac:dyDescent="0.25">
      <c r="C1242" s="1"/>
      <c r="D1242" s="1"/>
      <c r="E1242" s="1"/>
      <c r="F1242" s="1"/>
      <c r="G1242" s="1"/>
    </row>
    <row r="1243" spans="3:7" x14ac:dyDescent="0.25">
      <c r="C1243" s="1"/>
      <c r="D1243" s="1"/>
      <c r="E1243" s="1"/>
      <c r="F1243" s="1"/>
      <c r="G1243" s="1"/>
    </row>
    <row r="1244" spans="3:7" x14ac:dyDescent="0.25">
      <c r="C1244" s="1"/>
      <c r="D1244" s="1"/>
      <c r="E1244" s="1"/>
      <c r="F1244" s="1"/>
      <c r="G1244" s="1"/>
    </row>
    <row r="1245" spans="3:7" x14ac:dyDescent="0.25">
      <c r="C1245" s="1"/>
      <c r="D1245" s="1"/>
      <c r="E1245" s="1"/>
      <c r="F1245" s="1"/>
      <c r="G1245" s="1"/>
    </row>
    <row r="1246" spans="3:7" x14ac:dyDescent="0.25">
      <c r="C1246" s="1"/>
      <c r="D1246" s="1"/>
      <c r="E1246" s="1"/>
      <c r="F1246" s="1"/>
      <c r="G1246" s="1"/>
    </row>
    <row r="1247" spans="3:7" x14ac:dyDescent="0.25">
      <c r="C1247" s="1"/>
      <c r="D1247" s="1"/>
      <c r="E1247" s="1"/>
      <c r="F1247" s="1"/>
      <c r="G1247" s="1"/>
    </row>
    <row r="1248" spans="3:7" x14ac:dyDescent="0.25">
      <c r="C1248" s="1"/>
      <c r="D1248" s="1"/>
      <c r="E1248" s="1"/>
      <c r="F1248" s="1"/>
      <c r="G1248" s="1"/>
    </row>
    <row r="1249" spans="3:7" x14ac:dyDescent="0.25">
      <c r="C1249" s="1"/>
      <c r="D1249" s="1"/>
      <c r="E1249" s="1"/>
      <c r="F1249" s="1"/>
      <c r="G1249" s="1"/>
    </row>
    <row r="1250" spans="3:7" x14ac:dyDescent="0.25">
      <c r="C1250" s="1"/>
      <c r="D1250" s="1"/>
      <c r="E1250" s="1"/>
      <c r="F1250" s="1"/>
      <c r="G1250" s="1"/>
    </row>
    <row r="1251" spans="3:7" x14ac:dyDescent="0.25">
      <c r="C1251" s="1"/>
      <c r="D1251" s="1"/>
      <c r="E1251" s="1"/>
      <c r="F1251" s="1"/>
      <c r="G1251" s="1"/>
    </row>
    <row r="1252" spans="3:7" x14ac:dyDescent="0.25">
      <c r="C1252" s="1"/>
      <c r="D1252" s="1"/>
      <c r="E1252" s="1"/>
      <c r="F1252" s="1"/>
      <c r="G1252" s="1"/>
    </row>
    <row r="1253" spans="3:7" x14ac:dyDescent="0.25">
      <c r="C1253" s="1"/>
      <c r="D1253" s="1"/>
      <c r="E1253" s="1"/>
      <c r="F1253" s="1"/>
      <c r="G1253" s="1"/>
    </row>
    <row r="1254" spans="3:7" x14ac:dyDescent="0.25">
      <c r="C1254" s="1"/>
      <c r="D1254" s="1"/>
      <c r="E1254" s="1"/>
      <c r="F1254" s="1"/>
      <c r="G1254" s="1"/>
    </row>
    <row r="1255" spans="3:7" x14ac:dyDescent="0.25">
      <c r="C1255" s="1"/>
      <c r="D1255" s="1"/>
      <c r="E1255" s="1"/>
      <c r="F1255" s="1"/>
      <c r="G1255" s="1"/>
    </row>
    <row r="1256" spans="3:7" x14ac:dyDescent="0.25">
      <c r="C1256" s="1"/>
      <c r="D1256" s="1"/>
      <c r="E1256" s="1"/>
      <c r="F1256" s="1"/>
      <c r="G1256" s="1"/>
    </row>
    <row r="1257" spans="3:7" x14ac:dyDescent="0.25">
      <c r="C1257" s="1"/>
      <c r="D1257" s="1"/>
      <c r="E1257" s="1"/>
      <c r="F1257" s="1"/>
      <c r="G1257" s="1"/>
    </row>
    <row r="1258" spans="3:7" x14ac:dyDescent="0.25">
      <c r="C1258" s="1"/>
      <c r="D1258" s="1"/>
      <c r="E1258" s="1"/>
      <c r="F1258" s="1"/>
      <c r="G1258" s="1"/>
    </row>
    <row r="1259" spans="3:7" x14ac:dyDescent="0.25">
      <c r="C1259" s="1"/>
      <c r="D1259" s="1"/>
      <c r="E1259" s="1"/>
      <c r="F1259" s="1"/>
      <c r="G1259" s="1"/>
    </row>
    <row r="1260" spans="3:7" x14ac:dyDescent="0.25">
      <c r="C1260" s="1"/>
      <c r="D1260" s="1"/>
      <c r="E1260" s="1"/>
      <c r="F1260" s="1"/>
      <c r="G1260" s="1"/>
    </row>
    <row r="1261" spans="3:7" x14ac:dyDescent="0.25">
      <c r="C1261" s="1"/>
      <c r="D1261" s="1"/>
      <c r="E1261" s="1"/>
      <c r="F1261" s="1"/>
      <c r="G1261" s="1"/>
    </row>
    <row r="1262" spans="3:7" x14ac:dyDescent="0.25">
      <c r="C1262" s="1"/>
      <c r="D1262" s="1"/>
      <c r="E1262" s="1"/>
      <c r="F1262" s="1"/>
      <c r="G1262" s="1"/>
    </row>
    <row r="1263" spans="3:7" x14ac:dyDescent="0.25">
      <c r="C1263" s="1"/>
      <c r="D1263" s="1"/>
      <c r="E1263" s="1"/>
      <c r="F1263" s="1"/>
      <c r="G1263" s="1"/>
    </row>
    <row r="1264" spans="3:7" x14ac:dyDescent="0.25">
      <c r="C1264" s="1"/>
      <c r="D1264" s="1"/>
      <c r="E1264" s="1"/>
      <c r="F1264" s="1"/>
      <c r="G1264" s="1"/>
    </row>
    <row r="1265" spans="3:7" x14ac:dyDescent="0.25">
      <c r="C1265" s="1"/>
      <c r="D1265" s="1"/>
      <c r="E1265" s="1"/>
      <c r="F1265" s="1"/>
      <c r="G1265" s="1"/>
    </row>
    <row r="1266" spans="3:7" x14ac:dyDescent="0.25">
      <c r="C1266" s="1"/>
      <c r="D1266" s="1"/>
      <c r="E1266" s="1"/>
      <c r="F1266" s="1"/>
      <c r="G1266" s="1"/>
    </row>
    <row r="1267" spans="3:7" x14ac:dyDescent="0.25">
      <c r="C1267" s="1"/>
      <c r="D1267" s="1"/>
      <c r="E1267" s="1"/>
      <c r="F1267" s="1"/>
      <c r="G1267" s="1"/>
    </row>
    <row r="1268" spans="3:7" x14ac:dyDescent="0.25">
      <c r="C1268" s="1"/>
      <c r="D1268" s="1"/>
      <c r="E1268" s="1"/>
      <c r="F1268" s="1"/>
      <c r="G1268" s="1"/>
    </row>
    <row r="1269" spans="3:7" x14ac:dyDescent="0.25">
      <c r="C1269" s="1"/>
      <c r="D1269" s="1"/>
      <c r="E1269" s="1"/>
      <c r="F1269" s="1"/>
      <c r="G1269" s="1"/>
    </row>
    <row r="1270" spans="3:7" x14ac:dyDescent="0.25">
      <c r="C1270" s="1"/>
      <c r="D1270" s="1"/>
      <c r="E1270" s="1"/>
      <c r="F1270" s="1"/>
      <c r="G1270" s="1"/>
    </row>
    <row r="1271" spans="3:7" x14ac:dyDescent="0.25">
      <c r="C1271" s="1"/>
      <c r="D1271" s="1"/>
      <c r="E1271" s="1"/>
      <c r="F1271" s="1"/>
      <c r="G1271" s="1"/>
    </row>
    <row r="1272" spans="3:7" x14ac:dyDescent="0.25">
      <c r="C1272" s="1"/>
      <c r="D1272" s="1"/>
      <c r="E1272" s="1"/>
      <c r="F1272" s="1"/>
      <c r="G1272" s="1"/>
    </row>
    <row r="1273" spans="3:7" x14ac:dyDescent="0.25">
      <c r="C1273" s="1"/>
      <c r="D1273" s="1"/>
      <c r="E1273" s="1"/>
      <c r="F1273" s="1"/>
      <c r="G1273" s="1"/>
    </row>
    <row r="1274" spans="3:7" x14ac:dyDescent="0.25">
      <c r="C1274" s="1"/>
      <c r="D1274" s="1"/>
      <c r="E1274" s="1"/>
      <c r="F1274" s="1"/>
      <c r="G1274" s="1"/>
    </row>
    <row r="1275" spans="3:7" x14ac:dyDescent="0.25">
      <c r="C1275" s="1"/>
      <c r="D1275" s="1"/>
      <c r="E1275" s="1"/>
      <c r="F1275" s="1"/>
      <c r="G1275" s="1"/>
    </row>
    <row r="1276" spans="3:7" x14ac:dyDescent="0.25">
      <c r="C1276" s="1"/>
      <c r="D1276" s="1"/>
      <c r="E1276" s="1"/>
      <c r="F1276" s="1"/>
      <c r="G1276" s="1"/>
    </row>
    <row r="1277" spans="3:7" x14ac:dyDescent="0.25">
      <c r="C1277" s="1"/>
      <c r="D1277" s="1"/>
      <c r="E1277" s="1"/>
      <c r="F1277" s="1"/>
      <c r="G1277" s="1"/>
    </row>
    <row r="1278" spans="3:7" x14ac:dyDescent="0.25">
      <c r="C1278" s="1"/>
      <c r="D1278" s="1"/>
      <c r="E1278" s="1"/>
      <c r="F1278" s="1"/>
      <c r="G1278" s="1"/>
    </row>
    <row r="1279" spans="3:7" x14ac:dyDescent="0.25">
      <c r="C1279" s="1"/>
      <c r="D1279" s="1"/>
      <c r="E1279" s="1"/>
      <c r="F1279" s="1"/>
      <c r="G1279" s="1"/>
    </row>
    <row r="1280" spans="3:7" x14ac:dyDescent="0.25">
      <c r="C1280" s="1"/>
      <c r="D1280" s="1"/>
      <c r="E1280" s="1"/>
      <c r="F1280" s="1"/>
      <c r="G1280" s="1"/>
    </row>
    <row r="1281" spans="3:7" x14ac:dyDescent="0.25">
      <c r="C1281" s="1"/>
      <c r="D1281" s="1"/>
      <c r="E1281" s="1"/>
      <c r="F1281" s="1"/>
      <c r="G1281" s="1"/>
    </row>
    <row r="1282" spans="3:7" x14ac:dyDescent="0.25">
      <c r="C1282" s="1"/>
      <c r="D1282" s="1"/>
      <c r="E1282" s="1"/>
      <c r="F1282" s="1"/>
      <c r="G1282" s="1"/>
    </row>
    <row r="1283" spans="3:7" x14ac:dyDescent="0.25">
      <c r="C1283" s="1"/>
      <c r="D1283" s="1"/>
      <c r="E1283" s="1"/>
      <c r="F1283" s="1"/>
      <c r="G1283" s="1"/>
    </row>
    <row r="1284" spans="3:7" x14ac:dyDescent="0.25">
      <c r="C1284" s="1"/>
      <c r="D1284" s="1"/>
      <c r="E1284" s="1"/>
      <c r="F1284" s="1"/>
      <c r="G1284" s="1"/>
    </row>
    <row r="1285" spans="3:7" x14ac:dyDescent="0.25">
      <c r="C1285" s="1"/>
      <c r="D1285" s="1"/>
      <c r="E1285" s="1"/>
      <c r="F1285" s="1"/>
      <c r="G1285" s="1"/>
    </row>
    <row r="1286" spans="3:7" x14ac:dyDescent="0.25">
      <c r="C1286" s="1"/>
      <c r="D1286" s="1"/>
      <c r="E1286" s="1"/>
      <c r="F1286" s="1"/>
      <c r="G1286" s="1"/>
    </row>
    <row r="1287" spans="3:7" x14ac:dyDescent="0.25">
      <c r="C1287" s="1"/>
      <c r="D1287" s="1"/>
      <c r="E1287" s="1"/>
      <c r="F1287" s="1"/>
      <c r="G1287" s="1"/>
    </row>
    <row r="1288" spans="3:7" x14ac:dyDescent="0.25">
      <c r="C1288" s="1"/>
      <c r="D1288" s="1"/>
      <c r="E1288" s="1"/>
      <c r="F1288" s="1"/>
      <c r="G1288" s="1"/>
    </row>
    <row r="1289" spans="3:7" x14ac:dyDescent="0.25">
      <c r="C1289" s="1"/>
      <c r="D1289" s="1"/>
      <c r="E1289" s="1"/>
      <c r="F1289" s="1"/>
      <c r="G1289" s="1"/>
    </row>
    <row r="1290" spans="3:7" x14ac:dyDescent="0.25">
      <c r="C1290" s="1"/>
      <c r="D1290" s="1"/>
      <c r="E1290" s="1"/>
      <c r="F1290" s="1"/>
      <c r="G1290" s="1"/>
    </row>
    <row r="1291" spans="3:7" x14ac:dyDescent="0.25">
      <c r="C1291" s="1"/>
      <c r="D1291" s="1"/>
      <c r="E1291" s="1"/>
      <c r="F1291" s="1"/>
      <c r="G1291" s="1"/>
    </row>
    <row r="1292" spans="3:7" x14ac:dyDescent="0.25">
      <c r="C1292" s="1"/>
      <c r="D1292" s="1"/>
      <c r="E1292" s="1"/>
      <c r="F1292" s="1"/>
      <c r="G1292" s="1"/>
    </row>
    <row r="1293" spans="3:7" x14ac:dyDescent="0.25">
      <c r="C1293" s="1"/>
      <c r="D1293" s="1"/>
      <c r="E1293" s="1"/>
      <c r="F1293" s="1"/>
      <c r="G1293" s="1"/>
    </row>
    <row r="1294" spans="3:7" x14ac:dyDescent="0.25">
      <c r="C1294" s="1"/>
      <c r="D1294" s="1"/>
      <c r="E1294" s="1"/>
      <c r="F1294" s="1"/>
      <c r="G1294" s="1"/>
    </row>
    <row r="1295" spans="3:7" x14ac:dyDescent="0.25">
      <c r="C1295" s="1"/>
      <c r="D1295" s="1"/>
      <c r="E1295" s="1"/>
      <c r="F1295" s="1"/>
      <c r="G1295" s="1"/>
    </row>
    <row r="1296" spans="3:7" x14ac:dyDescent="0.25">
      <c r="C1296" s="1"/>
      <c r="D1296" s="1"/>
      <c r="E1296" s="1"/>
      <c r="F1296" s="1"/>
      <c r="G1296" s="1"/>
    </row>
    <row r="1297" spans="3:7" x14ac:dyDescent="0.25">
      <c r="C1297" s="1"/>
      <c r="D1297" s="1"/>
      <c r="E1297" s="1"/>
      <c r="F1297" s="1"/>
      <c r="G1297" s="1"/>
    </row>
    <row r="1298" spans="3:7" x14ac:dyDescent="0.25">
      <c r="C1298" s="1"/>
      <c r="D1298" s="1"/>
      <c r="E1298" s="1"/>
      <c r="F1298" s="1"/>
      <c r="G1298" s="1"/>
    </row>
    <row r="1299" spans="3:7" x14ac:dyDescent="0.25">
      <c r="C1299" s="1"/>
      <c r="D1299" s="1"/>
      <c r="E1299" s="1"/>
      <c r="F1299" s="1"/>
      <c r="G1299" s="1"/>
    </row>
    <row r="1300" spans="3:7" x14ac:dyDescent="0.25">
      <c r="C1300" s="1"/>
      <c r="D1300" s="1"/>
      <c r="E1300" s="1"/>
      <c r="F1300" s="1"/>
      <c r="G1300" s="1"/>
    </row>
    <row r="1301" spans="3:7" x14ac:dyDescent="0.25">
      <c r="C1301" s="1"/>
      <c r="D1301" s="1"/>
      <c r="E1301" s="1"/>
      <c r="F1301" s="1"/>
      <c r="G1301" s="1"/>
    </row>
    <row r="1302" spans="3:7" x14ac:dyDescent="0.25">
      <c r="C1302" s="1"/>
      <c r="D1302" s="1"/>
      <c r="E1302" s="1"/>
      <c r="F1302" s="1"/>
      <c r="G1302" s="1"/>
    </row>
    <row r="1303" spans="3:7" x14ac:dyDescent="0.25">
      <c r="C1303" s="1"/>
      <c r="D1303" s="1"/>
      <c r="E1303" s="1"/>
      <c r="F1303" s="1"/>
      <c r="G1303" s="1"/>
    </row>
    <row r="1304" spans="3:7" x14ac:dyDescent="0.25">
      <c r="C1304" s="1"/>
      <c r="D1304" s="1"/>
      <c r="E1304" s="1"/>
      <c r="F1304" s="1"/>
      <c r="G1304" s="1"/>
    </row>
    <row r="1305" spans="3:7" x14ac:dyDescent="0.25">
      <c r="C1305" s="1"/>
      <c r="D1305" s="1"/>
      <c r="E1305" s="1"/>
      <c r="F1305" s="1"/>
      <c r="G1305" s="1"/>
    </row>
    <row r="1306" spans="3:7" x14ac:dyDescent="0.25">
      <c r="C1306" s="1"/>
      <c r="D1306" s="1"/>
      <c r="E1306" s="1"/>
      <c r="F1306" s="1"/>
      <c r="G1306" s="1"/>
    </row>
    <row r="1307" spans="3:7" x14ac:dyDescent="0.25">
      <c r="C1307" s="1"/>
      <c r="D1307" s="1"/>
      <c r="E1307" s="1"/>
      <c r="F1307" s="1"/>
      <c r="G1307" s="1"/>
    </row>
    <row r="1308" spans="3:7" x14ac:dyDescent="0.25">
      <c r="C1308" s="1"/>
      <c r="D1308" s="1"/>
      <c r="E1308" s="1"/>
      <c r="F1308" s="1"/>
      <c r="G1308" s="1"/>
    </row>
    <row r="1309" spans="3:7" x14ac:dyDescent="0.25">
      <c r="C1309" s="1"/>
      <c r="D1309" s="1"/>
      <c r="E1309" s="1"/>
      <c r="F1309" s="1"/>
      <c r="G1309" s="1"/>
    </row>
    <row r="1310" spans="3:7" x14ac:dyDescent="0.25">
      <c r="C1310" s="1"/>
      <c r="D1310" s="1"/>
      <c r="E1310" s="1"/>
      <c r="F1310" s="1"/>
      <c r="G1310" s="1"/>
    </row>
    <row r="1311" spans="3:7" x14ac:dyDescent="0.25">
      <c r="C1311" s="1"/>
      <c r="D1311" s="1"/>
      <c r="E1311" s="1"/>
      <c r="F1311" s="1"/>
      <c r="G1311" s="1"/>
    </row>
    <row r="1312" spans="3:7" x14ac:dyDescent="0.25">
      <c r="C1312" s="1"/>
      <c r="D1312" s="1"/>
      <c r="E1312" s="1"/>
      <c r="F1312" s="1"/>
      <c r="G1312" s="1"/>
    </row>
    <row r="1313" spans="3:7" x14ac:dyDescent="0.25">
      <c r="C1313" s="1"/>
      <c r="D1313" s="1"/>
      <c r="E1313" s="1"/>
      <c r="F1313" s="1"/>
      <c r="G1313" s="1"/>
    </row>
    <row r="1314" spans="3:7" x14ac:dyDescent="0.25">
      <c r="C1314" s="1"/>
      <c r="D1314" s="1"/>
      <c r="E1314" s="1"/>
      <c r="F1314" s="1"/>
      <c r="G1314" s="1"/>
    </row>
    <row r="1315" spans="3:7" x14ac:dyDescent="0.25">
      <c r="C1315" s="1"/>
      <c r="D1315" s="1"/>
      <c r="E1315" s="1"/>
      <c r="F1315" s="1"/>
      <c r="G1315" s="1"/>
    </row>
    <row r="1316" spans="3:7" x14ac:dyDescent="0.25">
      <c r="C1316" s="1"/>
      <c r="D1316" s="1"/>
      <c r="E1316" s="1"/>
      <c r="F1316" s="1"/>
      <c r="G1316" s="1"/>
    </row>
    <row r="1317" spans="3:7" x14ac:dyDescent="0.25">
      <c r="C1317" s="1"/>
      <c r="D1317" s="1"/>
      <c r="E1317" s="1"/>
      <c r="F1317" s="1"/>
      <c r="G1317" s="1"/>
    </row>
    <row r="1318" spans="3:7" x14ac:dyDescent="0.25">
      <c r="C1318" s="1"/>
      <c r="D1318" s="1"/>
      <c r="E1318" s="1"/>
      <c r="F1318" s="1"/>
      <c r="G1318" s="1"/>
    </row>
    <row r="1319" spans="3:7" x14ac:dyDescent="0.25">
      <c r="C1319" s="1"/>
      <c r="D1319" s="1"/>
      <c r="E1319" s="1"/>
      <c r="F1319" s="1"/>
      <c r="G1319" s="1"/>
    </row>
    <row r="1320" spans="3:7" x14ac:dyDescent="0.25">
      <c r="C1320" s="1"/>
      <c r="D1320" s="1"/>
      <c r="E1320" s="1"/>
      <c r="F1320" s="1"/>
      <c r="G1320" s="1"/>
    </row>
    <row r="1321" spans="3:7" x14ac:dyDescent="0.25">
      <c r="C1321" s="1"/>
      <c r="D1321" s="1"/>
      <c r="E1321" s="1"/>
      <c r="F1321" s="1"/>
      <c r="G1321" s="1"/>
    </row>
    <row r="1322" spans="3:7" x14ac:dyDescent="0.25">
      <c r="C1322" s="1"/>
      <c r="D1322" s="1"/>
      <c r="E1322" s="1"/>
      <c r="F1322" s="1"/>
      <c r="G1322" s="1"/>
    </row>
    <row r="1323" spans="3:7" x14ac:dyDescent="0.25">
      <c r="C1323" s="1"/>
      <c r="D1323" s="1"/>
      <c r="E1323" s="1"/>
      <c r="F1323" s="1"/>
      <c r="G1323" s="1"/>
    </row>
    <row r="1324" spans="3:7" x14ac:dyDescent="0.25">
      <c r="C1324" s="1"/>
      <c r="D1324" s="1"/>
      <c r="E1324" s="1"/>
      <c r="F1324" s="1"/>
      <c r="G1324" s="1"/>
    </row>
    <row r="1325" spans="3:7" x14ac:dyDescent="0.25">
      <c r="C1325" s="1"/>
      <c r="D1325" s="1"/>
      <c r="E1325" s="1"/>
      <c r="F1325" s="1"/>
      <c r="G1325" s="1"/>
    </row>
    <row r="1326" spans="3:7" x14ac:dyDescent="0.25">
      <c r="C1326" s="1"/>
      <c r="D1326" s="1"/>
      <c r="E1326" s="1"/>
      <c r="F1326" s="1"/>
      <c r="G1326" s="1"/>
    </row>
    <row r="1327" spans="3:7" x14ac:dyDescent="0.25">
      <c r="C1327" s="1"/>
      <c r="D1327" s="1"/>
      <c r="E1327" s="1"/>
      <c r="F1327" s="1"/>
      <c r="G1327" s="1"/>
    </row>
    <row r="1328" spans="3:7" x14ac:dyDescent="0.25">
      <c r="C1328" s="1"/>
      <c r="D1328" s="1"/>
      <c r="E1328" s="1"/>
      <c r="F1328" s="1"/>
      <c r="G1328" s="1"/>
    </row>
    <row r="1329" spans="3:7" x14ac:dyDescent="0.25">
      <c r="C1329" s="1"/>
      <c r="D1329" s="1"/>
      <c r="E1329" s="1"/>
      <c r="F1329" s="1"/>
      <c r="G1329" s="1"/>
    </row>
    <row r="1330" spans="3:7" x14ac:dyDescent="0.25">
      <c r="C1330" s="1"/>
      <c r="D1330" s="1"/>
      <c r="E1330" s="1"/>
      <c r="F1330" s="1"/>
      <c r="G1330" s="1"/>
    </row>
    <row r="1331" spans="3:7" x14ac:dyDescent="0.25">
      <c r="C1331" s="1"/>
      <c r="D1331" s="1"/>
      <c r="E1331" s="1"/>
      <c r="F1331" s="1"/>
      <c r="G1331" s="1"/>
    </row>
    <row r="1332" spans="3:7" x14ac:dyDescent="0.25">
      <c r="C1332" s="1"/>
      <c r="D1332" s="1"/>
      <c r="E1332" s="1"/>
      <c r="F1332" s="1"/>
      <c r="G1332" s="1"/>
    </row>
    <row r="1333" spans="3:7" x14ac:dyDescent="0.25">
      <c r="C1333" s="1"/>
      <c r="D1333" s="1"/>
      <c r="E1333" s="1"/>
      <c r="F1333" s="1"/>
      <c r="G1333" s="1"/>
    </row>
    <row r="1334" spans="3:7" x14ac:dyDescent="0.25">
      <c r="C1334" s="1"/>
      <c r="D1334" s="1"/>
      <c r="E1334" s="1"/>
      <c r="F1334" s="1"/>
      <c r="G1334" s="1"/>
    </row>
    <row r="1335" spans="3:7" x14ac:dyDescent="0.25">
      <c r="C1335" s="1"/>
      <c r="D1335" s="1"/>
      <c r="E1335" s="1"/>
      <c r="F1335" s="1"/>
      <c r="G1335" s="1"/>
    </row>
    <row r="1336" spans="3:7" x14ac:dyDescent="0.25">
      <c r="C1336" s="1"/>
      <c r="D1336" s="1"/>
      <c r="E1336" s="1"/>
      <c r="F1336" s="1"/>
      <c r="G1336" s="1"/>
    </row>
    <row r="1337" spans="3:7" x14ac:dyDescent="0.25">
      <c r="C1337" s="1"/>
      <c r="D1337" s="1"/>
      <c r="E1337" s="1"/>
      <c r="F1337" s="1"/>
      <c r="G1337" s="1"/>
    </row>
    <row r="1338" spans="3:7" x14ac:dyDescent="0.25">
      <c r="C1338" s="1"/>
      <c r="D1338" s="1"/>
      <c r="E1338" s="1"/>
      <c r="F1338" s="1"/>
      <c r="G1338" s="1"/>
    </row>
    <row r="1339" spans="3:7" x14ac:dyDescent="0.25">
      <c r="C1339" s="1"/>
      <c r="D1339" s="1"/>
      <c r="E1339" s="1"/>
      <c r="F1339" s="1"/>
      <c r="G1339" s="1"/>
    </row>
    <row r="1340" spans="3:7" x14ac:dyDescent="0.25">
      <c r="C1340" s="1"/>
      <c r="D1340" s="1"/>
      <c r="E1340" s="1"/>
      <c r="F1340" s="1"/>
      <c r="G1340" s="1"/>
    </row>
    <row r="1341" spans="3:7" x14ac:dyDescent="0.25">
      <c r="C1341" s="1"/>
      <c r="D1341" s="1"/>
      <c r="E1341" s="1"/>
      <c r="F1341" s="1"/>
      <c r="G1341" s="1"/>
    </row>
    <row r="1342" spans="3:7" x14ac:dyDescent="0.25">
      <c r="C1342" s="1"/>
      <c r="D1342" s="1"/>
      <c r="E1342" s="1"/>
      <c r="F1342" s="1"/>
      <c r="G1342" s="1"/>
    </row>
    <row r="1343" spans="3:7" x14ac:dyDescent="0.25">
      <c r="C1343" s="1"/>
      <c r="D1343" s="1"/>
      <c r="E1343" s="1"/>
      <c r="F1343" s="1"/>
      <c r="G1343" s="1"/>
    </row>
    <row r="1344" spans="3:7" x14ac:dyDescent="0.25">
      <c r="C1344" s="1"/>
      <c r="D1344" s="1"/>
      <c r="E1344" s="1"/>
      <c r="F1344" s="1"/>
      <c r="G1344" s="1"/>
    </row>
    <row r="1345" spans="3:7" x14ac:dyDescent="0.25">
      <c r="C1345" s="1"/>
      <c r="D1345" s="1"/>
      <c r="E1345" s="1"/>
      <c r="F1345" s="1"/>
      <c r="G1345" s="1"/>
    </row>
    <row r="1346" spans="3:7" x14ac:dyDescent="0.25">
      <c r="C1346" s="1"/>
      <c r="D1346" s="1"/>
      <c r="E1346" s="1"/>
      <c r="F1346" s="1"/>
      <c r="G1346" s="1"/>
    </row>
    <row r="1347" spans="3:7" x14ac:dyDescent="0.25">
      <c r="C1347" s="1"/>
      <c r="D1347" s="1"/>
      <c r="E1347" s="1"/>
      <c r="F1347" s="1"/>
      <c r="G1347" s="1"/>
    </row>
    <row r="1348" spans="3:7" x14ac:dyDescent="0.25">
      <c r="C1348" s="1"/>
      <c r="D1348" s="1"/>
      <c r="E1348" s="1"/>
      <c r="F1348" s="1"/>
      <c r="G1348" s="1"/>
    </row>
    <row r="1349" spans="3:7" x14ac:dyDescent="0.25">
      <c r="C1349" s="1"/>
      <c r="D1349" s="1"/>
      <c r="E1349" s="1"/>
      <c r="F1349" s="1"/>
      <c r="G1349" s="1"/>
    </row>
    <row r="1350" spans="3:7" x14ac:dyDescent="0.25">
      <c r="C1350" s="1"/>
      <c r="D1350" s="1"/>
      <c r="E1350" s="1"/>
      <c r="F1350" s="1"/>
      <c r="G1350" s="1"/>
    </row>
    <row r="1351" spans="3:7" x14ac:dyDescent="0.25">
      <c r="C1351" s="1"/>
      <c r="D1351" s="1"/>
      <c r="E1351" s="1"/>
      <c r="F1351" s="1"/>
      <c r="G1351" s="1"/>
    </row>
    <row r="1352" spans="3:7" x14ac:dyDescent="0.25">
      <c r="C1352" s="1"/>
      <c r="D1352" s="1"/>
      <c r="E1352" s="1"/>
      <c r="F1352" s="1"/>
      <c r="G1352" s="1"/>
    </row>
    <row r="1353" spans="3:7" x14ac:dyDescent="0.25">
      <c r="C1353" s="1"/>
      <c r="D1353" s="1"/>
      <c r="E1353" s="1"/>
      <c r="F1353" s="1"/>
      <c r="G1353" s="1"/>
    </row>
    <row r="1354" spans="3:7" x14ac:dyDescent="0.25">
      <c r="C1354" s="1"/>
      <c r="D1354" s="1"/>
      <c r="E1354" s="1"/>
      <c r="F1354" s="1"/>
      <c r="G1354" s="1"/>
    </row>
    <row r="1355" spans="3:7" x14ac:dyDescent="0.25">
      <c r="C1355" s="1"/>
      <c r="D1355" s="1"/>
      <c r="E1355" s="1"/>
      <c r="F1355" s="1"/>
      <c r="G1355" s="1"/>
    </row>
    <row r="1356" spans="3:7" x14ac:dyDescent="0.25">
      <c r="C1356" s="1"/>
      <c r="D1356" s="1"/>
      <c r="E1356" s="1"/>
      <c r="F1356" s="1"/>
      <c r="G1356" s="1"/>
    </row>
    <row r="1357" spans="3:7" x14ac:dyDescent="0.25">
      <c r="C1357" s="1"/>
      <c r="D1357" s="1"/>
      <c r="E1357" s="1"/>
      <c r="F1357" s="1"/>
      <c r="G1357" s="1"/>
    </row>
    <row r="1358" spans="3:7" x14ac:dyDescent="0.25">
      <c r="C1358" s="1"/>
      <c r="D1358" s="1"/>
      <c r="E1358" s="1"/>
      <c r="F1358" s="1"/>
      <c r="G1358" s="1"/>
    </row>
    <row r="1359" spans="3:7" x14ac:dyDescent="0.25">
      <c r="C1359" s="1"/>
      <c r="D1359" s="1"/>
      <c r="E1359" s="1"/>
      <c r="F1359" s="1"/>
      <c r="G1359" s="1"/>
    </row>
    <row r="1360" spans="3:7" x14ac:dyDescent="0.25">
      <c r="C1360" s="1"/>
      <c r="D1360" s="1"/>
      <c r="E1360" s="1"/>
      <c r="F1360" s="1"/>
      <c r="G1360" s="1"/>
    </row>
    <row r="1361" spans="3:7" x14ac:dyDescent="0.25">
      <c r="C1361" s="1"/>
      <c r="D1361" s="1"/>
      <c r="E1361" s="1"/>
      <c r="F1361" s="1"/>
      <c r="G1361" s="1"/>
    </row>
    <row r="1362" spans="3:7" x14ac:dyDescent="0.25">
      <c r="C1362" s="1"/>
      <c r="D1362" s="1"/>
      <c r="E1362" s="1"/>
      <c r="F1362" s="1"/>
      <c r="G1362" s="1"/>
    </row>
    <row r="1363" spans="3:7" x14ac:dyDescent="0.25">
      <c r="C1363" s="1"/>
      <c r="D1363" s="1"/>
      <c r="E1363" s="1"/>
      <c r="F1363" s="1"/>
      <c r="G1363" s="1"/>
    </row>
    <row r="1364" spans="3:7" x14ac:dyDescent="0.25">
      <c r="C1364" s="1"/>
      <c r="D1364" s="1"/>
      <c r="E1364" s="1"/>
      <c r="F1364" s="1"/>
      <c r="G1364" s="1"/>
    </row>
    <row r="1365" spans="3:7" x14ac:dyDescent="0.25">
      <c r="C1365" s="1"/>
      <c r="D1365" s="1"/>
      <c r="E1365" s="1"/>
      <c r="F1365" s="1"/>
      <c r="G1365" s="1"/>
    </row>
    <row r="1366" spans="3:7" x14ac:dyDescent="0.25">
      <c r="C1366" s="1"/>
      <c r="D1366" s="1"/>
      <c r="E1366" s="1"/>
      <c r="F1366" s="1"/>
      <c r="G1366" s="1"/>
    </row>
    <row r="1367" spans="3:7" x14ac:dyDescent="0.25">
      <c r="C1367" s="1"/>
      <c r="D1367" s="1"/>
      <c r="E1367" s="1"/>
      <c r="F1367" s="1"/>
      <c r="G1367" s="1"/>
    </row>
    <row r="1368" spans="3:7" x14ac:dyDescent="0.25">
      <c r="C1368" s="1"/>
      <c r="D1368" s="1"/>
      <c r="E1368" s="1"/>
      <c r="F1368" s="1"/>
      <c r="G1368" s="1"/>
    </row>
    <row r="1369" spans="3:7" x14ac:dyDescent="0.25">
      <c r="C1369" s="1"/>
      <c r="D1369" s="1"/>
      <c r="E1369" s="1"/>
      <c r="F1369" s="1"/>
      <c r="G1369" s="1"/>
    </row>
    <row r="1370" spans="3:7" x14ac:dyDescent="0.25">
      <c r="C1370" s="1"/>
      <c r="D1370" s="1"/>
      <c r="E1370" s="1"/>
      <c r="F1370" s="1"/>
      <c r="G1370" s="1"/>
    </row>
    <row r="1371" spans="3:7" x14ac:dyDescent="0.25">
      <c r="C1371" s="1"/>
      <c r="D1371" s="1"/>
      <c r="E1371" s="1"/>
      <c r="F1371" s="1"/>
      <c r="G1371" s="1"/>
    </row>
    <row r="1372" spans="3:7" x14ac:dyDescent="0.25">
      <c r="C1372" s="1"/>
      <c r="D1372" s="1"/>
      <c r="E1372" s="1"/>
      <c r="F1372" s="1"/>
      <c r="G1372" s="1"/>
    </row>
    <row r="1373" spans="3:7" x14ac:dyDescent="0.25">
      <c r="C1373" s="1"/>
      <c r="D1373" s="1"/>
      <c r="E1373" s="1"/>
      <c r="F1373" s="1"/>
      <c r="G1373" s="1"/>
    </row>
    <row r="1374" spans="3:7" x14ac:dyDescent="0.25">
      <c r="C1374" s="1"/>
      <c r="D1374" s="1"/>
      <c r="E1374" s="1"/>
      <c r="F1374" s="1"/>
      <c r="G1374" s="1"/>
    </row>
    <row r="1375" spans="3:7" x14ac:dyDescent="0.25">
      <c r="C1375" s="1"/>
      <c r="D1375" s="1"/>
      <c r="E1375" s="1"/>
      <c r="F1375" s="1"/>
      <c r="G1375" s="1"/>
    </row>
    <row r="1376" spans="3:7" x14ac:dyDescent="0.25">
      <c r="C1376" s="1"/>
      <c r="D1376" s="1"/>
      <c r="E1376" s="1"/>
      <c r="F1376" s="1"/>
      <c r="G1376" s="1"/>
    </row>
    <row r="1377" spans="3:7" x14ac:dyDescent="0.25">
      <c r="C1377" s="1"/>
      <c r="D1377" s="1"/>
      <c r="E1377" s="1"/>
      <c r="F1377" s="1"/>
      <c r="G1377" s="1"/>
    </row>
    <row r="1378" spans="3:7" x14ac:dyDescent="0.25">
      <c r="C1378" s="1"/>
      <c r="D1378" s="1"/>
      <c r="E1378" s="1"/>
      <c r="F1378" s="1"/>
      <c r="G1378" s="1"/>
    </row>
    <row r="1379" spans="3:7" x14ac:dyDescent="0.25">
      <c r="C1379" s="1"/>
      <c r="D1379" s="1"/>
      <c r="E1379" s="1"/>
      <c r="F1379" s="1"/>
      <c r="G1379" s="1"/>
    </row>
    <row r="1380" spans="3:7" x14ac:dyDescent="0.25">
      <c r="C1380" s="1"/>
      <c r="D1380" s="1"/>
      <c r="E1380" s="1"/>
      <c r="F1380" s="1"/>
      <c r="G1380" s="1"/>
    </row>
    <row r="1381" spans="3:7" x14ac:dyDescent="0.25">
      <c r="C1381" s="1"/>
      <c r="D1381" s="1"/>
      <c r="E1381" s="1"/>
      <c r="F1381" s="1"/>
      <c r="G1381" s="1"/>
    </row>
    <row r="1382" spans="3:7" x14ac:dyDescent="0.25">
      <c r="C1382" s="1"/>
      <c r="D1382" s="1"/>
      <c r="E1382" s="1"/>
      <c r="F1382" s="1"/>
      <c r="G1382" s="1"/>
    </row>
    <row r="1383" spans="3:7" x14ac:dyDescent="0.25">
      <c r="C1383" s="1"/>
      <c r="D1383" s="1"/>
      <c r="E1383" s="1"/>
      <c r="F1383" s="1"/>
      <c r="G1383" s="1"/>
    </row>
    <row r="1384" spans="3:7" x14ac:dyDescent="0.25">
      <c r="C1384" s="1"/>
      <c r="D1384" s="1"/>
      <c r="E1384" s="1"/>
      <c r="F1384" s="1"/>
      <c r="G1384" s="1"/>
    </row>
    <row r="1385" spans="3:7" x14ac:dyDescent="0.25">
      <c r="C1385" s="1"/>
      <c r="D1385" s="1"/>
      <c r="E1385" s="1"/>
      <c r="F1385" s="1"/>
      <c r="G1385" s="1"/>
    </row>
    <row r="1386" spans="3:7" x14ac:dyDescent="0.25">
      <c r="C1386" s="1"/>
      <c r="D1386" s="1"/>
      <c r="E1386" s="1"/>
      <c r="F1386" s="1"/>
      <c r="G1386" s="1"/>
    </row>
    <row r="1387" spans="3:7" x14ac:dyDescent="0.25">
      <c r="C1387" s="1"/>
      <c r="D1387" s="1"/>
      <c r="E1387" s="1"/>
      <c r="F1387" s="1"/>
      <c r="G1387" s="1"/>
    </row>
    <row r="1388" spans="3:7" x14ac:dyDescent="0.25">
      <c r="C1388" s="1"/>
      <c r="D1388" s="1"/>
      <c r="E1388" s="1"/>
      <c r="F1388" s="1"/>
      <c r="G1388" s="1"/>
    </row>
    <row r="1389" spans="3:7" x14ac:dyDescent="0.25">
      <c r="C1389" s="1"/>
      <c r="D1389" s="1"/>
      <c r="E1389" s="1"/>
      <c r="F1389" s="1"/>
      <c r="G1389" s="1"/>
    </row>
    <row r="1390" spans="3:7" x14ac:dyDescent="0.25">
      <c r="C1390" s="1"/>
      <c r="D1390" s="1"/>
      <c r="E1390" s="1"/>
      <c r="F1390" s="1"/>
      <c r="G1390" s="1"/>
    </row>
    <row r="1391" spans="3:7" x14ac:dyDescent="0.25">
      <c r="C1391" s="1"/>
      <c r="D1391" s="1"/>
      <c r="E1391" s="1"/>
      <c r="F1391" s="1"/>
      <c r="G1391" s="1"/>
    </row>
    <row r="1392" spans="3:7" x14ac:dyDescent="0.25">
      <c r="C1392" s="1"/>
      <c r="D1392" s="1"/>
      <c r="E1392" s="1"/>
      <c r="F1392" s="1"/>
      <c r="G1392" s="1"/>
    </row>
    <row r="1393" spans="3:7" x14ac:dyDescent="0.25">
      <c r="C1393" s="1"/>
      <c r="D1393" s="1"/>
      <c r="E1393" s="1"/>
      <c r="F1393" s="1"/>
      <c r="G1393" s="1"/>
    </row>
    <row r="1394" spans="3:7" x14ac:dyDescent="0.25">
      <c r="C1394" s="1"/>
      <c r="D1394" s="1"/>
      <c r="E1394" s="1"/>
      <c r="F1394" s="1"/>
      <c r="G1394" s="1"/>
    </row>
    <row r="1395" spans="3:7" x14ac:dyDescent="0.25">
      <c r="C1395" s="1"/>
      <c r="D1395" s="1"/>
      <c r="E1395" s="1"/>
      <c r="F1395" s="1"/>
      <c r="G1395" s="1"/>
    </row>
    <row r="1396" spans="3:7" x14ac:dyDescent="0.25">
      <c r="C1396" s="1"/>
      <c r="D1396" s="1"/>
      <c r="E1396" s="1"/>
      <c r="F1396" s="1"/>
      <c r="G1396" s="1"/>
    </row>
    <row r="1397" spans="3:7" x14ac:dyDescent="0.25">
      <c r="C1397" s="1"/>
      <c r="D1397" s="1"/>
      <c r="E1397" s="1"/>
      <c r="F1397" s="1"/>
      <c r="G1397" s="1"/>
    </row>
    <row r="1398" spans="3:7" x14ac:dyDescent="0.25">
      <c r="C1398" s="1"/>
      <c r="D1398" s="1"/>
      <c r="E1398" s="1"/>
      <c r="F1398" s="1"/>
      <c r="G1398" s="1"/>
    </row>
    <row r="1399" spans="3:7" x14ac:dyDescent="0.25">
      <c r="C1399" s="1"/>
      <c r="D1399" s="1"/>
      <c r="E1399" s="1"/>
      <c r="F1399" s="1"/>
      <c r="G1399" s="1"/>
    </row>
    <row r="1400" spans="3:7" x14ac:dyDescent="0.25">
      <c r="C1400" s="1"/>
      <c r="D1400" s="1"/>
      <c r="E1400" s="1"/>
      <c r="F1400" s="1"/>
      <c r="G1400" s="1"/>
    </row>
    <row r="1401" spans="3:7" x14ac:dyDescent="0.25">
      <c r="C1401" s="1"/>
      <c r="D1401" s="1"/>
      <c r="E1401" s="1"/>
      <c r="F1401" s="1"/>
      <c r="G1401" s="1"/>
    </row>
    <row r="1402" spans="3:7" x14ac:dyDescent="0.25">
      <c r="C1402" s="1"/>
      <c r="D1402" s="1"/>
      <c r="E1402" s="1"/>
      <c r="F1402" s="1"/>
      <c r="G1402" s="1"/>
    </row>
    <row r="1403" spans="3:7" x14ac:dyDescent="0.25">
      <c r="C1403" s="1"/>
      <c r="D1403" s="1"/>
      <c r="E1403" s="1"/>
      <c r="F1403" s="1"/>
      <c r="G1403" s="1"/>
    </row>
    <row r="1404" spans="3:7" x14ac:dyDescent="0.25">
      <c r="C1404" s="1"/>
      <c r="D1404" s="1"/>
      <c r="E1404" s="1"/>
      <c r="F1404" s="1"/>
      <c r="G1404" s="1"/>
    </row>
    <row r="1405" spans="3:7" x14ac:dyDescent="0.25">
      <c r="C1405" s="1"/>
      <c r="D1405" s="1"/>
      <c r="E1405" s="1"/>
      <c r="F1405" s="1"/>
      <c r="G1405" s="1"/>
    </row>
    <row r="1406" spans="3:7" x14ac:dyDescent="0.25">
      <c r="C1406" s="1"/>
      <c r="D1406" s="1"/>
      <c r="E1406" s="1"/>
      <c r="F1406" s="1"/>
      <c r="G1406" s="1"/>
    </row>
    <row r="1407" spans="3:7" x14ac:dyDescent="0.25">
      <c r="C1407" s="1"/>
      <c r="D1407" s="1"/>
      <c r="E1407" s="1"/>
      <c r="F1407" s="1"/>
      <c r="G1407" s="1"/>
    </row>
    <row r="1408" spans="3:7" x14ac:dyDescent="0.25">
      <c r="C1408" s="1"/>
      <c r="D1408" s="1"/>
      <c r="E1408" s="1"/>
      <c r="F1408" s="1"/>
      <c r="G1408" s="1"/>
    </row>
    <row r="1409" spans="3:7" x14ac:dyDescent="0.25">
      <c r="C1409" s="1"/>
      <c r="D1409" s="1"/>
      <c r="E1409" s="1"/>
      <c r="F1409" s="1"/>
      <c r="G1409" s="1"/>
    </row>
    <row r="1410" spans="3:7" x14ac:dyDescent="0.25">
      <c r="C1410" s="1"/>
      <c r="D1410" s="1"/>
      <c r="E1410" s="1"/>
      <c r="F1410" s="1"/>
      <c r="G1410" s="1"/>
    </row>
    <row r="1411" spans="3:7" x14ac:dyDescent="0.25">
      <c r="C1411" s="1"/>
      <c r="D1411" s="1"/>
      <c r="E1411" s="1"/>
      <c r="F1411" s="1"/>
      <c r="G1411" s="1"/>
    </row>
    <row r="1412" spans="3:7" x14ac:dyDescent="0.25">
      <c r="C1412" s="1"/>
      <c r="D1412" s="1"/>
      <c r="E1412" s="1"/>
      <c r="F1412" s="1"/>
      <c r="G1412" s="1"/>
    </row>
    <row r="1413" spans="3:7" x14ac:dyDescent="0.25">
      <c r="C1413" s="1"/>
      <c r="D1413" s="1"/>
      <c r="E1413" s="1"/>
      <c r="F1413" s="1"/>
      <c r="G1413" s="1"/>
    </row>
    <row r="1414" spans="3:7" x14ac:dyDescent="0.25">
      <c r="C1414" s="1"/>
      <c r="D1414" s="1"/>
      <c r="E1414" s="1"/>
      <c r="F1414" s="1"/>
      <c r="G1414" s="1"/>
    </row>
    <row r="1415" spans="3:7" x14ac:dyDescent="0.25">
      <c r="C1415" s="1"/>
      <c r="D1415" s="1"/>
      <c r="E1415" s="1"/>
      <c r="F1415" s="1"/>
      <c r="G1415" s="1"/>
    </row>
    <row r="1416" spans="3:7" x14ac:dyDescent="0.25">
      <c r="C1416" s="1"/>
      <c r="D1416" s="1"/>
      <c r="E1416" s="1"/>
      <c r="F1416" s="1"/>
      <c r="G1416" s="1"/>
    </row>
    <row r="1417" spans="3:7" x14ac:dyDescent="0.25">
      <c r="C1417" s="1"/>
      <c r="D1417" s="1"/>
      <c r="E1417" s="1"/>
      <c r="F1417" s="1"/>
      <c r="G1417" s="1"/>
    </row>
    <row r="1418" spans="3:7" x14ac:dyDescent="0.25">
      <c r="C1418" s="1"/>
      <c r="D1418" s="1"/>
      <c r="E1418" s="1"/>
      <c r="F1418" s="1"/>
      <c r="G1418" s="1"/>
    </row>
    <row r="1419" spans="3:7" x14ac:dyDescent="0.25">
      <c r="C1419" s="1"/>
      <c r="D1419" s="1"/>
      <c r="E1419" s="1"/>
      <c r="F1419" s="1"/>
      <c r="G1419" s="1"/>
    </row>
    <row r="1420" spans="3:7" x14ac:dyDescent="0.25">
      <c r="C1420" s="1"/>
      <c r="D1420" s="1"/>
      <c r="E1420" s="1"/>
      <c r="F1420" s="1"/>
      <c r="G1420" s="1"/>
    </row>
    <row r="1421" spans="3:7" x14ac:dyDescent="0.25">
      <c r="C1421" s="1"/>
      <c r="D1421" s="1"/>
      <c r="E1421" s="1"/>
      <c r="F1421" s="1"/>
      <c r="G1421" s="1"/>
    </row>
    <row r="1422" spans="3:7" x14ac:dyDescent="0.25">
      <c r="C1422" s="1"/>
      <c r="D1422" s="1"/>
      <c r="E1422" s="1"/>
      <c r="F1422" s="1"/>
      <c r="G1422" s="1"/>
    </row>
    <row r="1423" spans="3:7" x14ac:dyDescent="0.25">
      <c r="C1423" s="1"/>
      <c r="D1423" s="1"/>
      <c r="E1423" s="1"/>
      <c r="F1423" s="1"/>
      <c r="G1423" s="1"/>
    </row>
    <row r="1424" spans="3:7" x14ac:dyDescent="0.25">
      <c r="C1424" s="1"/>
      <c r="D1424" s="1"/>
      <c r="E1424" s="1"/>
      <c r="F1424" s="1"/>
      <c r="G1424" s="1"/>
    </row>
    <row r="1425" spans="3:7" x14ac:dyDescent="0.25">
      <c r="C1425" s="1"/>
      <c r="D1425" s="1"/>
      <c r="E1425" s="1"/>
      <c r="F1425" s="1"/>
      <c r="G1425" s="1"/>
    </row>
    <row r="1426" spans="3:7" x14ac:dyDescent="0.25">
      <c r="C1426" s="1"/>
      <c r="D1426" s="1"/>
      <c r="E1426" s="1"/>
      <c r="F1426" s="1"/>
      <c r="G1426" s="1"/>
    </row>
    <row r="1427" spans="3:7" x14ac:dyDescent="0.25">
      <c r="C1427" s="1"/>
      <c r="D1427" s="1"/>
      <c r="E1427" s="1"/>
      <c r="F1427" s="1"/>
      <c r="G1427" s="1"/>
    </row>
    <row r="1428" spans="3:7" x14ac:dyDescent="0.25">
      <c r="C1428" s="1"/>
      <c r="D1428" s="1"/>
      <c r="E1428" s="1"/>
      <c r="F1428" s="1"/>
      <c r="G1428" s="1"/>
    </row>
    <row r="1429" spans="3:7" x14ac:dyDescent="0.25">
      <c r="C1429" s="1"/>
      <c r="D1429" s="1"/>
      <c r="E1429" s="1"/>
      <c r="F1429" s="1"/>
      <c r="G1429" s="1"/>
    </row>
    <row r="1430" spans="3:7" x14ac:dyDescent="0.25">
      <c r="C1430" s="1"/>
      <c r="D1430" s="1"/>
      <c r="E1430" s="1"/>
      <c r="F1430" s="1"/>
      <c r="G1430" s="1"/>
    </row>
    <row r="1431" spans="3:7" x14ac:dyDescent="0.25">
      <c r="C1431" s="1"/>
      <c r="D1431" s="1"/>
      <c r="E1431" s="1"/>
      <c r="F1431" s="1"/>
      <c r="G1431" s="1"/>
    </row>
    <row r="1432" spans="3:7" x14ac:dyDescent="0.25">
      <c r="C1432" s="1"/>
      <c r="D1432" s="1"/>
      <c r="E1432" s="1"/>
      <c r="F1432" s="1"/>
      <c r="G1432" s="1"/>
    </row>
    <row r="1433" spans="3:7" x14ac:dyDescent="0.25">
      <c r="C1433" s="1"/>
      <c r="D1433" s="1"/>
      <c r="E1433" s="1"/>
      <c r="F1433" s="1"/>
      <c r="G1433" s="1"/>
    </row>
    <row r="1434" spans="3:7" x14ac:dyDescent="0.25">
      <c r="C1434" s="1"/>
      <c r="D1434" s="1"/>
      <c r="E1434" s="1"/>
      <c r="F1434" s="1"/>
      <c r="G1434" s="1"/>
    </row>
    <row r="1435" spans="3:7" x14ac:dyDescent="0.25">
      <c r="C1435" s="1"/>
      <c r="D1435" s="1"/>
      <c r="E1435" s="1"/>
      <c r="F1435" s="1"/>
      <c r="G1435" s="1"/>
    </row>
    <row r="1436" spans="3:7" x14ac:dyDescent="0.25">
      <c r="C1436" s="1"/>
      <c r="D1436" s="1"/>
      <c r="E1436" s="1"/>
      <c r="F1436" s="1"/>
      <c r="G1436" s="1"/>
    </row>
    <row r="1437" spans="3:7" x14ac:dyDescent="0.25">
      <c r="C1437" s="1"/>
      <c r="D1437" s="1"/>
      <c r="E1437" s="1"/>
      <c r="F1437" s="1"/>
      <c r="G1437" s="1"/>
    </row>
    <row r="1438" spans="3:7" x14ac:dyDescent="0.25">
      <c r="C1438" s="1"/>
      <c r="D1438" s="1"/>
      <c r="E1438" s="1"/>
      <c r="F1438" s="1"/>
      <c r="G1438" s="1"/>
    </row>
    <row r="1439" spans="3:7" x14ac:dyDescent="0.25">
      <c r="C1439" s="1"/>
      <c r="D1439" s="1"/>
      <c r="E1439" s="1"/>
      <c r="F1439" s="1"/>
      <c r="G1439" s="1"/>
    </row>
    <row r="1440" spans="3:7" x14ac:dyDescent="0.25">
      <c r="C1440" s="1"/>
      <c r="D1440" s="1"/>
      <c r="E1440" s="1"/>
      <c r="F1440" s="1"/>
      <c r="G1440" s="1"/>
    </row>
    <row r="1441" spans="3:7" x14ac:dyDescent="0.25">
      <c r="C1441" s="1"/>
      <c r="D1441" s="1"/>
      <c r="E1441" s="1"/>
      <c r="F1441" s="1"/>
      <c r="G1441" s="1"/>
    </row>
    <row r="1442" spans="3:7" x14ac:dyDescent="0.25">
      <c r="C1442" s="1"/>
      <c r="D1442" s="1"/>
      <c r="E1442" s="1"/>
      <c r="F1442" s="1"/>
      <c r="G1442" s="1"/>
    </row>
    <row r="1443" spans="3:7" x14ac:dyDescent="0.25">
      <c r="C1443" s="1"/>
      <c r="D1443" s="1"/>
      <c r="E1443" s="1"/>
      <c r="F1443" s="1"/>
      <c r="G1443" s="1"/>
    </row>
    <row r="1444" spans="3:7" x14ac:dyDescent="0.25">
      <c r="C1444" s="1"/>
      <c r="D1444" s="1"/>
      <c r="E1444" s="1"/>
      <c r="F1444" s="1"/>
      <c r="G1444" s="1"/>
    </row>
    <row r="1445" spans="3:7" x14ac:dyDescent="0.25">
      <c r="C1445" s="1"/>
      <c r="D1445" s="1"/>
      <c r="E1445" s="1"/>
      <c r="F1445" s="1"/>
      <c r="G1445" s="1"/>
    </row>
    <row r="1446" spans="3:7" x14ac:dyDescent="0.25">
      <c r="C1446" s="1"/>
      <c r="D1446" s="1"/>
      <c r="E1446" s="1"/>
      <c r="F1446" s="1"/>
      <c r="G1446" s="1"/>
    </row>
    <row r="1447" spans="3:7" x14ac:dyDescent="0.25">
      <c r="C1447" s="1"/>
      <c r="D1447" s="1"/>
      <c r="E1447" s="1"/>
      <c r="F1447" s="1"/>
      <c r="G1447" s="1"/>
    </row>
    <row r="1448" spans="3:7" x14ac:dyDescent="0.25">
      <c r="C1448" s="1"/>
      <c r="D1448" s="1"/>
      <c r="E1448" s="1"/>
      <c r="F1448" s="1"/>
      <c r="G1448" s="1"/>
    </row>
    <row r="1449" spans="3:7" x14ac:dyDescent="0.25">
      <c r="C1449" s="1"/>
      <c r="D1449" s="1"/>
      <c r="E1449" s="1"/>
      <c r="F1449" s="1"/>
      <c r="G1449" s="1"/>
    </row>
    <row r="1450" spans="3:7" x14ac:dyDescent="0.25">
      <c r="C1450" s="1"/>
      <c r="D1450" s="1"/>
      <c r="E1450" s="1"/>
      <c r="F1450" s="1"/>
      <c r="G1450" s="1"/>
    </row>
    <row r="1451" spans="3:7" x14ac:dyDescent="0.25">
      <c r="C1451" s="1"/>
      <c r="D1451" s="1"/>
      <c r="E1451" s="1"/>
      <c r="F1451" s="1"/>
      <c r="G1451" s="1"/>
    </row>
    <row r="1452" spans="3:7" x14ac:dyDescent="0.25">
      <c r="C1452" s="1"/>
      <c r="D1452" s="1"/>
      <c r="E1452" s="1"/>
      <c r="F1452" s="1"/>
      <c r="G1452" s="1"/>
    </row>
    <row r="1453" spans="3:7" x14ac:dyDescent="0.25">
      <c r="C1453" s="1"/>
      <c r="D1453" s="1"/>
      <c r="E1453" s="1"/>
      <c r="F1453" s="1"/>
      <c r="G1453" s="1"/>
    </row>
    <row r="1454" spans="3:7" x14ac:dyDescent="0.25">
      <c r="C1454" s="1"/>
      <c r="D1454" s="1"/>
      <c r="E1454" s="1"/>
      <c r="F1454" s="1"/>
      <c r="G1454" s="1"/>
    </row>
    <row r="1455" spans="3:7" x14ac:dyDescent="0.25">
      <c r="C1455" s="1"/>
      <c r="D1455" s="1"/>
      <c r="E1455" s="1"/>
      <c r="F1455" s="1"/>
      <c r="G1455" s="1"/>
    </row>
    <row r="1456" spans="3:7" x14ac:dyDescent="0.25">
      <c r="C1456" s="1"/>
      <c r="D1456" s="1"/>
      <c r="E1456" s="1"/>
      <c r="F1456" s="1"/>
      <c r="G1456" s="1"/>
    </row>
    <row r="1457" spans="3:7" x14ac:dyDescent="0.25">
      <c r="C1457" s="1"/>
      <c r="D1457" s="1"/>
      <c r="E1457" s="1"/>
      <c r="F1457" s="1"/>
      <c r="G1457" s="1"/>
    </row>
    <row r="1458" spans="3:7" x14ac:dyDescent="0.25">
      <c r="C1458" s="1"/>
      <c r="D1458" s="1"/>
      <c r="E1458" s="1"/>
      <c r="F1458" s="1"/>
      <c r="G1458" s="1"/>
    </row>
    <row r="1459" spans="3:7" x14ac:dyDescent="0.25">
      <c r="C1459" s="1"/>
      <c r="D1459" s="1"/>
      <c r="E1459" s="1"/>
      <c r="F1459" s="1"/>
      <c r="G1459" s="1"/>
    </row>
    <row r="1460" spans="3:7" x14ac:dyDescent="0.25">
      <c r="C1460" s="1"/>
      <c r="D1460" s="1"/>
      <c r="E1460" s="1"/>
      <c r="F1460" s="1"/>
      <c r="G1460" s="1"/>
    </row>
    <row r="1461" spans="3:7" x14ac:dyDescent="0.25">
      <c r="C1461" s="1"/>
      <c r="D1461" s="1"/>
      <c r="E1461" s="1"/>
      <c r="F1461" s="1"/>
      <c r="G1461" s="1"/>
    </row>
    <row r="1462" spans="3:7" x14ac:dyDescent="0.25">
      <c r="C1462" s="1"/>
      <c r="D1462" s="1"/>
      <c r="E1462" s="1"/>
      <c r="F1462" s="1"/>
      <c r="G1462" s="1"/>
    </row>
    <row r="1463" spans="3:7" x14ac:dyDescent="0.25">
      <c r="C1463" s="1"/>
      <c r="D1463" s="1"/>
      <c r="E1463" s="1"/>
      <c r="F1463" s="1"/>
      <c r="G1463" s="1"/>
    </row>
    <row r="1464" spans="3:7" x14ac:dyDescent="0.25">
      <c r="C1464" s="1"/>
      <c r="D1464" s="1"/>
      <c r="E1464" s="1"/>
      <c r="F1464" s="1"/>
      <c r="G1464" s="1"/>
    </row>
    <row r="1465" spans="3:7" x14ac:dyDescent="0.25">
      <c r="C1465" s="1"/>
      <c r="D1465" s="1"/>
      <c r="E1465" s="1"/>
      <c r="F1465" s="1"/>
      <c r="G1465" s="1"/>
    </row>
    <row r="1466" spans="3:7" x14ac:dyDescent="0.25">
      <c r="C1466" s="1"/>
      <c r="D1466" s="1"/>
      <c r="E1466" s="1"/>
      <c r="F1466" s="1"/>
      <c r="G1466" s="1"/>
    </row>
    <row r="1467" spans="3:7" x14ac:dyDescent="0.25">
      <c r="C1467" s="1"/>
      <c r="D1467" s="1"/>
      <c r="E1467" s="1"/>
      <c r="F1467" s="1"/>
      <c r="G1467" s="1"/>
    </row>
    <row r="1468" spans="3:7" x14ac:dyDescent="0.25">
      <c r="C1468" s="1"/>
      <c r="D1468" s="1"/>
      <c r="E1468" s="1"/>
      <c r="F1468" s="1"/>
      <c r="G1468" s="1"/>
    </row>
    <row r="1469" spans="3:7" x14ac:dyDescent="0.25">
      <c r="C1469" s="1"/>
      <c r="D1469" s="1"/>
      <c r="E1469" s="1"/>
      <c r="F1469" s="1"/>
      <c r="G1469" s="1"/>
    </row>
    <row r="1470" spans="3:7" x14ac:dyDescent="0.25">
      <c r="C1470" s="1"/>
      <c r="D1470" s="1"/>
      <c r="E1470" s="1"/>
      <c r="F1470" s="1"/>
      <c r="G1470" s="1"/>
    </row>
    <row r="1471" spans="3:7" x14ac:dyDescent="0.25">
      <c r="C1471" s="1"/>
      <c r="D1471" s="1"/>
      <c r="E1471" s="1"/>
      <c r="F1471" s="1"/>
      <c r="G1471" s="1"/>
    </row>
    <row r="1472" spans="3:7" x14ac:dyDescent="0.25">
      <c r="C1472" s="1"/>
      <c r="D1472" s="1"/>
      <c r="E1472" s="1"/>
      <c r="F1472" s="1"/>
      <c r="G1472" s="1"/>
    </row>
    <row r="1473" spans="3:7" x14ac:dyDescent="0.25">
      <c r="C1473" s="1"/>
      <c r="D1473" s="1"/>
      <c r="E1473" s="1"/>
      <c r="F1473" s="1"/>
      <c r="G1473" s="1"/>
    </row>
    <row r="1474" spans="3:7" x14ac:dyDescent="0.25">
      <c r="C1474" s="1"/>
      <c r="D1474" s="1"/>
      <c r="E1474" s="1"/>
      <c r="F1474" s="1"/>
      <c r="G1474" s="1"/>
    </row>
    <row r="1475" spans="3:7" x14ac:dyDescent="0.25">
      <c r="C1475" s="1"/>
      <c r="D1475" s="1"/>
      <c r="E1475" s="1"/>
      <c r="F1475" s="1"/>
      <c r="G1475" s="1"/>
    </row>
    <row r="1476" spans="3:7" x14ac:dyDescent="0.25">
      <c r="C1476" s="1"/>
      <c r="D1476" s="1"/>
      <c r="E1476" s="1"/>
      <c r="F1476" s="1"/>
      <c r="G1476" s="1"/>
    </row>
    <row r="1477" spans="3:7" x14ac:dyDescent="0.25">
      <c r="C1477" s="1"/>
      <c r="D1477" s="1"/>
      <c r="E1477" s="1"/>
      <c r="F1477" s="1"/>
      <c r="G1477" s="1"/>
    </row>
    <row r="1478" spans="3:7" x14ac:dyDescent="0.25">
      <c r="C1478" s="1"/>
      <c r="D1478" s="1"/>
      <c r="E1478" s="1"/>
      <c r="F1478" s="1"/>
      <c r="G1478" s="1"/>
    </row>
    <row r="1479" spans="3:7" x14ac:dyDescent="0.25">
      <c r="C1479" s="1"/>
      <c r="D1479" s="1"/>
      <c r="E1479" s="1"/>
      <c r="F1479" s="1"/>
      <c r="G1479" s="1"/>
    </row>
    <row r="1480" spans="3:7" x14ac:dyDescent="0.25">
      <c r="C1480" s="1"/>
      <c r="D1480" s="1"/>
      <c r="E1480" s="1"/>
      <c r="F1480" s="1"/>
      <c r="G1480" s="1"/>
    </row>
    <row r="1481" spans="3:7" x14ac:dyDescent="0.25">
      <c r="C1481" s="1"/>
      <c r="D1481" s="1"/>
      <c r="E1481" s="1"/>
      <c r="F1481" s="1"/>
      <c r="G1481" s="1"/>
    </row>
    <row r="1482" spans="3:7" x14ac:dyDescent="0.25">
      <c r="C1482" s="1"/>
      <c r="D1482" s="1"/>
      <c r="E1482" s="1"/>
      <c r="F1482" s="1"/>
      <c r="G1482" s="1"/>
    </row>
    <row r="1483" spans="3:7" x14ac:dyDescent="0.25">
      <c r="C1483" s="1"/>
      <c r="D1483" s="1"/>
      <c r="E1483" s="1"/>
      <c r="F1483" s="1"/>
      <c r="G1483" s="1"/>
    </row>
    <row r="1484" spans="3:7" x14ac:dyDescent="0.25">
      <c r="C1484" s="1"/>
      <c r="D1484" s="1"/>
      <c r="E1484" s="1"/>
      <c r="F1484" s="1"/>
      <c r="G1484" s="1"/>
    </row>
    <row r="1485" spans="3:7" x14ac:dyDescent="0.25">
      <c r="C1485" s="1"/>
      <c r="D1485" s="1"/>
      <c r="E1485" s="1"/>
      <c r="F1485" s="1"/>
      <c r="G1485" s="1"/>
    </row>
    <row r="1486" spans="3:7" x14ac:dyDescent="0.25">
      <c r="C1486" s="1"/>
      <c r="D1486" s="1"/>
      <c r="E1486" s="1"/>
      <c r="F1486" s="1"/>
      <c r="G1486" s="1"/>
    </row>
    <row r="1487" spans="3:7" x14ac:dyDescent="0.25">
      <c r="C1487" s="1"/>
      <c r="D1487" s="1"/>
      <c r="E1487" s="1"/>
      <c r="F1487" s="1"/>
      <c r="G1487" s="1"/>
    </row>
    <row r="1488" spans="3:7" x14ac:dyDescent="0.25">
      <c r="C1488" s="1"/>
      <c r="D1488" s="1"/>
      <c r="E1488" s="1"/>
      <c r="F1488" s="1"/>
      <c r="G1488" s="1"/>
    </row>
    <row r="1489" spans="3:7" x14ac:dyDescent="0.25">
      <c r="C1489" s="1"/>
      <c r="D1489" s="1"/>
      <c r="E1489" s="1"/>
      <c r="F1489" s="1"/>
      <c r="G1489" s="1"/>
    </row>
    <row r="1490" spans="3:7" x14ac:dyDescent="0.25">
      <c r="C1490" s="1"/>
      <c r="D1490" s="1"/>
      <c r="E1490" s="1"/>
      <c r="F1490" s="1"/>
      <c r="G1490" s="1"/>
    </row>
    <row r="1491" spans="3:7" x14ac:dyDescent="0.25">
      <c r="C1491" s="1"/>
      <c r="D1491" s="1"/>
      <c r="E1491" s="1"/>
      <c r="F1491" s="1"/>
      <c r="G1491" s="1"/>
    </row>
    <row r="1492" spans="3:7" x14ac:dyDescent="0.25">
      <c r="C1492" s="1"/>
      <c r="D1492" s="1"/>
      <c r="E1492" s="1"/>
      <c r="F1492" s="1"/>
      <c r="G1492" s="1"/>
    </row>
    <row r="1493" spans="3:7" x14ac:dyDescent="0.25">
      <c r="C1493" s="1"/>
      <c r="D1493" s="1"/>
      <c r="E1493" s="1"/>
      <c r="F1493" s="1"/>
      <c r="G1493" s="1"/>
    </row>
    <row r="1494" spans="3:7" x14ac:dyDescent="0.25">
      <c r="C1494" s="1"/>
      <c r="D1494" s="1"/>
      <c r="E1494" s="1"/>
      <c r="F1494" s="1"/>
      <c r="G1494" s="1"/>
    </row>
    <row r="1495" spans="3:7" x14ac:dyDescent="0.25">
      <c r="C1495" s="1"/>
      <c r="D1495" s="1"/>
      <c r="E1495" s="1"/>
      <c r="F1495" s="1"/>
      <c r="G1495" s="1"/>
    </row>
    <row r="1496" spans="3:7" x14ac:dyDescent="0.25">
      <c r="C1496" s="1"/>
      <c r="D1496" s="1"/>
      <c r="E1496" s="1"/>
      <c r="F1496" s="1"/>
      <c r="G1496" s="1"/>
    </row>
    <row r="1497" spans="3:7" x14ac:dyDescent="0.25">
      <c r="C1497" s="1"/>
      <c r="D1497" s="1"/>
      <c r="E1497" s="1"/>
      <c r="F1497" s="1"/>
      <c r="G1497" s="1"/>
    </row>
    <row r="1498" spans="3:7" x14ac:dyDescent="0.25">
      <c r="C1498" s="1"/>
      <c r="D1498" s="1"/>
      <c r="E1498" s="1"/>
      <c r="F1498" s="1"/>
      <c r="G1498" s="1"/>
    </row>
    <row r="1499" spans="3:7" x14ac:dyDescent="0.25">
      <c r="C1499" s="1"/>
      <c r="D1499" s="1"/>
      <c r="E1499" s="1"/>
      <c r="F1499" s="1"/>
      <c r="G1499" s="1"/>
    </row>
    <row r="1500" spans="3:7" x14ac:dyDescent="0.25">
      <c r="C1500" s="1"/>
      <c r="D1500" s="1"/>
      <c r="E1500" s="1"/>
      <c r="F1500" s="1"/>
      <c r="G1500" s="1"/>
    </row>
    <row r="1501" spans="3:7" x14ac:dyDescent="0.25">
      <c r="C1501" s="1"/>
      <c r="D1501" s="1"/>
      <c r="E1501" s="1"/>
      <c r="F1501" s="1"/>
      <c r="G1501" s="1"/>
    </row>
    <row r="1502" spans="3:7" x14ac:dyDescent="0.25">
      <c r="C1502" s="1"/>
      <c r="D1502" s="1"/>
      <c r="E1502" s="1"/>
      <c r="F1502" s="1"/>
      <c r="G1502" s="1"/>
    </row>
    <row r="1503" spans="3:7" x14ac:dyDescent="0.25">
      <c r="C1503" s="1"/>
      <c r="D1503" s="1"/>
      <c r="E1503" s="1"/>
      <c r="F1503" s="1"/>
      <c r="G1503" s="1"/>
    </row>
    <row r="1504" spans="3:7" x14ac:dyDescent="0.25">
      <c r="C1504" s="1"/>
      <c r="D1504" s="1"/>
      <c r="E1504" s="1"/>
      <c r="F1504" s="1"/>
      <c r="G1504" s="1"/>
    </row>
    <row r="1505" spans="3:7" x14ac:dyDescent="0.25">
      <c r="C1505" s="1"/>
      <c r="D1505" s="1"/>
      <c r="E1505" s="1"/>
      <c r="F1505" s="1"/>
      <c r="G1505" s="1"/>
    </row>
    <row r="1506" spans="3:7" x14ac:dyDescent="0.25">
      <c r="C1506" s="1"/>
      <c r="D1506" s="1"/>
      <c r="E1506" s="1"/>
      <c r="F1506" s="1"/>
      <c r="G1506" s="1"/>
    </row>
    <row r="1507" spans="3:7" x14ac:dyDescent="0.25">
      <c r="C1507" s="1"/>
      <c r="D1507" s="1"/>
      <c r="E1507" s="1"/>
      <c r="F1507" s="1"/>
      <c r="G1507" s="1"/>
    </row>
    <row r="1508" spans="3:7" x14ac:dyDescent="0.25">
      <c r="C1508" s="1"/>
      <c r="D1508" s="1"/>
      <c r="E1508" s="1"/>
      <c r="F1508" s="1"/>
      <c r="G1508" s="1"/>
    </row>
    <row r="1509" spans="3:7" x14ac:dyDescent="0.25">
      <c r="C1509" s="1"/>
      <c r="D1509" s="1"/>
      <c r="E1509" s="1"/>
      <c r="F1509" s="1"/>
      <c r="G1509" s="1"/>
    </row>
    <row r="1510" spans="3:7" x14ac:dyDescent="0.25">
      <c r="C1510" s="1"/>
      <c r="D1510" s="1"/>
      <c r="E1510" s="1"/>
      <c r="F1510" s="1"/>
      <c r="G1510" s="1"/>
    </row>
    <row r="1511" spans="3:7" x14ac:dyDescent="0.25">
      <c r="C1511" s="1"/>
      <c r="D1511" s="1"/>
      <c r="E1511" s="1"/>
      <c r="F1511" s="1"/>
      <c r="G1511" s="1"/>
    </row>
    <row r="1512" spans="3:7" x14ac:dyDescent="0.25">
      <c r="C1512" s="1"/>
      <c r="D1512" s="1"/>
      <c r="E1512" s="1"/>
      <c r="F1512" s="1"/>
      <c r="G1512" s="1"/>
    </row>
    <row r="1513" spans="3:7" x14ac:dyDescent="0.25">
      <c r="C1513" s="1"/>
      <c r="D1513" s="1"/>
      <c r="E1513" s="1"/>
      <c r="F1513" s="1"/>
      <c r="G1513" s="1"/>
    </row>
    <row r="1514" spans="3:7" x14ac:dyDescent="0.25">
      <c r="C1514" s="1"/>
      <c r="D1514" s="1"/>
      <c r="E1514" s="1"/>
      <c r="F1514" s="1"/>
      <c r="G1514" s="1"/>
    </row>
    <row r="1515" spans="3:7" x14ac:dyDescent="0.25">
      <c r="C1515" s="1"/>
      <c r="D1515" s="1"/>
      <c r="E1515" s="1"/>
      <c r="F1515" s="1"/>
      <c r="G1515" s="1"/>
    </row>
    <row r="1516" spans="3:7" x14ac:dyDescent="0.25">
      <c r="C1516" s="1"/>
      <c r="D1516" s="1"/>
      <c r="E1516" s="1"/>
      <c r="F1516" s="1"/>
      <c r="G1516" s="1"/>
    </row>
    <row r="1517" spans="3:7" x14ac:dyDescent="0.25">
      <c r="C1517" s="1"/>
      <c r="D1517" s="1"/>
      <c r="E1517" s="1"/>
      <c r="F1517" s="1"/>
      <c r="G1517" s="1"/>
    </row>
    <row r="1518" spans="3:7" x14ac:dyDescent="0.25">
      <c r="C1518" s="1"/>
      <c r="D1518" s="1"/>
      <c r="E1518" s="1"/>
      <c r="F1518" s="1"/>
      <c r="G1518" s="1"/>
    </row>
    <row r="1519" spans="3:7" x14ac:dyDescent="0.25">
      <c r="C1519" s="1"/>
      <c r="D1519" s="1"/>
      <c r="E1519" s="1"/>
      <c r="F1519" s="1"/>
      <c r="G1519" s="1"/>
    </row>
    <row r="1520" spans="3:7" x14ac:dyDescent="0.25">
      <c r="C1520" s="1"/>
      <c r="D1520" s="1"/>
      <c r="E1520" s="1"/>
      <c r="F1520" s="1"/>
      <c r="G1520" s="1"/>
    </row>
    <row r="1521" spans="3:7" x14ac:dyDescent="0.25">
      <c r="C1521" s="1"/>
      <c r="D1521" s="1"/>
      <c r="E1521" s="1"/>
      <c r="F1521" s="1"/>
      <c r="G1521" s="1"/>
    </row>
    <row r="1522" spans="3:7" x14ac:dyDescent="0.25">
      <c r="C1522" s="1"/>
      <c r="D1522" s="1"/>
      <c r="E1522" s="1"/>
      <c r="F1522" s="1"/>
      <c r="G1522" s="1"/>
    </row>
    <row r="1523" spans="3:7" x14ac:dyDescent="0.25">
      <c r="C1523" s="1"/>
      <c r="D1523" s="1"/>
      <c r="E1523" s="1"/>
      <c r="F1523" s="1"/>
      <c r="G1523" s="1"/>
    </row>
    <row r="1524" spans="3:7" x14ac:dyDescent="0.25">
      <c r="C1524" s="1"/>
      <c r="D1524" s="1"/>
      <c r="E1524" s="1"/>
      <c r="F1524" s="1"/>
      <c r="G1524" s="1"/>
    </row>
    <row r="1525" spans="3:7" x14ac:dyDescent="0.25">
      <c r="C1525" s="1"/>
      <c r="D1525" s="1"/>
      <c r="E1525" s="1"/>
      <c r="F1525" s="1"/>
      <c r="G1525" s="1"/>
    </row>
    <row r="1526" spans="3:7" x14ac:dyDescent="0.25">
      <c r="C1526" s="1"/>
      <c r="D1526" s="1"/>
      <c r="E1526" s="1"/>
      <c r="F1526" s="1"/>
      <c r="G1526" s="1"/>
    </row>
    <row r="1527" spans="3:7" x14ac:dyDescent="0.25">
      <c r="C1527" s="1"/>
      <c r="D1527" s="1"/>
      <c r="E1527" s="1"/>
      <c r="F1527" s="1"/>
      <c r="G1527" s="1"/>
    </row>
    <row r="1528" spans="3:7" x14ac:dyDescent="0.25">
      <c r="C1528" s="1"/>
      <c r="D1528" s="1"/>
      <c r="E1528" s="1"/>
      <c r="F1528" s="1"/>
      <c r="G1528" s="1"/>
    </row>
    <row r="1529" spans="3:7" x14ac:dyDescent="0.25">
      <c r="C1529" s="1"/>
      <c r="D1529" s="1"/>
      <c r="E1529" s="1"/>
      <c r="F1529" s="1"/>
      <c r="G1529" s="1"/>
    </row>
    <row r="1530" spans="3:7" x14ac:dyDescent="0.25">
      <c r="C1530" s="1"/>
      <c r="D1530" s="1"/>
      <c r="E1530" s="1"/>
      <c r="F1530" s="1"/>
      <c r="G1530" s="1"/>
    </row>
    <row r="1531" spans="3:7" x14ac:dyDescent="0.25">
      <c r="C1531" s="1"/>
      <c r="D1531" s="1"/>
      <c r="E1531" s="1"/>
      <c r="F1531" s="1"/>
      <c r="G1531" s="1"/>
    </row>
    <row r="1532" spans="3:7" x14ac:dyDescent="0.25">
      <c r="C1532" s="1"/>
      <c r="D1532" s="1"/>
      <c r="E1532" s="1"/>
      <c r="F1532" s="1"/>
      <c r="G1532" s="1"/>
    </row>
    <row r="1533" spans="3:7" x14ac:dyDescent="0.25">
      <c r="C1533" s="1"/>
      <c r="D1533" s="1"/>
      <c r="E1533" s="1"/>
      <c r="F1533" s="1"/>
      <c r="G1533" s="1"/>
    </row>
    <row r="1534" spans="3:7" x14ac:dyDescent="0.25">
      <c r="C1534" s="1"/>
      <c r="D1534" s="1"/>
      <c r="E1534" s="1"/>
      <c r="F1534" s="1"/>
      <c r="G1534" s="1"/>
    </row>
    <row r="1535" spans="3:7" x14ac:dyDescent="0.25">
      <c r="C1535" s="1"/>
      <c r="D1535" s="1"/>
      <c r="E1535" s="1"/>
      <c r="F1535" s="1"/>
      <c r="G1535" s="1"/>
    </row>
    <row r="1536" spans="3:7" x14ac:dyDescent="0.25">
      <c r="C1536" s="1"/>
      <c r="D1536" s="1"/>
      <c r="E1536" s="1"/>
      <c r="F1536" s="1"/>
      <c r="G1536" s="1"/>
    </row>
    <row r="1537" spans="3:7" x14ac:dyDescent="0.25">
      <c r="C1537" s="1"/>
      <c r="D1537" s="1"/>
      <c r="E1537" s="1"/>
      <c r="F1537" s="1"/>
      <c r="G1537" s="1"/>
    </row>
    <row r="1538" spans="3:7" x14ac:dyDescent="0.25">
      <c r="C1538" s="1"/>
      <c r="D1538" s="1"/>
      <c r="E1538" s="1"/>
      <c r="F1538" s="1"/>
      <c r="G1538" s="1"/>
    </row>
    <row r="1539" spans="3:7" x14ac:dyDescent="0.25">
      <c r="C1539" s="1"/>
      <c r="D1539" s="1"/>
      <c r="E1539" s="1"/>
      <c r="F1539" s="1"/>
      <c r="G1539" s="1"/>
    </row>
    <row r="1540" spans="3:7" x14ac:dyDescent="0.25">
      <c r="C1540" s="1"/>
      <c r="D1540" s="1"/>
      <c r="E1540" s="1"/>
      <c r="F1540" s="1"/>
      <c r="G1540" s="1"/>
    </row>
    <row r="1541" spans="3:7" x14ac:dyDescent="0.25">
      <c r="C1541" s="1"/>
      <c r="D1541" s="1"/>
      <c r="E1541" s="1"/>
      <c r="F1541" s="1"/>
      <c r="G1541" s="1"/>
    </row>
    <row r="1542" spans="3:7" x14ac:dyDescent="0.25">
      <c r="C1542" s="1"/>
      <c r="D1542" s="1"/>
      <c r="E1542" s="1"/>
      <c r="F1542" s="1"/>
      <c r="G1542" s="1"/>
    </row>
    <row r="1543" spans="3:7" x14ac:dyDescent="0.25">
      <c r="C1543" s="1"/>
      <c r="D1543" s="1"/>
      <c r="E1543" s="1"/>
      <c r="F1543" s="1"/>
      <c r="G1543" s="1"/>
    </row>
    <row r="1544" spans="3:7" x14ac:dyDescent="0.25">
      <c r="C1544" s="1"/>
      <c r="D1544" s="1"/>
      <c r="E1544" s="1"/>
      <c r="F1544" s="1"/>
      <c r="G1544" s="1"/>
    </row>
    <row r="1545" spans="3:7" x14ac:dyDescent="0.25">
      <c r="C1545" s="1"/>
      <c r="D1545" s="1"/>
      <c r="E1545" s="1"/>
      <c r="F1545" s="1"/>
      <c r="G1545" s="1"/>
    </row>
    <row r="1546" spans="3:7" x14ac:dyDescent="0.25">
      <c r="C1546" s="1"/>
      <c r="D1546" s="1"/>
      <c r="E1546" s="1"/>
      <c r="F1546" s="1"/>
      <c r="G1546" s="1"/>
    </row>
    <row r="1547" spans="3:7" x14ac:dyDescent="0.25">
      <c r="C1547" s="1"/>
      <c r="D1547" s="1"/>
      <c r="E1547" s="1"/>
      <c r="F1547" s="1"/>
      <c r="G1547" s="1"/>
    </row>
    <row r="1548" spans="3:7" x14ac:dyDescent="0.25">
      <c r="C1548" s="1"/>
      <c r="D1548" s="1"/>
      <c r="E1548" s="1"/>
      <c r="F1548" s="1"/>
      <c r="G1548" s="1"/>
    </row>
    <row r="1549" spans="3:7" x14ac:dyDescent="0.25">
      <c r="C1549" s="1"/>
      <c r="D1549" s="1"/>
      <c r="E1549" s="1"/>
      <c r="F1549" s="1"/>
      <c r="G1549" s="1"/>
    </row>
    <row r="1550" spans="3:7" x14ac:dyDescent="0.25">
      <c r="C1550" s="1"/>
      <c r="D1550" s="1"/>
      <c r="E1550" s="1"/>
      <c r="F1550" s="1"/>
      <c r="G1550" s="1"/>
    </row>
    <row r="1551" spans="3:7" x14ac:dyDescent="0.25">
      <c r="C1551" s="1"/>
      <c r="D1551" s="1"/>
      <c r="E1551" s="1"/>
      <c r="F1551" s="1"/>
      <c r="G1551" s="1"/>
    </row>
    <row r="1552" spans="3:7" x14ac:dyDescent="0.25">
      <c r="C1552" s="1"/>
      <c r="D1552" s="1"/>
      <c r="E1552" s="1"/>
      <c r="F1552" s="1"/>
      <c r="G1552" s="1"/>
    </row>
    <row r="1553" spans="3:7" x14ac:dyDescent="0.25">
      <c r="C1553" s="1"/>
      <c r="D1553" s="1"/>
      <c r="E1553" s="1"/>
      <c r="F1553" s="1"/>
      <c r="G1553" s="1"/>
    </row>
    <row r="1554" spans="3:7" x14ac:dyDescent="0.25">
      <c r="C1554" s="1"/>
      <c r="D1554" s="1"/>
      <c r="E1554" s="1"/>
      <c r="F1554" s="1"/>
      <c r="G1554" s="1"/>
    </row>
    <row r="1555" spans="3:7" x14ac:dyDescent="0.25">
      <c r="C1555" s="1"/>
      <c r="D1555" s="1"/>
      <c r="E1555" s="1"/>
      <c r="F1555" s="1"/>
      <c r="G1555" s="1"/>
    </row>
    <row r="1556" spans="3:7" x14ac:dyDescent="0.25">
      <c r="C1556" s="1"/>
      <c r="D1556" s="1"/>
      <c r="E1556" s="1"/>
      <c r="F1556" s="1"/>
      <c r="G1556" s="1"/>
    </row>
    <row r="1557" spans="3:7" x14ac:dyDescent="0.25">
      <c r="C1557" s="1"/>
      <c r="D1557" s="1"/>
      <c r="E1557" s="1"/>
      <c r="F1557" s="1"/>
      <c r="G1557" s="1"/>
    </row>
    <row r="1558" spans="3:7" x14ac:dyDescent="0.25">
      <c r="C1558" s="1"/>
      <c r="D1558" s="1"/>
      <c r="E1558" s="1"/>
      <c r="F1558" s="1"/>
      <c r="G1558" s="1"/>
    </row>
    <row r="1559" spans="3:7" x14ac:dyDescent="0.25">
      <c r="C1559" s="1"/>
      <c r="D1559" s="1"/>
      <c r="E1559" s="1"/>
      <c r="F1559" s="1"/>
      <c r="G1559" s="1"/>
    </row>
    <row r="1560" spans="3:7" x14ac:dyDescent="0.25">
      <c r="C1560" s="1"/>
      <c r="D1560" s="1"/>
      <c r="E1560" s="1"/>
      <c r="F1560" s="1"/>
      <c r="G1560" s="1"/>
    </row>
    <row r="1561" spans="3:7" x14ac:dyDescent="0.25">
      <c r="C1561" s="1"/>
      <c r="D1561" s="1"/>
      <c r="E1561" s="1"/>
      <c r="F1561" s="1"/>
      <c r="G1561" s="1"/>
    </row>
    <row r="1562" spans="3:7" x14ac:dyDescent="0.25">
      <c r="C1562" s="1"/>
      <c r="D1562" s="1"/>
      <c r="E1562" s="1"/>
      <c r="F1562" s="1"/>
      <c r="G1562" s="1"/>
    </row>
    <row r="1563" spans="3:7" x14ac:dyDescent="0.25">
      <c r="C1563" s="1"/>
      <c r="D1563" s="1"/>
      <c r="E1563" s="1"/>
      <c r="F1563" s="1"/>
      <c r="G1563" s="1"/>
    </row>
    <row r="1564" spans="3:7" x14ac:dyDescent="0.25">
      <c r="C1564" s="1"/>
      <c r="D1564" s="1"/>
      <c r="E1564" s="1"/>
      <c r="F1564" s="1"/>
      <c r="G1564" s="1"/>
    </row>
    <row r="1565" spans="3:7" x14ac:dyDescent="0.25">
      <c r="C1565" s="1"/>
      <c r="D1565" s="1"/>
      <c r="E1565" s="1"/>
      <c r="F1565" s="1"/>
      <c r="G1565" s="1"/>
    </row>
    <row r="1566" spans="3:7" x14ac:dyDescent="0.25">
      <c r="C1566" s="1"/>
      <c r="D1566" s="1"/>
      <c r="E1566" s="1"/>
      <c r="F1566" s="1"/>
      <c r="G1566" s="1"/>
    </row>
    <row r="1567" spans="3:7" x14ac:dyDescent="0.25">
      <c r="C1567" s="1"/>
      <c r="D1567" s="1"/>
      <c r="E1567" s="1"/>
      <c r="F1567" s="1"/>
      <c r="G1567" s="1"/>
    </row>
    <row r="1568" spans="3:7" x14ac:dyDescent="0.25">
      <c r="C1568" s="1"/>
      <c r="D1568" s="1"/>
      <c r="E1568" s="1"/>
      <c r="F1568" s="1"/>
      <c r="G1568" s="1"/>
    </row>
    <row r="1569" spans="3:7" x14ac:dyDescent="0.25">
      <c r="C1569" s="1"/>
      <c r="D1569" s="1"/>
      <c r="E1569" s="1"/>
      <c r="F1569" s="1"/>
      <c r="G1569" s="1"/>
    </row>
    <row r="1570" spans="3:7" x14ac:dyDescent="0.25">
      <c r="C1570" s="1"/>
      <c r="D1570" s="1"/>
      <c r="E1570" s="1"/>
      <c r="F1570" s="1"/>
      <c r="G1570" s="1"/>
    </row>
    <row r="1571" spans="3:7" x14ac:dyDescent="0.25">
      <c r="C1571" s="1"/>
      <c r="D1571" s="1"/>
      <c r="E1571" s="1"/>
      <c r="F1571" s="1"/>
      <c r="G1571" s="1"/>
    </row>
    <row r="1572" spans="3:7" x14ac:dyDescent="0.25">
      <c r="C1572" s="1"/>
      <c r="D1572" s="1"/>
      <c r="E1572" s="1"/>
      <c r="F1572" s="1"/>
      <c r="G1572" s="1"/>
    </row>
    <row r="1573" spans="3:7" x14ac:dyDescent="0.25">
      <c r="C1573" s="1"/>
      <c r="D1573" s="1"/>
      <c r="E1573" s="1"/>
      <c r="F1573" s="1"/>
      <c r="G1573" s="1"/>
    </row>
    <row r="1574" spans="3:7" x14ac:dyDescent="0.25">
      <c r="C1574" s="1"/>
      <c r="D1574" s="1"/>
      <c r="E1574" s="1"/>
      <c r="F1574" s="1"/>
      <c r="G1574" s="1"/>
    </row>
    <row r="1575" spans="3:7" x14ac:dyDescent="0.25">
      <c r="C1575" s="1"/>
      <c r="D1575" s="1"/>
      <c r="E1575" s="1"/>
      <c r="F1575" s="1"/>
      <c r="G1575" s="1"/>
    </row>
    <row r="1576" spans="3:7" x14ac:dyDescent="0.25">
      <c r="C1576" s="1"/>
      <c r="D1576" s="1"/>
      <c r="E1576" s="1"/>
      <c r="F1576" s="1"/>
      <c r="G1576" s="1"/>
    </row>
    <row r="1577" spans="3:7" x14ac:dyDescent="0.25">
      <c r="C1577" s="1"/>
      <c r="D1577" s="1"/>
      <c r="E1577" s="1"/>
      <c r="F1577" s="1"/>
      <c r="G1577" s="1"/>
    </row>
    <row r="1578" spans="3:7" x14ac:dyDescent="0.25">
      <c r="C1578" s="1"/>
      <c r="D1578" s="1"/>
      <c r="E1578" s="1"/>
      <c r="F1578" s="1"/>
      <c r="G1578" s="1"/>
    </row>
    <row r="1579" spans="3:7" x14ac:dyDescent="0.25">
      <c r="C1579" s="1"/>
      <c r="D1579" s="1"/>
      <c r="E1579" s="1"/>
      <c r="F1579" s="1"/>
      <c r="G1579" s="1"/>
    </row>
    <row r="1580" spans="3:7" x14ac:dyDescent="0.25">
      <c r="C1580" s="1"/>
      <c r="D1580" s="1"/>
      <c r="E1580" s="1"/>
      <c r="F1580" s="1"/>
      <c r="G1580" s="1"/>
    </row>
    <row r="1581" spans="3:7" x14ac:dyDescent="0.25">
      <c r="C1581" s="1"/>
      <c r="D1581" s="1"/>
      <c r="E1581" s="1"/>
      <c r="F1581" s="1"/>
      <c r="G1581" s="1"/>
    </row>
    <row r="1582" spans="3:7" x14ac:dyDescent="0.25">
      <c r="C1582" s="1"/>
      <c r="D1582" s="1"/>
      <c r="E1582" s="1"/>
      <c r="F1582" s="1"/>
      <c r="G1582" s="1"/>
    </row>
    <row r="1583" spans="3:7" x14ac:dyDescent="0.25">
      <c r="C1583" s="1"/>
      <c r="D1583" s="1"/>
      <c r="E1583" s="1"/>
      <c r="F1583" s="1"/>
      <c r="G1583" s="1"/>
    </row>
    <row r="1584" spans="3:7" x14ac:dyDescent="0.25">
      <c r="C1584" s="1"/>
      <c r="D1584" s="1"/>
      <c r="E1584" s="1"/>
      <c r="F1584" s="1"/>
      <c r="G1584" s="1"/>
    </row>
    <row r="1585" spans="3:7" x14ac:dyDescent="0.25">
      <c r="C1585" s="1"/>
      <c r="D1585" s="1"/>
      <c r="E1585" s="1"/>
      <c r="F1585" s="1"/>
      <c r="G1585" s="1"/>
    </row>
    <row r="1586" spans="3:7" x14ac:dyDescent="0.25">
      <c r="C1586" s="1"/>
      <c r="D1586" s="1"/>
      <c r="E1586" s="1"/>
      <c r="F1586" s="1"/>
      <c r="G1586" s="1"/>
    </row>
    <row r="1587" spans="3:7" x14ac:dyDescent="0.25">
      <c r="C1587" s="1"/>
      <c r="D1587" s="1"/>
      <c r="E1587" s="1"/>
      <c r="F1587" s="1"/>
      <c r="G1587" s="1"/>
    </row>
    <row r="1588" spans="3:7" x14ac:dyDescent="0.25">
      <c r="C1588" s="1"/>
      <c r="D1588" s="1"/>
      <c r="E1588" s="1"/>
      <c r="F1588" s="1"/>
      <c r="G1588" s="1"/>
    </row>
    <row r="1589" spans="3:7" x14ac:dyDescent="0.25">
      <c r="C1589" s="1"/>
      <c r="D1589" s="1"/>
      <c r="E1589" s="1"/>
      <c r="F1589" s="1"/>
      <c r="G1589" s="1"/>
    </row>
    <row r="1590" spans="3:7" x14ac:dyDescent="0.25">
      <c r="C1590" s="1"/>
      <c r="D1590" s="1"/>
      <c r="E1590" s="1"/>
      <c r="F1590" s="1"/>
      <c r="G1590" s="1"/>
    </row>
    <row r="1591" spans="3:7" x14ac:dyDescent="0.25">
      <c r="C1591" s="1"/>
      <c r="D1591" s="1"/>
      <c r="E1591" s="1"/>
      <c r="F1591" s="1"/>
      <c r="G1591" s="1"/>
    </row>
    <row r="1592" spans="3:7" x14ac:dyDescent="0.25">
      <c r="C1592" s="1"/>
      <c r="D1592" s="1"/>
      <c r="E1592" s="1"/>
      <c r="F1592" s="1"/>
      <c r="G1592" s="1"/>
    </row>
    <row r="1593" spans="3:7" x14ac:dyDescent="0.25">
      <c r="C1593" s="1"/>
      <c r="D1593" s="1"/>
      <c r="E1593" s="1"/>
      <c r="F1593" s="1"/>
      <c r="G1593" s="1"/>
    </row>
    <row r="1594" spans="3:7" x14ac:dyDescent="0.25">
      <c r="C1594" s="1"/>
      <c r="D1594" s="1"/>
      <c r="E1594" s="1"/>
      <c r="F1594" s="1"/>
      <c r="G1594" s="1"/>
    </row>
    <row r="1595" spans="3:7" x14ac:dyDescent="0.25">
      <c r="C1595" s="1"/>
      <c r="D1595" s="1"/>
      <c r="E1595" s="1"/>
      <c r="F1595" s="1"/>
      <c r="G1595" s="1"/>
    </row>
    <row r="1596" spans="3:7" x14ac:dyDescent="0.25">
      <c r="C1596" s="1"/>
      <c r="D1596" s="1"/>
      <c r="E1596" s="1"/>
      <c r="F1596" s="1"/>
      <c r="G1596" s="1"/>
    </row>
    <row r="1597" spans="3:7" x14ac:dyDescent="0.25">
      <c r="C1597" s="1"/>
      <c r="D1597" s="1"/>
      <c r="E1597" s="1"/>
      <c r="F1597" s="1"/>
      <c r="G1597" s="1"/>
    </row>
    <row r="1598" spans="3:7" x14ac:dyDescent="0.25">
      <c r="C1598" s="1"/>
      <c r="D1598" s="1"/>
      <c r="E1598" s="1"/>
      <c r="F1598" s="1"/>
      <c r="G1598" s="1"/>
    </row>
    <row r="1599" spans="3:7" x14ac:dyDescent="0.25">
      <c r="C1599" s="1"/>
      <c r="D1599" s="1"/>
      <c r="E1599" s="1"/>
      <c r="F1599" s="1"/>
      <c r="G1599" s="1"/>
    </row>
    <row r="1600" spans="3:7" x14ac:dyDescent="0.25">
      <c r="C1600" s="1"/>
      <c r="D1600" s="1"/>
      <c r="E1600" s="1"/>
      <c r="F1600" s="1"/>
      <c r="G1600" s="1"/>
    </row>
    <row r="1601" spans="3:7" x14ac:dyDescent="0.25">
      <c r="C1601" s="1"/>
      <c r="D1601" s="1"/>
      <c r="E1601" s="1"/>
      <c r="F1601" s="1"/>
      <c r="G1601" s="1"/>
    </row>
    <row r="1602" spans="3:7" x14ac:dyDescent="0.25">
      <c r="C1602" s="1"/>
      <c r="D1602" s="1"/>
      <c r="E1602" s="1"/>
      <c r="F1602" s="1"/>
      <c r="G1602" s="1"/>
    </row>
    <row r="1603" spans="3:7" x14ac:dyDescent="0.25">
      <c r="C1603" s="1"/>
      <c r="D1603" s="1"/>
      <c r="E1603" s="1"/>
      <c r="F1603" s="1"/>
      <c r="G1603" s="1"/>
    </row>
    <row r="1604" spans="3:7" x14ac:dyDescent="0.25">
      <c r="C1604" s="1"/>
      <c r="D1604" s="1"/>
      <c r="E1604" s="1"/>
      <c r="F1604" s="1"/>
      <c r="G1604" s="1"/>
    </row>
    <row r="1605" spans="3:7" x14ac:dyDescent="0.25">
      <c r="C1605" s="1"/>
      <c r="D1605" s="1"/>
      <c r="E1605" s="1"/>
      <c r="F1605" s="1"/>
      <c r="G1605" s="1"/>
    </row>
    <row r="1606" spans="3:7" x14ac:dyDescent="0.25">
      <c r="C1606" s="1"/>
      <c r="D1606" s="1"/>
      <c r="E1606" s="1"/>
      <c r="F1606" s="1"/>
      <c r="G1606" s="1"/>
    </row>
    <row r="1607" spans="3:7" x14ac:dyDescent="0.25">
      <c r="C1607" s="1"/>
      <c r="D1607" s="1"/>
      <c r="E1607" s="1"/>
      <c r="F1607" s="1"/>
      <c r="G1607" s="1"/>
    </row>
    <row r="1608" spans="3:7" x14ac:dyDescent="0.25">
      <c r="C1608" s="1"/>
      <c r="D1608" s="1"/>
      <c r="E1608" s="1"/>
      <c r="F1608" s="1"/>
      <c r="G1608" s="1"/>
    </row>
    <row r="1609" spans="3:7" x14ac:dyDescent="0.25">
      <c r="C1609" s="1"/>
      <c r="D1609" s="1"/>
      <c r="E1609" s="1"/>
      <c r="F1609" s="1"/>
      <c r="G1609" s="1"/>
    </row>
    <row r="1610" spans="3:7" x14ac:dyDescent="0.25">
      <c r="C1610" s="1"/>
      <c r="D1610" s="1"/>
      <c r="E1610" s="1"/>
      <c r="F1610" s="1"/>
      <c r="G1610" s="1"/>
    </row>
    <row r="1611" spans="3:7" x14ac:dyDescent="0.25">
      <c r="C1611" s="1"/>
      <c r="D1611" s="1"/>
      <c r="E1611" s="1"/>
      <c r="F1611" s="1"/>
      <c r="G1611" s="1"/>
    </row>
    <row r="1612" spans="3:7" x14ac:dyDescent="0.25">
      <c r="C1612" s="1"/>
      <c r="D1612" s="1"/>
      <c r="E1612" s="1"/>
      <c r="F1612" s="1"/>
      <c r="G1612" s="1"/>
    </row>
    <row r="1613" spans="3:7" x14ac:dyDescent="0.25">
      <c r="C1613" s="1"/>
      <c r="D1613" s="1"/>
      <c r="E1613" s="1"/>
      <c r="F1613" s="1"/>
      <c r="G1613" s="1"/>
    </row>
    <row r="1614" spans="3:7" x14ac:dyDescent="0.25">
      <c r="C1614" s="1"/>
      <c r="D1614" s="1"/>
      <c r="E1614" s="1"/>
      <c r="F1614" s="1"/>
      <c r="G1614" s="1"/>
    </row>
    <row r="1615" spans="3:7" x14ac:dyDescent="0.25">
      <c r="C1615" s="1"/>
      <c r="D1615" s="1"/>
      <c r="E1615" s="1"/>
      <c r="F1615" s="1"/>
      <c r="G1615" s="1"/>
    </row>
    <row r="1616" spans="3:7" x14ac:dyDescent="0.25">
      <c r="C1616" s="1"/>
      <c r="D1616" s="1"/>
      <c r="E1616" s="1"/>
      <c r="F1616" s="1"/>
      <c r="G1616" s="1"/>
    </row>
    <row r="1617" spans="3:7" x14ac:dyDescent="0.25">
      <c r="C1617" s="1"/>
      <c r="D1617" s="1"/>
      <c r="E1617" s="1"/>
      <c r="F1617" s="1"/>
      <c r="G1617" s="1"/>
    </row>
    <row r="1618" spans="3:7" x14ac:dyDescent="0.25">
      <c r="C1618" s="1"/>
      <c r="D1618" s="1"/>
      <c r="E1618" s="1"/>
      <c r="F1618" s="1"/>
      <c r="G1618" s="1"/>
    </row>
    <row r="1619" spans="3:7" x14ac:dyDescent="0.25">
      <c r="C1619" s="1"/>
      <c r="D1619" s="1"/>
      <c r="E1619" s="1"/>
      <c r="F1619" s="1"/>
      <c r="G1619" s="1"/>
    </row>
    <row r="1620" spans="3:7" x14ac:dyDescent="0.25">
      <c r="C1620" s="1"/>
      <c r="D1620" s="1"/>
      <c r="E1620" s="1"/>
      <c r="F1620" s="1"/>
      <c r="G1620" s="1"/>
    </row>
    <row r="1621" spans="3:7" x14ac:dyDescent="0.25">
      <c r="C1621" s="1"/>
      <c r="D1621" s="1"/>
      <c r="E1621" s="1"/>
      <c r="F1621" s="1"/>
      <c r="G1621" s="1"/>
    </row>
    <row r="1622" spans="3:7" x14ac:dyDescent="0.25">
      <c r="C1622" s="1"/>
      <c r="D1622" s="1"/>
      <c r="E1622" s="1"/>
      <c r="F1622" s="1"/>
      <c r="G1622" s="1"/>
    </row>
    <row r="1623" spans="3:7" x14ac:dyDescent="0.25">
      <c r="C1623" s="1"/>
      <c r="D1623" s="1"/>
      <c r="E1623" s="1"/>
      <c r="F1623" s="1"/>
      <c r="G1623" s="1"/>
    </row>
    <row r="1624" spans="3:7" x14ac:dyDescent="0.25">
      <c r="C1624" s="1"/>
      <c r="D1624" s="1"/>
      <c r="E1624" s="1"/>
      <c r="F1624" s="1"/>
      <c r="G1624" s="1"/>
    </row>
    <row r="1625" spans="3:7" x14ac:dyDescent="0.25">
      <c r="C1625" s="1"/>
      <c r="D1625" s="1"/>
      <c r="E1625" s="1"/>
      <c r="F1625" s="1"/>
      <c r="G1625" s="1"/>
    </row>
    <row r="1626" spans="3:7" x14ac:dyDescent="0.25">
      <c r="C1626" s="1"/>
      <c r="D1626" s="1"/>
      <c r="E1626" s="1"/>
      <c r="F1626" s="1"/>
      <c r="G1626" s="1"/>
    </row>
    <row r="1627" spans="3:7" x14ac:dyDescent="0.25">
      <c r="C1627" s="1"/>
      <c r="D1627" s="1"/>
      <c r="E1627" s="1"/>
      <c r="F1627" s="1"/>
      <c r="G1627" s="1"/>
    </row>
    <row r="1628" spans="3:7" x14ac:dyDescent="0.25">
      <c r="C1628" s="1"/>
      <c r="D1628" s="1"/>
      <c r="E1628" s="1"/>
      <c r="F1628" s="1"/>
      <c r="G1628" s="1"/>
    </row>
    <row r="1629" spans="3:7" x14ac:dyDescent="0.25">
      <c r="C1629" s="1"/>
      <c r="D1629" s="1"/>
      <c r="E1629" s="1"/>
      <c r="F1629" s="1"/>
      <c r="G1629" s="1"/>
    </row>
    <row r="1630" spans="3:7" x14ac:dyDescent="0.25">
      <c r="C1630" s="1"/>
      <c r="D1630" s="1"/>
      <c r="E1630" s="1"/>
      <c r="F1630" s="1"/>
      <c r="G1630" s="1"/>
    </row>
    <row r="1631" spans="3:7" x14ac:dyDescent="0.25">
      <c r="C1631" s="1"/>
      <c r="D1631" s="1"/>
      <c r="E1631" s="1"/>
      <c r="F1631" s="1"/>
      <c r="G1631" s="1"/>
    </row>
    <row r="1632" spans="3:7" x14ac:dyDescent="0.25">
      <c r="C1632" s="1"/>
      <c r="D1632" s="1"/>
      <c r="E1632" s="1"/>
      <c r="F1632" s="1"/>
      <c r="G1632" s="1"/>
    </row>
    <row r="1633" spans="3:7" x14ac:dyDescent="0.25">
      <c r="C1633" s="1"/>
      <c r="D1633" s="1"/>
      <c r="E1633" s="1"/>
      <c r="F1633" s="1"/>
      <c r="G1633" s="1"/>
    </row>
    <row r="1634" spans="3:7" x14ac:dyDescent="0.25">
      <c r="C1634" s="1"/>
      <c r="D1634" s="1"/>
      <c r="E1634" s="1"/>
      <c r="F1634" s="1"/>
      <c r="G1634" s="1"/>
    </row>
    <row r="1635" spans="3:7" x14ac:dyDescent="0.25">
      <c r="C1635" s="1"/>
      <c r="D1635" s="1"/>
      <c r="E1635" s="1"/>
      <c r="F1635" s="1"/>
      <c r="G1635" s="1"/>
    </row>
    <row r="1636" spans="3:7" x14ac:dyDescent="0.25">
      <c r="C1636" s="1"/>
      <c r="D1636" s="1"/>
      <c r="E1636" s="1"/>
      <c r="F1636" s="1"/>
      <c r="G1636" s="1"/>
    </row>
    <row r="1637" spans="3:7" x14ac:dyDescent="0.25">
      <c r="C1637" s="1"/>
      <c r="D1637" s="1"/>
      <c r="E1637" s="1"/>
      <c r="F1637" s="1"/>
      <c r="G1637" s="1"/>
    </row>
    <row r="1638" spans="3:7" x14ac:dyDescent="0.25">
      <c r="C1638" s="1"/>
      <c r="D1638" s="1"/>
      <c r="E1638" s="1"/>
      <c r="F1638" s="1"/>
      <c r="G1638" s="1"/>
    </row>
    <row r="1639" spans="3:7" x14ac:dyDescent="0.25">
      <c r="C1639" s="1"/>
      <c r="D1639" s="1"/>
      <c r="E1639" s="1"/>
      <c r="F1639" s="1"/>
      <c r="G1639" s="1"/>
    </row>
    <row r="1640" spans="3:7" x14ac:dyDescent="0.25">
      <c r="C1640" s="1"/>
      <c r="D1640" s="1"/>
      <c r="E1640" s="1"/>
      <c r="F1640" s="1"/>
      <c r="G1640" s="1"/>
    </row>
    <row r="1641" spans="3:7" x14ac:dyDescent="0.25">
      <c r="C1641" s="1"/>
      <c r="D1641" s="1"/>
      <c r="E1641" s="1"/>
      <c r="F1641" s="1"/>
      <c r="G1641" s="1"/>
    </row>
    <row r="1642" spans="3:7" x14ac:dyDescent="0.25">
      <c r="C1642" s="1"/>
      <c r="D1642" s="1"/>
      <c r="E1642" s="1"/>
      <c r="F1642" s="1"/>
      <c r="G1642" s="1"/>
    </row>
    <row r="1643" spans="3:7" x14ac:dyDescent="0.25">
      <c r="C1643" s="1"/>
      <c r="D1643" s="1"/>
      <c r="E1643" s="1"/>
      <c r="F1643" s="1"/>
      <c r="G1643" s="1"/>
    </row>
    <row r="1644" spans="3:7" x14ac:dyDescent="0.25">
      <c r="C1644" s="1"/>
      <c r="D1644" s="1"/>
      <c r="E1644" s="1"/>
      <c r="F1644" s="1"/>
      <c r="G1644" s="1"/>
    </row>
    <row r="1645" spans="3:7" x14ac:dyDescent="0.25">
      <c r="C1645" s="1"/>
      <c r="D1645" s="1"/>
      <c r="E1645" s="1"/>
      <c r="F1645" s="1"/>
      <c r="G1645" s="1"/>
    </row>
    <row r="1646" spans="3:7" x14ac:dyDescent="0.25">
      <c r="C1646" s="1"/>
      <c r="D1646" s="1"/>
      <c r="E1646" s="1"/>
      <c r="F1646" s="1"/>
      <c r="G1646" s="1"/>
    </row>
    <row r="1647" spans="3:7" x14ac:dyDescent="0.25">
      <c r="C1647" s="1"/>
      <c r="D1647" s="1"/>
      <c r="E1647" s="1"/>
      <c r="F1647" s="1"/>
      <c r="G1647" s="1"/>
    </row>
    <row r="1648" spans="3:7" x14ac:dyDescent="0.25">
      <c r="C1648" s="1"/>
      <c r="D1648" s="1"/>
      <c r="E1648" s="1"/>
      <c r="F1648" s="1"/>
      <c r="G1648" s="1"/>
    </row>
    <row r="1649" spans="3:7" x14ac:dyDescent="0.25">
      <c r="C1649" s="1"/>
      <c r="D1649" s="1"/>
      <c r="E1649" s="1"/>
      <c r="F1649" s="1"/>
      <c r="G1649" s="1"/>
    </row>
    <row r="1650" spans="3:7" x14ac:dyDescent="0.25">
      <c r="C1650" s="1"/>
      <c r="D1650" s="1"/>
      <c r="E1650" s="1"/>
      <c r="F1650" s="1"/>
      <c r="G1650" s="1"/>
    </row>
    <row r="1651" spans="3:7" x14ac:dyDescent="0.25">
      <c r="C1651" s="1"/>
      <c r="D1651" s="1"/>
      <c r="E1651" s="1"/>
      <c r="F1651" s="1"/>
      <c r="G1651" s="1"/>
    </row>
    <row r="1652" spans="3:7" x14ac:dyDescent="0.25">
      <c r="C1652" s="1"/>
      <c r="D1652" s="1"/>
      <c r="E1652" s="1"/>
      <c r="F1652" s="1"/>
      <c r="G1652" s="1"/>
    </row>
    <row r="1653" spans="3:7" x14ac:dyDescent="0.25">
      <c r="C1653" s="1"/>
      <c r="D1653" s="1"/>
      <c r="E1653" s="1"/>
      <c r="F1653" s="1"/>
      <c r="G1653" s="1"/>
    </row>
    <row r="1654" spans="3:7" x14ac:dyDescent="0.25">
      <c r="C1654" s="1"/>
      <c r="D1654" s="1"/>
      <c r="E1654" s="1"/>
      <c r="F1654" s="1"/>
      <c r="G1654" s="1"/>
    </row>
    <row r="1655" spans="3:7" x14ac:dyDescent="0.25">
      <c r="C1655" s="1"/>
      <c r="D1655" s="1"/>
      <c r="E1655" s="1"/>
      <c r="F1655" s="1"/>
      <c r="G1655" s="1"/>
    </row>
    <row r="1656" spans="3:7" x14ac:dyDescent="0.25">
      <c r="C1656" s="1"/>
      <c r="D1656" s="1"/>
      <c r="E1656" s="1"/>
      <c r="F1656" s="1"/>
      <c r="G1656" s="1"/>
    </row>
    <row r="1657" spans="3:7" x14ac:dyDescent="0.25">
      <c r="C1657" s="1"/>
      <c r="D1657" s="1"/>
      <c r="E1657" s="1"/>
      <c r="F1657" s="1"/>
      <c r="G1657" s="1"/>
    </row>
    <row r="1658" spans="3:7" x14ac:dyDescent="0.25">
      <c r="C1658" s="1"/>
      <c r="D1658" s="1"/>
      <c r="E1658" s="1"/>
      <c r="F1658" s="1"/>
      <c r="G1658" s="1"/>
    </row>
    <row r="1659" spans="3:7" x14ac:dyDescent="0.25">
      <c r="C1659" s="1"/>
      <c r="D1659" s="1"/>
      <c r="E1659" s="1"/>
      <c r="F1659" s="1"/>
      <c r="G1659" s="1"/>
    </row>
    <row r="1660" spans="3:7" x14ac:dyDescent="0.25">
      <c r="C1660" s="1"/>
      <c r="D1660" s="1"/>
      <c r="E1660" s="1"/>
      <c r="F1660" s="1"/>
      <c r="G1660" s="1"/>
    </row>
    <row r="1661" spans="3:7" x14ac:dyDescent="0.25">
      <c r="C1661" s="1"/>
      <c r="D1661" s="1"/>
      <c r="E1661" s="1"/>
      <c r="F1661" s="1"/>
      <c r="G1661" s="1"/>
    </row>
    <row r="1662" spans="3:7" x14ac:dyDescent="0.25">
      <c r="C1662" s="1"/>
      <c r="D1662" s="1"/>
      <c r="E1662" s="1"/>
      <c r="F1662" s="1"/>
      <c r="G1662" s="1"/>
    </row>
    <row r="1663" spans="3:7" x14ac:dyDescent="0.25">
      <c r="C1663" s="1"/>
      <c r="D1663" s="1"/>
      <c r="E1663" s="1"/>
      <c r="F1663" s="1"/>
      <c r="G1663" s="1"/>
    </row>
    <row r="1664" spans="3:7" x14ac:dyDescent="0.25">
      <c r="C1664" s="1"/>
      <c r="D1664" s="1"/>
      <c r="E1664" s="1"/>
      <c r="F1664" s="1"/>
      <c r="G1664" s="1"/>
    </row>
    <row r="1665" spans="3:7" x14ac:dyDescent="0.25">
      <c r="C1665" s="1"/>
      <c r="D1665" s="1"/>
      <c r="E1665" s="1"/>
      <c r="F1665" s="1"/>
      <c r="G1665" s="1"/>
    </row>
    <row r="1666" spans="3:7" x14ac:dyDescent="0.25">
      <c r="C1666" s="1"/>
      <c r="D1666" s="1"/>
      <c r="E1666" s="1"/>
      <c r="F1666" s="1"/>
      <c r="G1666" s="1"/>
    </row>
    <row r="1667" spans="3:7" x14ac:dyDescent="0.25">
      <c r="C1667" s="1"/>
      <c r="D1667" s="1"/>
      <c r="E1667" s="1"/>
      <c r="F1667" s="1"/>
      <c r="G1667" s="1"/>
    </row>
    <row r="1668" spans="3:7" x14ac:dyDescent="0.25">
      <c r="C1668" s="1"/>
      <c r="D1668" s="1"/>
      <c r="E1668" s="1"/>
      <c r="F1668" s="1"/>
      <c r="G1668" s="1"/>
    </row>
    <row r="1669" spans="3:7" x14ac:dyDescent="0.25">
      <c r="C1669" s="1"/>
      <c r="D1669" s="1"/>
      <c r="E1669" s="1"/>
      <c r="F1669" s="1"/>
      <c r="G1669" s="1"/>
    </row>
    <row r="1670" spans="3:7" x14ac:dyDescent="0.25">
      <c r="C1670" s="1"/>
      <c r="D1670" s="1"/>
      <c r="E1670" s="1"/>
      <c r="F1670" s="1"/>
      <c r="G1670" s="1"/>
    </row>
    <row r="1671" spans="3:7" x14ac:dyDescent="0.25">
      <c r="C1671" s="1"/>
      <c r="D1671" s="1"/>
      <c r="E1671" s="1"/>
      <c r="F1671" s="1"/>
      <c r="G1671" s="1"/>
    </row>
    <row r="1672" spans="3:7" x14ac:dyDescent="0.25">
      <c r="C1672" s="1"/>
      <c r="D1672" s="1"/>
      <c r="E1672" s="1"/>
      <c r="F1672" s="1"/>
      <c r="G1672" s="1"/>
    </row>
    <row r="1673" spans="3:7" x14ac:dyDescent="0.25">
      <c r="C1673" s="1"/>
      <c r="D1673" s="1"/>
      <c r="E1673" s="1"/>
      <c r="F1673" s="1"/>
      <c r="G1673" s="1"/>
    </row>
    <row r="1674" spans="3:7" x14ac:dyDescent="0.25">
      <c r="C1674" s="1"/>
      <c r="D1674" s="1"/>
      <c r="E1674" s="1"/>
      <c r="F1674" s="1"/>
      <c r="G1674" s="1"/>
    </row>
    <row r="1675" spans="3:7" x14ac:dyDescent="0.25">
      <c r="C1675" s="1"/>
      <c r="D1675" s="1"/>
      <c r="E1675" s="1"/>
      <c r="F1675" s="1"/>
      <c r="G1675" s="1"/>
    </row>
    <row r="1676" spans="3:7" x14ac:dyDescent="0.25">
      <c r="C1676" s="1"/>
      <c r="D1676" s="1"/>
      <c r="E1676" s="1"/>
      <c r="F1676" s="1"/>
      <c r="G1676" s="1"/>
    </row>
    <row r="1677" spans="3:7" x14ac:dyDescent="0.25">
      <c r="C1677" s="1"/>
      <c r="D1677" s="1"/>
      <c r="E1677" s="1"/>
      <c r="F1677" s="1"/>
      <c r="G1677" s="1"/>
    </row>
    <row r="1678" spans="3:7" x14ac:dyDescent="0.25">
      <c r="C1678" s="1"/>
      <c r="D1678" s="1"/>
      <c r="E1678" s="1"/>
      <c r="F1678" s="1"/>
      <c r="G1678" s="1"/>
    </row>
    <row r="1679" spans="3:7" x14ac:dyDescent="0.25">
      <c r="C1679" s="1"/>
      <c r="D1679" s="1"/>
      <c r="E1679" s="1"/>
      <c r="F1679" s="1"/>
      <c r="G1679" s="1"/>
    </row>
    <row r="1680" spans="3:7" x14ac:dyDescent="0.25">
      <c r="C1680" s="1"/>
      <c r="D1680" s="1"/>
      <c r="E1680" s="1"/>
      <c r="F1680" s="1"/>
      <c r="G1680" s="1"/>
    </row>
    <row r="1681" spans="3:7" x14ac:dyDescent="0.25">
      <c r="C1681" s="1"/>
      <c r="D1681" s="1"/>
      <c r="E1681" s="1"/>
      <c r="F1681" s="1"/>
      <c r="G1681" s="1"/>
    </row>
    <row r="1682" spans="3:7" x14ac:dyDescent="0.25">
      <c r="C1682" s="1"/>
      <c r="D1682" s="1"/>
      <c r="E1682" s="1"/>
      <c r="F1682" s="1"/>
      <c r="G1682" s="1"/>
    </row>
    <row r="1683" spans="3:7" x14ac:dyDescent="0.25">
      <c r="C1683" s="1"/>
      <c r="D1683" s="1"/>
      <c r="E1683" s="1"/>
      <c r="F1683" s="1"/>
      <c r="G1683" s="1"/>
    </row>
    <row r="1684" spans="3:7" x14ac:dyDescent="0.25">
      <c r="C1684" s="1"/>
      <c r="D1684" s="1"/>
      <c r="E1684" s="1"/>
      <c r="F1684" s="1"/>
      <c r="G1684" s="1"/>
    </row>
    <row r="1685" spans="3:7" x14ac:dyDescent="0.25">
      <c r="C1685" s="1"/>
      <c r="D1685" s="1"/>
      <c r="E1685" s="1"/>
      <c r="F1685" s="1"/>
      <c r="G1685" s="1"/>
    </row>
    <row r="1686" spans="3:7" x14ac:dyDescent="0.25">
      <c r="C1686" s="1"/>
      <c r="D1686" s="1"/>
      <c r="E1686" s="1"/>
      <c r="F1686" s="1"/>
      <c r="G1686" s="1"/>
    </row>
    <row r="1687" spans="3:7" x14ac:dyDescent="0.25">
      <c r="C1687" s="1"/>
      <c r="D1687" s="1"/>
      <c r="E1687" s="1"/>
      <c r="F1687" s="1"/>
      <c r="G1687" s="1"/>
    </row>
    <row r="1688" spans="3:7" x14ac:dyDescent="0.25">
      <c r="C1688" s="1"/>
      <c r="D1688" s="1"/>
      <c r="E1688" s="1"/>
      <c r="F1688" s="1"/>
      <c r="G1688" s="1"/>
    </row>
    <row r="1689" spans="3:7" x14ac:dyDescent="0.25">
      <c r="C1689" s="1"/>
      <c r="D1689" s="1"/>
      <c r="E1689" s="1"/>
      <c r="F1689" s="1"/>
      <c r="G1689" s="1"/>
    </row>
    <row r="1690" spans="3:7" x14ac:dyDescent="0.25">
      <c r="C1690" s="1"/>
      <c r="D1690" s="1"/>
      <c r="E1690" s="1"/>
      <c r="F1690" s="1"/>
      <c r="G1690" s="1"/>
    </row>
    <row r="1691" spans="3:7" x14ac:dyDescent="0.25">
      <c r="C1691" s="1"/>
      <c r="D1691" s="1"/>
      <c r="E1691" s="1"/>
      <c r="F1691" s="1"/>
      <c r="G1691" s="1"/>
    </row>
    <row r="1692" spans="3:7" x14ac:dyDescent="0.25">
      <c r="C1692" s="1"/>
      <c r="D1692" s="1"/>
      <c r="E1692" s="1"/>
      <c r="F1692" s="1"/>
      <c r="G1692" s="1"/>
    </row>
    <row r="1693" spans="3:7" x14ac:dyDescent="0.25">
      <c r="C1693" s="1"/>
      <c r="D1693" s="1"/>
      <c r="E1693" s="1"/>
      <c r="F1693" s="1"/>
      <c r="G1693" s="1"/>
    </row>
    <row r="1694" spans="3:7" x14ac:dyDescent="0.25">
      <c r="C1694" s="1"/>
      <c r="D1694" s="1"/>
      <c r="E1694" s="1"/>
      <c r="F1694" s="1"/>
      <c r="G1694" s="1"/>
    </row>
    <row r="1695" spans="3:7" x14ac:dyDescent="0.25">
      <c r="C1695" s="1"/>
      <c r="D1695" s="1"/>
      <c r="E1695" s="1"/>
      <c r="F1695" s="1"/>
      <c r="G1695" s="1"/>
    </row>
    <row r="1696" spans="3:7" x14ac:dyDescent="0.25">
      <c r="C1696" s="1"/>
      <c r="D1696" s="1"/>
      <c r="E1696" s="1"/>
      <c r="F1696" s="1"/>
      <c r="G1696" s="1"/>
    </row>
    <row r="1697" spans="3:7" x14ac:dyDescent="0.25">
      <c r="C1697" s="1"/>
      <c r="D1697" s="1"/>
      <c r="E1697" s="1"/>
      <c r="F1697" s="1"/>
      <c r="G1697" s="1"/>
    </row>
    <row r="1698" spans="3:7" x14ac:dyDescent="0.25">
      <c r="C1698" s="1"/>
      <c r="D1698" s="1"/>
      <c r="E1698" s="1"/>
      <c r="F1698" s="1"/>
      <c r="G1698" s="1"/>
    </row>
    <row r="1699" spans="3:7" x14ac:dyDescent="0.25">
      <c r="C1699" s="1"/>
      <c r="D1699" s="1"/>
      <c r="E1699" s="1"/>
      <c r="F1699" s="1"/>
      <c r="G1699" s="1"/>
    </row>
    <row r="1700" spans="3:7" x14ac:dyDescent="0.25">
      <c r="C1700" s="1"/>
      <c r="D1700" s="1"/>
      <c r="E1700" s="1"/>
      <c r="F1700" s="1"/>
      <c r="G1700" s="1"/>
    </row>
    <row r="1701" spans="3:7" x14ac:dyDescent="0.25">
      <c r="C1701" s="1"/>
      <c r="D1701" s="1"/>
      <c r="E1701" s="1"/>
      <c r="F1701" s="1"/>
      <c r="G1701" s="1"/>
    </row>
    <row r="1702" spans="3:7" x14ac:dyDescent="0.25">
      <c r="C1702" s="1"/>
      <c r="D1702" s="1"/>
      <c r="E1702" s="1"/>
      <c r="F1702" s="1"/>
      <c r="G1702" s="1"/>
    </row>
    <row r="1703" spans="3:7" x14ac:dyDescent="0.25">
      <c r="C1703" s="1"/>
      <c r="D1703" s="1"/>
      <c r="E1703" s="1"/>
      <c r="F1703" s="1"/>
      <c r="G1703" s="1"/>
    </row>
    <row r="1704" spans="3:7" x14ac:dyDescent="0.25">
      <c r="C1704" s="1"/>
      <c r="D1704" s="1"/>
      <c r="E1704" s="1"/>
      <c r="F1704" s="1"/>
      <c r="G1704" s="1"/>
    </row>
    <row r="1705" spans="3:7" x14ac:dyDescent="0.25">
      <c r="C1705" s="1"/>
      <c r="D1705" s="1"/>
      <c r="E1705" s="1"/>
      <c r="F1705" s="1"/>
      <c r="G1705" s="1"/>
    </row>
    <row r="1706" spans="3:7" x14ac:dyDescent="0.25">
      <c r="C1706" s="1"/>
      <c r="D1706" s="1"/>
      <c r="E1706" s="1"/>
      <c r="F1706" s="1"/>
      <c r="G1706" s="1"/>
    </row>
    <row r="1707" spans="3:7" x14ac:dyDescent="0.25">
      <c r="C1707" s="1"/>
      <c r="D1707" s="1"/>
      <c r="E1707" s="1"/>
      <c r="F1707" s="1"/>
      <c r="G1707" s="1"/>
    </row>
    <row r="1708" spans="3:7" x14ac:dyDescent="0.25">
      <c r="C1708" s="1"/>
      <c r="D1708" s="1"/>
      <c r="E1708" s="1"/>
      <c r="F1708" s="1"/>
      <c r="G1708" s="1"/>
    </row>
    <row r="1709" spans="3:7" x14ac:dyDescent="0.25">
      <c r="C1709" s="1"/>
      <c r="D1709" s="1"/>
      <c r="E1709" s="1"/>
      <c r="F1709" s="1"/>
      <c r="G1709" s="1"/>
    </row>
    <row r="1710" spans="3:7" x14ac:dyDescent="0.25">
      <c r="C1710" s="1"/>
      <c r="D1710" s="1"/>
      <c r="E1710" s="1"/>
      <c r="F1710" s="1"/>
      <c r="G1710" s="1"/>
    </row>
    <row r="1711" spans="3:7" x14ac:dyDescent="0.25">
      <c r="C1711" s="1"/>
      <c r="D1711" s="1"/>
      <c r="E1711" s="1"/>
      <c r="F1711" s="1"/>
      <c r="G1711" s="1"/>
    </row>
    <row r="1712" spans="3:7" x14ac:dyDescent="0.25">
      <c r="C1712" s="1"/>
      <c r="D1712" s="1"/>
      <c r="E1712" s="1"/>
      <c r="F1712" s="1"/>
      <c r="G1712" s="1"/>
    </row>
    <row r="1713" spans="3:7" x14ac:dyDescent="0.25">
      <c r="C1713" s="1"/>
      <c r="D1713" s="1"/>
      <c r="E1713" s="1"/>
      <c r="F1713" s="1"/>
      <c r="G1713" s="1"/>
    </row>
    <row r="1714" spans="3:7" x14ac:dyDescent="0.25">
      <c r="C1714" s="1"/>
      <c r="D1714" s="1"/>
      <c r="E1714" s="1"/>
      <c r="F1714" s="1"/>
      <c r="G1714" s="1"/>
    </row>
    <row r="1715" spans="3:7" x14ac:dyDescent="0.25">
      <c r="C1715" s="1"/>
      <c r="D1715" s="1"/>
      <c r="E1715" s="1"/>
      <c r="F1715" s="1"/>
      <c r="G1715" s="1"/>
    </row>
    <row r="1716" spans="3:7" x14ac:dyDescent="0.25">
      <c r="C1716" s="1"/>
      <c r="D1716" s="1"/>
      <c r="E1716" s="1"/>
      <c r="F1716" s="1"/>
      <c r="G1716" s="1"/>
    </row>
    <row r="1717" spans="3:7" x14ac:dyDescent="0.25">
      <c r="C1717" s="1"/>
      <c r="D1717" s="1"/>
      <c r="E1717" s="1"/>
      <c r="F1717" s="1"/>
      <c r="G1717" s="1"/>
    </row>
    <row r="1718" spans="3:7" x14ac:dyDescent="0.25">
      <c r="C1718" s="1"/>
      <c r="D1718" s="1"/>
      <c r="E1718" s="1"/>
      <c r="F1718" s="1"/>
      <c r="G1718" s="1"/>
    </row>
    <row r="1719" spans="3:7" x14ac:dyDescent="0.25">
      <c r="C1719" s="1"/>
      <c r="D1719" s="1"/>
      <c r="E1719" s="1"/>
      <c r="F1719" s="1"/>
      <c r="G1719" s="1"/>
    </row>
    <row r="1720" spans="3:7" x14ac:dyDescent="0.25">
      <c r="C1720" s="1"/>
      <c r="D1720" s="1"/>
      <c r="E1720" s="1"/>
      <c r="F1720" s="1"/>
      <c r="G1720" s="1"/>
    </row>
    <row r="1721" spans="3:7" x14ac:dyDescent="0.25">
      <c r="C1721" s="1"/>
      <c r="D1721" s="1"/>
      <c r="E1721" s="1"/>
      <c r="F1721" s="1"/>
      <c r="G1721" s="1"/>
    </row>
    <row r="1722" spans="3:7" x14ac:dyDescent="0.25">
      <c r="C1722" s="1"/>
      <c r="D1722" s="1"/>
      <c r="E1722" s="1"/>
      <c r="F1722" s="1"/>
      <c r="G1722" s="1"/>
    </row>
    <row r="1723" spans="3:7" x14ac:dyDescent="0.25">
      <c r="C1723" s="1"/>
      <c r="D1723" s="1"/>
      <c r="E1723" s="1"/>
      <c r="F1723" s="1"/>
      <c r="G1723" s="1"/>
    </row>
    <row r="1724" spans="3:7" x14ac:dyDescent="0.25">
      <c r="C1724" s="1"/>
      <c r="D1724" s="1"/>
      <c r="E1724" s="1"/>
      <c r="F1724" s="1"/>
      <c r="G1724" s="1"/>
    </row>
    <row r="1725" spans="3:7" x14ac:dyDescent="0.25">
      <c r="C1725" s="1"/>
      <c r="D1725" s="1"/>
      <c r="E1725" s="1"/>
      <c r="F1725" s="1"/>
      <c r="G1725" s="1"/>
    </row>
    <row r="1726" spans="3:7" x14ac:dyDescent="0.25">
      <c r="C1726" s="1"/>
      <c r="D1726" s="1"/>
      <c r="E1726" s="1"/>
      <c r="F1726" s="1"/>
      <c r="G1726" s="1"/>
    </row>
    <row r="1727" spans="3:7" x14ac:dyDescent="0.25">
      <c r="C1727" s="1"/>
      <c r="D1727" s="1"/>
      <c r="E1727" s="1"/>
      <c r="F1727" s="1"/>
      <c r="G1727" s="1"/>
    </row>
    <row r="1728" spans="3:7" x14ac:dyDescent="0.25">
      <c r="C1728" s="1"/>
      <c r="D1728" s="1"/>
      <c r="E1728" s="1"/>
      <c r="F1728" s="1"/>
      <c r="G1728" s="1"/>
    </row>
    <row r="1729" spans="3:7" x14ac:dyDescent="0.25">
      <c r="C1729" s="1"/>
      <c r="D1729" s="1"/>
      <c r="E1729" s="1"/>
      <c r="F1729" s="1"/>
      <c r="G1729" s="1"/>
    </row>
    <row r="1730" spans="3:7" x14ac:dyDescent="0.25">
      <c r="C1730" s="1"/>
      <c r="D1730" s="1"/>
      <c r="E1730" s="1"/>
      <c r="F1730" s="1"/>
      <c r="G1730" s="1"/>
    </row>
    <row r="1731" spans="3:7" x14ac:dyDescent="0.25">
      <c r="C1731" s="1"/>
      <c r="D1731" s="1"/>
      <c r="E1731" s="1"/>
      <c r="F1731" s="1"/>
      <c r="G1731" s="1"/>
    </row>
    <row r="1732" spans="3:7" x14ac:dyDescent="0.25">
      <c r="C1732" s="1"/>
      <c r="D1732" s="1"/>
      <c r="E1732" s="1"/>
      <c r="F1732" s="1"/>
      <c r="G1732" s="1"/>
    </row>
    <row r="1733" spans="3:7" x14ac:dyDescent="0.25">
      <c r="C1733" s="1"/>
      <c r="D1733" s="1"/>
      <c r="E1733" s="1"/>
      <c r="F1733" s="1"/>
      <c r="G1733" s="1"/>
    </row>
    <row r="1734" spans="3:7" x14ac:dyDescent="0.25">
      <c r="C1734" s="1"/>
      <c r="D1734" s="1"/>
      <c r="E1734" s="1"/>
      <c r="F1734" s="1"/>
      <c r="G1734" s="1"/>
    </row>
    <row r="1735" spans="3:7" x14ac:dyDescent="0.25">
      <c r="C1735" s="1"/>
      <c r="D1735" s="1"/>
      <c r="E1735" s="1"/>
      <c r="F1735" s="1"/>
      <c r="G1735" s="1"/>
    </row>
    <row r="1736" spans="3:7" x14ac:dyDescent="0.25">
      <c r="C1736" s="1"/>
      <c r="D1736" s="1"/>
      <c r="E1736" s="1"/>
      <c r="F1736" s="1"/>
      <c r="G1736" s="1"/>
    </row>
    <row r="1737" spans="3:7" x14ac:dyDescent="0.25">
      <c r="C1737" s="1"/>
      <c r="D1737" s="1"/>
      <c r="E1737" s="1"/>
      <c r="F1737" s="1"/>
      <c r="G1737" s="1"/>
    </row>
    <row r="1738" spans="3:7" x14ac:dyDescent="0.25">
      <c r="C1738" s="1"/>
      <c r="D1738" s="1"/>
      <c r="E1738" s="1"/>
      <c r="F1738" s="1"/>
      <c r="G1738" s="1"/>
    </row>
    <row r="1739" spans="3:7" x14ac:dyDescent="0.25">
      <c r="C1739" s="1"/>
      <c r="D1739" s="1"/>
      <c r="E1739" s="1"/>
      <c r="F1739" s="1"/>
      <c r="G1739" s="1"/>
    </row>
    <row r="1740" spans="3:7" x14ac:dyDescent="0.25">
      <c r="C1740" s="1"/>
      <c r="D1740" s="1"/>
      <c r="E1740" s="1"/>
      <c r="F1740" s="1"/>
      <c r="G1740" s="1"/>
    </row>
    <row r="1741" spans="3:7" x14ac:dyDescent="0.25">
      <c r="C1741" s="1"/>
      <c r="D1741" s="1"/>
      <c r="E1741" s="1"/>
      <c r="F1741" s="1"/>
      <c r="G1741" s="1"/>
    </row>
    <row r="1742" spans="3:7" x14ac:dyDescent="0.25">
      <c r="C1742" s="1"/>
      <c r="D1742" s="1"/>
      <c r="E1742" s="1"/>
      <c r="F1742" s="1"/>
      <c r="G1742" s="1"/>
    </row>
    <row r="1743" spans="3:7" x14ac:dyDescent="0.25">
      <c r="C1743" s="1"/>
      <c r="D1743" s="1"/>
      <c r="E1743" s="1"/>
      <c r="F1743" s="1"/>
      <c r="G1743" s="1"/>
    </row>
    <row r="1744" spans="3:7" x14ac:dyDescent="0.25">
      <c r="C1744" s="1"/>
      <c r="D1744" s="1"/>
      <c r="E1744" s="1"/>
      <c r="F1744" s="1"/>
      <c r="G1744" s="1"/>
    </row>
    <row r="1745" spans="3:7" x14ac:dyDescent="0.25">
      <c r="C1745" s="1"/>
      <c r="D1745" s="1"/>
      <c r="E1745" s="1"/>
      <c r="F1745" s="1"/>
      <c r="G1745" s="1"/>
    </row>
    <row r="1746" spans="3:7" x14ac:dyDescent="0.25">
      <c r="C1746" s="1"/>
      <c r="D1746" s="1"/>
      <c r="E1746" s="1"/>
      <c r="F1746" s="1"/>
      <c r="G1746" s="1"/>
    </row>
    <row r="1747" spans="3:7" x14ac:dyDescent="0.25">
      <c r="C1747" s="1"/>
      <c r="D1747" s="1"/>
      <c r="E1747" s="1"/>
      <c r="F1747" s="1"/>
      <c r="G1747" s="1"/>
    </row>
    <row r="1748" spans="3:7" x14ac:dyDescent="0.25">
      <c r="C1748" s="1"/>
      <c r="D1748" s="1"/>
      <c r="E1748" s="1"/>
      <c r="F1748" s="1"/>
      <c r="G1748" s="1"/>
    </row>
    <row r="1749" spans="3:7" x14ac:dyDescent="0.25">
      <c r="C1749" s="1"/>
      <c r="D1749" s="1"/>
      <c r="E1749" s="1"/>
      <c r="F1749" s="1"/>
      <c r="G1749" s="1"/>
    </row>
    <row r="1750" spans="3:7" x14ac:dyDescent="0.25">
      <c r="C1750" s="1"/>
      <c r="D1750" s="1"/>
      <c r="E1750" s="1"/>
      <c r="F1750" s="1"/>
      <c r="G1750" s="1"/>
    </row>
    <row r="1751" spans="3:7" x14ac:dyDescent="0.25">
      <c r="C1751" s="1"/>
      <c r="D1751" s="1"/>
      <c r="E1751" s="1"/>
      <c r="F1751" s="1"/>
      <c r="G1751" s="1"/>
    </row>
    <row r="1752" spans="3:7" x14ac:dyDescent="0.25">
      <c r="C1752" s="1"/>
      <c r="D1752" s="1"/>
      <c r="E1752" s="1"/>
      <c r="F1752" s="1"/>
      <c r="G1752" s="1"/>
    </row>
    <row r="1753" spans="3:7" x14ac:dyDescent="0.25">
      <c r="C1753" s="1"/>
      <c r="D1753" s="1"/>
      <c r="E1753" s="1"/>
      <c r="F1753" s="1"/>
      <c r="G1753" s="1"/>
    </row>
    <row r="1754" spans="3:7" x14ac:dyDescent="0.25">
      <c r="C1754" s="1"/>
      <c r="D1754" s="1"/>
      <c r="E1754" s="1"/>
      <c r="F1754" s="1"/>
      <c r="G1754" s="1"/>
    </row>
    <row r="1755" spans="3:7" x14ac:dyDescent="0.25">
      <c r="C1755" s="1"/>
      <c r="D1755" s="1"/>
      <c r="E1755" s="1"/>
      <c r="F1755" s="1"/>
      <c r="G1755" s="1"/>
    </row>
    <row r="1756" spans="3:7" x14ac:dyDescent="0.25">
      <c r="C1756" s="1"/>
      <c r="D1756" s="1"/>
      <c r="E1756" s="1"/>
      <c r="F1756" s="1"/>
      <c r="G1756" s="1"/>
    </row>
    <row r="1757" spans="3:7" x14ac:dyDescent="0.25">
      <c r="C1757" s="1"/>
      <c r="D1757" s="1"/>
      <c r="E1757" s="1"/>
      <c r="F1757" s="1"/>
      <c r="G1757" s="1"/>
    </row>
    <row r="1758" spans="3:7" x14ac:dyDescent="0.25">
      <c r="C1758" s="1"/>
      <c r="D1758" s="1"/>
      <c r="E1758" s="1"/>
      <c r="F1758" s="1"/>
      <c r="G1758" s="1"/>
    </row>
    <row r="1759" spans="3:7" x14ac:dyDescent="0.25">
      <c r="C1759" s="1"/>
      <c r="D1759" s="1"/>
      <c r="E1759" s="1"/>
      <c r="F1759" s="1"/>
      <c r="G1759" s="1"/>
    </row>
    <row r="1760" spans="3:7" x14ac:dyDescent="0.25">
      <c r="C1760" s="1"/>
      <c r="D1760" s="1"/>
      <c r="E1760" s="1"/>
      <c r="F1760" s="1"/>
      <c r="G1760" s="1"/>
    </row>
    <row r="1761" spans="3:7" x14ac:dyDescent="0.25">
      <c r="C1761" s="1"/>
      <c r="D1761" s="1"/>
      <c r="E1761" s="1"/>
      <c r="F1761" s="1"/>
      <c r="G1761" s="1"/>
    </row>
    <row r="1762" spans="3:7" x14ac:dyDescent="0.25">
      <c r="C1762" s="1"/>
      <c r="D1762" s="1"/>
      <c r="E1762" s="1"/>
      <c r="F1762" s="1"/>
      <c r="G1762" s="1"/>
    </row>
    <row r="1763" spans="3:7" x14ac:dyDescent="0.25">
      <c r="C1763" s="1"/>
      <c r="D1763" s="1"/>
      <c r="E1763" s="1"/>
      <c r="F1763" s="1"/>
      <c r="G1763" s="1"/>
    </row>
    <row r="1764" spans="3:7" x14ac:dyDescent="0.25">
      <c r="C1764" s="1"/>
      <c r="D1764" s="1"/>
      <c r="E1764" s="1"/>
      <c r="F1764" s="1"/>
      <c r="G1764" s="1"/>
    </row>
    <row r="1765" spans="3:7" x14ac:dyDescent="0.25">
      <c r="C1765" s="1"/>
      <c r="D1765" s="1"/>
      <c r="E1765" s="1"/>
      <c r="F1765" s="1"/>
      <c r="G1765" s="1"/>
    </row>
    <row r="1766" spans="3:7" x14ac:dyDescent="0.25">
      <c r="C1766" s="1"/>
      <c r="D1766" s="1"/>
      <c r="E1766" s="1"/>
      <c r="F1766" s="1"/>
      <c r="G1766" s="1"/>
    </row>
    <row r="1767" spans="3:7" x14ac:dyDescent="0.25">
      <c r="C1767" s="1"/>
      <c r="D1767" s="1"/>
      <c r="E1767" s="1"/>
      <c r="F1767" s="1"/>
      <c r="G1767" s="1"/>
    </row>
    <row r="1768" spans="3:7" x14ac:dyDescent="0.25">
      <c r="C1768" s="1"/>
      <c r="D1768" s="1"/>
      <c r="E1768" s="1"/>
      <c r="F1768" s="1"/>
      <c r="G1768" s="1"/>
    </row>
    <row r="1769" spans="3:7" x14ac:dyDescent="0.25">
      <c r="C1769" s="1"/>
      <c r="D1769" s="1"/>
      <c r="E1769" s="1"/>
      <c r="F1769" s="1"/>
      <c r="G1769" s="1"/>
    </row>
    <row r="1770" spans="3:7" x14ac:dyDescent="0.25">
      <c r="C1770" s="1"/>
      <c r="D1770" s="1"/>
      <c r="E1770" s="1"/>
      <c r="F1770" s="1"/>
      <c r="G1770" s="1"/>
    </row>
    <row r="1771" spans="3:7" x14ac:dyDescent="0.25">
      <c r="C1771" s="1"/>
      <c r="D1771" s="1"/>
      <c r="E1771" s="1"/>
      <c r="F1771" s="1"/>
      <c r="G1771" s="1"/>
    </row>
    <row r="1772" spans="3:7" x14ac:dyDescent="0.25">
      <c r="C1772" s="1"/>
      <c r="D1772" s="1"/>
      <c r="E1772" s="1"/>
      <c r="F1772" s="1"/>
      <c r="G1772" s="1"/>
    </row>
    <row r="1773" spans="3:7" x14ac:dyDescent="0.25">
      <c r="C1773" s="1"/>
      <c r="D1773" s="1"/>
      <c r="E1773" s="1"/>
      <c r="F1773" s="1"/>
      <c r="G1773" s="1"/>
    </row>
    <row r="1774" spans="3:7" x14ac:dyDescent="0.25">
      <c r="C1774" s="1"/>
      <c r="D1774" s="1"/>
      <c r="E1774" s="1"/>
      <c r="F1774" s="1"/>
      <c r="G1774" s="1"/>
    </row>
    <row r="1775" spans="3:7" x14ac:dyDescent="0.25">
      <c r="C1775" s="1"/>
      <c r="D1775" s="1"/>
      <c r="E1775" s="1"/>
      <c r="F1775" s="1"/>
      <c r="G1775" s="1"/>
    </row>
    <row r="1776" spans="3:7" x14ac:dyDescent="0.25">
      <c r="C1776" s="1"/>
      <c r="D1776" s="1"/>
      <c r="E1776" s="1"/>
      <c r="F1776" s="1"/>
      <c r="G1776" s="1"/>
    </row>
    <row r="1777" spans="3:7" x14ac:dyDescent="0.25">
      <c r="C1777" s="1"/>
      <c r="D1777" s="1"/>
      <c r="E1777" s="1"/>
      <c r="F1777" s="1"/>
      <c r="G1777" s="1"/>
    </row>
    <row r="1778" spans="3:7" x14ac:dyDescent="0.25">
      <c r="C1778" s="1"/>
      <c r="D1778" s="1"/>
      <c r="E1778" s="1"/>
      <c r="F1778" s="1"/>
      <c r="G1778" s="1"/>
    </row>
    <row r="1779" spans="3:7" x14ac:dyDescent="0.25">
      <c r="C1779" s="1"/>
      <c r="D1779" s="1"/>
      <c r="E1779" s="1"/>
      <c r="F1779" s="1"/>
      <c r="G1779" s="1"/>
    </row>
    <row r="1780" spans="3:7" x14ac:dyDescent="0.25">
      <c r="C1780" s="1"/>
      <c r="D1780" s="1"/>
      <c r="E1780" s="1"/>
      <c r="F1780" s="1"/>
      <c r="G1780" s="1"/>
    </row>
    <row r="1781" spans="3:7" x14ac:dyDescent="0.25">
      <c r="C1781" s="1"/>
      <c r="D1781" s="1"/>
      <c r="E1781" s="1"/>
      <c r="F1781" s="1"/>
      <c r="G1781" s="1"/>
    </row>
    <row r="1782" spans="3:7" x14ac:dyDescent="0.25">
      <c r="C1782" s="1"/>
      <c r="D1782" s="1"/>
      <c r="E1782" s="1"/>
      <c r="F1782" s="1"/>
      <c r="G1782" s="1"/>
    </row>
    <row r="1783" spans="3:7" x14ac:dyDescent="0.25">
      <c r="C1783" s="1"/>
      <c r="D1783" s="1"/>
      <c r="E1783" s="1"/>
      <c r="F1783" s="1"/>
      <c r="G1783" s="1"/>
    </row>
    <row r="1784" spans="3:7" x14ac:dyDescent="0.25">
      <c r="C1784" s="1"/>
      <c r="D1784" s="1"/>
      <c r="E1784" s="1"/>
      <c r="F1784" s="1"/>
      <c r="G1784" s="1"/>
    </row>
    <row r="1785" spans="3:7" x14ac:dyDescent="0.25">
      <c r="C1785" s="1"/>
      <c r="D1785" s="1"/>
      <c r="E1785" s="1"/>
      <c r="F1785" s="1"/>
      <c r="G1785" s="1"/>
    </row>
    <row r="1786" spans="3:7" x14ac:dyDescent="0.25">
      <c r="C1786" s="1"/>
      <c r="D1786" s="1"/>
      <c r="E1786" s="1"/>
      <c r="F1786" s="1"/>
      <c r="G1786" s="1"/>
    </row>
    <row r="1787" spans="3:7" x14ac:dyDescent="0.25">
      <c r="C1787" s="1"/>
      <c r="D1787" s="1"/>
      <c r="E1787" s="1"/>
      <c r="F1787" s="1"/>
      <c r="G1787" s="1"/>
    </row>
    <row r="1788" spans="3:7" x14ac:dyDescent="0.25">
      <c r="C1788" s="1"/>
      <c r="D1788" s="1"/>
      <c r="E1788" s="1"/>
      <c r="F1788" s="1"/>
      <c r="G1788" s="1"/>
    </row>
    <row r="1789" spans="3:7" x14ac:dyDescent="0.25">
      <c r="C1789" s="1"/>
      <c r="D1789" s="1"/>
      <c r="E1789" s="1"/>
      <c r="F1789" s="1"/>
      <c r="G1789" s="1"/>
    </row>
    <row r="1790" spans="3:7" x14ac:dyDescent="0.25">
      <c r="C1790" s="1"/>
      <c r="D1790" s="1"/>
      <c r="E1790" s="1"/>
      <c r="F1790" s="1"/>
      <c r="G1790" s="1"/>
    </row>
    <row r="1791" spans="3:7" x14ac:dyDescent="0.25">
      <c r="C1791" s="1"/>
      <c r="D1791" s="1"/>
      <c r="E1791" s="1"/>
      <c r="F1791" s="1"/>
      <c r="G1791" s="1"/>
    </row>
    <row r="1792" spans="3:7" x14ac:dyDescent="0.25">
      <c r="C1792" s="1"/>
      <c r="D1792" s="1"/>
      <c r="E1792" s="1"/>
      <c r="F1792" s="1"/>
      <c r="G1792" s="1"/>
    </row>
    <row r="1793" spans="3:7" x14ac:dyDescent="0.25">
      <c r="C1793" s="1"/>
      <c r="D1793" s="1"/>
      <c r="E1793" s="1"/>
      <c r="F1793" s="1"/>
      <c r="G1793" s="1"/>
    </row>
    <row r="1794" spans="3:7" x14ac:dyDescent="0.25">
      <c r="C1794" s="1"/>
      <c r="D1794" s="1"/>
      <c r="E1794" s="1"/>
      <c r="F1794" s="1"/>
      <c r="G1794" s="1"/>
    </row>
    <row r="1795" spans="3:7" x14ac:dyDescent="0.25">
      <c r="C1795" s="1"/>
      <c r="D1795" s="1"/>
      <c r="E1795" s="1"/>
      <c r="F1795" s="1"/>
      <c r="G1795" s="1"/>
    </row>
    <row r="1796" spans="3:7" x14ac:dyDescent="0.25">
      <c r="C1796" s="1"/>
      <c r="D1796" s="1"/>
      <c r="E1796" s="1"/>
      <c r="F1796" s="1"/>
      <c r="G1796" s="1"/>
    </row>
    <row r="1797" spans="3:7" x14ac:dyDescent="0.25">
      <c r="C1797" s="1"/>
      <c r="D1797" s="1"/>
      <c r="E1797" s="1"/>
      <c r="F1797" s="1"/>
      <c r="G1797" s="1"/>
    </row>
    <row r="1798" spans="3:7" x14ac:dyDescent="0.25">
      <c r="C1798" s="1"/>
      <c r="D1798" s="1"/>
      <c r="E1798" s="1"/>
      <c r="F1798" s="1"/>
      <c r="G1798" s="1"/>
    </row>
    <row r="1799" spans="3:7" x14ac:dyDescent="0.25">
      <c r="C1799" s="1"/>
      <c r="D1799" s="1"/>
      <c r="E1799" s="1"/>
      <c r="F1799" s="1"/>
      <c r="G1799" s="1"/>
    </row>
    <row r="1800" spans="3:7" x14ac:dyDescent="0.25">
      <c r="C1800" s="1"/>
      <c r="D1800" s="1"/>
      <c r="E1800" s="1"/>
      <c r="F1800" s="1"/>
      <c r="G1800" s="1"/>
    </row>
    <row r="1801" spans="3:7" x14ac:dyDescent="0.25">
      <c r="C1801" s="1"/>
      <c r="D1801" s="1"/>
      <c r="E1801" s="1"/>
      <c r="F1801" s="1"/>
      <c r="G1801" s="1"/>
    </row>
    <row r="1802" spans="3:7" x14ac:dyDescent="0.25">
      <c r="C1802" s="1"/>
      <c r="D1802" s="1"/>
      <c r="E1802" s="1"/>
      <c r="F1802" s="1"/>
      <c r="G1802" s="1"/>
    </row>
    <row r="1803" spans="3:7" x14ac:dyDescent="0.25">
      <c r="C1803" s="1"/>
      <c r="D1803" s="1"/>
      <c r="E1803" s="1"/>
      <c r="F1803" s="1"/>
      <c r="G1803" s="1"/>
    </row>
    <row r="1804" spans="3:7" x14ac:dyDescent="0.25">
      <c r="C1804" s="1"/>
      <c r="D1804" s="1"/>
      <c r="E1804" s="1"/>
      <c r="F1804" s="1"/>
      <c r="G1804" s="1"/>
    </row>
    <row r="1805" spans="3:7" x14ac:dyDescent="0.25">
      <c r="C1805" s="1"/>
      <c r="D1805" s="1"/>
      <c r="E1805" s="1"/>
      <c r="F1805" s="1"/>
      <c r="G1805" s="1"/>
    </row>
    <row r="1806" spans="3:7" x14ac:dyDescent="0.25">
      <c r="C1806" s="1"/>
      <c r="D1806" s="1"/>
      <c r="E1806" s="1"/>
      <c r="F1806" s="1"/>
      <c r="G1806" s="1"/>
    </row>
    <row r="1807" spans="3:7" x14ac:dyDescent="0.25">
      <c r="C1807" s="1"/>
      <c r="D1807" s="1"/>
      <c r="E1807" s="1"/>
      <c r="F1807" s="1"/>
      <c r="G1807" s="1"/>
    </row>
    <row r="1808" spans="3:7" x14ac:dyDescent="0.25">
      <c r="C1808" s="1"/>
      <c r="D1808" s="1"/>
      <c r="E1808" s="1"/>
      <c r="F1808" s="1"/>
      <c r="G1808" s="1"/>
    </row>
    <row r="1809" spans="3:7" x14ac:dyDescent="0.25">
      <c r="C1809" s="1"/>
      <c r="D1809" s="1"/>
      <c r="E1809" s="1"/>
      <c r="F1809" s="1"/>
      <c r="G1809" s="1"/>
    </row>
    <row r="1810" spans="3:7" x14ac:dyDescent="0.25">
      <c r="C1810" s="1"/>
      <c r="D1810" s="1"/>
      <c r="E1810" s="1"/>
      <c r="F1810" s="1"/>
      <c r="G1810" s="1"/>
    </row>
    <row r="1811" spans="3:7" x14ac:dyDescent="0.25">
      <c r="C1811" s="1"/>
      <c r="D1811" s="1"/>
      <c r="E1811" s="1"/>
      <c r="F1811" s="1"/>
      <c r="G1811" s="1"/>
    </row>
    <row r="1812" spans="3:7" x14ac:dyDescent="0.25">
      <c r="C1812" s="1"/>
      <c r="D1812" s="1"/>
      <c r="E1812" s="1"/>
      <c r="F1812" s="1"/>
      <c r="G1812" s="1"/>
    </row>
    <row r="1813" spans="3:7" x14ac:dyDescent="0.25">
      <c r="C1813" s="1"/>
      <c r="D1813" s="1"/>
      <c r="E1813" s="1"/>
      <c r="F1813" s="1"/>
      <c r="G1813" s="1"/>
    </row>
    <row r="1814" spans="3:7" x14ac:dyDescent="0.25">
      <c r="C1814" s="1"/>
      <c r="D1814" s="1"/>
      <c r="E1814" s="1"/>
      <c r="F1814" s="1"/>
      <c r="G1814" s="1"/>
    </row>
    <row r="1815" spans="3:7" x14ac:dyDescent="0.25">
      <c r="C1815" s="1"/>
      <c r="D1815" s="1"/>
      <c r="E1815" s="1"/>
      <c r="F1815" s="1"/>
      <c r="G1815" s="1"/>
    </row>
    <row r="1816" spans="3:7" x14ac:dyDescent="0.25">
      <c r="C1816" s="1"/>
      <c r="D1816" s="1"/>
      <c r="E1816" s="1"/>
      <c r="F1816" s="1"/>
      <c r="G1816" s="1"/>
    </row>
    <row r="1817" spans="3:7" x14ac:dyDescent="0.25">
      <c r="C1817" s="1"/>
      <c r="D1817" s="1"/>
      <c r="E1817" s="1"/>
      <c r="F1817" s="1"/>
      <c r="G1817" s="1"/>
    </row>
    <row r="1818" spans="3:7" x14ac:dyDescent="0.25">
      <c r="C1818" s="1"/>
      <c r="D1818" s="1"/>
      <c r="E1818" s="1"/>
      <c r="F1818" s="1"/>
      <c r="G1818" s="1"/>
    </row>
    <row r="1819" spans="3:7" x14ac:dyDescent="0.25">
      <c r="C1819" s="1"/>
      <c r="D1819" s="1"/>
      <c r="E1819" s="1"/>
      <c r="F1819" s="1"/>
      <c r="G1819" s="1"/>
    </row>
    <row r="1820" spans="3:7" x14ac:dyDescent="0.25">
      <c r="C1820" s="1"/>
      <c r="D1820" s="1"/>
      <c r="E1820" s="1"/>
      <c r="F1820" s="1"/>
      <c r="G1820" s="1"/>
    </row>
    <row r="1821" spans="3:7" x14ac:dyDescent="0.25">
      <c r="C1821" s="1"/>
      <c r="D1821" s="1"/>
      <c r="E1821" s="1"/>
      <c r="F1821" s="1"/>
      <c r="G1821" s="1"/>
    </row>
    <row r="1822" spans="3:7" x14ac:dyDescent="0.25">
      <c r="C1822" s="1"/>
      <c r="D1822" s="1"/>
      <c r="E1822" s="1"/>
      <c r="F1822" s="1"/>
      <c r="G1822" s="1"/>
    </row>
    <row r="1823" spans="3:7" x14ac:dyDescent="0.25">
      <c r="C1823" s="1"/>
      <c r="D1823" s="1"/>
      <c r="E1823" s="1"/>
      <c r="F1823" s="1"/>
      <c r="G1823" s="1"/>
    </row>
    <row r="1824" spans="3:7" x14ac:dyDescent="0.25">
      <c r="C1824" s="1"/>
      <c r="D1824" s="1"/>
      <c r="E1824" s="1"/>
      <c r="F1824" s="1"/>
      <c r="G1824" s="1"/>
    </row>
    <row r="1825" spans="3:7" x14ac:dyDescent="0.25">
      <c r="C1825" s="1"/>
      <c r="D1825" s="1"/>
      <c r="E1825" s="1"/>
      <c r="F1825" s="1"/>
      <c r="G1825" s="1"/>
    </row>
    <row r="1826" spans="3:7" x14ac:dyDescent="0.25">
      <c r="C1826" s="1"/>
      <c r="D1826" s="1"/>
      <c r="E1826" s="1"/>
      <c r="F1826" s="1"/>
      <c r="G1826" s="1"/>
    </row>
    <row r="1827" spans="3:7" x14ac:dyDescent="0.25">
      <c r="C1827" s="1"/>
      <c r="D1827" s="1"/>
      <c r="E1827" s="1"/>
      <c r="F1827" s="1"/>
      <c r="G1827" s="1"/>
    </row>
    <row r="1828" spans="3:7" x14ac:dyDescent="0.25">
      <c r="C1828" s="1"/>
      <c r="D1828" s="1"/>
      <c r="E1828" s="1"/>
      <c r="F1828" s="1"/>
      <c r="G1828" s="1"/>
    </row>
    <row r="1829" spans="3:7" x14ac:dyDescent="0.25">
      <c r="C1829" s="1"/>
      <c r="D1829" s="1"/>
      <c r="E1829" s="1"/>
      <c r="F1829" s="1"/>
      <c r="G1829" s="1"/>
    </row>
    <row r="1830" spans="3:7" x14ac:dyDescent="0.25">
      <c r="C1830" s="1"/>
      <c r="D1830" s="1"/>
      <c r="E1830" s="1"/>
      <c r="F1830" s="1"/>
      <c r="G1830" s="1"/>
    </row>
    <row r="1831" spans="3:7" x14ac:dyDescent="0.25">
      <c r="C1831" s="1"/>
      <c r="D1831" s="1"/>
      <c r="E1831" s="1"/>
      <c r="F1831" s="1"/>
      <c r="G1831" s="1"/>
    </row>
    <row r="1832" spans="3:7" x14ac:dyDescent="0.25">
      <c r="C1832" s="1"/>
      <c r="D1832" s="1"/>
      <c r="E1832" s="1"/>
      <c r="F1832" s="1"/>
      <c r="G1832" s="1"/>
    </row>
    <row r="1833" spans="3:7" x14ac:dyDescent="0.25">
      <c r="C1833" s="1"/>
      <c r="D1833" s="1"/>
      <c r="E1833" s="1"/>
      <c r="F1833" s="1"/>
      <c r="G1833" s="1"/>
    </row>
    <row r="1834" spans="3:7" x14ac:dyDescent="0.25">
      <c r="C1834" s="1"/>
      <c r="D1834" s="1"/>
      <c r="E1834" s="1"/>
      <c r="F1834" s="1"/>
      <c r="G1834" s="1"/>
    </row>
    <row r="1835" spans="3:7" x14ac:dyDescent="0.25">
      <c r="C1835" s="1"/>
      <c r="D1835" s="1"/>
      <c r="E1835" s="1"/>
      <c r="F1835" s="1"/>
      <c r="G1835" s="1"/>
    </row>
    <row r="1836" spans="3:7" x14ac:dyDescent="0.25">
      <c r="C1836" s="1"/>
      <c r="D1836" s="1"/>
      <c r="E1836" s="1"/>
      <c r="F1836" s="1"/>
      <c r="G1836" s="1"/>
    </row>
    <row r="1837" spans="3:7" x14ac:dyDescent="0.25">
      <c r="C1837" s="1"/>
      <c r="D1837" s="1"/>
      <c r="E1837" s="1"/>
      <c r="F1837" s="1"/>
      <c r="G1837" s="1"/>
    </row>
    <row r="1838" spans="3:7" x14ac:dyDescent="0.25">
      <c r="C1838" s="1"/>
      <c r="D1838" s="1"/>
      <c r="E1838" s="1"/>
      <c r="F1838" s="1"/>
      <c r="G1838" s="1"/>
    </row>
    <row r="1839" spans="3:7" x14ac:dyDescent="0.25">
      <c r="C1839" s="1"/>
      <c r="D1839" s="1"/>
      <c r="E1839" s="1"/>
      <c r="F1839" s="1"/>
      <c r="G1839" s="1"/>
    </row>
    <row r="1840" spans="3:7" x14ac:dyDescent="0.25">
      <c r="C1840" s="1"/>
      <c r="D1840" s="1"/>
      <c r="E1840" s="1"/>
      <c r="F1840" s="1"/>
      <c r="G1840" s="1"/>
    </row>
    <row r="1841" spans="3:7" x14ac:dyDescent="0.25">
      <c r="C1841" s="1"/>
      <c r="D1841" s="1"/>
      <c r="E1841" s="1"/>
      <c r="F1841" s="1"/>
      <c r="G1841" s="1"/>
    </row>
    <row r="1842" spans="3:7" x14ac:dyDescent="0.25">
      <c r="C1842" s="1"/>
      <c r="D1842" s="1"/>
      <c r="E1842" s="1"/>
      <c r="F1842" s="1"/>
      <c r="G1842" s="1"/>
    </row>
    <row r="1843" spans="3:7" x14ac:dyDescent="0.25">
      <c r="C1843" s="1"/>
      <c r="D1843" s="1"/>
      <c r="E1843" s="1"/>
      <c r="F1843" s="1"/>
      <c r="G1843" s="1"/>
    </row>
    <row r="1844" spans="3:7" x14ac:dyDescent="0.25">
      <c r="C1844" s="1"/>
      <c r="D1844" s="1"/>
      <c r="E1844" s="1"/>
      <c r="F1844" s="1"/>
      <c r="G1844" s="1"/>
    </row>
    <row r="1845" spans="3:7" x14ac:dyDescent="0.25">
      <c r="C1845" s="1"/>
      <c r="D1845" s="1"/>
      <c r="E1845" s="1"/>
      <c r="F1845" s="1"/>
      <c r="G1845" s="1"/>
    </row>
    <row r="1846" spans="3:7" x14ac:dyDescent="0.25">
      <c r="C1846" s="1"/>
      <c r="D1846" s="1"/>
      <c r="E1846" s="1"/>
      <c r="F1846" s="1"/>
      <c r="G1846" s="1"/>
    </row>
    <row r="1847" spans="3:7" x14ac:dyDescent="0.25">
      <c r="C1847" s="1"/>
      <c r="D1847" s="1"/>
      <c r="E1847" s="1"/>
      <c r="F1847" s="1"/>
      <c r="G1847" s="1"/>
    </row>
    <row r="1848" spans="3:7" x14ac:dyDescent="0.25">
      <c r="C1848" s="1"/>
      <c r="D1848" s="1"/>
      <c r="E1848" s="1"/>
      <c r="F1848" s="1"/>
      <c r="G1848" s="1"/>
    </row>
    <row r="1849" spans="3:7" x14ac:dyDescent="0.25">
      <c r="C1849" s="1"/>
      <c r="D1849" s="1"/>
      <c r="E1849" s="1"/>
      <c r="F1849" s="1"/>
      <c r="G1849" s="1"/>
    </row>
    <row r="1850" spans="3:7" x14ac:dyDescent="0.25">
      <c r="C1850" s="1"/>
      <c r="D1850" s="1"/>
      <c r="E1850" s="1"/>
      <c r="F1850" s="1"/>
      <c r="G1850" s="1"/>
    </row>
    <row r="1851" spans="3:7" x14ac:dyDescent="0.25">
      <c r="C1851" s="1"/>
      <c r="D1851" s="1"/>
      <c r="E1851" s="1"/>
      <c r="F1851" s="1"/>
      <c r="G1851" s="1"/>
    </row>
    <row r="1852" spans="3:7" x14ac:dyDescent="0.25">
      <c r="C1852" s="1"/>
      <c r="D1852" s="1"/>
      <c r="E1852" s="1"/>
      <c r="F1852" s="1"/>
      <c r="G1852" s="1"/>
    </row>
    <row r="1853" spans="3:7" x14ac:dyDescent="0.25">
      <c r="C1853" s="1"/>
      <c r="D1853" s="1"/>
      <c r="E1853" s="1"/>
      <c r="F1853" s="1"/>
      <c r="G1853" s="1"/>
    </row>
    <row r="1854" spans="3:7" x14ac:dyDescent="0.25">
      <c r="C1854" s="1"/>
      <c r="D1854" s="1"/>
      <c r="E1854" s="1"/>
      <c r="F1854" s="1"/>
      <c r="G1854" s="1"/>
    </row>
    <row r="1855" spans="3:7" x14ac:dyDescent="0.25">
      <c r="C1855" s="1"/>
      <c r="D1855" s="1"/>
      <c r="E1855" s="1"/>
      <c r="F1855" s="1"/>
      <c r="G1855" s="1"/>
    </row>
    <row r="1856" spans="3:7" x14ac:dyDescent="0.25">
      <c r="C1856" s="1"/>
      <c r="D1856" s="1"/>
      <c r="E1856" s="1"/>
      <c r="F1856" s="1"/>
      <c r="G1856" s="1"/>
    </row>
    <row r="1857" spans="3:7" x14ac:dyDescent="0.25">
      <c r="C1857" s="1"/>
      <c r="D1857" s="1"/>
      <c r="E1857" s="1"/>
      <c r="F1857" s="1"/>
      <c r="G1857" s="1"/>
    </row>
    <row r="1858" spans="3:7" x14ac:dyDescent="0.25">
      <c r="C1858" s="1"/>
      <c r="D1858" s="1"/>
      <c r="E1858" s="1"/>
      <c r="F1858" s="1"/>
      <c r="G1858" s="1"/>
    </row>
    <row r="1859" spans="3:7" x14ac:dyDescent="0.25">
      <c r="C1859" s="1"/>
      <c r="D1859" s="1"/>
      <c r="E1859" s="1"/>
      <c r="F1859" s="1"/>
      <c r="G1859" s="1"/>
    </row>
    <row r="1860" spans="3:7" x14ac:dyDescent="0.25">
      <c r="C1860" s="1"/>
      <c r="D1860" s="1"/>
      <c r="E1860" s="1"/>
      <c r="F1860" s="1"/>
      <c r="G1860" s="1"/>
    </row>
    <row r="1861" spans="3:7" x14ac:dyDescent="0.25">
      <c r="C1861" s="1"/>
      <c r="D1861" s="1"/>
      <c r="E1861" s="1"/>
      <c r="F1861" s="1"/>
      <c r="G1861" s="1"/>
    </row>
    <row r="1862" spans="3:7" x14ac:dyDescent="0.25">
      <c r="C1862" s="1"/>
      <c r="D1862" s="1"/>
      <c r="E1862" s="1"/>
      <c r="F1862" s="1"/>
      <c r="G1862" s="1"/>
    </row>
    <row r="1863" spans="3:7" x14ac:dyDescent="0.25">
      <c r="C1863" s="1"/>
      <c r="D1863" s="1"/>
      <c r="E1863" s="1"/>
      <c r="F1863" s="1"/>
      <c r="G1863" s="1"/>
    </row>
    <row r="1864" spans="3:7" x14ac:dyDescent="0.25">
      <c r="C1864" s="1"/>
      <c r="D1864" s="1"/>
      <c r="E1864" s="1"/>
      <c r="F1864" s="1"/>
      <c r="G1864" s="1"/>
    </row>
    <row r="1865" spans="3:7" x14ac:dyDescent="0.25">
      <c r="C1865" s="1"/>
      <c r="D1865" s="1"/>
      <c r="E1865" s="1"/>
      <c r="F1865" s="1"/>
      <c r="G1865" s="1"/>
    </row>
    <row r="1866" spans="3:7" x14ac:dyDescent="0.25">
      <c r="C1866" s="1"/>
      <c r="D1866" s="1"/>
      <c r="E1866" s="1"/>
      <c r="F1866" s="1"/>
      <c r="G1866" s="1"/>
    </row>
    <row r="1867" spans="3:7" x14ac:dyDescent="0.25">
      <c r="C1867" s="1"/>
      <c r="D1867" s="1"/>
      <c r="E1867" s="1"/>
      <c r="F1867" s="1"/>
      <c r="G1867" s="1"/>
    </row>
    <row r="1868" spans="3:7" x14ac:dyDescent="0.25">
      <c r="C1868" s="1"/>
      <c r="D1868" s="1"/>
      <c r="E1868" s="1"/>
      <c r="F1868" s="1"/>
      <c r="G1868" s="1"/>
    </row>
    <row r="1869" spans="3:7" x14ac:dyDescent="0.25">
      <c r="C1869" s="1"/>
      <c r="D1869" s="1"/>
      <c r="E1869" s="1"/>
      <c r="F1869" s="1"/>
      <c r="G1869" s="1"/>
    </row>
    <row r="1870" spans="3:7" x14ac:dyDescent="0.25">
      <c r="C1870" s="1"/>
      <c r="D1870" s="1"/>
      <c r="E1870" s="1"/>
      <c r="F1870" s="1"/>
      <c r="G1870" s="1"/>
    </row>
    <row r="1871" spans="3:7" x14ac:dyDescent="0.25">
      <c r="C1871" s="1"/>
      <c r="D1871" s="1"/>
      <c r="E1871" s="1"/>
      <c r="F1871" s="1"/>
      <c r="G1871" s="1"/>
    </row>
    <row r="1872" spans="3:7" x14ac:dyDescent="0.25">
      <c r="C1872" s="1"/>
      <c r="D1872" s="1"/>
      <c r="E1872" s="1"/>
      <c r="F1872" s="1"/>
      <c r="G1872" s="1"/>
    </row>
    <row r="1873" spans="3:7" x14ac:dyDescent="0.25">
      <c r="C1873" s="1"/>
      <c r="D1873" s="1"/>
      <c r="E1873" s="1"/>
      <c r="F1873" s="1"/>
      <c r="G1873" s="1"/>
    </row>
    <row r="1874" spans="3:7" x14ac:dyDescent="0.25">
      <c r="C1874" s="1"/>
      <c r="D1874" s="1"/>
      <c r="E1874" s="1"/>
      <c r="F1874" s="1"/>
      <c r="G1874" s="1"/>
    </row>
    <row r="1875" spans="3:7" x14ac:dyDescent="0.25">
      <c r="C1875" s="1"/>
      <c r="D1875" s="1"/>
      <c r="E1875" s="1"/>
      <c r="F1875" s="1"/>
      <c r="G1875" s="1"/>
    </row>
    <row r="1876" spans="3:7" x14ac:dyDescent="0.25">
      <c r="C1876" s="1"/>
      <c r="D1876" s="1"/>
      <c r="E1876" s="1"/>
      <c r="F1876" s="1"/>
      <c r="G1876" s="1"/>
    </row>
    <row r="1877" spans="3:7" x14ac:dyDescent="0.25">
      <c r="C1877" s="1"/>
      <c r="D1877" s="1"/>
      <c r="E1877" s="1"/>
      <c r="F1877" s="1"/>
      <c r="G1877" s="1"/>
    </row>
    <row r="1878" spans="3:7" x14ac:dyDescent="0.25">
      <c r="C1878" s="1"/>
      <c r="D1878" s="1"/>
      <c r="E1878" s="1"/>
      <c r="F1878" s="1"/>
      <c r="G1878" s="1"/>
    </row>
    <row r="1879" spans="3:7" x14ac:dyDescent="0.25">
      <c r="C1879" s="1"/>
      <c r="D1879" s="1"/>
      <c r="E1879" s="1"/>
      <c r="F1879" s="1"/>
      <c r="G1879" s="1"/>
    </row>
    <row r="1880" spans="3:7" x14ac:dyDescent="0.25">
      <c r="C1880" s="1"/>
      <c r="D1880" s="1"/>
      <c r="E1880" s="1"/>
      <c r="F1880" s="1"/>
      <c r="G1880" s="1"/>
    </row>
    <row r="1881" spans="3:7" x14ac:dyDescent="0.25">
      <c r="C1881" s="1"/>
      <c r="D1881" s="1"/>
      <c r="E1881" s="1"/>
      <c r="F1881" s="1"/>
      <c r="G1881" s="1"/>
    </row>
    <row r="1882" spans="3:7" x14ac:dyDescent="0.25">
      <c r="C1882" s="1"/>
      <c r="D1882" s="1"/>
      <c r="E1882" s="1"/>
      <c r="F1882" s="1"/>
      <c r="G1882" s="1"/>
    </row>
    <row r="1883" spans="3:7" x14ac:dyDescent="0.25">
      <c r="C1883" s="1"/>
      <c r="D1883" s="1"/>
      <c r="E1883" s="1"/>
      <c r="F1883" s="1"/>
      <c r="G1883" s="1"/>
    </row>
    <row r="1884" spans="3:7" x14ac:dyDescent="0.25">
      <c r="C1884" s="1"/>
      <c r="D1884" s="1"/>
      <c r="E1884" s="1"/>
      <c r="F1884" s="1"/>
      <c r="G1884" s="1"/>
    </row>
    <row r="1885" spans="3:7" x14ac:dyDescent="0.25">
      <c r="C1885" s="1"/>
      <c r="D1885" s="1"/>
      <c r="E1885" s="1"/>
      <c r="F1885" s="1"/>
      <c r="G1885" s="1"/>
    </row>
    <row r="1886" spans="3:7" x14ac:dyDescent="0.25">
      <c r="C1886" s="1"/>
      <c r="D1886" s="1"/>
      <c r="E1886" s="1"/>
      <c r="F1886" s="1"/>
      <c r="G1886" s="1"/>
    </row>
    <row r="1887" spans="3:7" x14ac:dyDescent="0.25">
      <c r="C1887" s="1"/>
      <c r="D1887" s="1"/>
      <c r="E1887" s="1"/>
      <c r="F1887" s="1"/>
      <c r="G1887" s="1"/>
    </row>
    <row r="1888" spans="3:7" x14ac:dyDescent="0.25">
      <c r="C1888" s="1"/>
      <c r="D1888" s="1"/>
      <c r="E1888" s="1"/>
      <c r="F1888" s="1"/>
      <c r="G1888" s="1"/>
    </row>
    <row r="1889" spans="3:7" x14ac:dyDescent="0.25">
      <c r="C1889" s="1"/>
      <c r="D1889" s="1"/>
      <c r="E1889" s="1"/>
      <c r="F1889" s="1"/>
      <c r="G1889" s="1"/>
    </row>
    <row r="1890" spans="3:7" x14ac:dyDescent="0.25">
      <c r="C1890" s="1"/>
      <c r="D1890" s="1"/>
      <c r="E1890" s="1"/>
      <c r="F1890" s="1"/>
      <c r="G1890" s="1"/>
    </row>
    <row r="1891" spans="3:7" x14ac:dyDescent="0.25">
      <c r="C1891" s="1"/>
      <c r="D1891" s="1"/>
      <c r="E1891" s="1"/>
      <c r="F1891" s="1"/>
      <c r="G1891" s="1"/>
    </row>
    <row r="1892" spans="3:7" x14ac:dyDescent="0.25">
      <c r="C1892" s="1"/>
      <c r="D1892" s="1"/>
      <c r="E1892" s="1"/>
      <c r="F1892" s="1"/>
      <c r="G1892" s="1"/>
    </row>
    <row r="1893" spans="3:7" x14ac:dyDescent="0.25">
      <c r="C1893" s="1"/>
      <c r="D1893" s="1"/>
      <c r="E1893" s="1"/>
      <c r="F1893" s="1"/>
      <c r="G1893" s="1"/>
    </row>
    <row r="1894" spans="3:7" x14ac:dyDescent="0.25">
      <c r="C1894" s="1"/>
      <c r="D1894" s="1"/>
      <c r="E1894" s="1"/>
      <c r="F1894" s="1"/>
      <c r="G1894" s="1"/>
    </row>
    <row r="1895" spans="3:7" x14ac:dyDescent="0.25">
      <c r="C1895" s="1"/>
      <c r="D1895" s="1"/>
      <c r="E1895" s="1"/>
      <c r="F1895" s="1"/>
      <c r="G1895" s="1"/>
    </row>
    <row r="1896" spans="3:7" x14ac:dyDescent="0.25">
      <c r="C1896" s="1"/>
      <c r="D1896" s="1"/>
      <c r="E1896" s="1"/>
      <c r="F1896" s="1"/>
      <c r="G1896" s="1"/>
    </row>
    <row r="1897" spans="3:7" x14ac:dyDescent="0.25">
      <c r="C1897" s="1"/>
      <c r="D1897" s="1"/>
      <c r="E1897" s="1"/>
      <c r="F1897" s="1"/>
      <c r="G1897" s="1"/>
    </row>
    <row r="1898" spans="3:7" x14ac:dyDescent="0.25">
      <c r="C1898" s="1"/>
      <c r="D1898" s="1"/>
      <c r="E1898" s="1"/>
      <c r="F1898" s="1"/>
      <c r="G1898" s="1"/>
    </row>
    <row r="1899" spans="3:7" x14ac:dyDescent="0.25">
      <c r="C1899" s="1"/>
      <c r="D1899" s="1"/>
      <c r="E1899" s="1"/>
      <c r="F1899" s="1"/>
      <c r="G1899" s="1"/>
    </row>
    <row r="1900" spans="3:7" x14ac:dyDescent="0.25">
      <c r="C1900" s="1"/>
      <c r="D1900" s="1"/>
      <c r="E1900" s="1"/>
      <c r="F1900" s="1"/>
      <c r="G1900" s="1"/>
    </row>
    <row r="1901" spans="3:7" x14ac:dyDescent="0.25">
      <c r="C1901" s="1"/>
      <c r="D1901" s="1"/>
      <c r="E1901" s="1"/>
      <c r="F1901" s="1"/>
      <c r="G1901" s="1"/>
    </row>
    <row r="1902" spans="3:7" x14ac:dyDescent="0.25">
      <c r="C1902" s="1"/>
      <c r="D1902" s="1"/>
      <c r="E1902" s="1"/>
      <c r="F1902" s="1"/>
      <c r="G1902" s="1"/>
    </row>
    <row r="1903" spans="3:7" x14ac:dyDescent="0.25">
      <c r="C1903" s="1"/>
      <c r="D1903" s="1"/>
      <c r="E1903" s="1"/>
      <c r="F1903" s="1"/>
      <c r="G1903" s="1"/>
    </row>
    <row r="1904" spans="3:7" x14ac:dyDescent="0.25">
      <c r="C1904" s="1"/>
      <c r="D1904" s="1"/>
      <c r="E1904" s="1"/>
      <c r="F1904" s="1"/>
      <c r="G1904" s="1"/>
    </row>
    <row r="1905" spans="3:7" x14ac:dyDescent="0.25">
      <c r="C1905" s="1"/>
      <c r="D1905" s="1"/>
      <c r="E1905" s="1"/>
      <c r="F1905" s="1"/>
      <c r="G1905" s="1"/>
    </row>
    <row r="1906" spans="3:7" x14ac:dyDescent="0.25">
      <c r="C1906" s="1"/>
      <c r="D1906" s="1"/>
      <c r="E1906" s="1"/>
      <c r="F1906" s="1"/>
      <c r="G1906" s="1"/>
    </row>
    <row r="1907" spans="3:7" x14ac:dyDescent="0.25">
      <c r="C1907" s="1"/>
      <c r="D1907" s="1"/>
      <c r="E1907" s="1"/>
      <c r="F1907" s="1"/>
      <c r="G1907" s="1"/>
    </row>
    <row r="1908" spans="3:7" x14ac:dyDescent="0.25">
      <c r="C1908" s="1"/>
      <c r="D1908" s="1"/>
      <c r="E1908" s="1"/>
      <c r="F1908" s="1"/>
      <c r="G1908" s="1"/>
    </row>
    <row r="1909" spans="3:7" x14ac:dyDescent="0.25">
      <c r="C1909" s="1"/>
      <c r="D1909" s="1"/>
      <c r="E1909" s="1"/>
      <c r="F1909" s="1"/>
      <c r="G1909" s="1"/>
    </row>
    <row r="1910" spans="3:7" x14ac:dyDescent="0.25">
      <c r="C1910" s="1"/>
      <c r="D1910" s="1"/>
      <c r="E1910" s="1"/>
      <c r="F1910" s="1"/>
      <c r="G1910" s="1"/>
    </row>
    <row r="1911" spans="3:7" x14ac:dyDescent="0.25">
      <c r="C1911" s="1"/>
      <c r="D1911" s="1"/>
      <c r="E1911" s="1"/>
      <c r="F1911" s="1"/>
      <c r="G1911" s="1"/>
    </row>
    <row r="1912" spans="3:7" x14ac:dyDescent="0.25">
      <c r="C1912" s="1"/>
      <c r="D1912" s="1"/>
      <c r="E1912" s="1"/>
      <c r="F1912" s="1"/>
      <c r="G1912" s="1"/>
    </row>
    <row r="1913" spans="3:7" x14ac:dyDescent="0.25">
      <c r="C1913" s="1"/>
      <c r="D1913" s="1"/>
      <c r="E1913" s="1"/>
      <c r="F1913" s="1"/>
      <c r="G1913" s="1"/>
    </row>
    <row r="1914" spans="3:7" x14ac:dyDescent="0.25">
      <c r="C1914" s="1"/>
      <c r="D1914" s="1"/>
      <c r="E1914" s="1"/>
      <c r="F1914" s="1"/>
      <c r="G1914" s="1"/>
    </row>
    <row r="1915" spans="3:7" x14ac:dyDescent="0.25">
      <c r="C1915" s="1"/>
      <c r="D1915" s="1"/>
      <c r="E1915" s="1"/>
      <c r="F1915" s="1"/>
      <c r="G1915" s="1"/>
    </row>
    <row r="1916" spans="3:7" x14ac:dyDescent="0.25">
      <c r="C1916" s="1"/>
      <c r="D1916" s="1"/>
      <c r="E1916" s="1"/>
      <c r="F1916" s="1"/>
      <c r="G1916" s="1"/>
    </row>
    <row r="1917" spans="3:7" x14ac:dyDescent="0.25">
      <c r="C1917" s="1"/>
      <c r="D1917" s="1"/>
      <c r="E1917" s="1"/>
      <c r="F1917" s="1"/>
      <c r="G1917" s="1"/>
    </row>
    <row r="1918" spans="3:7" x14ac:dyDescent="0.25">
      <c r="C1918" s="1"/>
      <c r="D1918" s="1"/>
      <c r="E1918" s="1"/>
      <c r="F1918" s="1"/>
      <c r="G1918" s="1"/>
    </row>
    <row r="1919" spans="3:7" x14ac:dyDescent="0.25">
      <c r="C1919" s="1"/>
      <c r="D1919" s="1"/>
      <c r="E1919" s="1"/>
      <c r="F1919" s="1"/>
      <c r="G1919" s="1"/>
    </row>
    <row r="1920" spans="3:7" x14ac:dyDescent="0.25">
      <c r="C1920" s="1"/>
      <c r="D1920" s="1"/>
      <c r="E1920" s="1"/>
      <c r="F1920" s="1"/>
      <c r="G1920" s="1"/>
    </row>
    <row r="1921" spans="3:7" x14ac:dyDescent="0.25">
      <c r="C1921" s="1"/>
      <c r="D1921" s="1"/>
      <c r="E1921" s="1"/>
      <c r="F1921" s="1"/>
      <c r="G1921" s="1"/>
    </row>
    <row r="1922" spans="3:7" x14ac:dyDescent="0.25">
      <c r="C1922" s="1"/>
      <c r="D1922" s="1"/>
      <c r="E1922" s="1"/>
      <c r="F1922" s="1"/>
      <c r="G1922" s="1"/>
    </row>
    <row r="1923" spans="3:7" x14ac:dyDescent="0.25">
      <c r="C1923" s="1"/>
      <c r="D1923" s="1"/>
      <c r="E1923" s="1"/>
      <c r="F1923" s="1"/>
      <c r="G1923" s="1"/>
    </row>
    <row r="1924" spans="3:7" x14ac:dyDescent="0.25">
      <c r="C1924" s="1"/>
      <c r="D1924" s="1"/>
      <c r="E1924" s="1"/>
      <c r="F1924" s="1"/>
      <c r="G1924" s="1"/>
    </row>
    <row r="1925" spans="3:7" x14ac:dyDescent="0.25">
      <c r="C1925" s="1"/>
      <c r="D1925" s="1"/>
      <c r="E1925" s="1"/>
      <c r="F1925" s="1"/>
      <c r="G1925" s="1"/>
    </row>
    <row r="1926" spans="3:7" x14ac:dyDescent="0.25">
      <c r="C1926" s="1"/>
      <c r="D1926" s="1"/>
      <c r="E1926" s="1"/>
      <c r="F1926" s="1"/>
      <c r="G1926" s="1"/>
    </row>
    <row r="1927" spans="3:7" x14ac:dyDescent="0.25">
      <c r="C1927" s="1"/>
      <c r="D1927" s="1"/>
      <c r="E1927" s="1"/>
      <c r="F1927" s="1"/>
      <c r="G1927" s="1"/>
    </row>
    <row r="1928" spans="3:7" x14ac:dyDescent="0.25">
      <c r="C1928" s="1"/>
      <c r="D1928" s="1"/>
      <c r="E1928" s="1"/>
      <c r="F1928" s="1"/>
      <c r="G1928" s="1"/>
    </row>
    <row r="1929" spans="3:7" x14ac:dyDescent="0.25">
      <c r="C1929" s="1"/>
      <c r="D1929" s="1"/>
      <c r="E1929" s="1"/>
      <c r="F1929" s="1"/>
      <c r="G1929" s="1"/>
    </row>
    <row r="1930" spans="3:7" x14ac:dyDescent="0.25">
      <c r="C1930" s="1"/>
      <c r="D1930" s="1"/>
      <c r="E1930" s="1"/>
      <c r="F1930" s="1"/>
      <c r="G1930" s="1"/>
    </row>
    <row r="1931" spans="3:7" x14ac:dyDescent="0.25">
      <c r="C1931" s="1"/>
      <c r="D1931" s="1"/>
      <c r="E1931" s="1"/>
      <c r="F1931" s="1"/>
      <c r="G1931" s="1"/>
    </row>
    <row r="1932" spans="3:7" x14ac:dyDescent="0.25">
      <c r="C1932" s="1"/>
      <c r="D1932" s="1"/>
      <c r="E1932" s="1"/>
      <c r="F1932" s="1"/>
      <c r="G1932" s="1"/>
    </row>
    <row r="1933" spans="3:7" x14ac:dyDescent="0.25">
      <c r="C1933" s="1"/>
      <c r="D1933" s="1"/>
      <c r="E1933" s="1"/>
      <c r="F1933" s="1"/>
      <c r="G1933" s="1"/>
    </row>
    <row r="1934" spans="3:7" x14ac:dyDescent="0.25">
      <c r="C1934" s="1"/>
      <c r="D1934" s="1"/>
      <c r="E1934" s="1"/>
      <c r="F1934" s="1"/>
      <c r="G1934" s="1"/>
    </row>
    <row r="1935" spans="3:7" x14ac:dyDescent="0.25">
      <c r="C1935" s="1"/>
      <c r="D1935" s="1"/>
      <c r="E1935" s="1"/>
      <c r="F1935" s="1"/>
      <c r="G1935" s="1"/>
    </row>
    <row r="1936" spans="3:7" x14ac:dyDescent="0.25">
      <c r="C1936" s="1"/>
      <c r="D1936" s="1"/>
      <c r="E1936" s="1"/>
      <c r="F1936" s="1"/>
      <c r="G1936" s="1"/>
    </row>
    <row r="1937" spans="3:7" x14ac:dyDescent="0.25">
      <c r="C1937" s="1"/>
      <c r="D1937" s="1"/>
      <c r="E1937" s="1"/>
      <c r="F1937" s="1"/>
      <c r="G1937" s="1"/>
    </row>
    <row r="1938" spans="3:7" x14ac:dyDescent="0.25">
      <c r="C1938" s="1"/>
      <c r="D1938" s="1"/>
      <c r="E1938" s="1"/>
      <c r="F1938" s="1"/>
      <c r="G1938" s="1"/>
    </row>
    <row r="1939" spans="3:7" x14ac:dyDescent="0.25">
      <c r="C1939" s="1"/>
      <c r="D1939" s="1"/>
      <c r="E1939" s="1"/>
      <c r="F1939" s="1"/>
      <c r="G1939" s="1"/>
    </row>
    <row r="1940" spans="3:7" x14ac:dyDescent="0.25">
      <c r="C1940" s="1"/>
      <c r="D1940" s="1"/>
      <c r="E1940" s="1"/>
      <c r="F1940" s="1"/>
      <c r="G1940" s="1"/>
    </row>
    <row r="1941" spans="3:7" x14ac:dyDescent="0.25">
      <c r="C1941" s="1"/>
      <c r="D1941" s="1"/>
      <c r="E1941" s="1"/>
      <c r="F1941" s="1"/>
      <c r="G1941" s="1"/>
    </row>
    <row r="1942" spans="3:7" x14ac:dyDescent="0.25">
      <c r="C1942" s="1"/>
      <c r="D1942" s="1"/>
      <c r="E1942" s="1"/>
      <c r="F1942" s="1"/>
      <c r="G1942" s="1"/>
    </row>
    <row r="1943" spans="3:7" x14ac:dyDescent="0.25">
      <c r="C1943" s="1"/>
      <c r="D1943" s="1"/>
      <c r="E1943" s="1"/>
      <c r="F1943" s="1"/>
      <c r="G1943" s="1"/>
    </row>
    <row r="1944" spans="3:7" x14ac:dyDescent="0.25">
      <c r="C1944" s="1"/>
      <c r="D1944" s="1"/>
      <c r="E1944" s="1"/>
      <c r="F1944" s="1"/>
      <c r="G1944" s="1"/>
    </row>
    <row r="1945" spans="3:7" x14ac:dyDescent="0.25">
      <c r="C1945" s="1"/>
      <c r="D1945" s="1"/>
      <c r="E1945" s="1"/>
      <c r="F1945" s="1"/>
      <c r="G1945" s="1"/>
    </row>
    <row r="1946" spans="3:7" x14ac:dyDescent="0.25">
      <c r="C1946" s="1"/>
      <c r="D1946" s="1"/>
      <c r="E1946" s="1"/>
      <c r="F1946" s="1"/>
      <c r="G1946" s="1"/>
    </row>
    <row r="1947" spans="3:7" x14ac:dyDescent="0.25">
      <c r="C1947" s="1"/>
      <c r="D1947" s="1"/>
      <c r="E1947" s="1"/>
      <c r="F1947" s="1"/>
      <c r="G1947" s="1"/>
    </row>
    <row r="1948" spans="3:7" x14ac:dyDescent="0.25">
      <c r="C1948" s="1"/>
      <c r="D1948" s="1"/>
      <c r="E1948" s="1"/>
      <c r="F1948" s="1"/>
      <c r="G1948" s="1"/>
    </row>
    <row r="1949" spans="3:7" x14ac:dyDescent="0.25">
      <c r="C1949" s="1"/>
      <c r="D1949" s="1"/>
      <c r="E1949" s="1"/>
      <c r="F1949" s="1"/>
      <c r="G1949" s="1"/>
    </row>
    <row r="1950" spans="3:7" x14ac:dyDescent="0.25">
      <c r="C1950" s="1"/>
      <c r="D1950" s="1"/>
      <c r="E1950" s="1"/>
      <c r="F1950" s="1"/>
      <c r="G1950" s="1"/>
    </row>
    <row r="1951" spans="3:7" x14ac:dyDescent="0.25">
      <c r="C1951" s="1"/>
      <c r="D1951" s="1"/>
      <c r="E1951" s="1"/>
      <c r="F1951" s="1"/>
      <c r="G1951" s="1"/>
    </row>
    <row r="1952" spans="3:7" x14ac:dyDescent="0.25">
      <c r="C1952" s="1"/>
      <c r="D1952" s="1"/>
      <c r="E1952" s="1"/>
      <c r="F1952" s="1"/>
      <c r="G1952" s="1"/>
    </row>
    <row r="1953" spans="3:7" x14ac:dyDescent="0.25">
      <c r="C1953" s="1"/>
      <c r="D1953" s="1"/>
      <c r="E1953" s="1"/>
      <c r="F1953" s="1"/>
      <c r="G1953" s="1"/>
    </row>
    <row r="1954" spans="3:7" x14ac:dyDescent="0.25">
      <c r="C1954" s="1"/>
      <c r="D1954" s="1"/>
      <c r="E1954" s="1"/>
      <c r="F1954" s="1"/>
      <c r="G1954" s="1"/>
    </row>
    <row r="1955" spans="3:7" x14ac:dyDescent="0.25">
      <c r="C1955" s="1"/>
      <c r="D1955" s="1"/>
      <c r="E1955" s="1"/>
      <c r="F1955" s="1"/>
      <c r="G1955" s="1"/>
    </row>
    <row r="1956" spans="3:7" x14ac:dyDescent="0.25">
      <c r="C1956" s="1"/>
      <c r="D1956" s="1"/>
      <c r="E1956" s="1"/>
      <c r="F1956" s="1"/>
      <c r="G1956" s="1"/>
    </row>
    <row r="1957" spans="3:7" x14ac:dyDescent="0.25">
      <c r="C1957" s="1"/>
      <c r="D1957" s="1"/>
      <c r="E1957" s="1"/>
      <c r="F1957" s="1"/>
      <c r="G1957" s="1"/>
    </row>
    <row r="1958" spans="3:7" x14ac:dyDescent="0.25">
      <c r="C1958" s="1"/>
      <c r="D1958" s="1"/>
      <c r="E1958" s="1"/>
      <c r="F1958" s="1"/>
      <c r="G1958" s="1"/>
    </row>
    <row r="1959" spans="3:7" x14ac:dyDescent="0.25">
      <c r="C1959" s="1"/>
      <c r="D1959" s="1"/>
      <c r="E1959" s="1"/>
      <c r="F1959" s="1"/>
      <c r="G1959" s="1"/>
    </row>
    <row r="1960" spans="3:7" x14ac:dyDescent="0.25">
      <c r="C1960" s="1"/>
      <c r="D1960" s="1"/>
      <c r="E1960" s="1"/>
      <c r="F1960" s="1"/>
      <c r="G1960" s="1"/>
    </row>
    <row r="1961" spans="3:7" x14ac:dyDescent="0.25">
      <c r="C1961" s="1"/>
      <c r="D1961" s="1"/>
      <c r="E1961" s="1"/>
      <c r="F1961" s="1"/>
      <c r="G1961" s="1"/>
    </row>
    <row r="1962" spans="3:7" x14ac:dyDescent="0.25">
      <c r="C1962" s="1"/>
      <c r="D1962" s="1"/>
      <c r="E1962" s="1"/>
      <c r="F1962" s="1"/>
      <c r="G1962" s="1"/>
    </row>
    <row r="1963" spans="3:7" x14ac:dyDescent="0.25">
      <c r="C1963" s="1"/>
      <c r="D1963" s="1"/>
      <c r="E1963" s="1"/>
      <c r="F1963" s="1"/>
      <c r="G1963" s="1"/>
    </row>
    <row r="1964" spans="3:7" x14ac:dyDescent="0.25">
      <c r="C1964" s="1"/>
      <c r="D1964" s="1"/>
      <c r="E1964" s="1"/>
      <c r="F1964" s="1"/>
      <c r="G1964" s="1"/>
    </row>
    <row r="1965" spans="3:7" x14ac:dyDescent="0.25">
      <c r="C1965" s="1"/>
      <c r="D1965" s="1"/>
      <c r="E1965" s="1"/>
      <c r="F1965" s="1"/>
      <c r="G1965" s="1"/>
    </row>
    <row r="1966" spans="3:7" x14ac:dyDescent="0.25">
      <c r="C1966" s="1"/>
      <c r="D1966" s="1"/>
      <c r="E1966" s="1"/>
      <c r="F1966" s="1"/>
      <c r="G1966" s="1"/>
    </row>
    <row r="1967" spans="3:7" x14ac:dyDescent="0.25">
      <c r="C1967" s="1"/>
      <c r="D1967" s="1"/>
      <c r="E1967" s="1"/>
      <c r="F1967" s="1"/>
      <c r="G1967" s="1"/>
    </row>
    <row r="1968" spans="3:7" x14ac:dyDescent="0.25">
      <c r="C1968" s="1"/>
      <c r="D1968" s="1"/>
      <c r="E1968" s="1"/>
      <c r="F1968" s="1"/>
      <c r="G1968" s="1"/>
    </row>
    <row r="1969" spans="3:7" x14ac:dyDescent="0.25">
      <c r="C1969" s="1"/>
      <c r="D1969" s="1"/>
      <c r="E1969" s="1"/>
      <c r="F1969" s="1"/>
      <c r="G1969" s="1"/>
    </row>
    <row r="1970" spans="3:7" x14ac:dyDescent="0.25">
      <c r="C1970" s="1"/>
      <c r="D1970" s="1"/>
      <c r="E1970" s="1"/>
      <c r="F1970" s="1"/>
      <c r="G1970" s="1"/>
    </row>
    <row r="1971" spans="3:7" x14ac:dyDescent="0.25">
      <c r="C1971" s="1"/>
      <c r="D1971" s="1"/>
      <c r="E1971" s="1"/>
      <c r="F1971" s="1"/>
      <c r="G1971" s="1"/>
    </row>
    <row r="1972" spans="3:7" x14ac:dyDescent="0.25">
      <c r="C1972" s="1"/>
      <c r="D1972" s="1"/>
      <c r="E1972" s="1"/>
      <c r="F1972" s="1"/>
      <c r="G1972" s="1"/>
    </row>
    <row r="1973" spans="3:7" x14ac:dyDescent="0.25">
      <c r="C1973" s="1"/>
      <c r="D1973" s="1"/>
      <c r="E1973" s="1"/>
      <c r="F1973" s="1"/>
      <c r="G1973" s="1"/>
    </row>
    <row r="1974" spans="3:7" x14ac:dyDescent="0.25">
      <c r="C1974" s="1"/>
      <c r="D1974" s="1"/>
      <c r="E1974" s="1"/>
      <c r="F1974" s="1"/>
      <c r="G1974" s="1"/>
    </row>
    <row r="1975" spans="3:7" x14ac:dyDescent="0.25">
      <c r="C1975" s="1"/>
      <c r="D1975" s="1"/>
      <c r="E1975" s="1"/>
      <c r="F1975" s="1"/>
      <c r="G1975" s="1"/>
    </row>
    <row r="1976" spans="3:7" x14ac:dyDescent="0.25">
      <c r="C1976" s="1"/>
      <c r="D1976" s="1"/>
      <c r="E1976" s="1"/>
      <c r="F1976" s="1"/>
      <c r="G1976" s="1"/>
    </row>
    <row r="1977" spans="3:7" x14ac:dyDescent="0.25">
      <c r="C1977" s="1"/>
      <c r="D1977" s="1"/>
      <c r="E1977" s="1"/>
      <c r="F1977" s="1"/>
      <c r="G1977" s="1"/>
    </row>
    <row r="1978" spans="3:7" x14ac:dyDescent="0.25">
      <c r="C1978" s="1"/>
      <c r="D1978" s="1"/>
      <c r="E1978" s="1"/>
      <c r="F1978" s="1"/>
      <c r="G1978" s="1"/>
    </row>
    <row r="1979" spans="3:7" x14ac:dyDescent="0.25">
      <c r="C1979" s="1"/>
      <c r="D1979" s="1"/>
      <c r="E1979" s="1"/>
      <c r="F1979" s="1"/>
      <c r="G1979" s="1"/>
    </row>
    <row r="1980" spans="3:7" x14ac:dyDescent="0.25">
      <c r="C1980" s="1"/>
      <c r="D1980" s="1"/>
      <c r="E1980" s="1"/>
      <c r="F1980" s="1"/>
      <c r="G1980" s="1"/>
    </row>
    <row r="1981" spans="3:7" x14ac:dyDescent="0.25">
      <c r="C1981" s="1"/>
      <c r="D1981" s="1"/>
      <c r="E1981" s="1"/>
      <c r="F1981" s="1"/>
      <c r="G1981" s="1"/>
    </row>
    <row r="1982" spans="3:7" x14ac:dyDescent="0.25">
      <c r="C1982" s="1"/>
      <c r="D1982" s="1"/>
      <c r="E1982" s="1"/>
      <c r="F1982" s="1"/>
      <c r="G1982" s="1"/>
    </row>
    <row r="1983" spans="3:7" x14ac:dyDescent="0.25">
      <c r="C1983" s="1"/>
      <c r="D1983" s="1"/>
      <c r="E1983" s="1"/>
      <c r="F1983" s="1"/>
      <c r="G1983" s="1"/>
    </row>
    <row r="1984" spans="3:7" x14ac:dyDescent="0.25">
      <c r="C1984" s="1"/>
      <c r="D1984" s="1"/>
      <c r="E1984" s="1"/>
      <c r="F1984" s="1"/>
      <c r="G1984" s="1"/>
    </row>
    <row r="1985" spans="3:7" x14ac:dyDescent="0.25">
      <c r="C1985" s="1"/>
      <c r="D1985" s="1"/>
      <c r="E1985" s="1"/>
      <c r="F1985" s="1"/>
      <c r="G1985" s="1"/>
    </row>
    <row r="1986" spans="3:7" x14ac:dyDescent="0.25">
      <c r="C1986" s="1"/>
      <c r="D1986" s="1"/>
      <c r="E1986" s="1"/>
      <c r="F1986" s="1"/>
      <c r="G1986" s="1"/>
    </row>
    <row r="1987" spans="3:7" x14ac:dyDescent="0.25">
      <c r="C1987" s="1"/>
      <c r="D1987" s="1"/>
      <c r="E1987" s="1"/>
      <c r="F1987" s="1"/>
      <c r="G1987" s="1"/>
    </row>
    <row r="1988" spans="3:7" x14ac:dyDescent="0.25">
      <c r="C1988" s="1"/>
      <c r="D1988" s="1"/>
      <c r="E1988" s="1"/>
      <c r="F1988" s="1"/>
      <c r="G1988" s="1"/>
    </row>
    <row r="1989" spans="3:7" x14ac:dyDescent="0.25">
      <c r="C1989" s="1"/>
      <c r="D1989" s="1"/>
      <c r="E1989" s="1"/>
      <c r="F1989" s="1"/>
      <c r="G1989" s="1"/>
    </row>
    <row r="1990" spans="3:7" x14ac:dyDescent="0.25">
      <c r="C1990" s="1"/>
      <c r="D1990" s="1"/>
      <c r="E1990" s="1"/>
      <c r="F1990" s="1"/>
      <c r="G1990" s="1"/>
    </row>
    <row r="1991" spans="3:7" x14ac:dyDescent="0.25">
      <c r="C1991" s="1"/>
      <c r="D1991" s="1"/>
      <c r="E1991" s="1"/>
      <c r="F1991" s="1"/>
      <c r="G1991" s="1"/>
    </row>
    <row r="1992" spans="3:7" x14ac:dyDescent="0.25">
      <c r="C1992" s="1"/>
      <c r="D1992" s="1"/>
      <c r="E1992" s="1"/>
      <c r="F1992" s="1"/>
      <c r="G1992" s="1"/>
    </row>
    <row r="1993" spans="3:7" x14ac:dyDescent="0.25">
      <c r="C1993" s="1"/>
      <c r="D1993" s="1"/>
      <c r="E1993" s="1"/>
      <c r="F1993" s="1"/>
      <c r="G1993" s="1"/>
    </row>
    <row r="1994" spans="3:7" x14ac:dyDescent="0.25">
      <c r="C1994" s="1"/>
      <c r="D1994" s="1"/>
      <c r="E1994" s="1"/>
      <c r="F1994" s="1"/>
      <c r="G1994" s="1"/>
    </row>
    <row r="1995" spans="3:7" x14ac:dyDescent="0.25">
      <c r="C1995" s="1"/>
      <c r="D1995" s="1"/>
      <c r="E1995" s="1"/>
      <c r="F1995" s="1"/>
      <c r="G1995" s="1"/>
    </row>
    <row r="1996" spans="3:7" x14ac:dyDescent="0.25">
      <c r="C1996" s="1"/>
      <c r="D1996" s="1"/>
      <c r="E1996" s="1"/>
      <c r="F1996" s="1"/>
      <c r="G1996" s="1"/>
    </row>
    <row r="1997" spans="3:7" x14ac:dyDescent="0.25">
      <c r="C1997" s="1"/>
      <c r="D1997" s="1"/>
      <c r="E1997" s="1"/>
      <c r="F1997" s="1"/>
      <c r="G1997" s="1"/>
    </row>
    <row r="1998" spans="3:7" x14ac:dyDescent="0.25">
      <c r="C1998" s="1"/>
      <c r="D1998" s="1"/>
      <c r="E1998" s="1"/>
      <c r="F1998" s="1"/>
      <c r="G1998" s="1"/>
    </row>
    <row r="1999" spans="3:7" x14ac:dyDescent="0.25">
      <c r="C1999" s="1"/>
      <c r="D1999" s="1"/>
      <c r="E1999" s="1"/>
      <c r="F1999" s="1"/>
      <c r="G1999" s="1"/>
    </row>
    <row r="2000" spans="3:7" x14ac:dyDescent="0.25">
      <c r="C2000" s="1"/>
      <c r="D2000" s="1"/>
      <c r="E2000" s="1"/>
      <c r="F2000" s="1"/>
      <c r="G2000" s="1"/>
    </row>
    <row r="2001" spans="3:7" x14ac:dyDescent="0.25">
      <c r="C2001" s="1"/>
      <c r="D2001" s="1"/>
      <c r="E2001" s="1"/>
      <c r="F2001" s="1"/>
      <c r="G2001" s="1"/>
    </row>
    <row r="2002" spans="3:7" x14ac:dyDescent="0.25">
      <c r="C2002" s="1"/>
      <c r="D2002" s="1"/>
      <c r="E2002" s="1"/>
      <c r="F2002" s="1"/>
      <c r="G2002" s="1"/>
    </row>
    <row r="2003" spans="3:7" x14ac:dyDescent="0.25">
      <c r="C2003" s="1"/>
      <c r="D2003" s="1"/>
      <c r="E2003" s="1"/>
      <c r="F2003" s="1"/>
      <c r="G2003" s="1"/>
    </row>
    <row r="2004" spans="3:7" x14ac:dyDescent="0.25">
      <c r="C2004" s="1"/>
      <c r="D2004" s="1"/>
      <c r="E2004" s="1"/>
      <c r="F2004" s="1"/>
      <c r="G2004" s="1"/>
    </row>
    <row r="2005" spans="3:7" x14ac:dyDescent="0.25">
      <c r="C2005" s="1"/>
      <c r="D2005" s="1"/>
      <c r="E2005" s="1"/>
      <c r="F2005" s="1"/>
      <c r="G2005" s="1"/>
    </row>
    <row r="2006" spans="3:7" x14ac:dyDescent="0.25">
      <c r="C2006" s="1"/>
      <c r="D2006" s="1"/>
      <c r="E2006" s="1"/>
      <c r="F2006" s="1"/>
      <c r="G2006" s="1"/>
    </row>
    <row r="2007" spans="3:7" x14ac:dyDescent="0.25">
      <c r="C2007" s="1"/>
      <c r="D2007" s="1"/>
      <c r="E2007" s="1"/>
      <c r="F2007" s="1"/>
      <c r="G2007" s="1"/>
    </row>
    <row r="2008" spans="3:7" x14ac:dyDescent="0.25">
      <c r="C2008" s="1"/>
      <c r="D2008" s="1"/>
      <c r="E2008" s="1"/>
      <c r="F2008" s="1"/>
      <c r="G2008" s="1"/>
    </row>
    <row r="2009" spans="3:7" x14ac:dyDescent="0.25">
      <c r="C2009" s="1"/>
      <c r="D2009" s="1"/>
      <c r="E2009" s="1"/>
      <c r="F2009" s="1"/>
      <c r="G2009" s="1"/>
    </row>
    <row r="2010" spans="3:7" x14ac:dyDescent="0.25">
      <c r="C2010" s="1"/>
      <c r="D2010" s="1"/>
      <c r="E2010" s="1"/>
      <c r="F2010" s="1"/>
      <c r="G2010" s="1"/>
    </row>
    <row r="2011" spans="3:7" x14ac:dyDescent="0.25">
      <c r="C2011" s="1"/>
      <c r="D2011" s="1"/>
      <c r="E2011" s="1"/>
      <c r="F2011" s="1"/>
      <c r="G2011" s="1"/>
    </row>
    <row r="2012" spans="3:7" x14ac:dyDescent="0.25">
      <c r="C2012" s="1"/>
      <c r="D2012" s="1"/>
      <c r="E2012" s="1"/>
      <c r="F2012" s="1"/>
      <c r="G2012" s="1"/>
    </row>
    <row r="2013" spans="3:7" x14ac:dyDescent="0.25">
      <c r="C2013" s="1"/>
      <c r="D2013" s="1"/>
      <c r="E2013" s="1"/>
      <c r="F2013" s="1"/>
      <c r="G2013" s="1"/>
    </row>
    <row r="2014" spans="3:7" x14ac:dyDescent="0.25">
      <c r="C2014" s="1"/>
      <c r="D2014" s="1"/>
      <c r="E2014" s="1"/>
      <c r="F2014" s="1"/>
      <c r="G2014" s="1"/>
    </row>
    <row r="2015" spans="3:7" x14ac:dyDescent="0.25">
      <c r="C2015" s="1"/>
      <c r="D2015" s="1"/>
      <c r="E2015" s="1"/>
      <c r="F2015" s="1"/>
      <c r="G2015" s="1"/>
    </row>
    <row r="2016" spans="3:7" x14ac:dyDescent="0.25">
      <c r="C2016" s="1"/>
      <c r="D2016" s="1"/>
      <c r="E2016" s="1"/>
      <c r="F2016" s="1"/>
      <c r="G2016" s="1"/>
    </row>
    <row r="2017" spans="3:7" x14ac:dyDescent="0.25">
      <c r="C2017" s="1"/>
      <c r="D2017" s="1"/>
      <c r="E2017" s="1"/>
      <c r="F2017" s="1"/>
      <c r="G2017" s="1"/>
    </row>
    <row r="2018" spans="3:7" x14ac:dyDescent="0.25">
      <c r="C2018" s="1"/>
      <c r="D2018" s="1"/>
      <c r="E2018" s="1"/>
      <c r="F2018" s="1"/>
      <c r="G2018" s="1"/>
    </row>
    <row r="2019" spans="3:7" x14ac:dyDescent="0.25">
      <c r="C2019" s="1"/>
      <c r="D2019" s="1"/>
      <c r="E2019" s="1"/>
      <c r="F2019" s="1"/>
      <c r="G2019" s="1"/>
    </row>
    <row r="2020" spans="3:7" x14ac:dyDescent="0.25">
      <c r="C2020" s="1"/>
      <c r="D2020" s="1"/>
      <c r="E2020" s="1"/>
      <c r="F2020" s="1"/>
      <c r="G2020" s="1"/>
    </row>
    <row r="2021" spans="3:7" x14ac:dyDescent="0.25">
      <c r="C2021" s="1"/>
      <c r="D2021" s="1"/>
      <c r="E2021" s="1"/>
      <c r="F2021" s="1"/>
      <c r="G2021" s="1"/>
    </row>
    <row r="2022" spans="3:7" x14ac:dyDescent="0.25">
      <c r="C2022" s="1"/>
      <c r="D2022" s="1"/>
      <c r="E2022" s="1"/>
      <c r="F2022" s="1"/>
      <c r="G2022" s="1"/>
    </row>
    <row r="2023" spans="3:7" x14ac:dyDescent="0.25">
      <c r="C2023" s="1"/>
      <c r="D2023" s="1"/>
      <c r="E2023" s="1"/>
      <c r="F2023" s="1"/>
      <c r="G2023" s="1"/>
    </row>
    <row r="2024" spans="3:7" x14ac:dyDescent="0.25">
      <c r="C2024" s="1"/>
      <c r="D2024" s="1"/>
      <c r="E2024" s="1"/>
      <c r="F2024" s="1"/>
      <c r="G2024" s="1"/>
    </row>
    <row r="2025" spans="3:7" x14ac:dyDescent="0.25">
      <c r="C2025" s="1"/>
      <c r="D2025" s="1"/>
      <c r="E2025" s="1"/>
      <c r="F2025" s="1"/>
      <c r="G2025" s="1"/>
    </row>
    <row r="2026" spans="3:7" x14ac:dyDescent="0.25">
      <c r="C2026" s="1"/>
      <c r="D2026" s="1"/>
      <c r="E2026" s="1"/>
      <c r="F2026" s="1"/>
      <c r="G2026" s="1"/>
    </row>
    <row r="2027" spans="3:7" x14ac:dyDescent="0.25">
      <c r="C2027" s="1"/>
      <c r="D2027" s="1"/>
      <c r="E2027" s="1"/>
      <c r="F2027" s="1"/>
      <c r="G2027" s="1"/>
    </row>
    <row r="2028" spans="3:7" x14ac:dyDescent="0.25">
      <c r="C2028" s="1"/>
      <c r="D2028" s="1"/>
      <c r="E2028" s="1"/>
      <c r="F2028" s="1"/>
      <c r="G2028" s="1"/>
    </row>
    <row r="2029" spans="3:7" x14ac:dyDescent="0.25">
      <c r="C2029" s="1"/>
      <c r="D2029" s="1"/>
      <c r="E2029" s="1"/>
      <c r="F2029" s="1"/>
      <c r="G2029" s="1"/>
    </row>
    <row r="2030" spans="3:7" x14ac:dyDescent="0.25">
      <c r="C2030" s="1"/>
      <c r="D2030" s="1"/>
      <c r="E2030" s="1"/>
      <c r="F2030" s="1"/>
      <c r="G2030" s="1"/>
    </row>
    <row r="2031" spans="3:7" x14ac:dyDescent="0.25">
      <c r="C2031" s="1"/>
      <c r="D2031" s="1"/>
      <c r="E2031" s="1"/>
      <c r="F2031" s="1"/>
      <c r="G2031" s="1"/>
    </row>
    <row r="2032" spans="3:7" x14ac:dyDescent="0.25">
      <c r="C2032" s="1"/>
      <c r="D2032" s="1"/>
      <c r="E2032" s="1"/>
      <c r="F2032" s="1"/>
      <c r="G2032" s="1"/>
    </row>
    <row r="2033" spans="3:7" x14ac:dyDescent="0.25">
      <c r="C2033" s="1"/>
      <c r="D2033" s="1"/>
      <c r="E2033" s="1"/>
      <c r="F2033" s="1"/>
      <c r="G2033" s="1"/>
    </row>
    <row r="2034" spans="3:7" x14ac:dyDescent="0.25">
      <c r="C2034" s="1"/>
      <c r="D2034" s="1"/>
      <c r="E2034" s="1"/>
      <c r="F2034" s="1"/>
      <c r="G2034" s="1"/>
    </row>
    <row r="2035" spans="3:7" x14ac:dyDescent="0.25">
      <c r="C2035" s="1"/>
      <c r="D2035" s="1"/>
      <c r="E2035" s="1"/>
      <c r="F2035" s="1"/>
      <c r="G2035" s="1"/>
    </row>
    <row r="2036" spans="3:7" x14ac:dyDescent="0.25">
      <c r="C2036" s="1"/>
      <c r="D2036" s="1"/>
      <c r="E2036" s="1"/>
      <c r="F2036" s="1"/>
      <c r="G2036" s="1"/>
    </row>
    <row r="2037" spans="3:7" x14ac:dyDescent="0.25">
      <c r="C2037" s="1"/>
      <c r="D2037" s="1"/>
      <c r="E2037" s="1"/>
      <c r="F2037" s="1"/>
      <c r="G2037" s="1"/>
    </row>
    <row r="2038" spans="3:7" x14ac:dyDescent="0.25">
      <c r="C2038" s="1"/>
      <c r="D2038" s="1"/>
      <c r="E2038" s="1"/>
      <c r="F2038" s="1"/>
      <c r="G2038" s="1"/>
    </row>
    <row r="2039" spans="3:7" x14ac:dyDescent="0.25">
      <c r="C2039" s="1"/>
      <c r="D2039" s="1"/>
      <c r="E2039" s="1"/>
      <c r="F2039" s="1"/>
      <c r="G2039" s="1"/>
    </row>
    <row r="2040" spans="3:7" x14ac:dyDescent="0.25">
      <c r="C2040" s="1"/>
      <c r="D2040" s="1"/>
      <c r="E2040" s="1"/>
      <c r="F2040" s="1"/>
      <c r="G2040" s="1"/>
    </row>
    <row r="2041" spans="3:7" x14ac:dyDescent="0.25">
      <c r="C2041" s="1"/>
      <c r="D2041" s="1"/>
      <c r="E2041" s="1"/>
      <c r="F2041" s="1"/>
      <c r="G2041" s="1"/>
    </row>
    <row r="2042" spans="3:7" x14ac:dyDescent="0.25">
      <c r="C2042" s="1"/>
      <c r="D2042" s="1"/>
      <c r="E2042" s="1"/>
      <c r="F2042" s="1"/>
      <c r="G2042" s="1"/>
    </row>
    <row r="2043" spans="3:7" x14ac:dyDescent="0.25">
      <c r="C2043" s="1"/>
      <c r="D2043" s="1"/>
      <c r="E2043" s="1"/>
      <c r="F2043" s="1"/>
      <c r="G2043" s="1"/>
    </row>
    <row r="2044" spans="3:7" x14ac:dyDescent="0.25">
      <c r="C2044" s="1"/>
      <c r="D2044" s="1"/>
      <c r="E2044" s="1"/>
      <c r="F2044" s="1"/>
      <c r="G2044" s="1"/>
    </row>
    <row r="2045" spans="3:7" x14ac:dyDescent="0.25">
      <c r="C2045" s="1"/>
      <c r="D2045" s="1"/>
      <c r="E2045" s="1"/>
      <c r="F2045" s="1"/>
      <c r="G2045" s="1"/>
    </row>
    <row r="2046" spans="3:7" x14ac:dyDescent="0.25">
      <c r="C2046" s="1"/>
      <c r="D2046" s="1"/>
      <c r="E2046" s="1"/>
      <c r="F2046" s="1"/>
      <c r="G2046" s="1"/>
    </row>
    <row r="2047" spans="3:7" x14ac:dyDescent="0.25">
      <c r="C2047" s="1"/>
      <c r="D2047" s="1"/>
      <c r="E2047" s="1"/>
      <c r="F2047" s="1"/>
      <c r="G2047" s="1"/>
    </row>
    <row r="2048" spans="3:7" x14ac:dyDescent="0.25">
      <c r="C2048" s="1"/>
      <c r="D2048" s="1"/>
      <c r="E2048" s="1"/>
      <c r="F2048" s="1"/>
      <c r="G2048" s="1"/>
    </row>
    <row r="2049" spans="3:7" x14ac:dyDescent="0.25">
      <c r="C2049" s="1"/>
      <c r="D2049" s="1"/>
      <c r="E2049" s="1"/>
      <c r="F2049" s="1"/>
      <c r="G2049" s="1"/>
    </row>
    <row r="2050" spans="3:7" x14ac:dyDescent="0.25">
      <c r="C2050" s="1"/>
      <c r="D2050" s="1"/>
      <c r="E2050" s="1"/>
      <c r="F2050" s="1"/>
      <c r="G2050" s="1"/>
    </row>
    <row r="2051" spans="3:7" x14ac:dyDescent="0.25">
      <c r="C2051" s="1"/>
      <c r="D2051" s="1"/>
      <c r="E2051" s="1"/>
      <c r="F2051" s="1"/>
      <c r="G2051" s="1"/>
    </row>
    <row r="2052" spans="3:7" x14ac:dyDescent="0.25">
      <c r="C2052" s="1"/>
      <c r="D2052" s="1"/>
      <c r="E2052" s="1"/>
      <c r="F2052" s="1"/>
      <c r="G2052" s="1"/>
    </row>
    <row r="2053" spans="3:7" x14ac:dyDescent="0.25">
      <c r="C2053" s="1"/>
      <c r="D2053" s="1"/>
      <c r="E2053" s="1"/>
      <c r="F2053" s="1"/>
      <c r="G2053" s="1"/>
    </row>
    <row r="2054" spans="3:7" x14ac:dyDescent="0.25">
      <c r="C2054" s="1"/>
      <c r="D2054" s="1"/>
      <c r="E2054" s="1"/>
      <c r="F2054" s="1"/>
      <c r="G2054" s="1"/>
    </row>
    <row r="2055" spans="3:7" x14ac:dyDescent="0.25">
      <c r="C2055" s="1"/>
      <c r="D2055" s="1"/>
      <c r="E2055" s="1"/>
      <c r="F2055" s="1"/>
      <c r="G2055" s="1"/>
    </row>
    <row r="2056" spans="3:7" x14ac:dyDescent="0.25">
      <c r="C2056" s="1"/>
      <c r="D2056" s="1"/>
      <c r="E2056" s="1"/>
      <c r="F2056" s="1"/>
      <c r="G2056" s="1"/>
    </row>
    <row r="2057" spans="3:7" x14ac:dyDescent="0.25">
      <c r="C2057" s="1"/>
      <c r="D2057" s="1"/>
      <c r="E2057" s="1"/>
      <c r="F2057" s="1"/>
      <c r="G2057" s="1"/>
    </row>
    <row r="2058" spans="3:7" x14ac:dyDescent="0.25">
      <c r="C2058" s="1"/>
      <c r="D2058" s="1"/>
      <c r="E2058" s="1"/>
      <c r="F2058" s="1"/>
      <c r="G2058" s="1"/>
    </row>
    <row r="2059" spans="3:7" x14ac:dyDescent="0.25">
      <c r="C2059" s="1"/>
      <c r="D2059" s="1"/>
      <c r="E2059" s="1"/>
      <c r="F2059" s="1"/>
      <c r="G2059" s="1"/>
    </row>
    <row r="2060" spans="3:7" x14ac:dyDescent="0.25">
      <c r="C2060" s="1"/>
      <c r="D2060" s="1"/>
      <c r="E2060" s="1"/>
      <c r="F2060" s="1"/>
      <c r="G2060" s="1"/>
    </row>
    <row r="2061" spans="3:7" x14ac:dyDescent="0.25">
      <c r="C2061" s="1"/>
      <c r="D2061" s="1"/>
      <c r="E2061" s="1"/>
      <c r="F2061" s="1"/>
      <c r="G2061" s="1"/>
    </row>
    <row r="2062" spans="3:7" x14ac:dyDescent="0.25">
      <c r="C2062" s="1"/>
      <c r="D2062" s="1"/>
      <c r="E2062" s="1"/>
      <c r="F2062" s="1"/>
      <c r="G2062" s="1"/>
    </row>
    <row r="2063" spans="3:7" x14ac:dyDescent="0.25">
      <c r="C2063" s="1"/>
      <c r="D2063" s="1"/>
      <c r="E2063" s="1"/>
      <c r="F2063" s="1"/>
      <c r="G2063" s="1"/>
    </row>
    <row r="2064" spans="3:7" x14ac:dyDescent="0.25">
      <c r="C2064" s="1"/>
      <c r="D2064" s="1"/>
      <c r="E2064" s="1"/>
      <c r="F2064" s="1"/>
      <c r="G2064" s="1"/>
    </row>
    <row r="2065" spans="3:7" x14ac:dyDescent="0.25">
      <c r="C2065" s="1"/>
      <c r="D2065" s="1"/>
      <c r="E2065" s="1"/>
      <c r="F2065" s="1"/>
      <c r="G2065" s="1"/>
    </row>
    <row r="2066" spans="3:7" x14ac:dyDescent="0.25">
      <c r="C2066" s="1"/>
      <c r="D2066" s="1"/>
      <c r="E2066" s="1"/>
      <c r="F2066" s="1"/>
      <c r="G2066" s="1"/>
    </row>
    <row r="2067" spans="3:7" x14ac:dyDescent="0.25">
      <c r="C2067" s="1"/>
      <c r="D2067" s="1"/>
      <c r="E2067" s="1"/>
      <c r="F2067" s="1"/>
      <c r="G2067" s="1"/>
    </row>
    <row r="2068" spans="3:7" x14ac:dyDescent="0.25">
      <c r="C2068" s="1"/>
      <c r="D2068" s="1"/>
      <c r="E2068" s="1"/>
      <c r="F2068" s="1"/>
      <c r="G2068" s="1"/>
    </row>
    <row r="2069" spans="3:7" x14ac:dyDescent="0.25">
      <c r="C2069" s="1"/>
      <c r="D2069" s="1"/>
      <c r="E2069" s="1"/>
      <c r="F2069" s="1"/>
      <c r="G2069" s="1"/>
    </row>
    <row r="2070" spans="3:7" x14ac:dyDescent="0.25">
      <c r="C2070" s="1"/>
      <c r="D2070" s="1"/>
      <c r="E2070" s="1"/>
      <c r="F2070" s="1"/>
      <c r="G2070" s="1"/>
    </row>
    <row r="2071" spans="3:7" x14ac:dyDescent="0.25">
      <c r="C2071" s="1"/>
      <c r="D2071" s="1"/>
      <c r="E2071" s="1"/>
      <c r="F2071" s="1"/>
      <c r="G2071" s="1"/>
    </row>
    <row r="2072" spans="3:7" x14ac:dyDescent="0.25">
      <c r="C2072" s="1"/>
      <c r="D2072" s="1"/>
      <c r="E2072" s="1"/>
      <c r="F2072" s="1"/>
      <c r="G2072" s="1"/>
    </row>
    <row r="2073" spans="3:7" x14ac:dyDescent="0.25">
      <c r="C2073" s="1"/>
      <c r="D2073" s="1"/>
      <c r="E2073" s="1"/>
      <c r="F2073" s="1"/>
      <c r="G2073" s="1"/>
    </row>
    <row r="2074" spans="3:7" x14ac:dyDescent="0.25">
      <c r="C2074" s="1"/>
      <c r="D2074" s="1"/>
      <c r="E2074" s="1"/>
      <c r="F2074" s="1"/>
      <c r="G2074" s="1"/>
    </row>
    <row r="2075" spans="3:7" x14ac:dyDescent="0.25">
      <c r="C2075" s="1"/>
      <c r="D2075" s="1"/>
      <c r="E2075" s="1"/>
      <c r="F2075" s="1"/>
      <c r="G2075" s="1"/>
    </row>
    <row r="2076" spans="3:7" x14ac:dyDescent="0.25">
      <c r="C2076" s="1"/>
      <c r="D2076" s="1"/>
      <c r="E2076" s="1"/>
      <c r="F2076" s="1"/>
      <c r="G2076" s="1"/>
    </row>
    <row r="2077" spans="3:7" x14ac:dyDescent="0.25">
      <c r="C2077" s="1"/>
      <c r="D2077" s="1"/>
      <c r="E2077" s="1"/>
      <c r="F2077" s="1"/>
      <c r="G2077" s="1"/>
    </row>
    <row r="2078" spans="3:7" x14ac:dyDescent="0.25">
      <c r="C2078" s="1"/>
      <c r="D2078" s="1"/>
      <c r="E2078" s="1"/>
      <c r="F2078" s="1"/>
      <c r="G2078" s="1"/>
    </row>
    <row r="2079" spans="3:7" x14ac:dyDescent="0.25">
      <c r="C2079" s="1"/>
      <c r="D2079" s="1"/>
      <c r="E2079" s="1"/>
      <c r="F2079" s="1"/>
      <c r="G2079" s="1"/>
    </row>
    <row r="2080" spans="3:7" x14ac:dyDescent="0.25">
      <c r="C2080" s="1"/>
      <c r="D2080" s="1"/>
      <c r="E2080" s="1"/>
      <c r="F2080" s="1"/>
      <c r="G2080" s="1"/>
    </row>
    <row r="2081" spans="3:7" x14ac:dyDescent="0.25">
      <c r="C2081" s="1"/>
      <c r="D2081" s="1"/>
      <c r="E2081" s="1"/>
      <c r="F2081" s="1"/>
      <c r="G2081" s="1"/>
    </row>
    <row r="2082" spans="3:7" x14ac:dyDescent="0.25">
      <c r="C2082" s="1"/>
      <c r="D2082" s="1"/>
      <c r="E2082" s="1"/>
      <c r="F2082" s="1"/>
      <c r="G2082" s="1"/>
    </row>
    <row r="2083" spans="3:7" x14ac:dyDescent="0.25">
      <c r="C2083" s="1"/>
      <c r="D2083" s="1"/>
      <c r="E2083" s="1"/>
      <c r="F2083" s="1"/>
      <c r="G2083" s="1"/>
    </row>
    <row r="2084" spans="3:7" x14ac:dyDescent="0.25">
      <c r="C2084" s="1"/>
      <c r="D2084" s="1"/>
      <c r="E2084" s="1"/>
      <c r="F2084" s="1"/>
      <c r="G2084" s="1"/>
    </row>
    <row r="2085" spans="3:7" x14ac:dyDescent="0.25">
      <c r="C2085" s="1"/>
      <c r="D2085" s="1"/>
      <c r="E2085" s="1"/>
      <c r="F2085" s="1"/>
      <c r="G2085" s="1"/>
    </row>
    <row r="2086" spans="3:7" x14ac:dyDescent="0.25">
      <c r="C2086" s="1"/>
      <c r="D2086" s="1"/>
      <c r="E2086" s="1"/>
      <c r="F2086" s="1"/>
      <c r="G2086" s="1"/>
    </row>
    <row r="2087" spans="3:7" x14ac:dyDescent="0.25">
      <c r="C2087" s="1"/>
      <c r="D2087" s="1"/>
      <c r="E2087" s="1"/>
      <c r="F2087" s="1"/>
      <c r="G2087" s="1"/>
    </row>
    <row r="2088" spans="3:7" x14ac:dyDescent="0.25">
      <c r="C2088" s="1"/>
      <c r="D2088" s="1"/>
      <c r="E2088" s="1"/>
      <c r="F2088" s="1"/>
      <c r="G2088" s="1"/>
    </row>
    <row r="2089" spans="3:7" x14ac:dyDescent="0.25">
      <c r="C2089" s="1"/>
      <c r="D2089" s="1"/>
      <c r="E2089" s="1"/>
      <c r="F2089" s="1"/>
      <c r="G2089" s="1"/>
    </row>
    <row r="2090" spans="3:7" x14ac:dyDescent="0.25">
      <c r="C2090" s="1"/>
      <c r="D2090" s="1"/>
      <c r="E2090" s="1"/>
      <c r="F2090" s="1"/>
      <c r="G2090" s="1"/>
    </row>
    <row r="2091" spans="3:7" x14ac:dyDescent="0.25">
      <c r="C2091" s="1"/>
      <c r="D2091" s="1"/>
      <c r="E2091" s="1"/>
      <c r="F2091" s="1"/>
      <c r="G2091" s="1"/>
    </row>
    <row r="2092" spans="3:7" x14ac:dyDescent="0.25">
      <c r="C2092" s="1"/>
      <c r="D2092" s="1"/>
      <c r="E2092" s="1"/>
      <c r="F2092" s="1"/>
      <c r="G2092" s="1"/>
    </row>
    <row r="2093" spans="3:7" x14ac:dyDescent="0.25">
      <c r="C2093" s="1"/>
      <c r="D2093" s="1"/>
      <c r="E2093" s="1"/>
      <c r="F2093" s="1"/>
      <c r="G2093" s="1"/>
    </row>
    <row r="2094" spans="3:7" x14ac:dyDescent="0.25">
      <c r="C2094" s="1"/>
      <c r="D2094" s="1"/>
      <c r="E2094" s="1"/>
      <c r="F2094" s="1"/>
      <c r="G2094" s="1"/>
    </row>
    <row r="2095" spans="3:7" x14ac:dyDescent="0.25">
      <c r="C2095" s="1"/>
      <c r="D2095" s="1"/>
      <c r="E2095" s="1"/>
      <c r="F2095" s="1"/>
      <c r="G2095" s="1"/>
    </row>
    <row r="2096" spans="3:7" x14ac:dyDescent="0.25">
      <c r="C2096" s="1"/>
      <c r="D2096" s="1"/>
      <c r="E2096" s="1"/>
      <c r="F2096" s="1"/>
      <c r="G2096" s="1"/>
    </row>
    <row r="2097" spans="3:7" x14ac:dyDescent="0.25">
      <c r="C2097" s="1"/>
      <c r="D2097" s="1"/>
      <c r="E2097" s="1"/>
      <c r="F2097" s="1"/>
      <c r="G2097" s="1"/>
    </row>
    <row r="2098" spans="3:7" x14ac:dyDescent="0.25">
      <c r="C2098" s="1"/>
      <c r="D2098" s="1"/>
      <c r="E2098" s="1"/>
      <c r="F2098" s="1"/>
      <c r="G2098" s="1"/>
    </row>
    <row r="2099" spans="3:7" x14ac:dyDescent="0.25">
      <c r="C2099" s="1"/>
      <c r="D2099" s="1"/>
      <c r="E2099" s="1"/>
      <c r="F2099" s="1"/>
      <c r="G2099" s="1"/>
    </row>
    <row r="2100" spans="3:7" x14ac:dyDescent="0.25">
      <c r="C2100" s="1"/>
      <c r="D2100" s="1"/>
      <c r="E2100" s="1"/>
      <c r="F2100" s="1"/>
      <c r="G2100" s="1"/>
    </row>
    <row r="2101" spans="3:7" x14ac:dyDescent="0.25">
      <c r="C2101" s="1"/>
      <c r="D2101" s="1"/>
      <c r="E2101" s="1"/>
      <c r="F2101" s="1"/>
      <c r="G2101" s="1"/>
    </row>
    <row r="2102" spans="3:7" x14ac:dyDescent="0.25">
      <c r="C2102" s="1"/>
      <c r="D2102" s="1"/>
      <c r="E2102" s="1"/>
      <c r="F2102" s="1"/>
      <c r="G2102" s="1"/>
    </row>
    <row r="2103" spans="3:7" x14ac:dyDescent="0.25">
      <c r="C2103" s="1"/>
      <c r="D2103" s="1"/>
      <c r="E2103" s="1"/>
      <c r="F2103" s="1"/>
      <c r="G2103" s="1"/>
    </row>
    <row r="2104" spans="3:7" x14ac:dyDescent="0.25">
      <c r="C2104" s="1"/>
      <c r="D2104" s="1"/>
      <c r="E2104" s="1"/>
      <c r="F2104" s="1"/>
      <c r="G2104" s="1"/>
    </row>
    <row r="2105" spans="3:7" x14ac:dyDescent="0.25">
      <c r="C2105" s="1"/>
      <c r="D2105" s="1"/>
      <c r="E2105" s="1"/>
      <c r="F2105" s="1"/>
      <c r="G2105" s="1"/>
    </row>
    <row r="2106" spans="3:7" x14ac:dyDescent="0.25">
      <c r="C2106" s="1"/>
      <c r="D2106" s="1"/>
      <c r="E2106" s="1"/>
      <c r="F2106" s="1"/>
      <c r="G2106" s="1"/>
    </row>
    <row r="2107" spans="3:7" x14ac:dyDescent="0.25">
      <c r="C2107" s="1"/>
      <c r="D2107" s="1"/>
      <c r="E2107" s="1"/>
      <c r="F2107" s="1"/>
      <c r="G2107" s="1"/>
    </row>
    <row r="2108" spans="3:7" x14ac:dyDescent="0.25">
      <c r="C2108" s="1"/>
      <c r="D2108" s="1"/>
      <c r="E2108" s="1"/>
      <c r="F2108" s="1"/>
      <c r="G2108" s="1"/>
    </row>
    <row r="2109" spans="3:7" x14ac:dyDescent="0.25">
      <c r="C2109" s="1"/>
      <c r="D2109" s="1"/>
      <c r="E2109" s="1"/>
      <c r="F2109" s="1"/>
      <c r="G2109" s="1"/>
    </row>
    <row r="2110" spans="3:7" x14ac:dyDescent="0.25">
      <c r="C2110" s="1"/>
      <c r="D2110" s="1"/>
      <c r="E2110" s="1"/>
      <c r="F2110" s="1"/>
      <c r="G2110" s="1"/>
    </row>
    <row r="2111" spans="3:7" x14ac:dyDescent="0.25">
      <c r="C2111" s="1"/>
      <c r="D2111" s="1"/>
      <c r="E2111" s="1"/>
      <c r="F2111" s="1"/>
      <c r="G2111" s="1"/>
    </row>
    <row r="2112" spans="3:7" x14ac:dyDescent="0.25">
      <c r="C2112" s="1"/>
      <c r="D2112" s="1"/>
      <c r="E2112" s="1"/>
      <c r="F2112" s="1"/>
      <c r="G2112" s="1"/>
    </row>
    <row r="2113" spans="3:7" x14ac:dyDescent="0.25">
      <c r="C2113" s="1"/>
      <c r="D2113" s="1"/>
      <c r="E2113" s="1"/>
      <c r="F2113" s="1"/>
      <c r="G2113" s="1"/>
    </row>
    <row r="2114" spans="3:7" x14ac:dyDescent="0.25">
      <c r="C2114" s="1"/>
      <c r="D2114" s="1"/>
      <c r="E2114" s="1"/>
      <c r="F2114" s="1"/>
      <c r="G2114" s="1"/>
    </row>
    <row r="2115" spans="3:7" x14ac:dyDescent="0.25">
      <c r="C2115" s="1"/>
      <c r="D2115" s="1"/>
      <c r="E2115" s="1"/>
      <c r="F2115" s="1"/>
      <c r="G2115" s="1"/>
    </row>
    <row r="2116" spans="3:7" x14ac:dyDescent="0.25">
      <c r="C2116" s="1"/>
      <c r="D2116" s="1"/>
      <c r="E2116" s="1"/>
      <c r="F2116" s="1"/>
      <c r="G2116" s="1"/>
    </row>
    <row r="2117" spans="3:7" x14ac:dyDescent="0.25">
      <c r="C2117" s="1"/>
      <c r="D2117" s="1"/>
      <c r="E2117" s="1"/>
      <c r="F2117" s="1"/>
      <c r="G2117" s="1"/>
    </row>
    <row r="2118" spans="3:7" x14ac:dyDescent="0.25">
      <c r="C2118" s="1"/>
      <c r="D2118" s="1"/>
      <c r="E2118" s="1"/>
      <c r="F2118" s="1"/>
      <c r="G2118" s="1"/>
    </row>
    <row r="2119" spans="3:7" x14ac:dyDescent="0.25">
      <c r="C2119" s="1"/>
      <c r="D2119" s="1"/>
      <c r="E2119" s="1"/>
      <c r="F2119" s="1"/>
      <c r="G2119" s="1"/>
    </row>
    <row r="2120" spans="3:7" x14ac:dyDescent="0.25">
      <c r="C2120" s="1"/>
      <c r="D2120" s="1"/>
      <c r="E2120" s="1"/>
      <c r="F2120" s="1"/>
      <c r="G2120" s="1"/>
    </row>
    <row r="2121" spans="3:7" x14ac:dyDescent="0.25">
      <c r="C2121" s="1"/>
      <c r="D2121" s="1"/>
      <c r="E2121" s="1"/>
      <c r="F2121" s="1"/>
      <c r="G2121" s="1"/>
    </row>
    <row r="2122" spans="3:7" x14ac:dyDescent="0.25">
      <c r="C2122" s="1"/>
      <c r="D2122" s="1"/>
      <c r="E2122" s="1"/>
      <c r="F2122" s="1"/>
      <c r="G2122" s="1"/>
    </row>
    <row r="2123" spans="3:7" x14ac:dyDescent="0.25">
      <c r="C2123" s="1"/>
      <c r="D2123" s="1"/>
      <c r="E2123" s="1"/>
      <c r="F2123" s="1"/>
      <c r="G2123" s="1"/>
    </row>
    <row r="2124" spans="3:7" x14ac:dyDescent="0.25">
      <c r="C2124" s="1"/>
      <c r="D2124" s="1"/>
      <c r="E2124" s="1"/>
      <c r="F2124" s="1"/>
      <c r="G2124" s="1"/>
    </row>
    <row r="2125" spans="3:7" x14ac:dyDescent="0.25">
      <c r="C2125" s="1"/>
      <c r="D2125" s="1"/>
      <c r="E2125" s="1"/>
      <c r="F2125" s="1"/>
      <c r="G2125" s="1"/>
    </row>
    <row r="2126" spans="3:7" x14ac:dyDescent="0.25">
      <c r="C2126" s="1"/>
      <c r="D2126" s="1"/>
      <c r="E2126" s="1"/>
      <c r="F2126" s="1"/>
      <c r="G2126" s="1"/>
    </row>
    <row r="2127" spans="3:7" x14ac:dyDescent="0.25">
      <c r="C2127" s="1"/>
      <c r="D2127" s="1"/>
      <c r="E2127" s="1"/>
      <c r="F2127" s="1"/>
      <c r="G2127" s="1"/>
    </row>
    <row r="2128" spans="3:7" x14ac:dyDescent="0.25">
      <c r="C2128" s="1"/>
      <c r="D2128" s="1"/>
      <c r="E2128" s="1"/>
      <c r="F2128" s="1"/>
      <c r="G2128" s="1"/>
    </row>
    <row r="2129" spans="3:7" x14ac:dyDescent="0.25">
      <c r="C2129" s="1"/>
      <c r="D2129" s="1"/>
      <c r="E2129" s="1"/>
      <c r="F2129" s="1"/>
      <c r="G2129" s="1"/>
    </row>
    <row r="2130" spans="3:7" x14ac:dyDescent="0.25">
      <c r="C2130" s="1"/>
      <c r="D2130" s="1"/>
      <c r="E2130" s="1"/>
      <c r="F2130" s="1"/>
      <c r="G2130" s="1"/>
    </row>
    <row r="2131" spans="3:7" x14ac:dyDescent="0.25">
      <c r="C2131" s="1"/>
      <c r="D2131" s="1"/>
      <c r="E2131" s="1"/>
      <c r="F2131" s="1"/>
      <c r="G2131" s="1"/>
    </row>
    <row r="2132" spans="3:7" x14ac:dyDescent="0.25">
      <c r="C2132" s="1"/>
      <c r="D2132" s="1"/>
      <c r="E2132" s="1"/>
      <c r="F2132" s="1"/>
      <c r="G2132" s="1"/>
    </row>
    <row r="2133" spans="3:7" x14ac:dyDescent="0.25">
      <c r="C2133" s="1"/>
      <c r="D2133" s="1"/>
      <c r="E2133" s="1"/>
      <c r="F2133" s="1"/>
      <c r="G2133" s="1"/>
    </row>
    <row r="2134" spans="3:7" x14ac:dyDescent="0.25">
      <c r="C2134" s="1"/>
      <c r="D2134" s="1"/>
      <c r="E2134" s="1"/>
      <c r="F2134" s="1"/>
      <c r="G2134" s="1"/>
    </row>
    <row r="2135" spans="3:7" x14ac:dyDescent="0.25">
      <c r="C2135" s="1"/>
      <c r="D2135" s="1"/>
      <c r="E2135" s="1"/>
      <c r="F2135" s="1"/>
      <c r="G2135" s="1"/>
    </row>
    <row r="2136" spans="3:7" x14ac:dyDescent="0.25">
      <c r="C2136" s="1"/>
      <c r="D2136" s="1"/>
      <c r="E2136" s="1"/>
      <c r="F2136" s="1"/>
      <c r="G2136" s="1"/>
    </row>
    <row r="2137" spans="3:7" x14ac:dyDescent="0.25">
      <c r="C2137" s="1"/>
      <c r="D2137" s="1"/>
      <c r="E2137" s="1"/>
      <c r="F2137" s="1"/>
      <c r="G2137" s="1"/>
    </row>
    <row r="2138" spans="3:7" x14ac:dyDescent="0.25">
      <c r="C2138" s="1"/>
      <c r="D2138" s="1"/>
      <c r="E2138" s="1"/>
      <c r="F2138" s="1"/>
      <c r="G2138" s="1"/>
    </row>
    <row r="2139" spans="3:7" x14ac:dyDescent="0.25">
      <c r="C2139" s="1"/>
      <c r="D2139" s="1"/>
      <c r="E2139" s="1"/>
      <c r="F2139" s="1"/>
      <c r="G2139" s="1"/>
    </row>
    <row r="2140" spans="3:7" x14ac:dyDescent="0.25">
      <c r="C2140" s="1"/>
      <c r="D2140" s="1"/>
      <c r="E2140" s="1"/>
      <c r="F2140" s="1"/>
      <c r="G2140" s="1"/>
    </row>
    <row r="2141" spans="3:7" x14ac:dyDescent="0.25">
      <c r="C2141" s="1"/>
      <c r="D2141" s="1"/>
      <c r="E2141" s="1"/>
      <c r="F2141" s="1"/>
      <c r="G2141" s="1"/>
    </row>
    <row r="2142" spans="3:7" x14ac:dyDescent="0.25">
      <c r="C2142" s="1"/>
      <c r="D2142" s="1"/>
      <c r="E2142" s="1"/>
      <c r="F2142" s="1"/>
      <c r="G2142" s="1"/>
    </row>
    <row r="2143" spans="3:7" x14ac:dyDescent="0.25">
      <c r="C2143" s="1"/>
      <c r="D2143" s="1"/>
      <c r="E2143" s="1"/>
      <c r="F2143" s="1"/>
      <c r="G2143" s="1"/>
    </row>
    <row r="2144" spans="3:7" x14ac:dyDescent="0.25">
      <c r="C2144" s="1"/>
      <c r="D2144" s="1"/>
      <c r="E2144" s="1"/>
      <c r="F2144" s="1"/>
      <c r="G2144" s="1"/>
    </row>
    <row r="2145" spans="3:7" x14ac:dyDescent="0.25">
      <c r="C2145" s="1"/>
      <c r="D2145" s="1"/>
      <c r="E2145" s="1"/>
      <c r="F2145" s="1"/>
      <c r="G2145" s="1"/>
    </row>
    <row r="2146" spans="3:7" x14ac:dyDescent="0.25">
      <c r="C2146" s="1"/>
      <c r="D2146" s="1"/>
      <c r="E2146" s="1"/>
      <c r="F2146" s="1"/>
      <c r="G2146" s="1"/>
    </row>
    <row r="2147" spans="3:7" x14ac:dyDescent="0.25">
      <c r="C2147" s="1"/>
      <c r="D2147" s="1"/>
      <c r="E2147" s="1"/>
      <c r="F2147" s="1"/>
      <c r="G2147" s="1"/>
    </row>
    <row r="2148" spans="3:7" x14ac:dyDescent="0.25">
      <c r="C2148" s="1"/>
      <c r="D2148" s="1"/>
      <c r="E2148" s="1"/>
      <c r="F2148" s="1"/>
      <c r="G2148" s="1"/>
    </row>
    <row r="2149" spans="3:7" x14ac:dyDescent="0.25">
      <c r="C2149" s="1"/>
      <c r="D2149" s="1"/>
      <c r="E2149" s="1"/>
      <c r="F2149" s="1"/>
      <c r="G2149" s="1"/>
    </row>
    <row r="2150" spans="3:7" x14ac:dyDescent="0.25">
      <c r="C2150" s="1"/>
      <c r="D2150" s="1"/>
      <c r="E2150" s="1"/>
      <c r="F2150" s="1"/>
      <c r="G2150" s="1"/>
    </row>
    <row r="2151" spans="3:7" x14ac:dyDescent="0.25">
      <c r="C2151" s="1"/>
      <c r="D2151" s="1"/>
      <c r="E2151" s="1"/>
      <c r="F2151" s="1"/>
      <c r="G2151" s="1"/>
    </row>
    <row r="2152" spans="3:7" x14ac:dyDescent="0.25">
      <c r="C2152" s="1"/>
      <c r="D2152" s="1"/>
      <c r="E2152" s="1"/>
      <c r="F2152" s="1"/>
      <c r="G2152" s="1"/>
    </row>
    <row r="2153" spans="3:7" x14ac:dyDescent="0.25">
      <c r="C2153" s="1"/>
      <c r="D2153" s="1"/>
      <c r="E2153" s="1"/>
      <c r="F2153" s="1"/>
      <c r="G2153" s="1"/>
    </row>
    <row r="2154" spans="3:7" x14ac:dyDescent="0.25">
      <c r="C2154" s="1"/>
      <c r="D2154" s="1"/>
      <c r="E2154" s="1"/>
      <c r="F2154" s="1"/>
      <c r="G2154" s="1"/>
    </row>
    <row r="2155" spans="3:7" x14ac:dyDescent="0.25">
      <c r="C2155" s="1"/>
      <c r="D2155" s="1"/>
      <c r="E2155" s="1"/>
      <c r="F2155" s="1"/>
      <c r="G2155" s="1"/>
    </row>
    <row r="2156" spans="3:7" x14ac:dyDescent="0.25">
      <c r="C2156" s="1"/>
      <c r="D2156" s="1"/>
      <c r="E2156" s="1"/>
      <c r="F2156" s="1"/>
      <c r="G2156" s="1"/>
    </row>
    <row r="2157" spans="3:7" x14ac:dyDescent="0.25">
      <c r="C2157" s="1"/>
      <c r="D2157" s="1"/>
      <c r="E2157" s="1"/>
      <c r="F2157" s="1"/>
      <c r="G2157" s="1"/>
    </row>
    <row r="2158" spans="3:7" x14ac:dyDescent="0.25">
      <c r="C2158" s="1"/>
      <c r="D2158" s="1"/>
      <c r="E2158" s="1"/>
      <c r="F2158" s="1"/>
      <c r="G2158" s="1"/>
    </row>
    <row r="2159" spans="3:7" x14ac:dyDescent="0.25">
      <c r="C2159" s="1"/>
      <c r="D2159" s="1"/>
      <c r="E2159" s="1"/>
      <c r="F2159" s="1"/>
      <c r="G2159" s="1"/>
    </row>
    <row r="2160" spans="3:7" x14ac:dyDescent="0.25">
      <c r="C2160" s="1"/>
      <c r="D2160" s="1"/>
      <c r="E2160" s="1"/>
      <c r="F2160" s="1"/>
      <c r="G2160" s="1"/>
    </row>
    <row r="2161" spans="3:7" x14ac:dyDescent="0.25">
      <c r="C2161" s="1"/>
      <c r="D2161" s="1"/>
      <c r="E2161" s="1"/>
      <c r="F2161" s="1"/>
      <c r="G2161" s="1"/>
    </row>
    <row r="2162" spans="3:7" x14ac:dyDescent="0.25">
      <c r="C2162" s="1"/>
      <c r="D2162" s="1"/>
      <c r="E2162" s="1"/>
      <c r="F2162" s="1"/>
      <c r="G2162" s="1"/>
    </row>
    <row r="2163" spans="3:7" x14ac:dyDescent="0.25">
      <c r="C2163" s="1"/>
      <c r="D2163" s="1"/>
      <c r="E2163" s="1"/>
      <c r="F2163" s="1"/>
      <c r="G2163" s="1"/>
    </row>
    <row r="2164" spans="3:7" x14ac:dyDescent="0.25">
      <c r="C2164" s="1"/>
      <c r="D2164" s="1"/>
      <c r="E2164" s="1"/>
      <c r="F2164" s="1"/>
      <c r="G2164" s="1"/>
    </row>
    <row r="2165" spans="3:7" x14ac:dyDescent="0.25">
      <c r="C2165" s="1"/>
      <c r="D2165" s="1"/>
      <c r="E2165" s="1"/>
      <c r="F2165" s="1"/>
      <c r="G2165" s="1"/>
    </row>
    <row r="2166" spans="3:7" x14ac:dyDescent="0.25">
      <c r="C2166" s="1"/>
      <c r="D2166" s="1"/>
      <c r="E2166" s="1"/>
      <c r="F2166" s="1"/>
      <c r="G2166" s="1"/>
    </row>
    <row r="2167" spans="3:7" x14ac:dyDescent="0.25">
      <c r="C2167" s="1"/>
      <c r="D2167" s="1"/>
      <c r="E2167" s="1"/>
      <c r="F2167" s="1"/>
      <c r="G2167" s="1"/>
    </row>
    <row r="2168" spans="3:7" x14ac:dyDescent="0.25">
      <c r="C2168" s="1"/>
      <c r="D2168" s="1"/>
      <c r="E2168" s="1"/>
      <c r="F2168" s="1"/>
      <c r="G2168" s="1"/>
    </row>
    <row r="2169" spans="3:7" x14ac:dyDescent="0.25">
      <c r="C2169" s="1"/>
      <c r="D2169" s="1"/>
      <c r="E2169" s="1"/>
      <c r="F2169" s="1"/>
      <c r="G2169" s="1"/>
    </row>
    <row r="2170" spans="3:7" x14ac:dyDescent="0.25">
      <c r="C2170" s="1"/>
      <c r="D2170" s="1"/>
      <c r="E2170" s="1"/>
      <c r="F2170" s="1"/>
      <c r="G2170" s="1"/>
    </row>
    <row r="2171" spans="3:7" x14ac:dyDescent="0.25">
      <c r="C2171" s="1"/>
      <c r="D2171" s="1"/>
      <c r="E2171" s="1"/>
      <c r="F2171" s="1"/>
      <c r="G2171" s="1"/>
    </row>
    <row r="2172" spans="3:7" x14ac:dyDescent="0.25">
      <c r="C2172" s="1"/>
      <c r="D2172" s="1"/>
      <c r="E2172" s="1"/>
      <c r="F2172" s="1"/>
      <c r="G2172" s="1"/>
    </row>
    <row r="2173" spans="3:7" x14ac:dyDescent="0.25">
      <c r="C2173" s="1"/>
      <c r="D2173" s="1"/>
      <c r="E2173" s="1"/>
      <c r="F2173" s="1"/>
      <c r="G2173" s="1"/>
    </row>
    <row r="2174" spans="3:7" x14ac:dyDescent="0.25">
      <c r="C2174" s="1"/>
      <c r="D2174" s="1"/>
      <c r="E2174" s="1"/>
      <c r="F2174" s="1"/>
      <c r="G2174" s="1"/>
    </row>
    <row r="2175" spans="3:7" x14ac:dyDescent="0.25">
      <c r="C2175" s="1"/>
      <c r="D2175" s="1"/>
      <c r="E2175" s="1"/>
      <c r="F2175" s="1"/>
      <c r="G2175" s="1"/>
    </row>
    <row r="2176" spans="3:7" x14ac:dyDescent="0.25">
      <c r="C2176" s="1"/>
      <c r="D2176" s="1"/>
      <c r="E2176" s="1"/>
      <c r="F2176" s="1"/>
      <c r="G2176" s="1"/>
    </row>
    <row r="2177" spans="3:7" x14ac:dyDescent="0.25">
      <c r="C2177" s="1"/>
      <c r="D2177" s="1"/>
      <c r="E2177" s="1"/>
      <c r="F2177" s="1"/>
      <c r="G2177" s="1"/>
    </row>
    <row r="2178" spans="3:7" x14ac:dyDescent="0.25">
      <c r="C2178" s="1"/>
      <c r="D2178" s="1"/>
      <c r="E2178" s="1"/>
      <c r="F2178" s="1"/>
      <c r="G2178" s="1"/>
    </row>
    <row r="2179" spans="3:7" x14ac:dyDescent="0.25">
      <c r="C2179" s="1"/>
      <c r="D2179" s="1"/>
      <c r="E2179" s="1"/>
      <c r="F2179" s="1"/>
      <c r="G2179" s="1"/>
    </row>
    <row r="2180" spans="3:7" x14ac:dyDescent="0.25">
      <c r="C2180" s="1"/>
      <c r="D2180" s="1"/>
      <c r="E2180" s="1"/>
      <c r="F2180" s="1"/>
      <c r="G2180" s="1"/>
    </row>
    <row r="2181" spans="3:7" x14ac:dyDescent="0.25">
      <c r="C2181" s="1"/>
      <c r="D2181" s="1"/>
      <c r="E2181" s="1"/>
      <c r="F2181" s="1"/>
      <c r="G2181" s="1"/>
    </row>
    <row r="2182" spans="3:7" x14ac:dyDescent="0.25">
      <c r="C2182" s="1"/>
      <c r="D2182" s="1"/>
      <c r="E2182" s="1"/>
      <c r="F2182" s="1"/>
      <c r="G2182" s="1"/>
    </row>
    <row r="2183" spans="3:7" x14ac:dyDescent="0.25">
      <c r="C2183" s="1"/>
      <c r="D2183" s="1"/>
      <c r="E2183" s="1"/>
      <c r="F2183" s="1"/>
      <c r="G2183" s="1"/>
    </row>
    <row r="2184" spans="3:7" x14ac:dyDescent="0.25">
      <c r="C2184" s="1"/>
      <c r="D2184" s="1"/>
      <c r="E2184" s="1"/>
      <c r="F2184" s="1"/>
      <c r="G2184" s="1"/>
    </row>
    <row r="2185" spans="3:7" x14ac:dyDescent="0.25">
      <c r="C2185" s="1"/>
      <c r="D2185" s="1"/>
      <c r="E2185" s="1"/>
      <c r="F2185" s="1"/>
      <c r="G2185" s="1"/>
    </row>
    <row r="2186" spans="3:7" x14ac:dyDescent="0.25">
      <c r="C2186" s="1"/>
      <c r="D2186" s="1"/>
      <c r="E2186" s="1"/>
      <c r="F2186" s="1"/>
      <c r="G2186" s="1"/>
    </row>
    <row r="2187" spans="3:7" x14ac:dyDescent="0.25">
      <c r="C2187" s="1"/>
      <c r="D2187" s="1"/>
      <c r="E2187" s="1"/>
      <c r="F2187" s="1"/>
      <c r="G2187" s="1"/>
    </row>
    <row r="2188" spans="3:7" x14ac:dyDescent="0.25">
      <c r="C2188" s="1"/>
      <c r="D2188" s="1"/>
      <c r="E2188" s="1"/>
      <c r="F2188" s="1"/>
      <c r="G2188" s="1"/>
    </row>
    <row r="2189" spans="3:7" x14ac:dyDescent="0.25">
      <c r="C2189" s="1"/>
      <c r="D2189" s="1"/>
      <c r="E2189" s="1"/>
      <c r="F2189" s="1"/>
      <c r="G2189" s="1"/>
    </row>
    <row r="2190" spans="3:7" x14ac:dyDescent="0.25">
      <c r="C2190" s="1"/>
      <c r="D2190" s="1"/>
      <c r="E2190" s="1"/>
      <c r="F2190" s="1"/>
      <c r="G2190" s="1"/>
    </row>
    <row r="2191" spans="3:7" x14ac:dyDescent="0.25">
      <c r="C2191" s="1"/>
      <c r="D2191" s="1"/>
      <c r="E2191" s="1"/>
      <c r="F2191" s="1"/>
      <c r="G2191" s="1"/>
    </row>
    <row r="2192" spans="3:7" x14ac:dyDescent="0.25">
      <c r="C2192" s="1"/>
      <c r="D2192" s="1"/>
      <c r="E2192" s="1"/>
      <c r="F2192" s="1"/>
      <c r="G2192" s="1"/>
    </row>
    <row r="2193" spans="3:7" x14ac:dyDescent="0.25">
      <c r="C2193" s="1"/>
      <c r="D2193" s="1"/>
      <c r="E2193" s="1"/>
      <c r="F2193" s="1"/>
      <c r="G2193" s="1"/>
    </row>
    <row r="2194" spans="3:7" x14ac:dyDescent="0.25">
      <c r="C2194" s="1"/>
      <c r="D2194" s="1"/>
      <c r="E2194" s="1"/>
      <c r="F2194" s="1"/>
      <c r="G2194" s="1"/>
    </row>
    <row r="2195" spans="3:7" x14ac:dyDescent="0.25">
      <c r="C2195" s="1"/>
      <c r="D2195" s="1"/>
      <c r="E2195" s="1"/>
      <c r="F2195" s="1"/>
      <c r="G2195" s="1"/>
    </row>
    <row r="2196" spans="3:7" x14ac:dyDescent="0.25">
      <c r="C2196" s="1"/>
      <c r="D2196" s="1"/>
      <c r="E2196" s="1"/>
      <c r="F2196" s="1"/>
      <c r="G2196" s="1"/>
    </row>
    <row r="2197" spans="3:7" x14ac:dyDescent="0.25">
      <c r="C2197" s="1"/>
      <c r="D2197" s="1"/>
      <c r="E2197" s="1"/>
      <c r="F2197" s="1"/>
      <c r="G2197" s="1"/>
    </row>
    <row r="2198" spans="3:7" x14ac:dyDescent="0.25">
      <c r="C2198" s="1"/>
      <c r="D2198" s="1"/>
      <c r="E2198" s="1"/>
      <c r="F2198" s="1"/>
      <c r="G2198" s="1"/>
    </row>
    <row r="2199" spans="3:7" x14ac:dyDescent="0.25">
      <c r="C2199" s="1"/>
      <c r="D2199" s="1"/>
      <c r="E2199" s="1"/>
      <c r="F2199" s="1"/>
      <c r="G2199" s="1"/>
    </row>
    <row r="2200" spans="3:7" x14ac:dyDescent="0.25">
      <c r="C2200" s="1"/>
      <c r="D2200" s="1"/>
      <c r="E2200" s="1"/>
      <c r="F2200" s="1"/>
      <c r="G2200" s="1"/>
    </row>
    <row r="2201" spans="3:7" x14ac:dyDescent="0.25">
      <c r="C2201" s="1"/>
      <c r="D2201" s="1"/>
      <c r="E2201" s="1"/>
      <c r="F2201" s="1"/>
      <c r="G2201" s="1"/>
    </row>
    <row r="2202" spans="3:7" x14ac:dyDescent="0.25">
      <c r="C2202" s="1"/>
      <c r="D2202" s="1"/>
      <c r="E2202" s="1"/>
      <c r="F2202" s="1"/>
      <c r="G2202" s="1"/>
    </row>
    <row r="2203" spans="3:7" x14ac:dyDescent="0.25">
      <c r="C2203" s="1"/>
      <c r="D2203" s="1"/>
      <c r="E2203" s="1"/>
      <c r="F2203" s="1"/>
      <c r="G2203" s="1"/>
    </row>
    <row r="2204" spans="3:7" x14ac:dyDescent="0.25">
      <c r="C2204" s="1"/>
      <c r="D2204" s="1"/>
      <c r="E2204" s="1"/>
      <c r="F2204" s="1"/>
      <c r="G2204" s="1"/>
    </row>
    <row r="2205" spans="3:7" x14ac:dyDescent="0.25">
      <c r="C2205" s="1"/>
      <c r="D2205" s="1"/>
      <c r="E2205" s="1"/>
      <c r="F2205" s="1"/>
      <c r="G2205" s="1"/>
    </row>
    <row r="2206" spans="3:7" x14ac:dyDescent="0.25">
      <c r="C2206" s="1"/>
      <c r="D2206" s="1"/>
      <c r="E2206" s="1"/>
      <c r="F2206" s="1"/>
      <c r="G2206" s="1"/>
    </row>
    <row r="2207" spans="3:7" x14ac:dyDescent="0.25">
      <c r="C2207" s="1"/>
      <c r="D2207" s="1"/>
      <c r="E2207" s="1"/>
      <c r="F2207" s="1"/>
      <c r="G2207" s="1"/>
    </row>
    <row r="2208" spans="3:7" x14ac:dyDescent="0.25">
      <c r="C2208" s="1"/>
      <c r="D2208" s="1"/>
      <c r="E2208" s="1"/>
      <c r="F2208" s="1"/>
      <c r="G2208" s="1"/>
    </row>
    <row r="2209" spans="3:7" x14ac:dyDescent="0.25">
      <c r="C2209" s="1"/>
      <c r="D2209" s="1"/>
      <c r="E2209" s="1"/>
      <c r="F2209" s="1"/>
      <c r="G2209" s="1"/>
    </row>
    <row r="2210" spans="3:7" x14ac:dyDescent="0.25">
      <c r="C2210" s="1"/>
      <c r="D2210" s="1"/>
      <c r="E2210" s="1"/>
      <c r="F2210" s="1"/>
      <c r="G2210" s="1"/>
    </row>
    <row r="2211" spans="3:7" x14ac:dyDescent="0.25">
      <c r="C2211" s="1"/>
      <c r="D2211" s="1"/>
      <c r="E2211" s="1"/>
      <c r="F2211" s="1"/>
      <c r="G2211" s="1"/>
    </row>
    <row r="2212" spans="3:7" x14ac:dyDescent="0.25">
      <c r="C2212" s="1"/>
      <c r="D2212" s="1"/>
      <c r="E2212" s="1"/>
      <c r="F2212" s="1"/>
      <c r="G2212" s="1"/>
    </row>
    <row r="2213" spans="3:7" x14ac:dyDescent="0.25">
      <c r="C2213" s="1"/>
      <c r="D2213" s="1"/>
      <c r="E2213" s="1"/>
      <c r="F2213" s="1"/>
      <c r="G2213" s="1"/>
    </row>
    <row r="2214" spans="3:7" x14ac:dyDescent="0.25">
      <c r="C2214" s="1"/>
      <c r="D2214" s="1"/>
      <c r="E2214" s="1"/>
      <c r="F2214" s="1"/>
      <c r="G2214" s="1"/>
    </row>
    <row r="2215" spans="3:7" x14ac:dyDescent="0.25">
      <c r="C2215" s="1"/>
      <c r="D2215" s="1"/>
      <c r="E2215" s="1"/>
      <c r="F2215" s="1"/>
      <c r="G2215" s="1"/>
    </row>
    <row r="2216" spans="3:7" x14ac:dyDescent="0.25">
      <c r="C2216" s="1"/>
      <c r="D2216" s="1"/>
      <c r="E2216" s="1"/>
      <c r="F2216" s="1"/>
      <c r="G2216" s="1"/>
    </row>
    <row r="2217" spans="3:7" x14ac:dyDescent="0.25">
      <c r="C2217" s="1"/>
      <c r="D2217" s="1"/>
      <c r="E2217" s="1"/>
      <c r="F2217" s="1"/>
      <c r="G2217" s="1"/>
    </row>
    <row r="2218" spans="3:7" x14ac:dyDescent="0.25">
      <c r="C2218" s="1"/>
      <c r="D2218" s="1"/>
      <c r="E2218" s="1"/>
      <c r="F2218" s="1"/>
      <c r="G2218" s="1"/>
    </row>
    <row r="2219" spans="3:7" x14ac:dyDescent="0.25">
      <c r="C2219" s="1"/>
      <c r="D2219" s="1"/>
      <c r="E2219" s="1"/>
      <c r="F2219" s="1"/>
      <c r="G2219" s="1"/>
    </row>
    <row r="2220" spans="3:7" x14ac:dyDescent="0.25">
      <c r="C2220" s="1"/>
      <c r="D2220" s="1"/>
      <c r="E2220" s="1"/>
      <c r="F2220" s="1"/>
      <c r="G2220" s="1"/>
    </row>
    <row r="2221" spans="3:7" x14ac:dyDescent="0.25">
      <c r="C2221" s="1"/>
      <c r="D2221" s="1"/>
      <c r="E2221" s="1"/>
      <c r="F2221" s="1"/>
      <c r="G2221" s="1"/>
    </row>
    <row r="2222" spans="3:7" x14ac:dyDescent="0.25">
      <c r="C2222" s="1"/>
      <c r="D2222" s="1"/>
      <c r="E2222" s="1"/>
      <c r="F2222" s="1"/>
      <c r="G2222" s="1"/>
    </row>
    <row r="2223" spans="3:7" x14ac:dyDescent="0.25">
      <c r="C2223" s="1"/>
      <c r="D2223" s="1"/>
      <c r="E2223" s="1"/>
      <c r="F2223" s="1"/>
      <c r="G2223" s="1"/>
    </row>
    <row r="2224" spans="3:7" x14ac:dyDescent="0.25">
      <c r="C2224" s="1"/>
      <c r="D2224" s="1"/>
      <c r="E2224" s="1"/>
      <c r="F2224" s="1"/>
      <c r="G2224" s="1"/>
    </row>
    <row r="2225" spans="3:7" x14ac:dyDescent="0.25">
      <c r="C2225" s="1"/>
      <c r="D2225" s="1"/>
      <c r="E2225" s="1"/>
      <c r="F2225" s="1"/>
      <c r="G2225" s="1"/>
    </row>
    <row r="2226" spans="3:7" x14ac:dyDescent="0.25">
      <c r="C2226" s="1"/>
      <c r="D2226" s="1"/>
      <c r="E2226" s="1"/>
      <c r="F2226" s="1"/>
      <c r="G2226" s="1"/>
    </row>
    <row r="2227" spans="3:7" x14ac:dyDescent="0.25">
      <c r="C2227" s="1"/>
      <c r="D2227" s="1"/>
      <c r="E2227" s="1"/>
      <c r="F2227" s="1"/>
      <c r="G2227" s="1"/>
    </row>
    <row r="2228" spans="3:7" x14ac:dyDescent="0.25">
      <c r="C2228" s="1"/>
      <c r="D2228" s="1"/>
      <c r="E2228" s="1"/>
      <c r="F2228" s="1"/>
      <c r="G2228" s="1"/>
    </row>
    <row r="2229" spans="3:7" x14ac:dyDescent="0.25">
      <c r="C2229" s="1"/>
      <c r="D2229" s="1"/>
      <c r="E2229" s="1"/>
      <c r="F2229" s="1"/>
      <c r="G2229" s="1"/>
    </row>
    <row r="2230" spans="3:7" x14ac:dyDescent="0.25">
      <c r="C2230" s="1"/>
      <c r="D2230" s="1"/>
      <c r="E2230" s="1"/>
      <c r="F2230" s="1"/>
      <c r="G2230" s="1"/>
    </row>
    <row r="2231" spans="3:7" x14ac:dyDescent="0.25">
      <c r="C2231" s="1"/>
      <c r="D2231" s="1"/>
      <c r="E2231" s="1"/>
      <c r="F2231" s="1"/>
      <c r="G2231" s="1"/>
    </row>
    <row r="2232" spans="3:7" x14ac:dyDescent="0.25">
      <c r="C2232" s="1"/>
      <c r="D2232" s="1"/>
      <c r="E2232" s="1"/>
      <c r="F2232" s="1"/>
      <c r="G2232" s="1"/>
    </row>
    <row r="2233" spans="3:7" x14ac:dyDescent="0.25">
      <c r="C2233" s="1"/>
      <c r="D2233" s="1"/>
      <c r="E2233" s="1"/>
      <c r="F2233" s="1"/>
      <c r="G2233" s="1"/>
    </row>
    <row r="2234" spans="3:7" x14ac:dyDescent="0.25">
      <c r="C2234" s="1"/>
      <c r="D2234" s="1"/>
      <c r="E2234" s="1"/>
      <c r="F2234" s="1"/>
      <c r="G2234" s="1"/>
    </row>
    <row r="2235" spans="3:7" x14ac:dyDescent="0.25">
      <c r="C2235" s="1"/>
      <c r="D2235" s="1"/>
      <c r="E2235" s="1"/>
      <c r="F2235" s="1"/>
      <c r="G2235" s="1"/>
    </row>
    <row r="2236" spans="3:7" x14ac:dyDescent="0.25">
      <c r="C2236" s="1"/>
      <c r="D2236" s="1"/>
      <c r="E2236" s="1"/>
      <c r="F2236" s="1"/>
      <c r="G2236" s="1"/>
    </row>
    <row r="2237" spans="3:7" x14ac:dyDescent="0.25">
      <c r="C2237" s="1"/>
      <c r="D2237" s="1"/>
      <c r="E2237" s="1"/>
      <c r="F2237" s="1"/>
      <c r="G2237" s="1"/>
    </row>
    <row r="2238" spans="3:7" x14ac:dyDescent="0.25">
      <c r="C2238" s="1"/>
      <c r="D2238" s="1"/>
      <c r="E2238" s="1"/>
      <c r="F2238" s="1"/>
      <c r="G2238" s="1"/>
    </row>
    <row r="2239" spans="3:7" x14ac:dyDescent="0.25">
      <c r="C2239" s="1"/>
      <c r="D2239" s="1"/>
      <c r="E2239" s="1"/>
      <c r="F2239" s="1"/>
      <c r="G2239" s="1"/>
    </row>
    <row r="2240" spans="3:7" x14ac:dyDescent="0.25">
      <c r="C2240" s="1"/>
      <c r="D2240" s="1"/>
      <c r="E2240" s="1"/>
      <c r="F2240" s="1"/>
      <c r="G2240" s="1"/>
    </row>
    <row r="2241" spans="3:7" x14ac:dyDescent="0.25">
      <c r="C2241" s="1"/>
      <c r="D2241" s="1"/>
      <c r="E2241" s="1"/>
      <c r="F2241" s="1"/>
      <c r="G2241" s="1"/>
    </row>
    <row r="2242" spans="3:7" x14ac:dyDescent="0.25">
      <c r="C2242" s="1"/>
      <c r="D2242" s="1"/>
      <c r="E2242" s="1"/>
      <c r="F2242" s="1"/>
      <c r="G2242" s="1"/>
    </row>
    <row r="2243" spans="3:7" x14ac:dyDescent="0.25">
      <c r="C2243" s="1"/>
      <c r="D2243" s="1"/>
      <c r="E2243" s="1"/>
      <c r="F2243" s="1"/>
      <c r="G2243" s="1"/>
    </row>
    <row r="2244" spans="3:7" x14ac:dyDescent="0.25">
      <c r="C2244" s="1"/>
      <c r="D2244" s="1"/>
      <c r="E2244" s="1"/>
      <c r="F2244" s="1"/>
      <c r="G2244" s="1"/>
    </row>
    <row r="2245" spans="3:7" x14ac:dyDescent="0.25">
      <c r="C2245" s="1"/>
      <c r="D2245" s="1"/>
      <c r="E2245" s="1"/>
      <c r="F2245" s="1"/>
      <c r="G2245" s="1"/>
    </row>
    <row r="2246" spans="3:7" x14ac:dyDescent="0.25">
      <c r="C2246" s="1"/>
      <c r="D2246" s="1"/>
      <c r="E2246" s="1"/>
      <c r="F2246" s="1"/>
      <c r="G2246" s="1"/>
    </row>
    <row r="2247" spans="3:7" x14ac:dyDescent="0.25">
      <c r="C2247" s="1"/>
      <c r="D2247" s="1"/>
      <c r="E2247" s="1"/>
      <c r="F2247" s="1"/>
      <c r="G2247" s="1"/>
    </row>
    <row r="2248" spans="3:7" x14ac:dyDescent="0.25">
      <c r="C2248" s="1"/>
      <c r="D2248" s="1"/>
      <c r="E2248" s="1"/>
      <c r="F2248" s="1"/>
      <c r="G2248" s="1"/>
    </row>
    <row r="2249" spans="3:7" x14ac:dyDescent="0.25">
      <c r="C2249" s="1"/>
      <c r="D2249" s="1"/>
      <c r="E2249" s="1"/>
      <c r="F2249" s="1"/>
      <c r="G2249" s="1"/>
    </row>
    <row r="2250" spans="3:7" x14ac:dyDescent="0.25">
      <c r="C2250" s="1"/>
      <c r="D2250" s="1"/>
      <c r="E2250" s="1"/>
      <c r="F2250" s="1"/>
      <c r="G2250" s="1"/>
    </row>
    <row r="2251" spans="3:7" x14ac:dyDescent="0.25">
      <c r="C2251" s="1"/>
      <c r="D2251" s="1"/>
      <c r="E2251" s="1"/>
      <c r="F2251" s="1"/>
      <c r="G2251" s="1"/>
    </row>
    <row r="2252" spans="3:7" x14ac:dyDescent="0.25">
      <c r="C2252" s="1"/>
      <c r="D2252" s="1"/>
      <c r="E2252" s="1"/>
      <c r="F2252" s="1"/>
      <c r="G2252" s="1"/>
    </row>
    <row r="2253" spans="3:7" x14ac:dyDescent="0.25">
      <c r="C2253" s="1"/>
      <c r="D2253" s="1"/>
      <c r="E2253" s="1"/>
      <c r="F2253" s="1"/>
      <c r="G2253" s="1"/>
    </row>
    <row r="2254" spans="3:7" x14ac:dyDescent="0.25">
      <c r="C2254" s="1"/>
      <c r="D2254" s="1"/>
      <c r="E2254" s="1"/>
      <c r="F2254" s="1"/>
      <c r="G2254" s="1"/>
    </row>
    <row r="2255" spans="3:7" x14ac:dyDescent="0.25">
      <c r="C2255" s="1"/>
      <c r="D2255" s="1"/>
      <c r="E2255" s="1"/>
      <c r="F2255" s="1"/>
      <c r="G2255" s="1"/>
    </row>
    <row r="2256" spans="3:7" x14ac:dyDescent="0.25">
      <c r="C2256" s="1"/>
      <c r="D2256" s="1"/>
      <c r="E2256" s="1"/>
      <c r="F2256" s="1"/>
      <c r="G2256" s="1"/>
    </row>
    <row r="2257" spans="3:7" x14ac:dyDescent="0.25">
      <c r="C2257" s="1"/>
      <c r="D2257" s="1"/>
      <c r="E2257" s="1"/>
      <c r="F2257" s="1"/>
      <c r="G2257" s="1"/>
    </row>
    <row r="2258" spans="3:7" x14ac:dyDescent="0.25">
      <c r="C2258" s="1"/>
      <c r="D2258" s="1"/>
      <c r="E2258" s="1"/>
      <c r="F2258" s="1"/>
      <c r="G2258" s="1"/>
    </row>
    <row r="2259" spans="3:7" x14ac:dyDescent="0.25">
      <c r="C2259" s="1"/>
      <c r="D2259" s="1"/>
      <c r="E2259" s="1"/>
      <c r="F2259" s="1"/>
      <c r="G2259" s="1"/>
    </row>
    <row r="2260" spans="3:7" x14ac:dyDescent="0.25">
      <c r="C2260" s="1"/>
      <c r="D2260" s="1"/>
      <c r="E2260" s="1"/>
      <c r="F2260" s="1"/>
      <c r="G2260" s="1"/>
    </row>
    <row r="2261" spans="3:7" x14ac:dyDescent="0.25">
      <c r="C2261" s="1"/>
      <c r="D2261" s="1"/>
      <c r="E2261" s="1"/>
      <c r="F2261" s="1"/>
      <c r="G2261" s="1"/>
    </row>
    <row r="2262" spans="3:7" x14ac:dyDescent="0.25">
      <c r="C2262" s="1"/>
      <c r="D2262" s="1"/>
      <c r="E2262" s="1"/>
      <c r="F2262" s="1"/>
      <c r="G2262" s="1"/>
    </row>
    <row r="2263" spans="3:7" x14ac:dyDescent="0.25">
      <c r="C2263" s="1"/>
      <c r="D2263" s="1"/>
      <c r="E2263" s="1"/>
      <c r="F2263" s="1"/>
      <c r="G2263" s="1"/>
    </row>
    <row r="2264" spans="3:7" x14ac:dyDescent="0.25">
      <c r="C2264" s="1"/>
      <c r="D2264" s="1"/>
      <c r="E2264" s="1"/>
      <c r="F2264" s="1"/>
      <c r="G2264" s="1"/>
    </row>
    <row r="2265" spans="3:7" x14ac:dyDescent="0.25">
      <c r="C2265" s="1"/>
      <c r="D2265" s="1"/>
      <c r="E2265" s="1"/>
      <c r="F2265" s="1"/>
      <c r="G2265" s="1"/>
    </row>
    <row r="2266" spans="3:7" x14ac:dyDescent="0.25">
      <c r="C2266" s="1"/>
      <c r="D2266" s="1"/>
      <c r="E2266" s="1"/>
      <c r="F2266" s="1"/>
      <c r="G2266" s="1"/>
    </row>
    <row r="2267" spans="3:7" x14ac:dyDescent="0.25">
      <c r="C2267" s="1"/>
      <c r="D2267" s="1"/>
      <c r="E2267" s="1"/>
      <c r="F2267" s="1"/>
      <c r="G2267" s="1"/>
    </row>
    <row r="2268" spans="3:7" x14ac:dyDescent="0.25">
      <c r="C2268" s="1"/>
      <c r="D2268" s="1"/>
      <c r="E2268" s="1"/>
      <c r="F2268" s="1"/>
      <c r="G2268" s="1"/>
    </row>
    <row r="2269" spans="3:7" x14ac:dyDescent="0.25">
      <c r="C2269" s="1"/>
      <c r="D2269" s="1"/>
      <c r="E2269" s="1"/>
      <c r="F2269" s="1"/>
      <c r="G2269" s="1"/>
    </row>
    <row r="2270" spans="3:7" x14ac:dyDescent="0.25">
      <c r="C2270" s="1"/>
      <c r="D2270" s="1"/>
      <c r="E2270" s="1"/>
      <c r="F2270" s="1"/>
      <c r="G2270" s="1"/>
    </row>
    <row r="2271" spans="3:7" x14ac:dyDescent="0.25">
      <c r="C2271" s="1"/>
      <c r="D2271" s="1"/>
      <c r="E2271" s="1"/>
      <c r="F2271" s="1"/>
      <c r="G2271" s="1"/>
    </row>
    <row r="2272" spans="3:7" x14ac:dyDescent="0.25">
      <c r="C2272" s="1"/>
      <c r="D2272" s="1"/>
      <c r="E2272" s="1"/>
      <c r="F2272" s="1"/>
      <c r="G2272" s="1"/>
    </row>
    <row r="2273" spans="3:7" x14ac:dyDescent="0.25">
      <c r="C2273" s="1"/>
      <c r="D2273" s="1"/>
      <c r="E2273" s="1"/>
      <c r="F2273" s="1"/>
      <c r="G2273" s="1"/>
    </row>
    <row r="2274" spans="3:7" x14ac:dyDescent="0.25">
      <c r="C2274" s="1"/>
      <c r="D2274" s="1"/>
      <c r="E2274" s="1"/>
      <c r="F2274" s="1"/>
      <c r="G2274" s="1"/>
    </row>
    <row r="2275" spans="3:7" x14ac:dyDescent="0.25">
      <c r="C2275" s="1"/>
      <c r="D2275" s="1"/>
      <c r="E2275" s="1"/>
      <c r="F2275" s="1"/>
      <c r="G2275" s="1"/>
    </row>
    <row r="2276" spans="3:7" x14ac:dyDescent="0.25">
      <c r="C2276" s="1"/>
      <c r="D2276" s="1"/>
      <c r="E2276" s="1"/>
      <c r="F2276" s="1"/>
      <c r="G2276" s="1"/>
    </row>
    <row r="2277" spans="3:7" x14ac:dyDescent="0.25">
      <c r="C2277" s="1"/>
      <c r="D2277" s="1"/>
      <c r="E2277" s="1"/>
      <c r="F2277" s="1"/>
      <c r="G2277" s="1"/>
    </row>
    <row r="2278" spans="3:7" x14ac:dyDescent="0.25">
      <c r="C2278" s="1"/>
      <c r="D2278" s="1"/>
      <c r="E2278" s="1"/>
      <c r="F2278" s="1"/>
      <c r="G2278" s="1"/>
    </row>
    <row r="2279" spans="3:7" x14ac:dyDescent="0.25">
      <c r="C2279" s="1"/>
      <c r="D2279" s="1"/>
      <c r="E2279" s="1"/>
      <c r="F2279" s="1"/>
      <c r="G2279" s="1"/>
    </row>
    <row r="2280" spans="3:7" x14ac:dyDescent="0.25">
      <c r="C2280" s="1"/>
      <c r="D2280" s="1"/>
      <c r="E2280" s="1"/>
      <c r="F2280" s="1"/>
      <c r="G2280" s="1"/>
    </row>
    <row r="2281" spans="3:7" x14ac:dyDescent="0.25">
      <c r="C2281" s="1"/>
      <c r="D2281" s="1"/>
      <c r="E2281" s="1"/>
      <c r="F2281" s="1"/>
      <c r="G2281" s="1"/>
    </row>
    <row r="2282" spans="3:7" x14ac:dyDescent="0.25">
      <c r="C2282" s="1"/>
      <c r="D2282" s="1"/>
      <c r="E2282" s="1"/>
      <c r="F2282" s="1"/>
      <c r="G2282" s="1"/>
    </row>
    <row r="2283" spans="3:7" x14ac:dyDescent="0.25">
      <c r="C2283" s="1"/>
      <c r="D2283" s="1"/>
      <c r="E2283" s="1"/>
      <c r="F2283" s="1"/>
      <c r="G2283" s="1"/>
    </row>
    <row r="2284" spans="3:7" x14ac:dyDescent="0.25">
      <c r="C2284" s="1"/>
      <c r="D2284" s="1"/>
      <c r="E2284" s="1"/>
      <c r="F2284" s="1"/>
      <c r="G2284" s="1"/>
    </row>
    <row r="2285" spans="3:7" x14ac:dyDescent="0.25">
      <c r="C2285" s="1"/>
      <c r="D2285" s="1"/>
      <c r="E2285" s="1"/>
      <c r="F2285" s="1"/>
      <c r="G2285" s="1"/>
    </row>
    <row r="2286" spans="3:7" x14ac:dyDescent="0.25">
      <c r="C2286" s="1"/>
      <c r="D2286" s="1"/>
      <c r="E2286" s="1"/>
      <c r="F2286" s="1"/>
      <c r="G2286" s="1"/>
    </row>
    <row r="2287" spans="3:7" x14ac:dyDescent="0.25">
      <c r="C2287" s="1"/>
      <c r="D2287" s="1"/>
      <c r="E2287" s="1"/>
      <c r="F2287" s="1"/>
      <c r="G2287" s="1"/>
    </row>
    <row r="2288" spans="3:7" x14ac:dyDescent="0.25">
      <c r="C2288" s="1"/>
      <c r="D2288" s="1"/>
      <c r="E2288" s="1"/>
      <c r="F2288" s="1"/>
      <c r="G2288" s="1"/>
    </row>
    <row r="2289" spans="3:7" x14ac:dyDescent="0.25">
      <c r="C2289" s="1"/>
      <c r="D2289" s="1"/>
      <c r="E2289" s="1"/>
      <c r="F2289" s="1"/>
      <c r="G2289" s="1"/>
    </row>
    <row r="2290" spans="3:7" x14ac:dyDescent="0.25">
      <c r="C2290" s="1"/>
      <c r="D2290" s="1"/>
      <c r="E2290" s="1"/>
      <c r="F2290" s="1"/>
      <c r="G2290" s="1"/>
    </row>
    <row r="2291" spans="3:7" x14ac:dyDescent="0.25">
      <c r="C2291" s="1"/>
      <c r="D2291" s="1"/>
      <c r="E2291" s="1"/>
      <c r="F2291" s="1"/>
      <c r="G2291" s="1"/>
    </row>
    <row r="2292" spans="3:7" x14ac:dyDescent="0.25">
      <c r="C2292" s="1"/>
      <c r="D2292" s="1"/>
      <c r="E2292" s="1"/>
      <c r="F2292" s="1"/>
      <c r="G2292" s="1"/>
    </row>
    <row r="2293" spans="3:7" x14ac:dyDescent="0.25">
      <c r="C2293" s="1"/>
      <c r="D2293" s="1"/>
      <c r="E2293" s="1"/>
      <c r="F2293" s="1"/>
      <c r="G2293" s="1"/>
    </row>
    <row r="2294" spans="3:7" x14ac:dyDescent="0.25">
      <c r="C2294" s="1"/>
      <c r="D2294" s="1"/>
      <c r="E2294" s="1"/>
      <c r="F2294" s="1"/>
      <c r="G2294" s="1"/>
    </row>
    <row r="2295" spans="3:7" x14ac:dyDescent="0.25">
      <c r="C2295" s="1"/>
      <c r="D2295" s="1"/>
      <c r="E2295" s="1"/>
      <c r="F2295" s="1"/>
      <c r="G2295" s="1"/>
    </row>
    <row r="2296" spans="3:7" x14ac:dyDescent="0.25">
      <c r="C2296" s="1"/>
      <c r="D2296" s="1"/>
      <c r="E2296" s="1"/>
      <c r="F2296" s="1"/>
      <c r="G2296" s="1"/>
    </row>
    <row r="2297" spans="3:7" x14ac:dyDescent="0.25">
      <c r="C2297" s="1"/>
      <c r="D2297" s="1"/>
      <c r="E2297" s="1"/>
      <c r="F2297" s="1"/>
      <c r="G2297" s="1"/>
    </row>
    <row r="2298" spans="3:7" x14ac:dyDescent="0.25">
      <c r="C2298" s="1"/>
      <c r="D2298" s="1"/>
      <c r="E2298" s="1"/>
      <c r="F2298" s="1"/>
      <c r="G2298" s="1"/>
    </row>
    <row r="2299" spans="3:7" x14ac:dyDescent="0.25">
      <c r="C2299" s="1"/>
      <c r="D2299" s="1"/>
      <c r="E2299" s="1"/>
      <c r="F2299" s="1"/>
      <c r="G2299" s="1"/>
    </row>
    <row r="2300" spans="3:7" x14ac:dyDescent="0.25">
      <c r="C2300" s="1"/>
      <c r="D2300" s="1"/>
      <c r="E2300" s="1"/>
      <c r="F2300" s="1"/>
      <c r="G2300" s="1"/>
    </row>
    <row r="2301" spans="3:7" x14ac:dyDescent="0.25">
      <c r="C2301" s="1"/>
      <c r="D2301" s="1"/>
      <c r="E2301" s="1"/>
      <c r="F2301" s="1"/>
      <c r="G2301" s="1"/>
    </row>
    <row r="2302" spans="3:7" x14ac:dyDescent="0.25">
      <c r="C2302" s="1"/>
      <c r="D2302" s="1"/>
      <c r="E2302" s="1"/>
      <c r="F2302" s="1"/>
      <c r="G2302" s="1"/>
    </row>
    <row r="2303" spans="3:7" x14ac:dyDescent="0.25">
      <c r="C2303" s="1"/>
      <c r="D2303" s="1"/>
      <c r="E2303" s="1"/>
      <c r="F2303" s="1"/>
      <c r="G2303" s="1"/>
    </row>
    <row r="2304" spans="3:7" x14ac:dyDescent="0.25">
      <c r="C2304" s="1"/>
      <c r="D2304" s="1"/>
      <c r="E2304" s="1"/>
      <c r="F2304" s="1"/>
      <c r="G2304" s="1"/>
    </row>
    <row r="2305" spans="3:7" x14ac:dyDescent="0.25">
      <c r="C2305" s="1"/>
      <c r="D2305" s="1"/>
      <c r="E2305" s="1"/>
      <c r="F2305" s="1"/>
      <c r="G2305" s="1"/>
    </row>
    <row r="2306" spans="3:7" x14ac:dyDescent="0.25">
      <c r="C2306" s="1"/>
      <c r="D2306" s="1"/>
      <c r="E2306" s="1"/>
      <c r="F2306" s="1"/>
      <c r="G2306" s="1"/>
    </row>
    <row r="2307" spans="3:7" x14ac:dyDescent="0.25">
      <c r="C2307" s="1"/>
      <c r="D2307" s="1"/>
      <c r="E2307" s="1"/>
      <c r="F2307" s="1"/>
      <c r="G2307" s="1"/>
    </row>
    <row r="2308" spans="3:7" x14ac:dyDescent="0.25">
      <c r="C2308" s="1"/>
      <c r="D2308" s="1"/>
      <c r="E2308" s="1"/>
      <c r="F2308" s="1"/>
      <c r="G2308" s="1"/>
    </row>
    <row r="2309" spans="3:7" x14ac:dyDescent="0.25">
      <c r="C2309" s="1"/>
      <c r="D2309" s="1"/>
      <c r="E2309" s="1"/>
      <c r="F2309" s="1"/>
      <c r="G2309" s="1"/>
    </row>
    <row r="2310" spans="3:7" x14ac:dyDescent="0.25">
      <c r="C2310" s="1"/>
      <c r="D2310" s="1"/>
      <c r="E2310" s="1"/>
      <c r="F2310" s="1"/>
      <c r="G2310" s="1"/>
    </row>
    <row r="2311" spans="3:7" x14ac:dyDescent="0.25">
      <c r="C2311" s="1"/>
      <c r="D2311" s="1"/>
      <c r="E2311" s="1"/>
      <c r="F2311" s="1"/>
      <c r="G2311" s="1"/>
    </row>
    <row r="2312" spans="3:7" x14ac:dyDescent="0.25">
      <c r="C2312" s="1"/>
      <c r="D2312" s="1"/>
      <c r="E2312" s="1"/>
      <c r="F2312" s="1"/>
      <c r="G2312" s="1"/>
    </row>
    <row r="2313" spans="3:7" x14ac:dyDescent="0.25">
      <c r="C2313" s="1"/>
      <c r="D2313" s="1"/>
      <c r="E2313" s="1"/>
      <c r="F2313" s="1"/>
      <c r="G2313" s="1"/>
    </row>
    <row r="2314" spans="3:7" x14ac:dyDescent="0.25">
      <c r="C2314" s="1"/>
      <c r="D2314" s="1"/>
      <c r="E2314" s="1"/>
      <c r="F2314" s="1"/>
      <c r="G2314" s="1"/>
    </row>
    <row r="2315" spans="3:7" x14ac:dyDescent="0.25">
      <c r="C2315" s="1"/>
      <c r="D2315" s="1"/>
      <c r="E2315" s="1"/>
      <c r="F2315" s="1"/>
      <c r="G2315" s="1"/>
    </row>
    <row r="2316" spans="3:7" x14ac:dyDescent="0.25">
      <c r="C2316" s="1"/>
      <c r="D2316" s="1"/>
      <c r="E2316" s="1"/>
      <c r="F2316" s="1"/>
      <c r="G2316" s="1"/>
    </row>
    <row r="2317" spans="3:7" x14ac:dyDescent="0.25">
      <c r="C2317" s="1"/>
      <c r="D2317" s="1"/>
      <c r="E2317" s="1"/>
      <c r="F2317" s="1"/>
      <c r="G2317" s="1"/>
    </row>
    <row r="2318" spans="3:7" x14ac:dyDescent="0.25">
      <c r="C2318" s="1"/>
      <c r="D2318" s="1"/>
      <c r="E2318" s="1"/>
      <c r="F2318" s="1"/>
      <c r="G2318" s="1"/>
    </row>
    <row r="2319" spans="3:7" x14ac:dyDescent="0.25">
      <c r="C2319" s="1"/>
      <c r="D2319" s="1"/>
      <c r="E2319" s="1"/>
      <c r="F2319" s="1"/>
      <c r="G2319" s="1"/>
    </row>
    <row r="2320" spans="3:7" x14ac:dyDescent="0.25">
      <c r="C2320" s="1"/>
      <c r="D2320" s="1"/>
      <c r="E2320" s="1"/>
      <c r="F2320" s="1"/>
      <c r="G2320" s="1"/>
    </row>
    <row r="2321" spans="3:7" x14ac:dyDescent="0.25">
      <c r="C2321" s="1"/>
      <c r="D2321" s="1"/>
      <c r="E2321" s="1"/>
      <c r="F2321" s="1"/>
      <c r="G2321" s="1"/>
    </row>
    <row r="2322" spans="3:7" x14ac:dyDescent="0.25">
      <c r="C2322" s="1"/>
      <c r="D2322" s="1"/>
      <c r="E2322" s="1"/>
      <c r="F2322" s="1"/>
      <c r="G2322" s="1"/>
    </row>
    <row r="2323" spans="3:7" x14ac:dyDescent="0.25">
      <c r="C2323" s="1"/>
      <c r="D2323" s="1"/>
      <c r="E2323" s="1"/>
      <c r="F2323" s="1"/>
      <c r="G2323" s="1"/>
    </row>
    <row r="2324" spans="3:7" x14ac:dyDescent="0.25">
      <c r="C2324" s="1"/>
      <c r="D2324" s="1"/>
      <c r="E2324" s="1"/>
      <c r="F2324" s="1"/>
      <c r="G2324" s="1"/>
    </row>
    <row r="2325" spans="3:7" x14ac:dyDescent="0.25">
      <c r="C2325" s="1"/>
      <c r="D2325" s="1"/>
      <c r="E2325" s="1"/>
      <c r="F2325" s="1"/>
      <c r="G2325" s="1"/>
    </row>
    <row r="2326" spans="3:7" x14ac:dyDescent="0.25">
      <c r="C2326" s="1"/>
      <c r="D2326" s="1"/>
      <c r="E2326" s="1"/>
      <c r="F2326" s="1"/>
      <c r="G2326" s="1"/>
    </row>
    <row r="2327" spans="3:7" x14ac:dyDescent="0.25">
      <c r="C2327" s="1"/>
      <c r="D2327" s="1"/>
      <c r="E2327" s="1"/>
      <c r="F2327" s="1"/>
      <c r="G2327" s="1"/>
    </row>
    <row r="2328" spans="3:7" x14ac:dyDescent="0.25">
      <c r="C2328" s="1"/>
      <c r="D2328" s="1"/>
      <c r="E2328" s="1"/>
      <c r="F2328" s="1"/>
      <c r="G2328" s="1"/>
    </row>
    <row r="2329" spans="3:7" x14ac:dyDescent="0.25">
      <c r="C2329" s="1"/>
      <c r="D2329" s="1"/>
      <c r="E2329" s="1"/>
      <c r="F2329" s="1"/>
      <c r="G2329" s="1"/>
    </row>
    <row r="2330" spans="3:7" x14ac:dyDescent="0.25">
      <c r="C2330" s="1"/>
      <c r="D2330" s="1"/>
      <c r="E2330" s="1"/>
      <c r="F2330" s="1"/>
      <c r="G2330" s="1"/>
    </row>
    <row r="2331" spans="3:7" x14ac:dyDescent="0.25">
      <c r="C2331" s="1"/>
      <c r="D2331" s="1"/>
      <c r="E2331" s="1"/>
      <c r="F2331" s="1"/>
      <c r="G2331" s="1"/>
    </row>
    <row r="2332" spans="3:7" x14ac:dyDescent="0.25">
      <c r="C2332" s="1"/>
      <c r="D2332" s="1"/>
      <c r="E2332" s="1"/>
      <c r="F2332" s="1"/>
      <c r="G2332" s="1"/>
    </row>
    <row r="2333" spans="3:7" x14ac:dyDescent="0.25">
      <c r="C2333" s="1"/>
      <c r="D2333" s="1"/>
      <c r="E2333" s="1"/>
      <c r="F2333" s="1"/>
      <c r="G2333" s="1"/>
    </row>
    <row r="2334" spans="3:7" x14ac:dyDescent="0.25">
      <c r="C2334" s="1"/>
      <c r="D2334" s="1"/>
      <c r="E2334" s="1"/>
      <c r="F2334" s="1"/>
      <c r="G2334" s="1"/>
    </row>
    <row r="2335" spans="3:7" x14ac:dyDescent="0.25">
      <c r="C2335" s="1"/>
      <c r="D2335" s="1"/>
      <c r="E2335" s="1"/>
      <c r="F2335" s="1"/>
      <c r="G2335" s="1"/>
    </row>
    <row r="2336" spans="3:7" x14ac:dyDescent="0.25">
      <c r="C2336" s="1"/>
      <c r="D2336" s="1"/>
      <c r="E2336" s="1"/>
      <c r="F2336" s="1"/>
      <c r="G2336" s="1"/>
    </row>
    <row r="2337" spans="3:7" x14ac:dyDescent="0.25">
      <c r="C2337" s="1"/>
      <c r="D2337" s="1"/>
      <c r="E2337" s="1"/>
      <c r="F2337" s="1"/>
      <c r="G2337" s="1"/>
    </row>
    <row r="2338" spans="3:7" x14ac:dyDescent="0.25">
      <c r="C2338" s="1"/>
      <c r="D2338" s="1"/>
      <c r="E2338" s="1"/>
      <c r="F2338" s="1"/>
      <c r="G2338" s="1"/>
    </row>
    <row r="2339" spans="3:7" x14ac:dyDescent="0.25">
      <c r="C2339" s="1"/>
      <c r="D2339" s="1"/>
      <c r="E2339" s="1"/>
      <c r="F2339" s="1"/>
      <c r="G233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97B0-2AE4-40C0-8C75-8AEB6B1226C4}">
  <sheetPr>
    <tabColor rgb="FF92D050"/>
  </sheetPr>
  <dimension ref="A1:AH82"/>
  <sheetViews>
    <sheetView topLeftCell="L25" zoomScale="120" zoomScaleNormal="120" workbookViewId="0">
      <selection activeCell="U52" sqref="U52:BB59"/>
    </sheetView>
  </sheetViews>
  <sheetFormatPr defaultRowHeight="15" x14ac:dyDescent="0.25"/>
  <cols>
    <col min="1" max="1" width="49.28515625" bestFit="1" customWidth="1"/>
    <col min="2" max="2" width="26" customWidth="1"/>
    <col min="17" max="17" width="13.42578125" bestFit="1" customWidth="1"/>
  </cols>
  <sheetData>
    <row r="1" spans="1:34" x14ac:dyDescent="0.25">
      <c r="A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t="s">
        <v>23</v>
      </c>
      <c r="C2" s="8">
        <v>2.5</v>
      </c>
      <c r="D2" s="8">
        <v>2.5</v>
      </c>
      <c r="E2" s="8">
        <v>2.5</v>
      </c>
      <c r="F2" s="8">
        <v>2.5</v>
      </c>
      <c r="G2" s="8">
        <v>2.5</v>
      </c>
      <c r="H2" s="8">
        <v>2.5</v>
      </c>
      <c r="I2" s="8">
        <v>2.5</v>
      </c>
      <c r="J2" s="8">
        <v>2.5</v>
      </c>
      <c r="K2" s="8">
        <v>2.5</v>
      </c>
      <c r="L2" s="8">
        <v>2.5</v>
      </c>
      <c r="M2" s="8">
        <v>2.5</v>
      </c>
      <c r="N2" s="8">
        <v>2.5</v>
      </c>
      <c r="O2" s="8">
        <v>2.5</v>
      </c>
      <c r="P2" s="8">
        <v>2.5</v>
      </c>
      <c r="Q2" s="8">
        <v>2.5</v>
      </c>
      <c r="R2" s="8">
        <v>2.5</v>
      </c>
      <c r="S2" s="8">
        <v>2.5</v>
      </c>
      <c r="T2" s="8">
        <v>2.5</v>
      </c>
      <c r="U2" s="8">
        <v>2.5</v>
      </c>
      <c r="V2" s="8">
        <v>2.5</v>
      </c>
      <c r="W2" s="8">
        <v>2.5</v>
      </c>
      <c r="X2" s="8">
        <v>2.5</v>
      </c>
      <c r="Y2" s="8">
        <v>2.5</v>
      </c>
      <c r="Z2" s="8">
        <v>2.5</v>
      </c>
      <c r="AA2" s="8">
        <v>2.5</v>
      </c>
      <c r="AB2" s="8">
        <v>2.5</v>
      </c>
      <c r="AC2" s="8">
        <v>2.5</v>
      </c>
      <c r="AD2" s="8">
        <v>2.5</v>
      </c>
      <c r="AE2" s="8">
        <v>2.5</v>
      </c>
      <c r="AF2" s="8">
        <v>2.5</v>
      </c>
      <c r="AG2" s="8">
        <v>2.5</v>
      </c>
      <c r="AH2" s="8">
        <v>2.5</v>
      </c>
    </row>
    <row r="3" spans="1:34" x14ac:dyDescent="0.25">
      <c r="A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25">
      <c r="A4" t="s">
        <v>89</v>
      </c>
      <c r="C4" s="8">
        <v>0</v>
      </c>
      <c r="D4" s="8">
        <v>0</v>
      </c>
      <c r="E4" s="8">
        <v>0</v>
      </c>
      <c r="F4" s="8">
        <v>0</v>
      </c>
      <c r="G4" s="8">
        <v>0</v>
      </c>
      <c r="H4" s="8">
        <v>0</v>
      </c>
      <c r="I4" s="8">
        <v>0</v>
      </c>
      <c r="J4" s="8">
        <v>0</v>
      </c>
      <c r="K4" s="8">
        <v>0</v>
      </c>
      <c r="L4" s="8">
        <v>0</v>
      </c>
      <c r="M4" s="8">
        <v>0</v>
      </c>
      <c r="N4" s="8">
        <v>0</v>
      </c>
      <c r="O4" s="8">
        <v>0</v>
      </c>
      <c r="P4" s="8">
        <v>0</v>
      </c>
      <c r="Q4" s="8">
        <v>0</v>
      </c>
      <c r="R4" s="8">
        <v>0</v>
      </c>
      <c r="S4" s="8">
        <v>0</v>
      </c>
      <c r="T4" s="8">
        <v>0.2</v>
      </c>
      <c r="U4" s="8">
        <v>0.2</v>
      </c>
      <c r="V4" s="8">
        <v>0.2</v>
      </c>
      <c r="W4" s="8">
        <v>0.2</v>
      </c>
      <c r="X4" s="8">
        <v>0.2</v>
      </c>
      <c r="Y4" s="8">
        <v>0.2</v>
      </c>
      <c r="Z4" s="8">
        <v>0.2</v>
      </c>
      <c r="AA4" s="8">
        <v>0.2</v>
      </c>
      <c r="AB4" s="8">
        <v>0.2</v>
      </c>
      <c r="AC4" s="8">
        <v>0.2</v>
      </c>
      <c r="AD4" s="8">
        <v>0.2</v>
      </c>
      <c r="AE4" s="8">
        <v>0.2</v>
      </c>
      <c r="AF4" s="8">
        <v>0.2</v>
      </c>
      <c r="AG4" s="8">
        <v>0.2</v>
      </c>
      <c r="AH4" s="8">
        <v>0.2</v>
      </c>
    </row>
    <row r="5" spans="1:34" x14ac:dyDescent="0.25">
      <c r="A5" t="s">
        <v>90</v>
      </c>
      <c r="C5" s="8">
        <v>0</v>
      </c>
      <c r="D5" s="8">
        <v>0</v>
      </c>
      <c r="E5" s="8">
        <v>0</v>
      </c>
      <c r="F5" s="8">
        <v>0</v>
      </c>
      <c r="G5" s="8">
        <v>0</v>
      </c>
      <c r="H5" s="8">
        <v>0</v>
      </c>
      <c r="I5" s="8">
        <v>0</v>
      </c>
      <c r="J5" s="8">
        <v>0</v>
      </c>
      <c r="K5" s="8">
        <v>0</v>
      </c>
      <c r="L5" s="8">
        <v>0</v>
      </c>
      <c r="M5" s="8">
        <v>0</v>
      </c>
      <c r="N5" s="8">
        <v>0</v>
      </c>
      <c r="O5" s="8">
        <v>0</v>
      </c>
      <c r="P5" s="8">
        <v>0</v>
      </c>
      <c r="Q5" s="8">
        <v>0</v>
      </c>
      <c r="R5" s="8">
        <v>0</v>
      </c>
      <c r="S5" s="8">
        <v>0</v>
      </c>
      <c r="T5" s="8">
        <v>0.25</v>
      </c>
      <c r="U5" s="8">
        <v>0.5</v>
      </c>
      <c r="V5" s="8">
        <v>0.5</v>
      </c>
      <c r="W5" s="8">
        <v>0.5</v>
      </c>
      <c r="X5" s="8">
        <v>0.5</v>
      </c>
      <c r="Y5" s="8">
        <v>0.5</v>
      </c>
      <c r="Z5" s="8">
        <v>0.5</v>
      </c>
      <c r="AA5" s="8">
        <v>0.5</v>
      </c>
      <c r="AB5" s="8">
        <v>0.5</v>
      </c>
      <c r="AC5" s="8">
        <v>0.5</v>
      </c>
      <c r="AD5" s="8">
        <v>0.5</v>
      </c>
      <c r="AE5" s="8">
        <v>0.5</v>
      </c>
      <c r="AF5" s="8">
        <v>0.5</v>
      </c>
      <c r="AG5" s="8">
        <v>0.5</v>
      </c>
      <c r="AH5" s="8">
        <v>0.5</v>
      </c>
    </row>
    <row r="6" spans="1:34" x14ac:dyDescent="0.25">
      <c r="A6"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19.507289728</v>
      </c>
      <c r="U6" s="8">
        <v>19.507289728</v>
      </c>
      <c r="V6" s="8">
        <v>25.2610991247534</v>
      </c>
      <c r="W6" s="8">
        <v>29.171398747932699</v>
      </c>
      <c r="X6" s="8">
        <v>29.171398747932699</v>
      </c>
      <c r="Y6" s="8">
        <v>29.171398747932699</v>
      </c>
      <c r="Z6" s="8">
        <v>73.321200000000005</v>
      </c>
      <c r="AA6" s="8">
        <v>73.321200000000005</v>
      </c>
      <c r="AB6" s="8">
        <v>73.321200000000005</v>
      </c>
      <c r="AC6" s="8">
        <v>73.321200000000005</v>
      </c>
      <c r="AD6" s="8">
        <v>73.321200000000005</v>
      </c>
      <c r="AE6" s="8">
        <v>73.321200000000005</v>
      </c>
      <c r="AF6" s="8">
        <v>73.321200000000005</v>
      </c>
      <c r="AG6" s="8">
        <v>73.321200000000005</v>
      </c>
      <c r="AH6" s="8">
        <v>73.321200000000005</v>
      </c>
    </row>
    <row r="7" spans="1:34" x14ac:dyDescent="0.25">
      <c r="A7" t="s">
        <v>25</v>
      </c>
      <c r="C7" s="8">
        <v>5.4779734943999996</v>
      </c>
      <c r="D7" s="8">
        <v>5.4779734943999996</v>
      </c>
      <c r="E7" s="8">
        <v>5.4779734943999996</v>
      </c>
      <c r="F7" s="8">
        <v>36.719843529599999</v>
      </c>
      <c r="G7" s="8">
        <v>36.719843529599999</v>
      </c>
      <c r="H7" s="8">
        <v>36.719843529599999</v>
      </c>
      <c r="I7" s="8">
        <v>36.719843529599999</v>
      </c>
      <c r="J7" s="8">
        <v>36.719843529599999</v>
      </c>
      <c r="K7" s="8">
        <v>36.719843529599999</v>
      </c>
      <c r="L7" s="8">
        <v>36.719843529599999</v>
      </c>
      <c r="M7" s="8">
        <v>36.719843529599999</v>
      </c>
      <c r="N7" s="8">
        <v>36.719843529599999</v>
      </c>
      <c r="O7" s="8">
        <v>36.719843529599999</v>
      </c>
      <c r="P7" s="8">
        <v>36.719843529599999</v>
      </c>
      <c r="Q7" s="8">
        <v>36.719843529599999</v>
      </c>
      <c r="R7" s="8">
        <v>44.696603519999996</v>
      </c>
      <c r="S7" s="8">
        <v>64.661443347468406</v>
      </c>
      <c r="T7" s="8">
        <v>64.661443347468406</v>
      </c>
      <c r="U7" s="8">
        <v>64.661443347468406</v>
      </c>
      <c r="V7" s="8">
        <v>64.661443347468406</v>
      </c>
      <c r="W7" s="8">
        <v>64.661443347468406</v>
      </c>
      <c r="X7" s="8">
        <v>64.661443347468406</v>
      </c>
      <c r="Y7" s="8">
        <v>66.4078238856236</v>
      </c>
      <c r="Z7" s="8">
        <v>73.220038087856295</v>
      </c>
      <c r="AA7" s="8">
        <v>73.220038087856295</v>
      </c>
      <c r="AB7" s="8">
        <v>73.220038087856295</v>
      </c>
      <c r="AC7" s="8">
        <v>73.220038087856295</v>
      </c>
      <c r="AD7" s="8">
        <v>73.220038087856295</v>
      </c>
      <c r="AE7" s="8">
        <v>73.220038087856295</v>
      </c>
      <c r="AF7" s="8">
        <v>73.220038087856295</v>
      </c>
      <c r="AG7" s="8">
        <v>73.220038087856295</v>
      </c>
      <c r="AH7" s="8">
        <v>73.220038087856295</v>
      </c>
    </row>
    <row r="8" spans="1:34" x14ac:dyDescent="0.25">
      <c r="A8" t="s">
        <v>26</v>
      </c>
      <c r="C8" s="8">
        <v>0</v>
      </c>
      <c r="D8" s="8">
        <v>0</v>
      </c>
      <c r="E8" s="8">
        <v>53.228577606593902</v>
      </c>
      <c r="F8" s="8">
        <v>53.228577606593902</v>
      </c>
      <c r="G8" s="8">
        <v>53.228577606593902</v>
      </c>
      <c r="H8" s="8">
        <v>53.228577606593902</v>
      </c>
      <c r="I8" s="8">
        <v>53.228577606593902</v>
      </c>
      <c r="J8" s="8">
        <v>53.228577606593902</v>
      </c>
      <c r="K8" s="8">
        <v>53.228577606593902</v>
      </c>
      <c r="L8" s="8">
        <v>53.228577606593902</v>
      </c>
      <c r="M8" s="8">
        <v>53.228577606593902</v>
      </c>
      <c r="N8" s="8">
        <v>53.228577606593902</v>
      </c>
      <c r="O8" s="8">
        <v>53.228577606593902</v>
      </c>
      <c r="P8" s="8">
        <v>53.228577606593902</v>
      </c>
      <c r="Q8" s="8">
        <v>53.228577606593902</v>
      </c>
      <c r="R8" s="8">
        <v>53.228577606593902</v>
      </c>
      <c r="S8" s="8">
        <v>53.228577606593902</v>
      </c>
      <c r="T8" s="8">
        <v>53.228577606593902</v>
      </c>
      <c r="U8" s="8">
        <v>53.228577606593902</v>
      </c>
      <c r="V8" s="8">
        <v>53.228577606593902</v>
      </c>
      <c r="W8" s="8">
        <v>53.228577606593902</v>
      </c>
      <c r="X8" s="8">
        <v>53.228577606593902</v>
      </c>
      <c r="Y8" s="8">
        <v>53.228577606593902</v>
      </c>
      <c r="Z8" s="8">
        <v>53.228577606593902</v>
      </c>
      <c r="AA8" s="8">
        <v>53.228577606593902</v>
      </c>
      <c r="AB8" s="8">
        <v>53.228577606593902</v>
      </c>
      <c r="AC8" s="8">
        <v>53.228577606593902</v>
      </c>
      <c r="AD8" s="8">
        <v>53.228577606593902</v>
      </c>
      <c r="AE8" s="8">
        <v>53.228577606593902</v>
      </c>
      <c r="AF8" s="8">
        <v>53.228577606593902</v>
      </c>
      <c r="AG8" s="8">
        <v>53.228577606593902</v>
      </c>
      <c r="AH8" s="8">
        <v>53.228577606593902</v>
      </c>
    </row>
    <row r="9" spans="1:34" x14ac:dyDescent="0.25">
      <c r="A9" t="s">
        <v>27</v>
      </c>
      <c r="C9" s="8">
        <v>70.277163752359101</v>
      </c>
      <c r="D9" s="8">
        <v>70.277163752359101</v>
      </c>
      <c r="E9" s="8">
        <v>70.277163752359101</v>
      </c>
      <c r="F9" s="8">
        <v>70.277163752359101</v>
      </c>
      <c r="G9" s="8">
        <v>70.277163752359101</v>
      </c>
      <c r="H9" s="8">
        <v>70.277163752359101</v>
      </c>
      <c r="I9" s="8">
        <v>70.277163752359101</v>
      </c>
      <c r="J9" s="8">
        <v>70.277163752359101</v>
      </c>
      <c r="K9" s="8">
        <v>70.277163752359101</v>
      </c>
      <c r="L9" s="8">
        <v>70.277163752359101</v>
      </c>
      <c r="M9" s="8">
        <v>70.277163752359101</v>
      </c>
      <c r="N9" s="8">
        <v>70.277163752359101</v>
      </c>
      <c r="O9" s="8">
        <v>70.277163752359101</v>
      </c>
      <c r="P9" s="8">
        <v>70.277163752359101</v>
      </c>
      <c r="Q9" s="8">
        <v>70.277163752359101</v>
      </c>
      <c r="R9" s="8">
        <v>70.277163752359101</v>
      </c>
      <c r="S9" s="8">
        <v>70.277163752359101</v>
      </c>
      <c r="T9" s="8">
        <v>70.277163752359101</v>
      </c>
      <c r="U9" s="8">
        <v>70.277163752359101</v>
      </c>
      <c r="V9" s="8">
        <v>70.277163752359101</v>
      </c>
      <c r="W9" s="8">
        <v>70.277163752359101</v>
      </c>
      <c r="X9" s="8">
        <v>70.277163752359101</v>
      </c>
      <c r="Y9" s="8">
        <v>70.277163752359101</v>
      </c>
      <c r="Z9" s="8">
        <v>70.277163752359101</v>
      </c>
      <c r="AA9" s="8">
        <v>70.277163752359101</v>
      </c>
      <c r="AB9" s="8">
        <v>70.277163752359101</v>
      </c>
      <c r="AC9" s="8">
        <v>70.277163752359101</v>
      </c>
      <c r="AD9" s="8">
        <v>70.277163752359101</v>
      </c>
      <c r="AE9" s="8">
        <v>70.277163752359101</v>
      </c>
      <c r="AF9" s="8">
        <v>70.277163752359101</v>
      </c>
      <c r="AG9" s="8">
        <v>70.277163752359101</v>
      </c>
      <c r="AH9" s="8">
        <v>70.277163752359101</v>
      </c>
    </row>
    <row r="10" spans="1:34" x14ac:dyDescent="0.25">
      <c r="A10" t="s">
        <v>28</v>
      </c>
      <c r="C10" s="8">
        <v>2</v>
      </c>
      <c r="D10" s="8">
        <v>2</v>
      </c>
      <c r="E10" s="8">
        <v>2</v>
      </c>
      <c r="F10" s="8">
        <v>2</v>
      </c>
      <c r="G10" s="8">
        <v>2</v>
      </c>
      <c r="H10" s="8">
        <v>2</v>
      </c>
      <c r="I10" s="8">
        <v>2</v>
      </c>
      <c r="J10" s="8">
        <v>2</v>
      </c>
      <c r="K10" s="8">
        <v>2</v>
      </c>
      <c r="L10" s="8">
        <v>2</v>
      </c>
      <c r="M10" s="8">
        <v>2</v>
      </c>
      <c r="N10" s="8">
        <v>2</v>
      </c>
      <c r="O10" s="8">
        <v>2</v>
      </c>
      <c r="P10" s="8">
        <v>2</v>
      </c>
      <c r="Q10" s="8">
        <v>2</v>
      </c>
      <c r="R10" s="8">
        <v>2</v>
      </c>
      <c r="S10" s="8">
        <v>2</v>
      </c>
      <c r="T10" s="8">
        <v>5</v>
      </c>
      <c r="U10" s="8">
        <v>5</v>
      </c>
      <c r="V10" s="8">
        <v>6</v>
      </c>
      <c r="W10" s="8">
        <v>6</v>
      </c>
      <c r="X10" s="8">
        <v>6</v>
      </c>
      <c r="Y10" s="8">
        <v>6</v>
      </c>
      <c r="Z10" s="8">
        <v>6</v>
      </c>
      <c r="AA10" s="8">
        <v>6</v>
      </c>
      <c r="AB10" s="8">
        <v>6</v>
      </c>
      <c r="AC10" s="8">
        <v>6</v>
      </c>
      <c r="AD10" s="8">
        <v>6</v>
      </c>
      <c r="AE10" s="8">
        <v>6</v>
      </c>
      <c r="AF10" s="8">
        <v>6</v>
      </c>
      <c r="AG10" s="8">
        <v>6</v>
      </c>
      <c r="AH10" s="8">
        <v>6</v>
      </c>
    </row>
    <row r="11" spans="1:34" x14ac:dyDescent="0.25">
      <c r="A11" t="s">
        <v>29</v>
      </c>
      <c r="C11" s="8">
        <v>12.6929292929293</v>
      </c>
      <c r="D11" s="8">
        <v>12.6929292929293</v>
      </c>
      <c r="E11" s="8">
        <v>12.6929292929293</v>
      </c>
      <c r="F11" s="8">
        <v>12.6929292929293</v>
      </c>
      <c r="G11" s="8">
        <v>12.6929292929293</v>
      </c>
      <c r="H11" s="8">
        <v>12.6929292929293</v>
      </c>
      <c r="I11" s="8">
        <v>12.6929292929293</v>
      </c>
      <c r="J11" s="8">
        <v>12.6929292929293</v>
      </c>
      <c r="K11" s="8">
        <v>12.6929292929293</v>
      </c>
      <c r="L11" s="8">
        <v>12.6929292929293</v>
      </c>
      <c r="M11" s="8">
        <v>12.6929292929293</v>
      </c>
      <c r="N11" s="8">
        <v>12.6929292929293</v>
      </c>
      <c r="O11" s="8">
        <v>12.6929292929293</v>
      </c>
      <c r="P11" s="8">
        <v>12.6929292929293</v>
      </c>
      <c r="Q11" s="8">
        <v>12.6929292929293</v>
      </c>
      <c r="R11" s="8">
        <v>12.6929292929293</v>
      </c>
      <c r="S11" s="8">
        <v>12.6929292929293</v>
      </c>
      <c r="T11" s="8">
        <v>12.6929292929293</v>
      </c>
      <c r="U11" s="8">
        <v>12.6929292929293</v>
      </c>
      <c r="V11" s="8">
        <v>12.6929292929293</v>
      </c>
      <c r="W11" s="8">
        <v>12.6929292929293</v>
      </c>
      <c r="X11" s="8">
        <v>12.6929292929293</v>
      </c>
      <c r="Y11" s="8">
        <v>12.6929292929293</v>
      </c>
      <c r="Z11" s="8">
        <v>12.6929292929293</v>
      </c>
      <c r="AA11" s="8">
        <v>12.6929292929293</v>
      </c>
      <c r="AB11" s="8">
        <v>12.6929292929293</v>
      </c>
      <c r="AC11" s="8">
        <v>12.6929292929293</v>
      </c>
      <c r="AD11" s="8">
        <v>12.6929292929293</v>
      </c>
      <c r="AE11" s="8">
        <v>12.6929292929293</v>
      </c>
      <c r="AF11" s="8">
        <v>12.6929292929293</v>
      </c>
      <c r="AG11" s="8">
        <v>12.6929292929293</v>
      </c>
      <c r="AH11" s="8">
        <v>12.6929292929293</v>
      </c>
    </row>
    <row r="12" spans="1:34" x14ac:dyDescent="0.25">
      <c r="A12" t="s">
        <v>30</v>
      </c>
      <c r="C12" s="8">
        <v>80.322537600000004</v>
      </c>
      <c r="D12" s="8">
        <v>82.908092800000006</v>
      </c>
      <c r="E12" s="8">
        <v>85.279203199999998</v>
      </c>
      <c r="F12" s="8">
        <v>85.279203199999998</v>
      </c>
      <c r="G12" s="8">
        <v>85.279203199999998</v>
      </c>
      <c r="H12" s="8">
        <v>85.279203199999998</v>
      </c>
      <c r="I12" s="8">
        <v>85.279203199999998</v>
      </c>
      <c r="J12" s="8">
        <v>85.279203199999998</v>
      </c>
      <c r="K12" s="8">
        <v>85.279203199999998</v>
      </c>
      <c r="L12" s="8">
        <v>85.279203199999998</v>
      </c>
      <c r="M12" s="8">
        <v>85.279203199999998</v>
      </c>
      <c r="N12" s="8">
        <v>85.279203199999998</v>
      </c>
      <c r="O12" s="8">
        <v>85.279203199999998</v>
      </c>
      <c r="P12" s="8">
        <v>85.279203199999998</v>
      </c>
      <c r="Q12" s="8">
        <v>85.279203199999998</v>
      </c>
      <c r="R12" s="8">
        <v>85.279203199999998</v>
      </c>
      <c r="S12" s="8">
        <v>85.279203199999998</v>
      </c>
      <c r="T12" s="8">
        <v>85.279203199999998</v>
      </c>
      <c r="U12" s="8">
        <v>85.279203199999998</v>
      </c>
      <c r="V12" s="8">
        <v>85.279203199999998</v>
      </c>
      <c r="W12" s="8">
        <v>85.279203199999998</v>
      </c>
      <c r="X12" s="8">
        <v>85.279203199999998</v>
      </c>
      <c r="Y12" s="8">
        <v>85.279203199999998</v>
      </c>
      <c r="Z12" s="8">
        <v>85.279203199999998</v>
      </c>
      <c r="AA12" s="8">
        <v>85.279203199999998</v>
      </c>
      <c r="AB12" s="8">
        <v>85.279203199999998</v>
      </c>
      <c r="AC12" s="8">
        <v>85.279203199999998</v>
      </c>
      <c r="AD12" s="8">
        <v>85.279203199999998</v>
      </c>
      <c r="AE12" s="8">
        <v>85.279203199999998</v>
      </c>
      <c r="AF12" s="8">
        <v>85.279203199999998</v>
      </c>
      <c r="AG12" s="8">
        <v>85.279203199999998</v>
      </c>
      <c r="AH12" s="8">
        <v>85.279203199999998</v>
      </c>
    </row>
    <row r="13" spans="1:34" x14ac:dyDescent="0.25">
      <c r="A13" t="s">
        <v>31</v>
      </c>
      <c r="C13" s="8">
        <v>0.08</v>
      </c>
      <c r="D13" s="8">
        <v>0.09</v>
      </c>
      <c r="E13" s="8">
        <v>0.1</v>
      </c>
      <c r="F13" s="8">
        <v>0.3</v>
      </c>
      <c r="G13" s="8">
        <v>0.5</v>
      </c>
      <c r="H13" s="8">
        <v>0.7</v>
      </c>
      <c r="I13" s="8">
        <v>0.7</v>
      </c>
      <c r="J13" s="8">
        <v>0.7</v>
      </c>
      <c r="K13" s="8">
        <v>0.7</v>
      </c>
      <c r="L13" s="8">
        <v>0.7</v>
      </c>
      <c r="M13" s="8">
        <v>0.7</v>
      </c>
      <c r="N13" s="8">
        <v>0.7</v>
      </c>
      <c r="O13" s="8">
        <v>0.7</v>
      </c>
      <c r="P13" s="8">
        <v>0.7</v>
      </c>
      <c r="Q13" s="8">
        <v>0.7</v>
      </c>
      <c r="R13" s="8">
        <v>0.9</v>
      </c>
      <c r="S13" s="8">
        <v>1.1000000000000001</v>
      </c>
      <c r="T13" s="8">
        <v>1.3</v>
      </c>
      <c r="U13" s="8">
        <v>1.5</v>
      </c>
      <c r="V13" s="8">
        <v>1.5</v>
      </c>
      <c r="W13" s="8">
        <v>1.5</v>
      </c>
      <c r="X13" s="8">
        <v>1.5</v>
      </c>
      <c r="Y13" s="8">
        <v>1.5</v>
      </c>
      <c r="Z13" s="8">
        <v>1.5</v>
      </c>
      <c r="AA13" s="8">
        <v>1.5</v>
      </c>
      <c r="AB13" s="8">
        <v>1.5</v>
      </c>
      <c r="AC13" s="8">
        <v>1.5</v>
      </c>
      <c r="AD13" s="8">
        <v>1.5</v>
      </c>
      <c r="AE13" s="8">
        <v>1.5</v>
      </c>
      <c r="AF13" s="8">
        <v>1.5</v>
      </c>
      <c r="AG13" s="8">
        <v>1.5</v>
      </c>
      <c r="AH13" s="8">
        <v>1.5</v>
      </c>
    </row>
    <row r="14" spans="1:34" x14ac:dyDescent="0.25">
      <c r="A14" t="s">
        <v>32</v>
      </c>
      <c r="C14" s="8">
        <v>3.9</v>
      </c>
      <c r="D14" s="8">
        <v>3.9</v>
      </c>
      <c r="E14" s="8">
        <v>2.82</v>
      </c>
      <c r="F14" s="8">
        <v>2.82</v>
      </c>
      <c r="G14" s="8">
        <v>2.82</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25">
      <c r="A15" t="s">
        <v>91</v>
      </c>
      <c r="C15" s="8">
        <v>0</v>
      </c>
      <c r="D15" s="8">
        <v>0</v>
      </c>
      <c r="E15" s="8">
        <v>0</v>
      </c>
      <c r="F15" s="8">
        <v>0</v>
      </c>
      <c r="G15" s="8">
        <v>0.7</v>
      </c>
      <c r="H15" s="8">
        <v>0.7</v>
      </c>
      <c r="I15" s="8">
        <v>0.7</v>
      </c>
      <c r="J15" s="8">
        <v>0.7</v>
      </c>
      <c r="K15" s="8">
        <v>0.7</v>
      </c>
      <c r="L15" s="8">
        <v>0.7</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25">
      <c r="A16" t="s">
        <v>33</v>
      </c>
      <c r="C16" s="8">
        <v>6.2</v>
      </c>
      <c r="D16" s="8">
        <v>6.2</v>
      </c>
      <c r="E16" s="8">
        <v>6.2</v>
      </c>
      <c r="F16" s="8">
        <v>9.1917031742880493</v>
      </c>
      <c r="G16" s="8">
        <v>9.1958199324995</v>
      </c>
      <c r="H16" s="8">
        <v>9.1999366907109597</v>
      </c>
      <c r="I16" s="8">
        <v>9.2040534489224193</v>
      </c>
      <c r="J16" s="8">
        <v>9.2081702071338807</v>
      </c>
      <c r="K16" s="8">
        <v>9.2122869653453296</v>
      </c>
      <c r="L16" s="8">
        <v>9.2164037235567893</v>
      </c>
      <c r="M16" s="8">
        <v>9.2687745130478891</v>
      </c>
      <c r="N16" s="8">
        <v>9.2728912712593505</v>
      </c>
      <c r="O16" s="8">
        <v>9.3324428120795009</v>
      </c>
      <c r="P16" s="8">
        <v>9.3919943528996495</v>
      </c>
      <c r="Q16" s="8">
        <v>9.4515458937198105</v>
      </c>
      <c r="R16" s="8">
        <v>9.5593514658195993</v>
      </c>
      <c r="S16" s="8">
        <v>9.6189030066397496</v>
      </c>
      <c r="T16" s="8">
        <v>9.6784545474599106</v>
      </c>
      <c r="U16" s="8">
        <v>9.7380060882800592</v>
      </c>
      <c r="V16" s="8">
        <v>9.8458116603798604</v>
      </c>
      <c r="W16" s="8">
        <v>9.9053632012000108</v>
      </c>
      <c r="X16" s="8">
        <v>9.9649147420201594</v>
      </c>
      <c r="Y16" s="8">
        <v>10.07272031412</v>
      </c>
      <c r="Z16" s="8">
        <v>10.1322718549401</v>
      </c>
      <c r="AA16" s="8">
        <v>10.199214700108101</v>
      </c>
      <c r="AB16" s="8">
        <v>10.4404848565063</v>
      </c>
      <c r="AC16" s="8">
        <v>10.5369929190656</v>
      </c>
      <c r="AD16" s="8">
        <v>10.6335009816249</v>
      </c>
      <c r="AE16" s="8">
        <v>10.730009044184101</v>
      </c>
      <c r="AF16" s="8">
        <v>10.8747711380231</v>
      </c>
      <c r="AG16" s="8">
        <v>11.0858444179737</v>
      </c>
      <c r="AH16" s="8">
        <v>11.152787263141599</v>
      </c>
    </row>
    <row r="17" spans="1:34" x14ac:dyDescent="0.25">
      <c r="A17" t="s">
        <v>34</v>
      </c>
      <c r="C17" s="8">
        <v>1.76</v>
      </c>
      <c r="D17" s="8">
        <v>1.76</v>
      </c>
      <c r="E17" s="8">
        <v>1.76</v>
      </c>
      <c r="F17" s="8">
        <v>1.76</v>
      </c>
      <c r="G17" s="8">
        <v>1</v>
      </c>
      <c r="H17" s="8">
        <v>1</v>
      </c>
      <c r="I17" s="8">
        <v>1</v>
      </c>
      <c r="J17" s="8">
        <v>1</v>
      </c>
      <c r="K17" s="8">
        <v>1</v>
      </c>
      <c r="L17" s="8">
        <v>1</v>
      </c>
      <c r="M17" s="8">
        <v>1</v>
      </c>
      <c r="N17" s="8">
        <v>1</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25">
      <c r="A18" t="s">
        <v>35</v>
      </c>
      <c r="C18" s="8">
        <v>0.24</v>
      </c>
      <c r="D18" s="8">
        <v>0.25</v>
      </c>
      <c r="E18" s="8">
        <v>0.26</v>
      </c>
      <c r="F18" s="8">
        <v>0.26</v>
      </c>
      <c r="G18" s="8">
        <v>0.26</v>
      </c>
      <c r="H18" s="8">
        <v>0.26</v>
      </c>
      <c r="I18" s="8">
        <v>0.26</v>
      </c>
      <c r="J18" s="8">
        <v>0.26</v>
      </c>
      <c r="K18" s="8">
        <v>0.26</v>
      </c>
      <c r="L18" s="8">
        <v>0.26</v>
      </c>
      <c r="M18" s="8">
        <v>0.26</v>
      </c>
      <c r="N18" s="8">
        <v>0.26</v>
      </c>
      <c r="O18" s="8">
        <v>0.26</v>
      </c>
      <c r="P18" s="8">
        <v>0.26</v>
      </c>
      <c r="Q18" s="8">
        <v>0.26</v>
      </c>
      <c r="R18" s="8">
        <v>0.51</v>
      </c>
      <c r="S18" s="8">
        <v>0.76</v>
      </c>
      <c r="T18" s="8">
        <v>1.01</v>
      </c>
      <c r="U18" s="8">
        <v>1.26</v>
      </c>
      <c r="V18" s="8">
        <v>1.51</v>
      </c>
      <c r="W18" s="8">
        <v>1.76</v>
      </c>
      <c r="X18" s="8">
        <v>2.0099999999999998</v>
      </c>
      <c r="Y18" s="8">
        <v>2.1</v>
      </c>
      <c r="Z18" s="8">
        <v>2.1</v>
      </c>
      <c r="AA18" s="8">
        <v>2.1</v>
      </c>
      <c r="AB18" s="8">
        <v>2.1</v>
      </c>
      <c r="AC18" s="8">
        <v>2.1</v>
      </c>
      <c r="AD18" s="8">
        <v>2.1</v>
      </c>
      <c r="AE18" s="8">
        <v>2.1</v>
      </c>
      <c r="AF18" s="8">
        <v>2.1</v>
      </c>
      <c r="AG18" s="8">
        <v>2.1</v>
      </c>
      <c r="AH18" s="8">
        <v>2.1</v>
      </c>
    </row>
    <row r="19" spans="1:34" x14ac:dyDescent="0.25">
      <c r="A19" t="s">
        <v>36</v>
      </c>
      <c r="C19" s="8">
        <v>0.17</v>
      </c>
      <c r="D19" s="8">
        <v>0.17</v>
      </c>
      <c r="E19" s="8">
        <v>0.17</v>
      </c>
      <c r="F19" s="8">
        <v>0.17</v>
      </c>
      <c r="G19" s="8">
        <v>0.17</v>
      </c>
      <c r="H19" s="8">
        <v>0.17</v>
      </c>
      <c r="I19" s="8">
        <v>0.17</v>
      </c>
      <c r="J19" s="8">
        <v>0.17</v>
      </c>
      <c r="K19" s="8">
        <v>0.17</v>
      </c>
      <c r="L19" s="8">
        <v>0.17</v>
      </c>
      <c r="M19" s="8">
        <v>0.17</v>
      </c>
      <c r="N19" s="8">
        <v>0.17</v>
      </c>
      <c r="O19" s="8">
        <v>0.17</v>
      </c>
      <c r="P19" s="8">
        <v>0.17</v>
      </c>
      <c r="Q19" s="8">
        <v>0.17</v>
      </c>
      <c r="R19" s="8">
        <v>0.17</v>
      </c>
      <c r="S19" s="8">
        <v>0.17</v>
      </c>
      <c r="T19" s="8">
        <v>0.17</v>
      </c>
      <c r="U19" s="8">
        <v>0.17</v>
      </c>
      <c r="V19" s="8">
        <v>0.17</v>
      </c>
      <c r="W19" s="8">
        <v>0.17</v>
      </c>
      <c r="X19" s="8">
        <v>0.17</v>
      </c>
      <c r="Y19" s="8">
        <v>0.17</v>
      </c>
      <c r="Z19" s="8">
        <v>0.17</v>
      </c>
      <c r="AA19" s="8">
        <v>0.17</v>
      </c>
      <c r="AB19" s="8">
        <v>0.17</v>
      </c>
      <c r="AC19" s="8">
        <v>0.17</v>
      </c>
      <c r="AD19" s="8">
        <v>0.17</v>
      </c>
      <c r="AE19" s="8">
        <v>0.17</v>
      </c>
      <c r="AF19" s="8">
        <v>0.17</v>
      </c>
      <c r="AG19" s="8">
        <v>0.17</v>
      </c>
      <c r="AH19" s="8">
        <v>0.17</v>
      </c>
    </row>
    <row r="20" spans="1:34" x14ac:dyDescent="0.25">
      <c r="A20" t="s">
        <v>37</v>
      </c>
      <c r="C20" s="8">
        <v>3</v>
      </c>
      <c r="D20" s="8">
        <v>3</v>
      </c>
      <c r="E20" s="8">
        <v>3</v>
      </c>
      <c r="F20" s="8">
        <v>3</v>
      </c>
      <c r="G20" s="8">
        <v>3</v>
      </c>
      <c r="H20" s="8">
        <v>3</v>
      </c>
      <c r="I20" s="8">
        <v>3</v>
      </c>
      <c r="J20" s="8">
        <v>3</v>
      </c>
      <c r="K20" s="8">
        <v>3</v>
      </c>
      <c r="L20" s="8">
        <v>3</v>
      </c>
      <c r="M20" s="8">
        <v>3</v>
      </c>
      <c r="N20" s="8">
        <v>3</v>
      </c>
      <c r="O20" s="8">
        <v>3</v>
      </c>
      <c r="P20" s="8">
        <v>3</v>
      </c>
      <c r="Q20" s="8">
        <v>3</v>
      </c>
      <c r="R20" s="8">
        <v>3</v>
      </c>
      <c r="S20" s="8">
        <v>3</v>
      </c>
      <c r="T20" s="8">
        <v>3</v>
      </c>
      <c r="U20" s="8">
        <v>3</v>
      </c>
      <c r="V20" s="8">
        <v>3</v>
      </c>
      <c r="W20" s="8">
        <v>3</v>
      </c>
      <c r="X20" s="8">
        <v>3</v>
      </c>
      <c r="Y20" s="8">
        <v>3</v>
      </c>
      <c r="Z20" s="8">
        <v>3</v>
      </c>
      <c r="AA20" s="8">
        <v>3</v>
      </c>
      <c r="AB20" s="8">
        <v>3</v>
      </c>
      <c r="AC20" s="8">
        <v>3</v>
      </c>
      <c r="AD20" s="8">
        <v>3</v>
      </c>
      <c r="AE20" s="8">
        <v>3</v>
      </c>
      <c r="AF20" s="8">
        <v>3</v>
      </c>
      <c r="AG20" s="8">
        <v>3</v>
      </c>
      <c r="AH20" s="8">
        <v>3</v>
      </c>
    </row>
    <row r="21" spans="1:34" x14ac:dyDescent="0.25">
      <c r="A21" t="s">
        <v>38</v>
      </c>
      <c r="C21" s="8">
        <v>4.75</v>
      </c>
      <c r="D21" s="8">
        <v>5.0599999999999996</v>
      </c>
      <c r="E21" s="8">
        <v>5.0599999999999996</v>
      </c>
      <c r="F21" s="8">
        <v>5.0599999999999996</v>
      </c>
      <c r="G21" s="8">
        <v>5.0599999999999996</v>
      </c>
      <c r="H21" s="8">
        <v>5.0599999999999996</v>
      </c>
      <c r="I21" s="8">
        <v>5.0599999999999996</v>
      </c>
      <c r="J21" s="8">
        <v>5.0599999999999996</v>
      </c>
      <c r="K21" s="8">
        <v>5.0599999999999996</v>
      </c>
      <c r="L21" s="8">
        <v>5.0599999999999996</v>
      </c>
      <c r="M21" s="8">
        <v>5.0599999999999996</v>
      </c>
      <c r="N21" s="8">
        <v>5.0599999999999996</v>
      </c>
      <c r="O21" s="8">
        <v>5.0599999999999996</v>
      </c>
      <c r="P21" s="8">
        <v>5.0599999999999996</v>
      </c>
      <c r="Q21" s="8">
        <v>5.0599999999999996</v>
      </c>
      <c r="R21" s="8">
        <v>5.0599999999999996</v>
      </c>
      <c r="S21" s="8">
        <v>5.0599999999999996</v>
      </c>
      <c r="T21" s="8">
        <v>5.0599999999999996</v>
      </c>
      <c r="U21" s="8">
        <v>5.0599999999999996</v>
      </c>
      <c r="V21" s="8">
        <v>5.0599999999999996</v>
      </c>
      <c r="W21" s="8">
        <v>5.0599999999999996</v>
      </c>
      <c r="X21" s="8">
        <v>5.0599999999999996</v>
      </c>
      <c r="Y21" s="8">
        <v>5.0599999999999996</v>
      </c>
      <c r="Z21" s="8">
        <v>5.0599999999999996</v>
      </c>
      <c r="AA21" s="8">
        <v>5.0599999999999996</v>
      </c>
      <c r="AB21" s="8">
        <v>5.0599999999999996</v>
      </c>
      <c r="AC21" s="8">
        <v>5.0599999999999996</v>
      </c>
      <c r="AD21" s="8">
        <v>5.0599999999999996</v>
      </c>
      <c r="AE21" s="8">
        <v>5.0599999999999996</v>
      </c>
      <c r="AF21" s="8">
        <v>5.0599999999999996</v>
      </c>
      <c r="AG21" s="8">
        <v>0.31</v>
      </c>
      <c r="AH21" s="8">
        <v>0</v>
      </c>
    </row>
    <row r="22" spans="1:34" x14ac:dyDescent="0.25">
      <c r="A22" t="s">
        <v>39</v>
      </c>
      <c r="C22" s="8">
        <v>0.15</v>
      </c>
      <c r="D22" s="8">
        <v>0.15</v>
      </c>
      <c r="E22" s="8">
        <v>0.15</v>
      </c>
      <c r="F22" s="8">
        <v>0.15</v>
      </c>
      <c r="G22" s="8">
        <v>0.15</v>
      </c>
      <c r="H22" s="8">
        <v>0.15</v>
      </c>
      <c r="I22" s="8">
        <v>0.15</v>
      </c>
      <c r="J22" s="8">
        <v>0.15</v>
      </c>
      <c r="K22" s="8">
        <v>0.15</v>
      </c>
      <c r="L22" s="8">
        <v>0.15</v>
      </c>
      <c r="M22" s="8">
        <v>0.15</v>
      </c>
      <c r="N22" s="8">
        <v>0.15</v>
      </c>
      <c r="O22" s="8">
        <v>0.15</v>
      </c>
      <c r="P22" s="8">
        <v>0.15</v>
      </c>
      <c r="Q22" s="8">
        <v>0.15</v>
      </c>
      <c r="R22" s="8">
        <v>0.15</v>
      </c>
      <c r="S22" s="8">
        <v>0.15</v>
      </c>
      <c r="T22" s="8">
        <v>0.15</v>
      </c>
      <c r="U22" s="8">
        <v>0.15</v>
      </c>
      <c r="V22" s="8">
        <v>0.15</v>
      </c>
      <c r="W22" s="8">
        <v>0.15</v>
      </c>
      <c r="X22" s="8">
        <v>0.15</v>
      </c>
      <c r="Y22" s="8">
        <v>0.15</v>
      </c>
      <c r="Z22" s="8">
        <v>0.15</v>
      </c>
      <c r="AA22" s="8">
        <v>0.15</v>
      </c>
      <c r="AB22" s="8">
        <v>0.15</v>
      </c>
      <c r="AC22" s="8">
        <v>0.15</v>
      </c>
      <c r="AD22" s="8">
        <v>0.15</v>
      </c>
      <c r="AE22" s="8">
        <v>0.15</v>
      </c>
      <c r="AF22" s="8">
        <v>0.15</v>
      </c>
      <c r="AG22" s="8">
        <v>0</v>
      </c>
      <c r="AH22" s="8">
        <v>0</v>
      </c>
    </row>
    <row r="23" spans="1:34" x14ac:dyDescent="0.25">
      <c r="A2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0.25</v>
      </c>
      <c r="AH23" s="8">
        <v>0.3</v>
      </c>
    </row>
    <row r="24" spans="1:34" x14ac:dyDescent="0.25">
      <c r="A24" t="s">
        <v>41</v>
      </c>
      <c r="C24" s="8">
        <v>2.42</v>
      </c>
      <c r="D24" s="8">
        <v>2.86</v>
      </c>
      <c r="E24" s="8">
        <v>3.49</v>
      </c>
      <c r="F24" s="8">
        <v>4.1900000000000004</v>
      </c>
      <c r="G24" s="8">
        <v>4.8899999999999997</v>
      </c>
      <c r="H24" s="8">
        <v>5.59</v>
      </c>
      <c r="I24" s="8">
        <v>6.29</v>
      </c>
      <c r="J24" s="8">
        <v>6.99</v>
      </c>
      <c r="K24" s="8">
        <v>7.69</v>
      </c>
      <c r="L24" s="8">
        <v>8.39</v>
      </c>
      <c r="M24" s="8">
        <v>9</v>
      </c>
      <c r="N24" s="8">
        <v>9</v>
      </c>
      <c r="O24" s="8">
        <v>9.75</v>
      </c>
      <c r="P24" s="8">
        <v>10.5</v>
      </c>
      <c r="Q24" s="8">
        <v>11.25</v>
      </c>
      <c r="R24" s="8">
        <v>12</v>
      </c>
      <c r="S24" s="8">
        <v>12.75</v>
      </c>
      <c r="T24" s="8">
        <v>13.5</v>
      </c>
      <c r="U24" s="8">
        <v>14.25</v>
      </c>
      <c r="V24" s="8">
        <v>15</v>
      </c>
      <c r="W24" s="8">
        <v>15.75</v>
      </c>
      <c r="X24" s="8">
        <v>16.5</v>
      </c>
      <c r="Y24" s="8">
        <v>17.25</v>
      </c>
      <c r="Z24" s="8">
        <v>18</v>
      </c>
      <c r="AA24" s="8">
        <v>18.75</v>
      </c>
      <c r="AB24" s="8">
        <v>19.5</v>
      </c>
      <c r="AC24" s="8">
        <v>20.25</v>
      </c>
      <c r="AD24" s="8">
        <v>21</v>
      </c>
      <c r="AE24" s="8">
        <v>21.75</v>
      </c>
      <c r="AF24" s="8">
        <v>22.5</v>
      </c>
      <c r="AG24" s="8">
        <v>20.83</v>
      </c>
      <c r="AH24" s="8">
        <v>21.14</v>
      </c>
    </row>
    <row r="25" spans="1:34" x14ac:dyDescent="0.25">
      <c r="A25" t="s">
        <v>42</v>
      </c>
      <c r="C25" s="8">
        <v>0.41</v>
      </c>
      <c r="D25" s="8">
        <v>0.43</v>
      </c>
      <c r="E25" s="8">
        <v>0.47</v>
      </c>
      <c r="F25" s="8">
        <v>0.72</v>
      </c>
      <c r="G25" s="8">
        <v>0.97</v>
      </c>
      <c r="H25" s="8">
        <v>1.22</v>
      </c>
      <c r="I25" s="8">
        <v>1.47</v>
      </c>
      <c r="J25" s="8">
        <v>1.72</v>
      </c>
      <c r="K25" s="8">
        <v>1.97</v>
      </c>
      <c r="L25" s="8">
        <v>2.2200000000000002</v>
      </c>
      <c r="M25" s="8">
        <v>2.4700000000000002</v>
      </c>
      <c r="N25" s="8">
        <v>2.72</v>
      </c>
      <c r="O25" s="8">
        <v>2.82</v>
      </c>
      <c r="P25" s="8">
        <v>2.92</v>
      </c>
      <c r="Q25" s="8">
        <v>3.02</v>
      </c>
      <c r="R25" s="8">
        <v>3.12</v>
      </c>
      <c r="S25" s="8">
        <v>3.22</v>
      </c>
      <c r="T25" s="8">
        <v>3.32</v>
      </c>
      <c r="U25" s="8">
        <v>3.42</v>
      </c>
      <c r="V25" s="8">
        <v>3.52</v>
      </c>
      <c r="W25" s="8">
        <v>3.62</v>
      </c>
      <c r="X25" s="8">
        <v>3.72</v>
      </c>
      <c r="Y25" s="8">
        <v>3.82</v>
      </c>
      <c r="Z25" s="8">
        <v>3.92</v>
      </c>
      <c r="AA25" s="8">
        <v>4</v>
      </c>
      <c r="AB25" s="8">
        <v>4</v>
      </c>
      <c r="AC25" s="8">
        <v>4</v>
      </c>
      <c r="AD25" s="8">
        <v>4</v>
      </c>
      <c r="AE25" s="8">
        <v>4</v>
      </c>
      <c r="AF25" s="8">
        <v>4</v>
      </c>
      <c r="AG25" s="8">
        <v>3.69</v>
      </c>
      <c r="AH25" s="8">
        <v>3.77</v>
      </c>
    </row>
    <row r="26" spans="1:34" x14ac:dyDescent="0.25">
      <c r="A26" t="s">
        <v>43</v>
      </c>
      <c r="C26" s="8">
        <v>3.61</v>
      </c>
      <c r="D26" s="8">
        <v>4.12</v>
      </c>
      <c r="E26" s="8">
        <v>4.3899999999999997</v>
      </c>
      <c r="F26" s="8">
        <v>5.24</v>
      </c>
      <c r="G26" s="8">
        <v>6.09</v>
      </c>
      <c r="H26" s="8">
        <v>6.94</v>
      </c>
      <c r="I26" s="8">
        <v>7.79</v>
      </c>
      <c r="J26" s="8">
        <v>8.64</v>
      </c>
      <c r="K26" s="8">
        <v>9.49</v>
      </c>
      <c r="L26" s="8">
        <v>10.34</v>
      </c>
      <c r="M26" s="8">
        <v>11.19</v>
      </c>
      <c r="N26" s="8">
        <v>12</v>
      </c>
      <c r="O26" s="8">
        <v>12.363076732303799</v>
      </c>
      <c r="P26" s="8">
        <v>13.213076732303801</v>
      </c>
      <c r="Q26" s="8">
        <v>14.0630767323038</v>
      </c>
      <c r="R26" s="8">
        <v>14.9130767323038</v>
      </c>
      <c r="S26" s="8">
        <v>15.7630767323038</v>
      </c>
      <c r="T26" s="8">
        <v>16.613076732303799</v>
      </c>
      <c r="U26" s="8">
        <v>17.463076732303801</v>
      </c>
      <c r="V26" s="8">
        <v>18.0939397230519</v>
      </c>
      <c r="W26" s="8">
        <v>18.0939397230519</v>
      </c>
      <c r="X26" s="8">
        <v>18.0939397230519</v>
      </c>
      <c r="Y26" s="8">
        <v>18.0939397230519</v>
      </c>
      <c r="Z26" s="8">
        <v>18.0939397230519</v>
      </c>
      <c r="AA26" s="8">
        <v>18.0939397230519</v>
      </c>
      <c r="AB26" s="8">
        <v>18.0939397230519</v>
      </c>
      <c r="AC26" s="8">
        <v>18.0939397230519</v>
      </c>
      <c r="AD26" s="8">
        <v>18.0939397230519</v>
      </c>
      <c r="AE26" s="8">
        <v>18.0939397230519</v>
      </c>
      <c r="AF26" s="8">
        <v>18.0939397230519</v>
      </c>
      <c r="AG26" s="8">
        <v>14.9839397230519</v>
      </c>
      <c r="AH26" s="8">
        <v>14.973939723051901</v>
      </c>
    </row>
    <row r="27" spans="1:34" x14ac:dyDescent="0.25">
      <c r="A27" t="s">
        <v>44</v>
      </c>
      <c r="C27" s="8">
        <v>0</v>
      </c>
      <c r="D27" s="8">
        <v>0</v>
      </c>
      <c r="E27" s="8">
        <v>0</v>
      </c>
      <c r="F27" s="8">
        <v>0</v>
      </c>
      <c r="G27" s="8">
        <v>0</v>
      </c>
      <c r="H27" s="8">
        <v>0</v>
      </c>
      <c r="I27" s="8">
        <v>0</v>
      </c>
      <c r="J27" s="8">
        <v>0</v>
      </c>
      <c r="K27" s="8">
        <v>0</v>
      </c>
      <c r="L27" s="8">
        <v>9.1832861766003401E-2</v>
      </c>
      <c r="M27" s="8">
        <v>0.441832861766003</v>
      </c>
      <c r="N27" s="8">
        <v>0.79183286176600298</v>
      </c>
      <c r="O27" s="8">
        <v>1.041832861766</v>
      </c>
      <c r="P27" s="8">
        <v>1.291832861766</v>
      </c>
      <c r="Q27" s="8">
        <v>1.541832861766</v>
      </c>
      <c r="R27" s="8">
        <v>1.791832861766</v>
      </c>
      <c r="S27" s="8">
        <v>2.0418328617660002</v>
      </c>
      <c r="T27" s="8">
        <v>2.2918328617660002</v>
      </c>
      <c r="U27" s="8">
        <v>2.5418328617660002</v>
      </c>
      <c r="V27" s="8">
        <v>2.7918328617660002</v>
      </c>
      <c r="W27" s="8">
        <v>3</v>
      </c>
      <c r="X27" s="8">
        <v>3</v>
      </c>
      <c r="Y27" s="8">
        <v>3</v>
      </c>
      <c r="Z27" s="8">
        <v>3</v>
      </c>
      <c r="AA27" s="8">
        <v>3</v>
      </c>
      <c r="AB27" s="8">
        <v>3</v>
      </c>
      <c r="AC27" s="8">
        <v>3</v>
      </c>
      <c r="AD27" s="8">
        <v>3</v>
      </c>
      <c r="AE27" s="8">
        <v>3</v>
      </c>
      <c r="AF27" s="8">
        <v>3</v>
      </c>
      <c r="AG27" s="8">
        <v>3</v>
      </c>
      <c r="AH27" s="8">
        <v>3</v>
      </c>
    </row>
    <row r="28" spans="1:34" x14ac:dyDescent="0.25">
      <c r="A28" t="s">
        <v>45</v>
      </c>
      <c r="C28" s="8">
        <v>96.019203881957495</v>
      </c>
      <c r="D28" s="8">
        <v>101.133753440202</v>
      </c>
      <c r="E28" s="8">
        <v>101.133753440202</v>
      </c>
      <c r="F28" s="8">
        <v>101.133753440202</v>
      </c>
      <c r="G28" s="8">
        <v>101.133753440202</v>
      </c>
      <c r="H28" s="8">
        <v>101.133753440202</v>
      </c>
      <c r="I28" s="8">
        <v>101.133753440202</v>
      </c>
      <c r="J28" s="8">
        <v>101.133753440202</v>
      </c>
      <c r="K28" s="8">
        <v>101.133753440202</v>
      </c>
      <c r="L28" s="8">
        <v>101.133753440202</v>
      </c>
      <c r="M28" s="8">
        <v>101.133753440202</v>
      </c>
      <c r="N28" s="8">
        <v>101.133753440202</v>
      </c>
      <c r="O28" s="8">
        <v>101.133753440202</v>
      </c>
      <c r="P28" s="8">
        <v>101.133753440202</v>
      </c>
      <c r="Q28" s="8">
        <v>101.133753440202</v>
      </c>
      <c r="R28" s="8">
        <v>101.133753440202</v>
      </c>
      <c r="S28" s="8">
        <v>101.133753440202</v>
      </c>
      <c r="T28" s="8">
        <v>101.133753440202</v>
      </c>
      <c r="U28" s="8">
        <v>101.133753440202</v>
      </c>
      <c r="V28" s="8">
        <v>101.133753440202</v>
      </c>
      <c r="W28" s="8">
        <v>101.133753440202</v>
      </c>
      <c r="X28" s="8">
        <v>101.133753440202</v>
      </c>
      <c r="Y28" s="8">
        <v>101.133753440202</v>
      </c>
      <c r="Z28" s="8">
        <v>101.133753440202</v>
      </c>
      <c r="AA28" s="8">
        <v>101.133753440202</v>
      </c>
      <c r="AB28" s="8">
        <v>101.133753440202</v>
      </c>
      <c r="AC28" s="8">
        <v>101.133753440202</v>
      </c>
      <c r="AD28" s="8">
        <v>101.133753440202</v>
      </c>
      <c r="AE28" s="8">
        <v>101.133753440202</v>
      </c>
      <c r="AF28" s="8">
        <v>101.133753440202</v>
      </c>
      <c r="AG28" s="8">
        <v>101.133753440202</v>
      </c>
      <c r="AH28" s="8">
        <v>101.133753440202</v>
      </c>
    </row>
    <row r="29" spans="1:34" x14ac:dyDescent="0.25">
      <c r="A29" t="s">
        <v>92</v>
      </c>
      <c r="C29" s="8">
        <v>0.23400000000000001</v>
      </c>
      <c r="D29" s="8">
        <v>0.23599999999999999</v>
      </c>
      <c r="E29" s="8">
        <v>0.23799999999999999</v>
      </c>
      <c r="F29" s="8">
        <v>0.23799999999999999</v>
      </c>
      <c r="G29" s="8">
        <v>0.23799999999999999</v>
      </c>
      <c r="H29" s="8">
        <v>0.23799999999999999</v>
      </c>
      <c r="I29" s="8">
        <v>0.23799999999999999</v>
      </c>
      <c r="J29" s="8">
        <v>0.23799999999999999</v>
      </c>
      <c r="K29" s="8">
        <v>0.23799999999999999</v>
      </c>
      <c r="L29" s="8">
        <v>0.23799999999999999</v>
      </c>
      <c r="M29" s="8">
        <v>0.23799999999999999</v>
      </c>
      <c r="N29" s="8">
        <v>0.23799999999999999</v>
      </c>
      <c r="O29" s="8">
        <v>0.23799999999999999</v>
      </c>
      <c r="P29" s="8">
        <v>0.23799999999999999</v>
      </c>
      <c r="Q29" s="8">
        <v>0.23799999999999999</v>
      </c>
      <c r="R29" s="8">
        <v>0.23799999999999999</v>
      </c>
      <c r="S29" s="8">
        <v>0.23799999999999999</v>
      </c>
      <c r="T29" s="8">
        <v>0.23799999999999999</v>
      </c>
      <c r="U29" s="8">
        <v>0.23799999999999999</v>
      </c>
      <c r="V29" s="8">
        <v>0.23799999999999999</v>
      </c>
      <c r="W29" s="8">
        <v>0.23799999999999999</v>
      </c>
      <c r="X29" s="8">
        <v>0.23799999999999999</v>
      </c>
      <c r="Y29" s="8">
        <v>0.23799999999999999</v>
      </c>
      <c r="Z29" s="8">
        <v>0.23799999999999999</v>
      </c>
      <c r="AA29" s="8">
        <v>0.23799999999999999</v>
      </c>
      <c r="AB29" s="8">
        <v>0.23799999999999999</v>
      </c>
      <c r="AC29" s="8">
        <v>0.23799999999999999</v>
      </c>
      <c r="AD29" s="8">
        <v>0.23799999999999999</v>
      </c>
      <c r="AE29" s="8">
        <v>0.23799999999999999</v>
      </c>
      <c r="AF29" s="8">
        <v>0.23799999999999999</v>
      </c>
      <c r="AG29" s="8">
        <v>0.23799999999999999</v>
      </c>
      <c r="AH29" s="8">
        <v>0.23799999999999999</v>
      </c>
    </row>
    <row r="30" spans="1:34" x14ac:dyDescent="0.25">
      <c r="A30" t="s">
        <v>46</v>
      </c>
      <c r="C30" s="8">
        <v>0.50505050505050497</v>
      </c>
      <c r="D30" s="8">
        <v>0.50505050505050497</v>
      </c>
      <c r="E30" s="8">
        <v>0.50505050505050497</v>
      </c>
      <c r="F30" s="8">
        <v>0.50505050505050497</v>
      </c>
      <c r="G30" s="8">
        <v>0.50505050505050497</v>
      </c>
      <c r="H30" s="8">
        <v>0.50505050505050497</v>
      </c>
      <c r="I30" s="8">
        <v>0.50505050505050497</v>
      </c>
      <c r="J30" s="8">
        <v>0.50505050505050497</v>
      </c>
      <c r="K30" s="8">
        <v>0.50505050505050497</v>
      </c>
      <c r="L30" s="8">
        <v>0.50505050505050497</v>
      </c>
      <c r="M30" s="8">
        <v>0.50505050505050497</v>
      </c>
      <c r="N30" s="8">
        <v>0.81081081081081097</v>
      </c>
      <c r="O30" s="8">
        <v>0.81081081081081097</v>
      </c>
      <c r="P30" s="8">
        <v>0.85714285714285698</v>
      </c>
      <c r="Q30" s="8">
        <v>0.85714285714285698</v>
      </c>
      <c r="R30" s="8">
        <v>0.85714285714285698</v>
      </c>
      <c r="S30" s="8">
        <v>0.85714285714285698</v>
      </c>
      <c r="T30" s="8">
        <v>0.85714285714285698</v>
      </c>
      <c r="U30" s="8">
        <v>0.85714285714285698</v>
      </c>
      <c r="V30" s="8">
        <v>0.85714285714285698</v>
      </c>
      <c r="W30" s="8">
        <v>0.85714285714285698</v>
      </c>
      <c r="X30" s="8">
        <v>0.85714285714285698</v>
      </c>
      <c r="Y30" s="8">
        <v>0.85714285714285698</v>
      </c>
      <c r="Z30" s="8">
        <v>0.85714285714285698</v>
      </c>
      <c r="AA30" s="8">
        <v>0.85714285714285698</v>
      </c>
      <c r="AB30" s="8">
        <v>0.85714285714285698</v>
      </c>
      <c r="AC30" s="8">
        <v>0.85714285714285698</v>
      </c>
      <c r="AD30" s="8">
        <v>0.85714285714285698</v>
      </c>
      <c r="AE30" s="8">
        <v>0.85714285714285698</v>
      </c>
      <c r="AF30" s="8">
        <v>0.85714285714285698</v>
      </c>
      <c r="AG30" s="8">
        <v>0.85714285714285698</v>
      </c>
      <c r="AH30" s="8">
        <v>0.85714285714285698</v>
      </c>
    </row>
    <row r="31" spans="1:34" x14ac:dyDescent="0.25">
      <c r="A31" t="s">
        <v>47</v>
      </c>
      <c r="C31" s="8">
        <v>7.1717171717171704</v>
      </c>
      <c r="D31" s="8">
        <v>7.1717171717171704</v>
      </c>
      <c r="E31" s="8">
        <v>7.1717171717171704</v>
      </c>
      <c r="F31" s="8">
        <v>7.1717171717171704</v>
      </c>
      <c r="G31" s="8">
        <v>7.1717171717171704</v>
      </c>
      <c r="H31" s="8">
        <v>7.1717171717171704</v>
      </c>
      <c r="I31" s="8">
        <v>7.1717171717171704</v>
      </c>
      <c r="J31" s="8">
        <v>7.1717171717171704</v>
      </c>
      <c r="K31" s="8">
        <v>7.1717171717171704</v>
      </c>
      <c r="L31" s="8">
        <v>7.1717171717171704</v>
      </c>
      <c r="M31" s="8">
        <v>7.1717171717171704</v>
      </c>
      <c r="N31" s="8">
        <v>7.1717171717171704</v>
      </c>
      <c r="O31" s="8">
        <v>7.1717171717171704</v>
      </c>
      <c r="P31" s="8">
        <v>7.1717171717171704</v>
      </c>
      <c r="Q31" s="8">
        <v>7.1717171717171704</v>
      </c>
      <c r="R31" s="8">
        <v>7.1717171717171704</v>
      </c>
      <c r="S31" s="8">
        <v>7.1717171717171704</v>
      </c>
      <c r="T31" s="8">
        <v>7.1717171717171704</v>
      </c>
      <c r="U31" s="8">
        <v>7.1717171717171704</v>
      </c>
      <c r="V31" s="8">
        <v>7.1717171717171704</v>
      </c>
      <c r="W31" s="8">
        <v>7.1717171717171704</v>
      </c>
      <c r="X31" s="8">
        <v>7.1717171717171704</v>
      </c>
      <c r="Y31" s="8">
        <v>7.1717171717171704</v>
      </c>
      <c r="Z31" s="8">
        <v>7.1717171717171704</v>
      </c>
      <c r="AA31" s="8">
        <v>7.1717171717171704</v>
      </c>
      <c r="AB31" s="8">
        <v>7.1717171717171704</v>
      </c>
      <c r="AC31" s="8">
        <v>7.1717171717171704</v>
      </c>
      <c r="AD31" s="8">
        <v>7.1717171717171704</v>
      </c>
      <c r="AE31" s="8">
        <v>7.1717171717171704</v>
      </c>
      <c r="AF31" s="8">
        <v>7.1717171717171704</v>
      </c>
      <c r="AG31" s="8">
        <v>7.1717171717171704</v>
      </c>
      <c r="AH31" s="8">
        <v>7.1717171717171704</v>
      </c>
    </row>
    <row r="32" spans="1:34" x14ac:dyDescent="0.25">
      <c r="A32"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25">
      <c r="A3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5" spans="1:34" x14ac:dyDescent="0.25">
      <c r="A35" s="1"/>
      <c r="C35" s="6">
        <v>2019</v>
      </c>
      <c r="D35" s="6">
        <v>2020</v>
      </c>
      <c r="E35" s="6">
        <v>2021</v>
      </c>
      <c r="F35" s="6">
        <v>2022</v>
      </c>
      <c r="G35" s="6">
        <v>2023</v>
      </c>
      <c r="H35" s="6">
        <v>2024</v>
      </c>
      <c r="I35" s="6">
        <v>2025</v>
      </c>
      <c r="J35" s="6">
        <v>2026</v>
      </c>
      <c r="K35" s="6">
        <v>2027</v>
      </c>
      <c r="L35" s="6">
        <v>2028</v>
      </c>
      <c r="M35" s="6">
        <v>2029</v>
      </c>
      <c r="N35" s="6">
        <v>2030</v>
      </c>
      <c r="O35" s="6">
        <v>2031</v>
      </c>
      <c r="P35" s="6">
        <v>2032</v>
      </c>
      <c r="Q35" s="6">
        <v>2033</v>
      </c>
      <c r="R35" s="6">
        <v>2034</v>
      </c>
      <c r="S35" s="6">
        <v>2035</v>
      </c>
      <c r="T35" s="6">
        <v>2036</v>
      </c>
      <c r="U35" s="6">
        <v>2037</v>
      </c>
      <c r="V35" s="6">
        <v>2038</v>
      </c>
      <c r="W35" s="6">
        <v>2039</v>
      </c>
      <c r="X35" s="6">
        <v>2040</v>
      </c>
      <c r="Y35" s="6">
        <v>2041</v>
      </c>
      <c r="Z35" s="6">
        <v>2042</v>
      </c>
      <c r="AA35" s="6">
        <v>2043</v>
      </c>
      <c r="AB35" s="6">
        <v>2044</v>
      </c>
      <c r="AC35" s="6">
        <v>2045</v>
      </c>
      <c r="AD35" s="6">
        <v>2046</v>
      </c>
      <c r="AE35" s="6">
        <v>2047</v>
      </c>
      <c r="AF35" s="6">
        <v>2048</v>
      </c>
      <c r="AG35" s="6">
        <v>2049</v>
      </c>
      <c r="AH35" s="6">
        <v>2050</v>
      </c>
    </row>
    <row r="36" spans="1:34" x14ac:dyDescent="0.25">
      <c r="A36" s="1" t="s">
        <v>110</v>
      </c>
      <c r="B36" s="1" t="s">
        <v>126</v>
      </c>
      <c r="C36" s="73">
        <f>SUM(C4:C5)</f>
        <v>0</v>
      </c>
      <c r="D36" s="73">
        <f t="shared" ref="D36:AH36" si="0">SUM(D4:D5)</f>
        <v>0</v>
      </c>
      <c r="E36" s="73">
        <f t="shared" si="0"/>
        <v>0</v>
      </c>
      <c r="F36" s="73">
        <f t="shared" si="0"/>
        <v>0</v>
      </c>
      <c r="G36" s="73">
        <f t="shared" si="0"/>
        <v>0</v>
      </c>
      <c r="H36" s="73">
        <f t="shared" si="0"/>
        <v>0</v>
      </c>
      <c r="I36" s="73">
        <f t="shared" si="0"/>
        <v>0</v>
      </c>
      <c r="J36" s="73">
        <f t="shared" si="0"/>
        <v>0</v>
      </c>
      <c r="K36" s="73">
        <f t="shared" si="0"/>
        <v>0</v>
      </c>
      <c r="L36" s="73">
        <f t="shared" si="0"/>
        <v>0</v>
      </c>
      <c r="M36" s="73">
        <f t="shared" si="0"/>
        <v>0</v>
      </c>
      <c r="N36" s="73">
        <f t="shared" si="0"/>
        <v>0</v>
      </c>
      <c r="O36" s="73">
        <f t="shared" si="0"/>
        <v>0</v>
      </c>
      <c r="P36" s="73">
        <f t="shared" si="0"/>
        <v>0</v>
      </c>
      <c r="Q36" s="73">
        <f t="shared" si="0"/>
        <v>0</v>
      </c>
      <c r="R36" s="73">
        <f t="shared" si="0"/>
        <v>0</v>
      </c>
      <c r="S36" s="73">
        <f t="shared" si="0"/>
        <v>0</v>
      </c>
      <c r="T36" s="73">
        <f t="shared" si="0"/>
        <v>0.45</v>
      </c>
      <c r="U36" s="73">
        <f t="shared" si="0"/>
        <v>0.7</v>
      </c>
      <c r="V36" s="73">
        <f t="shared" si="0"/>
        <v>0.7</v>
      </c>
      <c r="W36" s="73">
        <f t="shared" si="0"/>
        <v>0.7</v>
      </c>
      <c r="X36" s="73">
        <f t="shared" si="0"/>
        <v>0.7</v>
      </c>
      <c r="Y36" s="73">
        <f t="shared" si="0"/>
        <v>0.7</v>
      </c>
      <c r="Z36" s="73">
        <f t="shared" si="0"/>
        <v>0.7</v>
      </c>
      <c r="AA36" s="73">
        <f t="shared" si="0"/>
        <v>0.7</v>
      </c>
      <c r="AB36" s="73">
        <f t="shared" si="0"/>
        <v>0.7</v>
      </c>
      <c r="AC36" s="73">
        <f t="shared" si="0"/>
        <v>0.7</v>
      </c>
      <c r="AD36" s="73">
        <f t="shared" si="0"/>
        <v>0.7</v>
      </c>
      <c r="AE36" s="73">
        <f t="shared" si="0"/>
        <v>0.7</v>
      </c>
      <c r="AF36" s="73">
        <f t="shared" si="0"/>
        <v>0.7</v>
      </c>
      <c r="AG36" s="73">
        <f t="shared" si="0"/>
        <v>0.7</v>
      </c>
      <c r="AH36" s="73">
        <f t="shared" si="0"/>
        <v>0.7</v>
      </c>
    </row>
    <row r="37" spans="1:34" x14ac:dyDescent="0.25">
      <c r="A37" s="1" t="s">
        <v>111</v>
      </c>
      <c r="B37" s="1" t="s">
        <v>127</v>
      </c>
      <c r="C37" s="73">
        <f>C13</f>
        <v>0.08</v>
      </c>
      <c r="D37" s="73">
        <f t="shared" ref="D37:AH37" si="1">D13</f>
        <v>0.09</v>
      </c>
      <c r="E37" s="73">
        <f t="shared" si="1"/>
        <v>0.1</v>
      </c>
      <c r="F37" s="73">
        <f t="shared" si="1"/>
        <v>0.3</v>
      </c>
      <c r="G37" s="73">
        <f t="shared" si="1"/>
        <v>0.5</v>
      </c>
      <c r="H37" s="73">
        <f t="shared" si="1"/>
        <v>0.7</v>
      </c>
      <c r="I37" s="73">
        <f t="shared" si="1"/>
        <v>0.7</v>
      </c>
      <c r="J37" s="73">
        <f t="shared" si="1"/>
        <v>0.7</v>
      </c>
      <c r="K37" s="73">
        <f t="shared" si="1"/>
        <v>0.7</v>
      </c>
      <c r="L37" s="73">
        <f t="shared" si="1"/>
        <v>0.7</v>
      </c>
      <c r="M37" s="73">
        <f t="shared" si="1"/>
        <v>0.7</v>
      </c>
      <c r="N37" s="73">
        <f t="shared" si="1"/>
        <v>0.7</v>
      </c>
      <c r="O37" s="73">
        <f t="shared" si="1"/>
        <v>0.7</v>
      </c>
      <c r="P37" s="73">
        <f t="shared" si="1"/>
        <v>0.7</v>
      </c>
      <c r="Q37" s="73">
        <f t="shared" si="1"/>
        <v>0.7</v>
      </c>
      <c r="R37" s="73">
        <f t="shared" si="1"/>
        <v>0.9</v>
      </c>
      <c r="S37" s="73">
        <f t="shared" si="1"/>
        <v>1.1000000000000001</v>
      </c>
      <c r="T37" s="73">
        <f t="shared" si="1"/>
        <v>1.3</v>
      </c>
      <c r="U37" s="73">
        <f t="shared" si="1"/>
        <v>1.5</v>
      </c>
      <c r="V37" s="73">
        <f t="shared" si="1"/>
        <v>1.5</v>
      </c>
      <c r="W37" s="73">
        <f t="shared" si="1"/>
        <v>1.5</v>
      </c>
      <c r="X37" s="73">
        <f t="shared" si="1"/>
        <v>1.5</v>
      </c>
      <c r="Y37" s="73">
        <f t="shared" si="1"/>
        <v>1.5</v>
      </c>
      <c r="Z37" s="73">
        <f t="shared" si="1"/>
        <v>1.5</v>
      </c>
      <c r="AA37" s="73">
        <f t="shared" si="1"/>
        <v>1.5</v>
      </c>
      <c r="AB37" s="73">
        <f t="shared" si="1"/>
        <v>1.5</v>
      </c>
      <c r="AC37" s="73">
        <f t="shared" si="1"/>
        <v>1.5</v>
      </c>
      <c r="AD37" s="73">
        <f t="shared" si="1"/>
        <v>1.5</v>
      </c>
      <c r="AE37" s="73">
        <f t="shared" si="1"/>
        <v>1.5</v>
      </c>
      <c r="AF37" s="73">
        <f t="shared" si="1"/>
        <v>1.5</v>
      </c>
      <c r="AG37" s="73">
        <f t="shared" si="1"/>
        <v>1.5</v>
      </c>
      <c r="AH37" s="73">
        <f t="shared" si="1"/>
        <v>1.5</v>
      </c>
    </row>
    <row r="38" spans="1:34" x14ac:dyDescent="0.25">
      <c r="A38" s="1" t="s">
        <v>112</v>
      </c>
      <c r="B38" s="1" t="s">
        <v>128</v>
      </c>
      <c r="C38" s="73">
        <f>C14+C15</f>
        <v>3.9</v>
      </c>
      <c r="D38" s="73">
        <f t="shared" ref="D38:AH38" si="2">D14+D15</f>
        <v>3.9</v>
      </c>
      <c r="E38" s="73">
        <f t="shared" si="2"/>
        <v>2.82</v>
      </c>
      <c r="F38" s="73">
        <f t="shared" si="2"/>
        <v>2.82</v>
      </c>
      <c r="G38" s="73">
        <f t="shared" si="2"/>
        <v>3.5199999999999996</v>
      </c>
      <c r="H38" s="73">
        <f t="shared" si="2"/>
        <v>0.7</v>
      </c>
      <c r="I38" s="73">
        <f t="shared" si="2"/>
        <v>0.7</v>
      </c>
      <c r="J38" s="73">
        <f t="shared" si="2"/>
        <v>0.7</v>
      </c>
      <c r="K38" s="73">
        <f t="shared" si="2"/>
        <v>0.7</v>
      </c>
      <c r="L38" s="73">
        <f t="shared" si="2"/>
        <v>0.7</v>
      </c>
      <c r="M38" s="73">
        <f t="shared" si="2"/>
        <v>0</v>
      </c>
      <c r="N38" s="73">
        <f t="shared" si="2"/>
        <v>0</v>
      </c>
      <c r="O38" s="73">
        <f t="shared" si="2"/>
        <v>0</v>
      </c>
      <c r="P38" s="73">
        <f t="shared" si="2"/>
        <v>0</v>
      </c>
      <c r="Q38" s="73">
        <f t="shared" si="2"/>
        <v>0</v>
      </c>
      <c r="R38" s="73">
        <f t="shared" si="2"/>
        <v>0</v>
      </c>
      <c r="S38" s="73">
        <f t="shared" si="2"/>
        <v>0</v>
      </c>
      <c r="T38" s="73">
        <f t="shared" si="2"/>
        <v>0</v>
      </c>
      <c r="U38" s="73">
        <f t="shared" si="2"/>
        <v>0</v>
      </c>
      <c r="V38" s="73">
        <f t="shared" si="2"/>
        <v>0</v>
      </c>
      <c r="W38" s="73">
        <f t="shared" si="2"/>
        <v>0</v>
      </c>
      <c r="X38" s="73">
        <f t="shared" si="2"/>
        <v>0</v>
      </c>
      <c r="Y38" s="73">
        <f t="shared" si="2"/>
        <v>0</v>
      </c>
      <c r="Z38" s="73">
        <f t="shared" si="2"/>
        <v>0</v>
      </c>
      <c r="AA38" s="73">
        <f t="shared" si="2"/>
        <v>0</v>
      </c>
      <c r="AB38" s="73">
        <f t="shared" si="2"/>
        <v>0</v>
      </c>
      <c r="AC38" s="73">
        <f t="shared" si="2"/>
        <v>0</v>
      </c>
      <c r="AD38" s="73">
        <f t="shared" si="2"/>
        <v>0</v>
      </c>
      <c r="AE38" s="73">
        <f t="shared" si="2"/>
        <v>0</v>
      </c>
      <c r="AF38" s="73">
        <f t="shared" si="2"/>
        <v>0</v>
      </c>
      <c r="AG38" s="73">
        <f t="shared" si="2"/>
        <v>0</v>
      </c>
      <c r="AH38" s="73">
        <f t="shared" si="2"/>
        <v>0</v>
      </c>
    </row>
    <row r="39" spans="1:34" x14ac:dyDescent="0.25">
      <c r="A39" s="1" t="s">
        <v>113</v>
      </c>
      <c r="B39" s="1" t="s">
        <v>129</v>
      </c>
      <c r="C39" s="73">
        <f>C17</f>
        <v>1.76</v>
      </c>
      <c r="D39" s="73">
        <f t="shared" ref="D39:AH39" si="3">D17</f>
        <v>1.76</v>
      </c>
      <c r="E39" s="73">
        <f t="shared" si="3"/>
        <v>1.76</v>
      </c>
      <c r="F39" s="73">
        <f t="shared" si="3"/>
        <v>1.76</v>
      </c>
      <c r="G39" s="73">
        <f t="shared" si="3"/>
        <v>1</v>
      </c>
      <c r="H39" s="73">
        <f t="shared" si="3"/>
        <v>1</v>
      </c>
      <c r="I39" s="73">
        <f t="shared" si="3"/>
        <v>1</v>
      </c>
      <c r="J39" s="73">
        <f t="shared" si="3"/>
        <v>1</v>
      </c>
      <c r="K39" s="73">
        <f t="shared" si="3"/>
        <v>1</v>
      </c>
      <c r="L39" s="73">
        <f t="shared" si="3"/>
        <v>1</v>
      </c>
      <c r="M39" s="73">
        <f t="shared" si="3"/>
        <v>1</v>
      </c>
      <c r="N39" s="73">
        <f t="shared" si="3"/>
        <v>1</v>
      </c>
      <c r="O39" s="73">
        <f t="shared" si="3"/>
        <v>0</v>
      </c>
      <c r="P39" s="73">
        <f t="shared" si="3"/>
        <v>0</v>
      </c>
      <c r="Q39" s="73">
        <f t="shared" si="3"/>
        <v>0</v>
      </c>
      <c r="R39" s="73">
        <f t="shared" si="3"/>
        <v>0</v>
      </c>
      <c r="S39" s="73">
        <f t="shared" si="3"/>
        <v>0</v>
      </c>
      <c r="T39" s="73">
        <f t="shared" si="3"/>
        <v>0</v>
      </c>
      <c r="U39" s="73">
        <f t="shared" si="3"/>
        <v>0</v>
      </c>
      <c r="V39" s="73">
        <f t="shared" si="3"/>
        <v>0</v>
      </c>
      <c r="W39" s="73">
        <f t="shared" si="3"/>
        <v>0</v>
      </c>
      <c r="X39" s="73">
        <f t="shared" si="3"/>
        <v>0</v>
      </c>
      <c r="Y39" s="73">
        <f t="shared" si="3"/>
        <v>0</v>
      </c>
      <c r="Z39" s="73">
        <f t="shared" si="3"/>
        <v>0</v>
      </c>
      <c r="AA39" s="73">
        <f t="shared" si="3"/>
        <v>0</v>
      </c>
      <c r="AB39" s="73">
        <f t="shared" si="3"/>
        <v>0</v>
      </c>
      <c r="AC39" s="73">
        <f t="shared" si="3"/>
        <v>0</v>
      </c>
      <c r="AD39" s="73">
        <f t="shared" si="3"/>
        <v>0</v>
      </c>
      <c r="AE39" s="73">
        <f t="shared" si="3"/>
        <v>0</v>
      </c>
      <c r="AF39" s="73">
        <f t="shared" si="3"/>
        <v>0</v>
      </c>
      <c r="AG39" s="73">
        <f t="shared" si="3"/>
        <v>0</v>
      </c>
      <c r="AH39" s="73">
        <f t="shared" si="3"/>
        <v>0</v>
      </c>
    </row>
    <row r="40" spans="1:34" x14ac:dyDescent="0.25">
      <c r="A40" s="1" t="s">
        <v>114</v>
      </c>
      <c r="B40" s="1" t="s">
        <v>130</v>
      </c>
      <c r="C40" s="73">
        <f>SUM(C18:C20)</f>
        <v>3.41</v>
      </c>
      <c r="D40" s="73">
        <f t="shared" ref="D40:AH40" si="4">SUM(D18:D20)</f>
        <v>3.42</v>
      </c>
      <c r="E40" s="73">
        <f t="shared" si="4"/>
        <v>3.43</v>
      </c>
      <c r="F40" s="73">
        <f t="shared" si="4"/>
        <v>3.43</v>
      </c>
      <c r="G40" s="73">
        <f t="shared" si="4"/>
        <v>3.43</v>
      </c>
      <c r="H40" s="73">
        <f t="shared" si="4"/>
        <v>3.43</v>
      </c>
      <c r="I40" s="73">
        <f t="shared" si="4"/>
        <v>3.43</v>
      </c>
      <c r="J40" s="73">
        <f t="shared" si="4"/>
        <v>3.43</v>
      </c>
      <c r="K40" s="73">
        <f t="shared" si="4"/>
        <v>3.43</v>
      </c>
      <c r="L40" s="73">
        <f t="shared" si="4"/>
        <v>3.43</v>
      </c>
      <c r="M40" s="73">
        <f t="shared" si="4"/>
        <v>3.43</v>
      </c>
      <c r="N40" s="73">
        <f t="shared" si="4"/>
        <v>3.43</v>
      </c>
      <c r="O40" s="73">
        <f t="shared" si="4"/>
        <v>3.43</v>
      </c>
      <c r="P40" s="73">
        <f t="shared" si="4"/>
        <v>3.43</v>
      </c>
      <c r="Q40" s="73">
        <f t="shared" si="4"/>
        <v>3.43</v>
      </c>
      <c r="R40" s="73">
        <f t="shared" si="4"/>
        <v>3.68</v>
      </c>
      <c r="S40" s="73">
        <f t="shared" si="4"/>
        <v>3.93</v>
      </c>
      <c r="T40" s="73">
        <f t="shared" si="4"/>
        <v>4.18</v>
      </c>
      <c r="U40" s="73">
        <f t="shared" si="4"/>
        <v>4.43</v>
      </c>
      <c r="V40" s="73">
        <f t="shared" si="4"/>
        <v>4.68</v>
      </c>
      <c r="W40" s="73">
        <f t="shared" si="4"/>
        <v>4.93</v>
      </c>
      <c r="X40" s="73">
        <f t="shared" si="4"/>
        <v>5.18</v>
      </c>
      <c r="Y40" s="73">
        <f t="shared" si="4"/>
        <v>5.27</v>
      </c>
      <c r="Z40" s="73">
        <f t="shared" si="4"/>
        <v>5.27</v>
      </c>
      <c r="AA40" s="73">
        <f t="shared" si="4"/>
        <v>5.27</v>
      </c>
      <c r="AB40" s="73">
        <f t="shared" si="4"/>
        <v>5.27</v>
      </c>
      <c r="AC40" s="73">
        <f t="shared" si="4"/>
        <v>5.27</v>
      </c>
      <c r="AD40" s="73">
        <f t="shared" si="4"/>
        <v>5.27</v>
      </c>
      <c r="AE40" s="73">
        <f t="shared" si="4"/>
        <v>5.27</v>
      </c>
      <c r="AF40" s="73">
        <f t="shared" si="4"/>
        <v>5.27</v>
      </c>
      <c r="AG40" s="73">
        <f t="shared" si="4"/>
        <v>5.27</v>
      </c>
      <c r="AH40" s="73">
        <f t="shared" si="4"/>
        <v>5.27</v>
      </c>
    </row>
    <row r="41" spans="1:34" x14ac:dyDescent="0.25">
      <c r="A41" s="1" t="s">
        <v>115</v>
      </c>
      <c r="B41" s="1" t="s">
        <v>131</v>
      </c>
      <c r="C41" s="73">
        <f>SUM(C21:C22,C29)</f>
        <v>5.1340000000000003</v>
      </c>
      <c r="D41" s="73">
        <f t="shared" ref="D41:AF41" si="5">SUM(D21:D22,D29)</f>
        <v>5.4459999999999997</v>
      </c>
      <c r="E41" s="73">
        <f t="shared" si="5"/>
        <v>5.4480000000000004</v>
      </c>
      <c r="F41" s="73">
        <f t="shared" si="5"/>
        <v>5.4480000000000004</v>
      </c>
      <c r="G41" s="73">
        <f t="shared" si="5"/>
        <v>5.4480000000000004</v>
      </c>
      <c r="H41" s="73">
        <f t="shared" si="5"/>
        <v>5.4480000000000004</v>
      </c>
      <c r="I41" s="73">
        <f t="shared" si="5"/>
        <v>5.4480000000000004</v>
      </c>
      <c r="J41" s="73">
        <f t="shared" si="5"/>
        <v>5.4480000000000004</v>
      </c>
      <c r="K41" s="73">
        <f t="shared" si="5"/>
        <v>5.4480000000000004</v>
      </c>
      <c r="L41" s="73">
        <f t="shared" si="5"/>
        <v>5.4480000000000004</v>
      </c>
      <c r="M41" s="73">
        <f t="shared" si="5"/>
        <v>5.4480000000000004</v>
      </c>
      <c r="N41" s="73">
        <f t="shared" si="5"/>
        <v>5.4480000000000004</v>
      </c>
      <c r="O41" s="73">
        <f t="shared" si="5"/>
        <v>5.4480000000000004</v>
      </c>
      <c r="P41" s="73">
        <f t="shared" si="5"/>
        <v>5.4480000000000004</v>
      </c>
      <c r="Q41" s="73">
        <f t="shared" si="5"/>
        <v>5.4480000000000004</v>
      </c>
      <c r="R41" s="73">
        <f t="shared" si="5"/>
        <v>5.4480000000000004</v>
      </c>
      <c r="S41" s="73">
        <f t="shared" si="5"/>
        <v>5.4480000000000004</v>
      </c>
      <c r="T41" s="73">
        <f t="shared" si="5"/>
        <v>5.4480000000000004</v>
      </c>
      <c r="U41" s="73">
        <f t="shared" si="5"/>
        <v>5.4480000000000004</v>
      </c>
      <c r="V41" s="73">
        <f t="shared" si="5"/>
        <v>5.4480000000000004</v>
      </c>
      <c r="W41" s="73">
        <f t="shared" si="5"/>
        <v>5.4480000000000004</v>
      </c>
      <c r="X41" s="73">
        <f t="shared" si="5"/>
        <v>5.4480000000000004</v>
      </c>
      <c r="Y41" s="73">
        <f t="shared" si="5"/>
        <v>5.4480000000000004</v>
      </c>
      <c r="Z41" s="73">
        <f t="shared" si="5"/>
        <v>5.4480000000000004</v>
      </c>
      <c r="AA41" s="73">
        <f t="shared" si="5"/>
        <v>5.4480000000000004</v>
      </c>
      <c r="AB41" s="73">
        <f t="shared" si="5"/>
        <v>5.4480000000000004</v>
      </c>
      <c r="AC41" s="73">
        <f t="shared" si="5"/>
        <v>5.4480000000000004</v>
      </c>
      <c r="AD41" s="73">
        <f t="shared" si="5"/>
        <v>5.4480000000000004</v>
      </c>
      <c r="AE41" s="73">
        <f t="shared" si="5"/>
        <v>5.4480000000000004</v>
      </c>
      <c r="AF41" s="73">
        <f t="shared" si="5"/>
        <v>5.4480000000000004</v>
      </c>
      <c r="AG41" s="73">
        <v>5</v>
      </c>
      <c r="AH41" s="73">
        <v>5</v>
      </c>
    </row>
    <row r="42" spans="1:34" x14ac:dyDescent="0.25">
      <c r="A42" s="1" t="s">
        <v>116</v>
      </c>
      <c r="B42" s="35" t="s">
        <v>132</v>
      </c>
      <c r="C42" s="73">
        <f>SUM(C24)</f>
        <v>2.42</v>
      </c>
      <c r="D42" s="73">
        <f t="shared" ref="D42:AF42" si="6">SUM(D24)</f>
        <v>2.86</v>
      </c>
      <c r="E42" s="73">
        <f t="shared" si="6"/>
        <v>3.49</v>
      </c>
      <c r="F42" s="73">
        <f t="shared" si="6"/>
        <v>4.1900000000000004</v>
      </c>
      <c r="G42" s="73">
        <f t="shared" si="6"/>
        <v>4.8899999999999997</v>
      </c>
      <c r="H42" s="73">
        <f t="shared" si="6"/>
        <v>5.59</v>
      </c>
      <c r="I42" s="73">
        <f t="shared" si="6"/>
        <v>6.29</v>
      </c>
      <c r="J42" s="73">
        <f t="shared" si="6"/>
        <v>6.99</v>
      </c>
      <c r="K42" s="73">
        <f t="shared" si="6"/>
        <v>7.69</v>
      </c>
      <c r="L42" s="73">
        <f t="shared" si="6"/>
        <v>8.39</v>
      </c>
      <c r="M42" s="73">
        <f t="shared" si="6"/>
        <v>9</v>
      </c>
      <c r="N42" s="73">
        <f t="shared" si="6"/>
        <v>9</v>
      </c>
      <c r="O42" s="73">
        <f t="shared" si="6"/>
        <v>9.75</v>
      </c>
      <c r="P42" s="73">
        <f t="shared" si="6"/>
        <v>10.5</v>
      </c>
      <c r="Q42" s="73">
        <f t="shared" si="6"/>
        <v>11.25</v>
      </c>
      <c r="R42" s="73">
        <f t="shared" si="6"/>
        <v>12</v>
      </c>
      <c r="S42" s="73">
        <f t="shared" si="6"/>
        <v>12.75</v>
      </c>
      <c r="T42" s="73">
        <f t="shared" si="6"/>
        <v>13.5</v>
      </c>
      <c r="U42" s="73">
        <f t="shared" si="6"/>
        <v>14.25</v>
      </c>
      <c r="V42" s="73">
        <f t="shared" si="6"/>
        <v>15</v>
      </c>
      <c r="W42" s="73">
        <f t="shared" si="6"/>
        <v>15.75</v>
      </c>
      <c r="X42" s="73">
        <f t="shared" si="6"/>
        <v>16.5</v>
      </c>
      <c r="Y42" s="73">
        <f t="shared" si="6"/>
        <v>17.25</v>
      </c>
      <c r="Z42" s="73">
        <f t="shared" si="6"/>
        <v>18</v>
      </c>
      <c r="AA42" s="73">
        <f t="shared" si="6"/>
        <v>18.75</v>
      </c>
      <c r="AB42" s="73">
        <f t="shared" si="6"/>
        <v>19.5</v>
      </c>
      <c r="AC42" s="73">
        <f t="shared" si="6"/>
        <v>20.25</v>
      </c>
      <c r="AD42" s="73">
        <f t="shared" si="6"/>
        <v>21</v>
      </c>
      <c r="AE42" s="73">
        <f t="shared" si="6"/>
        <v>21.75</v>
      </c>
      <c r="AF42" s="73">
        <f t="shared" si="6"/>
        <v>22.5</v>
      </c>
      <c r="AG42" s="73">
        <v>14</v>
      </c>
      <c r="AH42" s="73">
        <v>14</v>
      </c>
    </row>
    <row r="43" spans="1:34" x14ac:dyDescent="0.25">
      <c r="A43" s="1" t="s">
        <v>117</v>
      </c>
      <c r="B43" s="35" t="s">
        <v>133</v>
      </c>
      <c r="C43" s="73">
        <f>C23</f>
        <v>0</v>
      </c>
      <c r="D43" s="73">
        <f t="shared" ref="D43:AH43" si="7">D23</f>
        <v>0</v>
      </c>
      <c r="E43" s="73">
        <f t="shared" si="7"/>
        <v>0</v>
      </c>
      <c r="F43" s="73">
        <f t="shared" si="7"/>
        <v>0</v>
      </c>
      <c r="G43" s="73">
        <f t="shared" si="7"/>
        <v>0</v>
      </c>
      <c r="H43" s="73">
        <f t="shared" si="7"/>
        <v>0</v>
      </c>
      <c r="I43" s="73">
        <f t="shared" si="7"/>
        <v>0</v>
      </c>
      <c r="J43" s="73">
        <f t="shared" si="7"/>
        <v>0</v>
      </c>
      <c r="K43" s="73">
        <f t="shared" si="7"/>
        <v>0</v>
      </c>
      <c r="L43" s="73">
        <f t="shared" si="7"/>
        <v>0</v>
      </c>
      <c r="M43" s="73">
        <f t="shared" si="7"/>
        <v>0</v>
      </c>
      <c r="N43" s="73">
        <f t="shared" si="7"/>
        <v>0</v>
      </c>
      <c r="O43" s="73">
        <f t="shared" si="7"/>
        <v>0</v>
      </c>
      <c r="P43" s="73">
        <f t="shared" si="7"/>
        <v>0</v>
      </c>
      <c r="Q43" s="73">
        <f t="shared" si="7"/>
        <v>0</v>
      </c>
      <c r="R43" s="73">
        <f t="shared" si="7"/>
        <v>0</v>
      </c>
      <c r="S43" s="73">
        <f t="shared" si="7"/>
        <v>0</v>
      </c>
      <c r="T43" s="73">
        <f t="shared" si="7"/>
        <v>0</v>
      </c>
      <c r="U43" s="73">
        <f t="shared" si="7"/>
        <v>0</v>
      </c>
      <c r="V43" s="73">
        <f t="shared" si="7"/>
        <v>0</v>
      </c>
      <c r="W43" s="73">
        <f t="shared" si="7"/>
        <v>0</v>
      </c>
      <c r="X43" s="73">
        <f t="shared" si="7"/>
        <v>0</v>
      </c>
      <c r="Y43" s="73">
        <f t="shared" si="7"/>
        <v>0</v>
      </c>
      <c r="Z43" s="73">
        <f t="shared" si="7"/>
        <v>0</v>
      </c>
      <c r="AA43" s="73">
        <f t="shared" si="7"/>
        <v>0</v>
      </c>
      <c r="AB43" s="73">
        <f t="shared" si="7"/>
        <v>0</v>
      </c>
      <c r="AC43" s="73">
        <f t="shared" si="7"/>
        <v>0</v>
      </c>
      <c r="AD43" s="73">
        <f t="shared" si="7"/>
        <v>0</v>
      </c>
      <c r="AE43" s="73">
        <f t="shared" si="7"/>
        <v>0</v>
      </c>
      <c r="AF43" s="73">
        <f t="shared" si="7"/>
        <v>0</v>
      </c>
      <c r="AG43" s="73">
        <f t="shared" si="7"/>
        <v>0.25</v>
      </c>
      <c r="AH43" s="73">
        <f t="shared" si="7"/>
        <v>0.3</v>
      </c>
    </row>
    <row r="44" spans="1:34" x14ac:dyDescent="0.25">
      <c r="A44" s="1" t="s">
        <v>125</v>
      </c>
      <c r="B44" s="35" t="s">
        <v>136</v>
      </c>
      <c r="C44" s="73">
        <f>SUM(C27)</f>
        <v>0</v>
      </c>
      <c r="D44" s="73">
        <f t="shared" ref="D44:AH44" si="8">SUM(D27)</f>
        <v>0</v>
      </c>
      <c r="E44" s="73">
        <f t="shared" si="8"/>
        <v>0</v>
      </c>
      <c r="F44" s="73">
        <f t="shared" si="8"/>
        <v>0</v>
      </c>
      <c r="G44" s="73">
        <f t="shared" si="8"/>
        <v>0</v>
      </c>
      <c r="H44" s="73">
        <f t="shared" si="8"/>
        <v>0</v>
      </c>
      <c r="I44" s="73">
        <f t="shared" si="8"/>
        <v>0</v>
      </c>
      <c r="J44" s="73">
        <f t="shared" si="8"/>
        <v>0</v>
      </c>
      <c r="K44" s="73">
        <f t="shared" si="8"/>
        <v>0</v>
      </c>
      <c r="L44" s="73">
        <f t="shared" si="8"/>
        <v>9.1832861766003401E-2</v>
      </c>
      <c r="M44" s="73">
        <f t="shared" si="8"/>
        <v>0.441832861766003</v>
      </c>
      <c r="N44" s="73">
        <f t="shared" si="8"/>
        <v>0.79183286176600298</v>
      </c>
      <c r="O44" s="73">
        <f t="shared" si="8"/>
        <v>1.041832861766</v>
      </c>
      <c r="P44" s="73">
        <f t="shared" si="8"/>
        <v>1.291832861766</v>
      </c>
      <c r="Q44" s="73">
        <f t="shared" si="8"/>
        <v>1.541832861766</v>
      </c>
      <c r="R44" s="73">
        <f t="shared" si="8"/>
        <v>1.791832861766</v>
      </c>
      <c r="S44" s="73">
        <f t="shared" si="8"/>
        <v>2.0418328617660002</v>
      </c>
      <c r="T44" s="73">
        <f t="shared" si="8"/>
        <v>2.2918328617660002</v>
      </c>
      <c r="U44" s="73">
        <f t="shared" si="8"/>
        <v>2.5418328617660002</v>
      </c>
      <c r="V44" s="73">
        <f t="shared" si="8"/>
        <v>2.7918328617660002</v>
      </c>
      <c r="W44" s="73">
        <f t="shared" si="8"/>
        <v>3</v>
      </c>
      <c r="X44" s="73">
        <f t="shared" si="8"/>
        <v>3</v>
      </c>
      <c r="Y44" s="73">
        <f t="shared" si="8"/>
        <v>3</v>
      </c>
      <c r="Z44" s="73">
        <f t="shared" si="8"/>
        <v>3</v>
      </c>
      <c r="AA44" s="73">
        <f t="shared" si="8"/>
        <v>3</v>
      </c>
      <c r="AB44" s="73">
        <f t="shared" si="8"/>
        <v>3</v>
      </c>
      <c r="AC44" s="73">
        <f t="shared" si="8"/>
        <v>3</v>
      </c>
      <c r="AD44" s="73">
        <f t="shared" si="8"/>
        <v>3</v>
      </c>
      <c r="AE44" s="73">
        <f t="shared" si="8"/>
        <v>3</v>
      </c>
      <c r="AF44" s="73">
        <f t="shared" si="8"/>
        <v>3</v>
      </c>
      <c r="AG44" s="73">
        <f t="shared" si="8"/>
        <v>3</v>
      </c>
      <c r="AH44" s="73">
        <f t="shared" si="8"/>
        <v>3</v>
      </c>
    </row>
    <row r="45" spans="1:34" x14ac:dyDescent="0.25">
      <c r="A45" s="1" t="s">
        <v>120</v>
      </c>
      <c r="B45" s="35" t="s">
        <v>135</v>
      </c>
      <c r="C45" s="73">
        <f>C25</f>
        <v>0.41</v>
      </c>
      <c r="D45" s="73">
        <f t="shared" ref="D45:AH45" si="9">D25</f>
        <v>0.43</v>
      </c>
      <c r="E45" s="73">
        <f t="shared" si="9"/>
        <v>0.47</v>
      </c>
      <c r="F45" s="73">
        <f t="shared" si="9"/>
        <v>0.72</v>
      </c>
      <c r="G45" s="73">
        <f t="shared" si="9"/>
        <v>0.97</v>
      </c>
      <c r="H45" s="73">
        <f t="shared" si="9"/>
        <v>1.22</v>
      </c>
      <c r="I45" s="73">
        <f t="shared" si="9"/>
        <v>1.47</v>
      </c>
      <c r="J45" s="73">
        <f t="shared" si="9"/>
        <v>1.72</v>
      </c>
      <c r="K45" s="73">
        <f t="shared" si="9"/>
        <v>1.97</v>
      </c>
      <c r="L45" s="73">
        <f t="shared" si="9"/>
        <v>2.2200000000000002</v>
      </c>
      <c r="M45" s="73">
        <f t="shared" si="9"/>
        <v>2.4700000000000002</v>
      </c>
      <c r="N45" s="73">
        <f t="shared" si="9"/>
        <v>2.72</v>
      </c>
      <c r="O45" s="73">
        <f t="shared" si="9"/>
        <v>2.82</v>
      </c>
      <c r="P45" s="73">
        <f t="shared" si="9"/>
        <v>2.92</v>
      </c>
      <c r="Q45" s="73">
        <f t="shared" si="9"/>
        <v>3.02</v>
      </c>
      <c r="R45" s="73">
        <f t="shared" si="9"/>
        <v>3.12</v>
      </c>
      <c r="S45" s="73">
        <f t="shared" si="9"/>
        <v>3.22</v>
      </c>
      <c r="T45" s="73">
        <f t="shared" si="9"/>
        <v>3.32</v>
      </c>
      <c r="U45" s="73">
        <f t="shared" si="9"/>
        <v>3.42</v>
      </c>
      <c r="V45" s="73">
        <f t="shared" si="9"/>
        <v>3.52</v>
      </c>
      <c r="W45" s="73">
        <f t="shared" si="9"/>
        <v>3.62</v>
      </c>
      <c r="X45" s="73">
        <f t="shared" si="9"/>
        <v>3.72</v>
      </c>
      <c r="Y45" s="73">
        <f t="shared" si="9"/>
        <v>3.82</v>
      </c>
      <c r="Z45" s="73">
        <f t="shared" si="9"/>
        <v>3.92</v>
      </c>
      <c r="AA45" s="73">
        <f t="shared" si="9"/>
        <v>4</v>
      </c>
      <c r="AB45" s="73">
        <f t="shared" si="9"/>
        <v>4</v>
      </c>
      <c r="AC45" s="73">
        <f t="shared" si="9"/>
        <v>4</v>
      </c>
      <c r="AD45" s="73">
        <f t="shared" si="9"/>
        <v>4</v>
      </c>
      <c r="AE45" s="73">
        <f t="shared" si="9"/>
        <v>4</v>
      </c>
      <c r="AF45" s="73">
        <f t="shared" si="9"/>
        <v>4</v>
      </c>
      <c r="AG45" s="73">
        <f t="shared" si="9"/>
        <v>3.69</v>
      </c>
      <c r="AH45" s="73">
        <f t="shared" si="9"/>
        <v>3.77</v>
      </c>
    </row>
    <row r="46" spans="1:34" x14ac:dyDescent="0.25">
      <c r="A46" s="1" t="s">
        <v>124</v>
      </c>
      <c r="B46" s="36" t="s">
        <v>134</v>
      </c>
      <c r="C46" s="73">
        <f>C26</f>
        <v>3.61</v>
      </c>
      <c r="D46" s="73">
        <f t="shared" ref="D46:AF46" si="10">D26</f>
        <v>4.12</v>
      </c>
      <c r="E46" s="73">
        <f t="shared" si="10"/>
        <v>4.3899999999999997</v>
      </c>
      <c r="F46" s="73">
        <f t="shared" si="10"/>
        <v>5.24</v>
      </c>
      <c r="G46" s="73">
        <f t="shared" si="10"/>
        <v>6.09</v>
      </c>
      <c r="H46" s="73">
        <f t="shared" si="10"/>
        <v>6.94</v>
      </c>
      <c r="I46" s="73">
        <f t="shared" si="10"/>
        <v>7.79</v>
      </c>
      <c r="J46" s="73">
        <f t="shared" si="10"/>
        <v>8.64</v>
      </c>
      <c r="K46" s="73">
        <f t="shared" si="10"/>
        <v>9.49</v>
      </c>
      <c r="L46" s="73">
        <f t="shared" si="10"/>
        <v>10.34</v>
      </c>
      <c r="M46" s="73">
        <f t="shared" si="10"/>
        <v>11.19</v>
      </c>
      <c r="N46" s="73">
        <f t="shared" si="10"/>
        <v>12</v>
      </c>
      <c r="O46" s="73">
        <f t="shared" si="10"/>
        <v>12.363076732303799</v>
      </c>
      <c r="P46" s="73">
        <f t="shared" si="10"/>
        <v>13.213076732303801</v>
      </c>
      <c r="Q46" s="73">
        <f t="shared" si="10"/>
        <v>14.0630767323038</v>
      </c>
      <c r="R46" s="73">
        <f t="shared" si="10"/>
        <v>14.9130767323038</v>
      </c>
      <c r="S46" s="73">
        <f t="shared" si="10"/>
        <v>15.7630767323038</v>
      </c>
      <c r="T46" s="73">
        <f t="shared" si="10"/>
        <v>16.613076732303799</v>
      </c>
      <c r="U46" s="73">
        <f t="shared" si="10"/>
        <v>17.463076732303801</v>
      </c>
      <c r="V46" s="73">
        <f t="shared" si="10"/>
        <v>18.0939397230519</v>
      </c>
      <c r="W46" s="73">
        <f t="shared" si="10"/>
        <v>18.0939397230519</v>
      </c>
      <c r="X46" s="73">
        <f t="shared" si="10"/>
        <v>18.0939397230519</v>
      </c>
      <c r="Y46" s="73">
        <f t="shared" si="10"/>
        <v>18.0939397230519</v>
      </c>
      <c r="Z46" s="73">
        <f t="shared" si="10"/>
        <v>18.0939397230519</v>
      </c>
      <c r="AA46" s="73">
        <f t="shared" si="10"/>
        <v>18.0939397230519</v>
      </c>
      <c r="AB46" s="73">
        <f t="shared" si="10"/>
        <v>18.0939397230519</v>
      </c>
      <c r="AC46" s="73">
        <f t="shared" si="10"/>
        <v>18.0939397230519</v>
      </c>
      <c r="AD46" s="73">
        <f t="shared" si="10"/>
        <v>18.0939397230519</v>
      </c>
      <c r="AE46" s="73">
        <f t="shared" si="10"/>
        <v>18.0939397230519</v>
      </c>
      <c r="AF46" s="73">
        <f t="shared" si="10"/>
        <v>18.0939397230519</v>
      </c>
      <c r="AG46" s="73">
        <v>18</v>
      </c>
      <c r="AH46" s="73">
        <v>18</v>
      </c>
    </row>
    <row r="52" spans="19:19" x14ac:dyDescent="0.25">
      <c r="S52" s="35"/>
    </row>
    <row r="53" spans="19:19" x14ac:dyDescent="0.25">
      <c r="S53" s="35"/>
    </row>
    <row r="54" spans="19:19" x14ac:dyDescent="0.25">
      <c r="S54" s="35"/>
    </row>
    <row r="55" spans="19:19" x14ac:dyDescent="0.25">
      <c r="S55" s="35"/>
    </row>
    <row r="56" spans="19:19" x14ac:dyDescent="0.25">
      <c r="S56" s="35"/>
    </row>
    <row r="57" spans="19:19" x14ac:dyDescent="0.25">
      <c r="S57" s="35"/>
    </row>
    <row r="58" spans="19:19" x14ac:dyDescent="0.25">
      <c r="S58" s="35"/>
    </row>
    <row r="59" spans="19:19" x14ac:dyDescent="0.25">
      <c r="S59" s="35"/>
    </row>
    <row r="79" spans="4:4" x14ac:dyDescent="0.25">
      <c r="D79" s="19"/>
    </row>
    <row r="82" spans="4:4" x14ac:dyDescent="0.25">
      <c r="D82" s="19"/>
    </row>
  </sheetData>
  <pageMargins left="0.7" right="0.7" top="0.75" bottom="0.75" header="0.3" footer="0.3"/>
  <pageSetup paperSize="9" orientation="portrait" r:id="rId1"/>
  <ignoredErrors>
    <ignoredError sqref="C36:AH40 C46:AF46 C43:AH43 C42:AF42 C41:AF41 C45:AH45" formulaRange="1"/>
    <ignoredError sqref="C44:AH44" formula="1" formulaRange="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B635A-76D0-41DC-86CF-14AAA1540997}">
  <dimension ref="A1:AH82"/>
  <sheetViews>
    <sheetView topLeftCell="A31" workbookViewId="0">
      <selection activeCell="A60" sqref="A60"/>
    </sheetView>
  </sheetViews>
  <sheetFormatPr defaultRowHeight="15" x14ac:dyDescent="0.25"/>
  <cols>
    <col min="1" max="1" width="49.28515625" bestFit="1" customWidth="1"/>
    <col min="2" max="2" width="26" customWidth="1"/>
  </cols>
  <sheetData>
    <row r="1" spans="1:34" x14ac:dyDescent="0.25">
      <c r="A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t="s">
        <v>23</v>
      </c>
      <c r="C2" s="8">
        <v>2.5</v>
      </c>
      <c r="D2" s="8">
        <v>2.5</v>
      </c>
      <c r="E2" s="8">
        <v>2.5</v>
      </c>
      <c r="F2" s="8">
        <v>2.5</v>
      </c>
      <c r="G2" s="8">
        <v>2.5</v>
      </c>
      <c r="H2" s="8">
        <v>2.5</v>
      </c>
      <c r="I2" s="8">
        <v>2.5</v>
      </c>
      <c r="J2" s="8">
        <v>2.5</v>
      </c>
      <c r="K2" s="8">
        <v>2.5</v>
      </c>
      <c r="L2" s="8">
        <v>2.5</v>
      </c>
      <c r="M2" s="8">
        <v>2.5</v>
      </c>
      <c r="N2" s="8">
        <v>2.5</v>
      </c>
      <c r="O2" s="8">
        <v>2.5</v>
      </c>
      <c r="P2" s="8">
        <v>2.5</v>
      </c>
      <c r="Q2" s="8">
        <v>2.5</v>
      </c>
      <c r="R2" s="8">
        <v>2.5</v>
      </c>
      <c r="S2" s="8">
        <v>2.5</v>
      </c>
      <c r="T2" s="8">
        <v>2.5</v>
      </c>
      <c r="U2" s="8">
        <v>2.5</v>
      </c>
      <c r="V2" s="8">
        <v>2.5</v>
      </c>
      <c r="W2" s="8">
        <v>2.5</v>
      </c>
      <c r="X2" s="8">
        <v>2.5</v>
      </c>
      <c r="Y2" s="8">
        <v>2.5</v>
      </c>
      <c r="Z2" s="8">
        <v>2.5</v>
      </c>
      <c r="AA2" s="8">
        <v>2.5</v>
      </c>
      <c r="AB2" s="8">
        <v>2.5</v>
      </c>
      <c r="AC2" s="8">
        <v>2.5</v>
      </c>
      <c r="AD2" s="8">
        <v>2.5</v>
      </c>
      <c r="AE2" s="8">
        <v>2.5</v>
      </c>
      <c r="AF2" s="8">
        <v>2.5</v>
      </c>
      <c r="AG2" s="8">
        <v>2.5</v>
      </c>
      <c r="AH2" s="8">
        <v>2.5</v>
      </c>
    </row>
    <row r="3" spans="1:34" x14ac:dyDescent="0.25">
      <c r="A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25">
      <c r="A4" t="s">
        <v>89</v>
      </c>
      <c r="C4" s="8">
        <v>0</v>
      </c>
      <c r="D4" s="8">
        <v>0</v>
      </c>
      <c r="E4" s="8">
        <v>0</v>
      </c>
      <c r="F4" s="8">
        <v>0</v>
      </c>
      <c r="G4" s="8">
        <v>0</v>
      </c>
      <c r="H4" s="8">
        <v>0</v>
      </c>
      <c r="I4" s="8">
        <v>0</v>
      </c>
      <c r="J4" s="8">
        <v>0</v>
      </c>
      <c r="K4" s="8">
        <v>0</v>
      </c>
      <c r="L4" s="8">
        <v>0</v>
      </c>
      <c r="M4" s="8">
        <v>0</v>
      </c>
      <c r="N4" s="8">
        <v>0</v>
      </c>
      <c r="O4" s="8">
        <v>0</v>
      </c>
      <c r="P4" s="8">
        <v>0</v>
      </c>
      <c r="Q4" s="8">
        <v>0</v>
      </c>
      <c r="R4" s="8">
        <v>0</v>
      </c>
      <c r="S4" s="8">
        <v>0</v>
      </c>
      <c r="T4" s="8">
        <v>0.2</v>
      </c>
      <c r="U4" s="8">
        <v>0.2</v>
      </c>
      <c r="V4" s="8">
        <v>0.2</v>
      </c>
      <c r="W4" s="8">
        <v>0.2</v>
      </c>
      <c r="X4" s="8">
        <v>0.2</v>
      </c>
      <c r="Y4" s="8">
        <v>0.2</v>
      </c>
      <c r="Z4" s="8">
        <v>0.2</v>
      </c>
      <c r="AA4" s="8">
        <v>0.2</v>
      </c>
      <c r="AB4" s="8">
        <v>0.2</v>
      </c>
      <c r="AC4" s="8">
        <v>0.2</v>
      </c>
      <c r="AD4" s="8">
        <v>0.2</v>
      </c>
      <c r="AE4" s="8">
        <v>0.2</v>
      </c>
      <c r="AF4" s="8">
        <v>0.2</v>
      </c>
      <c r="AG4" s="8">
        <v>0.2</v>
      </c>
      <c r="AH4" s="8">
        <v>0.2</v>
      </c>
    </row>
    <row r="5" spans="1:34" x14ac:dyDescent="0.25">
      <c r="A5" t="s">
        <v>90</v>
      </c>
      <c r="C5" s="8">
        <v>0</v>
      </c>
      <c r="D5" s="8">
        <v>0</v>
      </c>
      <c r="E5" s="8">
        <v>0</v>
      </c>
      <c r="F5" s="8">
        <v>0</v>
      </c>
      <c r="G5" s="8">
        <v>0</v>
      </c>
      <c r="H5" s="8">
        <v>0</v>
      </c>
      <c r="I5" s="8">
        <v>0</v>
      </c>
      <c r="J5" s="8">
        <v>0</v>
      </c>
      <c r="K5" s="8">
        <v>0</v>
      </c>
      <c r="L5" s="8">
        <v>0</v>
      </c>
      <c r="M5" s="8">
        <v>0</v>
      </c>
      <c r="N5" s="8">
        <v>0</v>
      </c>
      <c r="O5" s="8">
        <v>0</v>
      </c>
      <c r="P5" s="8">
        <v>0</v>
      </c>
      <c r="Q5" s="8">
        <v>0</v>
      </c>
      <c r="R5" s="8">
        <v>0</v>
      </c>
      <c r="S5" s="8">
        <v>0</v>
      </c>
      <c r="T5" s="8">
        <v>0.25</v>
      </c>
      <c r="U5" s="8">
        <v>0.5</v>
      </c>
      <c r="V5" s="8">
        <v>0.5</v>
      </c>
      <c r="W5" s="8">
        <v>0.5</v>
      </c>
      <c r="X5" s="8">
        <v>0.5</v>
      </c>
      <c r="Y5" s="8">
        <v>0.5</v>
      </c>
      <c r="Z5" s="8">
        <v>0.5</v>
      </c>
      <c r="AA5" s="8">
        <v>0.5</v>
      </c>
      <c r="AB5" s="8">
        <v>0.5</v>
      </c>
      <c r="AC5" s="8">
        <v>0.5</v>
      </c>
      <c r="AD5" s="8">
        <v>0.5</v>
      </c>
      <c r="AE5" s="8">
        <v>0.5</v>
      </c>
      <c r="AF5" s="8">
        <v>0.5</v>
      </c>
      <c r="AG5" s="8">
        <v>0.5</v>
      </c>
      <c r="AH5" s="8">
        <v>0.5</v>
      </c>
    </row>
    <row r="6" spans="1:34" x14ac:dyDescent="0.25">
      <c r="A6"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19.507289728</v>
      </c>
      <c r="U6" s="8">
        <v>19.507289728</v>
      </c>
      <c r="V6" s="8">
        <v>25.2610991247534</v>
      </c>
      <c r="W6" s="8">
        <v>29.171398747932699</v>
      </c>
      <c r="X6" s="8">
        <v>29.171398747932699</v>
      </c>
      <c r="Y6" s="8">
        <v>29.171398747932699</v>
      </c>
      <c r="Z6" s="8">
        <v>73.321200000000005</v>
      </c>
      <c r="AA6" s="8">
        <v>73.321200000000005</v>
      </c>
      <c r="AB6" s="8">
        <v>73.321200000000005</v>
      </c>
      <c r="AC6" s="8">
        <v>73.321200000000005</v>
      </c>
      <c r="AD6" s="8">
        <v>73.321200000000005</v>
      </c>
      <c r="AE6" s="8">
        <v>73.321200000000005</v>
      </c>
      <c r="AF6" s="8">
        <v>73.321200000000005</v>
      </c>
      <c r="AG6" s="8">
        <v>73.321200000000005</v>
      </c>
      <c r="AH6" s="8">
        <v>73.321200000000005</v>
      </c>
    </row>
    <row r="7" spans="1:34" x14ac:dyDescent="0.25">
      <c r="A7" t="s">
        <v>25</v>
      </c>
      <c r="C7" s="8">
        <v>5.4779734943999996</v>
      </c>
      <c r="D7" s="8">
        <v>5.4779734943999996</v>
      </c>
      <c r="E7" s="8">
        <v>5.4779734943999996</v>
      </c>
      <c r="F7" s="8">
        <v>36.719843529599999</v>
      </c>
      <c r="G7" s="8">
        <v>36.719843529599999</v>
      </c>
      <c r="H7" s="8">
        <v>36.719843529599999</v>
      </c>
      <c r="I7" s="8">
        <v>36.719843529599999</v>
      </c>
      <c r="J7" s="8">
        <v>36.719843529599999</v>
      </c>
      <c r="K7" s="8">
        <v>36.719843529599999</v>
      </c>
      <c r="L7" s="8">
        <v>36.719843529599999</v>
      </c>
      <c r="M7" s="8">
        <v>36.719843529599999</v>
      </c>
      <c r="N7" s="8">
        <v>36.719843529599999</v>
      </c>
      <c r="O7" s="8">
        <v>36.719843529599999</v>
      </c>
      <c r="P7" s="8">
        <v>36.719843529599999</v>
      </c>
      <c r="Q7" s="8">
        <v>36.719843529599999</v>
      </c>
      <c r="R7" s="8">
        <v>44.696603519999996</v>
      </c>
      <c r="S7" s="8">
        <v>64.661443347468406</v>
      </c>
      <c r="T7" s="8">
        <v>64.661443347468406</v>
      </c>
      <c r="U7" s="8">
        <v>64.661443347468406</v>
      </c>
      <c r="V7" s="8">
        <v>64.661443347468406</v>
      </c>
      <c r="W7" s="8">
        <v>64.661443347468406</v>
      </c>
      <c r="X7" s="8">
        <v>64.661443347468406</v>
      </c>
      <c r="Y7" s="8">
        <v>66.4078238856236</v>
      </c>
      <c r="Z7" s="8">
        <v>73.220038087856295</v>
      </c>
      <c r="AA7" s="8">
        <v>73.220038087856295</v>
      </c>
      <c r="AB7" s="8">
        <v>73.220038087856295</v>
      </c>
      <c r="AC7" s="8">
        <v>73.220038087856295</v>
      </c>
      <c r="AD7" s="8">
        <v>73.220038087856295</v>
      </c>
      <c r="AE7" s="8">
        <v>73.220038087856295</v>
      </c>
      <c r="AF7" s="8">
        <v>73.220038087856295</v>
      </c>
      <c r="AG7" s="8">
        <v>73.220038087856295</v>
      </c>
      <c r="AH7" s="8">
        <v>73.220038087856295</v>
      </c>
    </row>
    <row r="8" spans="1:34" x14ac:dyDescent="0.25">
      <c r="A8" t="s">
        <v>26</v>
      </c>
      <c r="C8" s="8">
        <v>0</v>
      </c>
      <c r="D8" s="8">
        <v>0</v>
      </c>
      <c r="E8" s="8">
        <v>53.228577606593902</v>
      </c>
      <c r="F8" s="8">
        <v>53.228577606593902</v>
      </c>
      <c r="G8" s="8">
        <v>53.228577606593902</v>
      </c>
      <c r="H8" s="8">
        <v>53.228577606593902</v>
      </c>
      <c r="I8" s="8">
        <v>53.228577606593902</v>
      </c>
      <c r="J8" s="8">
        <v>53.228577606593902</v>
      </c>
      <c r="K8" s="8">
        <v>53.228577606593902</v>
      </c>
      <c r="L8" s="8">
        <v>53.228577606593902</v>
      </c>
      <c r="M8" s="8">
        <v>53.228577606593902</v>
      </c>
      <c r="N8" s="8">
        <v>53.228577606593902</v>
      </c>
      <c r="O8" s="8">
        <v>53.228577606593902</v>
      </c>
      <c r="P8" s="8">
        <v>53.228577606593902</v>
      </c>
      <c r="Q8" s="8">
        <v>53.228577606593902</v>
      </c>
      <c r="R8" s="8">
        <v>53.228577606593902</v>
      </c>
      <c r="S8" s="8">
        <v>53.228577606593902</v>
      </c>
      <c r="T8" s="8">
        <v>53.228577606593902</v>
      </c>
      <c r="U8" s="8">
        <v>53.228577606593902</v>
      </c>
      <c r="V8" s="8">
        <v>53.228577606593902</v>
      </c>
      <c r="W8" s="8">
        <v>53.228577606593902</v>
      </c>
      <c r="X8" s="8">
        <v>53.228577606593902</v>
      </c>
      <c r="Y8" s="8">
        <v>53.228577606593902</v>
      </c>
      <c r="Z8" s="8">
        <v>53.228577606593902</v>
      </c>
      <c r="AA8" s="8">
        <v>53.228577606593902</v>
      </c>
      <c r="AB8" s="8">
        <v>53.228577606593902</v>
      </c>
      <c r="AC8" s="8">
        <v>53.228577606593902</v>
      </c>
      <c r="AD8" s="8">
        <v>53.228577606593902</v>
      </c>
      <c r="AE8" s="8">
        <v>53.228577606593902</v>
      </c>
      <c r="AF8" s="8">
        <v>53.228577606593902</v>
      </c>
      <c r="AG8" s="8">
        <v>53.228577606593902</v>
      </c>
      <c r="AH8" s="8">
        <v>53.228577606593902</v>
      </c>
    </row>
    <row r="9" spans="1:34" x14ac:dyDescent="0.25">
      <c r="A9" t="s">
        <v>27</v>
      </c>
      <c r="C9" s="8">
        <v>70.277163752359101</v>
      </c>
      <c r="D9" s="8">
        <v>70.277163752359101</v>
      </c>
      <c r="E9" s="8">
        <v>70.277163752359101</v>
      </c>
      <c r="F9" s="8">
        <v>70.277163752359101</v>
      </c>
      <c r="G9" s="8">
        <v>70.277163752359101</v>
      </c>
      <c r="H9" s="8">
        <v>70.277163752359101</v>
      </c>
      <c r="I9" s="8">
        <v>70.277163752359101</v>
      </c>
      <c r="J9" s="8">
        <v>70.277163752359101</v>
      </c>
      <c r="K9" s="8">
        <v>70.277163752359101</v>
      </c>
      <c r="L9" s="8">
        <v>70.277163752359101</v>
      </c>
      <c r="M9" s="8">
        <v>70.277163752359101</v>
      </c>
      <c r="N9" s="8">
        <v>70.277163752359101</v>
      </c>
      <c r="O9" s="8">
        <v>70.277163752359101</v>
      </c>
      <c r="P9" s="8">
        <v>70.277163752359101</v>
      </c>
      <c r="Q9" s="8">
        <v>70.277163752359101</v>
      </c>
      <c r="R9" s="8">
        <v>70.277163752359101</v>
      </c>
      <c r="S9" s="8">
        <v>70.277163752359101</v>
      </c>
      <c r="T9" s="8">
        <v>70.277163752359101</v>
      </c>
      <c r="U9" s="8">
        <v>70.277163752359101</v>
      </c>
      <c r="V9" s="8">
        <v>70.277163752359101</v>
      </c>
      <c r="W9" s="8">
        <v>70.277163752359101</v>
      </c>
      <c r="X9" s="8">
        <v>70.277163752359101</v>
      </c>
      <c r="Y9" s="8">
        <v>70.277163752359101</v>
      </c>
      <c r="Z9" s="8">
        <v>70.277163752359101</v>
      </c>
      <c r="AA9" s="8">
        <v>70.277163752359101</v>
      </c>
      <c r="AB9" s="8">
        <v>70.277163752359101</v>
      </c>
      <c r="AC9" s="8">
        <v>70.277163752359101</v>
      </c>
      <c r="AD9" s="8">
        <v>70.277163752359101</v>
      </c>
      <c r="AE9" s="8">
        <v>70.277163752359101</v>
      </c>
      <c r="AF9" s="8">
        <v>70.277163752359101</v>
      </c>
      <c r="AG9" s="8">
        <v>70.277163752359101</v>
      </c>
      <c r="AH9" s="8">
        <v>70.277163752359101</v>
      </c>
    </row>
    <row r="10" spans="1:34" x14ac:dyDescent="0.25">
      <c r="A10" t="s">
        <v>28</v>
      </c>
      <c r="C10" s="8">
        <v>2</v>
      </c>
      <c r="D10" s="8">
        <v>2</v>
      </c>
      <c r="E10" s="8">
        <v>2</v>
      </c>
      <c r="F10" s="8">
        <v>2</v>
      </c>
      <c r="G10" s="8">
        <v>2</v>
      </c>
      <c r="H10" s="8">
        <v>2</v>
      </c>
      <c r="I10" s="8">
        <v>2</v>
      </c>
      <c r="J10" s="8">
        <v>2</v>
      </c>
      <c r="K10" s="8">
        <v>2</v>
      </c>
      <c r="L10" s="8">
        <v>2</v>
      </c>
      <c r="M10" s="8">
        <v>2</v>
      </c>
      <c r="N10" s="8">
        <v>2</v>
      </c>
      <c r="O10" s="8">
        <v>2</v>
      </c>
      <c r="P10" s="8">
        <v>2</v>
      </c>
      <c r="Q10" s="8">
        <v>2</v>
      </c>
      <c r="R10" s="8">
        <v>2</v>
      </c>
      <c r="S10" s="8">
        <v>2</v>
      </c>
      <c r="T10" s="8">
        <v>5</v>
      </c>
      <c r="U10" s="8">
        <v>5</v>
      </c>
      <c r="V10" s="8">
        <v>6</v>
      </c>
      <c r="W10" s="8">
        <v>6</v>
      </c>
      <c r="X10" s="8">
        <v>6</v>
      </c>
      <c r="Y10" s="8">
        <v>6</v>
      </c>
      <c r="Z10" s="8">
        <v>6</v>
      </c>
      <c r="AA10" s="8">
        <v>6</v>
      </c>
      <c r="AB10" s="8">
        <v>6</v>
      </c>
      <c r="AC10" s="8">
        <v>6</v>
      </c>
      <c r="AD10" s="8">
        <v>6</v>
      </c>
      <c r="AE10" s="8">
        <v>6</v>
      </c>
      <c r="AF10" s="8">
        <v>6</v>
      </c>
      <c r="AG10" s="8">
        <v>6</v>
      </c>
      <c r="AH10" s="8">
        <v>6</v>
      </c>
    </row>
    <row r="11" spans="1:34" x14ac:dyDescent="0.25">
      <c r="A11" t="s">
        <v>29</v>
      </c>
      <c r="C11" s="8">
        <v>12.6929292929293</v>
      </c>
      <c r="D11" s="8">
        <v>12.6929292929293</v>
      </c>
      <c r="E11" s="8">
        <v>12.6929292929293</v>
      </c>
      <c r="F11" s="8">
        <v>12.6929292929293</v>
      </c>
      <c r="G11" s="8">
        <v>12.6929292929293</v>
      </c>
      <c r="H11" s="8">
        <v>12.6929292929293</v>
      </c>
      <c r="I11" s="8">
        <v>12.6929292929293</v>
      </c>
      <c r="J11" s="8">
        <v>12.6929292929293</v>
      </c>
      <c r="K11" s="8">
        <v>12.6929292929293</v>
      </c>
      <c r="L11" s="8">
        <v>12.6929292929293</v>
      </c>
      <c r="M11" s="8">
        <v>12.6929292929293</v>
      </c>
      <c r="N11" s="8">
        <v>12.6929292929293</v>
      </c>
      <c r="O11" s="8">
        <v>12.6929292929293</v>
      </c>
      <c r="P11" s="8">
        <v>12.6929292929293</v>
      </c>
      <c r="Q11" s="8">
        <v>12.6929292929293</v>
      </c>
      <c r="R11" s="8">
        <v>12.6929292929293</v>
      </c>
      <c r="S11" s="8">
        <v>12.6929292929293</v>
      </c>
      <c r="T11" s="8">
        <v>12.6929292929293</v>
      </c>
      <c r="U11" s="8">
        <v>12.6929292929293</v>
      </c>
      <c r="V11" s="8">
        <v>12.6929292929293</v>
      </c>
      <c r="W11" s="8">
        <v>12.6929292929293</v>
      </c>
      <c r="X11" s="8">
        <v>12.6929292929293</v>
      </c>
      <c r="Y11" s="8">
        <v>12.6929292929293</v>
      </c>
      <c r="Z11" s="8">
        <v>12.6929292929293</v>
      </c>
      <c r="AA11" s="8">
        <v>12.6929292929293</v>
      </c>
      <c r="AB11" s="8">
        <v>12.6929292929293</v>
      </c>
      <c r="AC11" s="8">
        <v>12.6929292929293</v>
      </c>
      <c r="AD11" s="8">
        <v>12.6929292929293</v>
      </c>
      <c r="AE11" s="8">
        <v>12.6929292929293</v>
      </c>
      <c r="AF11" s="8">
        <v>12.6929292929293</v>
      </c>
      <c r="AG11" s="8">
        <v>12.6929292929293</v>
      </c>
      <c r="AH11" s="8">
        <v>12.6929292929293</v>
      </c>
    </row>
    <row r="12" spans="1:34" x14ac:dyDescent="0.25">
      <c r="A12" t="s">
        <v>30</v>
      </c>
      <c r="C12" s="8">
        <v>80.322537600000004</v>
      </c>
      <c r="D12" s="8">
        <v>82.908092800000006</v>
      </c>
      <c r="E12" s="8">
        <v>85.279203199999998</v>
      </c>
      <c r="F12" s="8">
        <v>85.279203199999998</v>
      </c>
      <c r="G12" s="8">
        <v>85.279203199999998</v>
      </c>
      <c r="H12" s="8">
        <v>85.279203199999998</v>
      </c>
      <c r="I12" s="8">
        <v>85.279203199999998</v>
      </c>
      <c r="J12" s="8">
        <v>85.279203199999998</v>
      </c>
      <c r="K12" s="8">
        <v>85.279203199999998</v>
      </c>
      <c r="L12" s="8">
        <v>85.279203199999998</v>
      </c>
      <c r="M12" s="8">
        <v>85.279203199999998</v>
      </c>
      <c r="N12" s="8">
        <v>85.279203199999998</v>
      </c>
      <c r="O12" s="8">
        <v>85.279203199999998</v>
      </c>
      <c r="P12" s="8">
        <v>85.279203199999998</v>
      </c>
      <c r="Q12" s="8">
        <v>85.279203199999998</v>
      </c>
      <c r="R12" s="8">
        <v>85.279203199999998</v>
      </c>
      <c r="S12" s="8">
        <v>85.279203199999998</v>
      </c>
      <c r="T12" s="8">
        <v>85.279203199999998</v>
      </c>
      <c r="U12" s="8">
        <v>85.279203199999998</v>
      </c>
      <c r="V12" s="8">
        <v>85.279203199999998</v>
      </c>
      <c r="W12" s="8">
        <v>85.279203199999998</v>
      </c>
      <c r="X12" s="8">
        <v>85.279203199999998</v>
      </c>
      <c r="Y12" s="8">
        <v>85.279203199999998</v>
      </c>
      <c r="Z12" s="8">
        <v>85.279203199999998</v>
      </c>
      <c r="AA12" s="8">
        <v>85.279203199999998</v>
      </c>
      <c r="AB12" s="8">
        <v>85.279203199999998</v>
      </c>
      <c r="AC12" s="8">
        <v>85.279203199999998</v>
      </c>
      <c r="AD12" s="8">
        <v>85.279203199999998</v>
      </c>
      <c r="AE12" s="8">
        <v>85.279203199999998</v>
      </c>
      <c r="AF12" s="8">
        <v>85.279203199999998</v>
      </c>
      <c r="AG12" s="8">
        <v>85.279203199999998</v>
      </c>
      <c r="AH12" s="8">
        <v>85.279203199999998</v>
      </c>
    </row>
    <row r="13" spans="1:34" x14ac:dyDescent="0.25">
      <c r="A13" t="s">
        <v>31</v>
      </c>
      <c r="C13" s="8">
        <v>0.08</v>
      </c>
      <c r="D13" s="8">
        <v>0.09</v>
      </c>
      <c r="E13" s="8">
        <v>0.1</v>
      </c>
      <c r="F13" s="8">
        <v>0.3</v>
      </c>
      <c r="G13" s="8">
        <v>0.5</v>
      </c>
      <c r="H13" s="8">
        <v>0.7</v>
      </c>
      <c r="I13" s="8">
        <v>0.7</v>
      </c>
      <c r="J13" s="8">
        <v>0.7</v>
      </c>
      <c r="K13" s="8">
        <v>0.7</v>
      </c>
      <c r="L13" s="8">
        <v>0.7</v>
      </c>
      <c r="M13" s="8">
        <v>0.7</v>
      </c>
      <c r="N13" s="8">
        <v>0.7</v>
      </c>
      <c r="O13" s="8">
        <v>0.7</v>
      </c>
      <c r="P13" s="8">
        <v>0.7</v>
      </c>
      <c r="Q13" s="8">
        <v>0.7</v>
      </c>
      <c r="R13" s="8">
        <v>0.9</v>
      </c>
      <c r="S13" s="8">
        <v>1.1000000000000001</v>
      </c>
      <c r="T13" s="8">
        <v>1.3</v>
      </c>
      <c r="U13" s="8">
        <v>1.5</v>
      </c>
      <c r="V13" s="8">
        <v>1.5</v>
      </c>
      <c r="W13" s="8">
        <v>1.5</v>
      </c>
      <c r="X13" s="8">
        <v>1.5</v>
      </c>
      <c r="Y13" s="8">
        <v>1.5</v>
      </c>
      <c r="Z13" s="8">
        <v>1.5</v>
      </c>
      <c r="AA13" s="8">
        <v>1.5</v>
      </c>
      <c r="AB13" s="8">
        <v>1.5</v>
      </c>
      <c r="AC13" s="8">
        <v>1.5</v>
      </c>
      <c r="AD13" s="8">
        <v>1.5</v>
      </c>
      <c r="AE13" s="8">
        <v>1.5</v>
      </c>
      <c r="AF13" s="8">
        <v>1.5</v>
      </c>
      <c r="AG13" s="8">
        <v>1.5</v>
      </c>
      <c r="AH13" s="8">
        <v>1.5</v>
      </c>
    </row>
    <row r="14" spans="1:34" x14ac:dyDescent="0.25">
      <c r="A14" t="s">
        <v>32</v>
      </c>
      <c r="C14" s="8">
        <v>3.9</v>
      </c>
      <c r="D14" s="8">
        <v>3.9</v>
      </c>
      <c r="E14" s="8">
        <v>2.82</v>
      </c>
      <c r="F14" s="8">
        <v>2.82</v>
      </c>
      <c r="G14" s="8">
        <v>2.82</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25">
      <c r="A15" t="s">
        <v>91</v>
      </c>
      <c r="C15" s="8">
        <v>0</v>
      </c>
      <c r="D15" s="8">
        <v>0</v>
      </c>
      <c r="E15" s="8">
        <v>0</v>
      </c>
      <c r="F15" s="8">
        <v>0</v>
      </c>
      <c r="G15" s="8">
        <v>0.7</v>
      </c>
      <c r="H15" s="8">
        <v>0.7</v>
      </c>
      <c r="I15" s="8">
        <v>0.7</v>
      </c>
      <c r="J15" s="8">
        <v>0.7</v>
      </c>
      <c r="K15" s="8">
        <v>0.7</v>
      </c>
      <c r="L15" s="8">
        <v>0.7</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25">
      <c r="A16" t="s">
        <v>33</v>
      </c>
      <c r="C16" s="8">
        <v>6.2</v>
      </c>
      <c r="D16" s="8">
        <v>6.2</v>
      </c>
      <c r="E16" s="8">
        <v>6.2</v>
      </c>
      <c r="F16" s="8">
        <v>9.1917031742880493</v>
      </c>
      <c r="G16" s="8">
        <v>9.1958199324995</v>
      </c>
      <c r="H16" s="8">
        <v>9.1999366907109597</v>
      </c>
      <c r="I16" s="8">
        <v>9.2040534489224193</v>
      </c>
      <c r="J16" s="8">
        <v>9.2081702071338807</v>
      </c>
      <c r="K16" s="8">
        <v>9.2122869653453296</v>
      </c>
      <c r="L16" s="8">
        <v>9.2164037235567893</v>
      </c>
      <c r="M16" s="8">
        <v>9.2687745130478891</v>
      </c>
      <c r="N16" s="8">
        <v>9.2728912712593505</v>
      </c>
      <c r="O16" s="8">
        <v>9.3324428120795009</v>
      </c>
      <c r="P16" s="8">
        <v>9.3919943528996495</v>
      </c>
      <c r="Q16" s="8">
        <v>9.4515458937198105</v>
      </c>
      <c r="R16" s="8">
        <v>9.5593514658195993</v>
      </c>
      <c r="S16" s="8">
        <v>9.6189030066397496</v>
      </c>
      <c r="T16" s="8">
        <v>9.6784545474599106</v>
      </c>
      <c r="U16" s="8">
        <v>9.7380060882800592</v>
      </c>
      <c r="V16" s="8">
        <v>9.8458116603798604</v>
      </c>
      <c r="W16" s="8">
        <v>9.9053632012000108</v>
      </c>
      <c r="X16" s="8">
        <v>9.9649147420201594</v>
      </c>
      <c r="Y16" s="8">
        <v>10.07272031412</v>
      </c>
      <c r="Z16" s="8">
        <v>10.1322718549401</v>
      </c>
      <c r="AA16" s="8">
        <v>10.199214700108101</v>
      </c>
      <c r="AB16" s="8">
        <v>10.4404848565063</v>
      </c>
      <c r="AC16" s="8">
        <v>10.5369929190656</v>
      </c>
      <c r="AD16" s="8">
        <v>10.6335009816249</v>
      </c>
      <c r="AE16" s="8">
        <v>10.730009044184101</v>
      </c>
      <c r="AF16" s="8">
        <v>10.8747711380231</v>
      </c>
      <c r="AG16" s="8">
        <v>11.0858444179737</v>
      </c>
      <c r="AH16" s="8">
        <v>11.152787263141599</v>
      </c>
    </row>
    <row r="17" spans="1:34" x14ac:dyDescent="0.25">
      <c r="A17" t="s">
        <v>34</v>
      </c>
      <c r="C17" s="8">
        <v>1.76</v>
      </c>
      <c r="D17" s="8">
        <v>1.76</v>
      </c>
      <c r="E17" s="8">
        <v>1.76</v>
      </c>
      <c r="F17" s="8">
        <v>1.76</v>
      </c>
      <c r="G17" s="8">
        <v>1</v>
      </c>
      <c r="H17" s="8">
        <v>1</v>
      </c>
      <c r="I17" s="8">
        <v>1</v>
      </c>
      <c r="J17" s="8">
        <v>1</v>
      </c>
      <c r="K17" s="8">
        <v>1</v>
      </c>
      <c r="L17" s="8">
        <v>1</v>
      </c>
      <c r="M17" s="8">
        <v>1</v>
      </c>
      <c r="N17" s="8">
        <v>1</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25">
      <c r="A18" t="s">
        <v>35</v>
      </c>
      <c r="C18" s="8">
        <v>0.24</v>
      </c>
      <c r="D18" s="8">
        <v>0.25</v>
      </c>
      <c r="E18" s="8">
        <v>0.26</v>
      </c>
      <c r="F18" s="8">
        <v>0.26</v>
      </c>
      <c r="G18" s="8">
        <v>0.26</v>
      </c>
      <c r="H18" s="8">
        <v>0.26</v>
      </c>
      <c r="I18" s="8">
        <v>0.26</v>
      </c>
      <c r="J18" s="8">
        <v>0.26</v>
      </c>
      <c r="K18" s="8">
        <v>0.26</v>
      </c>
      <c r="L18" s="8">
        <v>0.26</v>
      </c>
      <c r="M18" s="8">
        <v>0.26</v>
      </c>
      <c r="N18" s="8">
        <v>0.26</v>
      </c>
      <c r="O18" s="8">
        <v>0.26</v>
      </c>
      <c r="P18" s="8">
        <v>0.26</v>
      </c>
      <c r="Q18" s="8">
        <v>0.26</v>
      </c>
      <c r="R18" s="8">
        <v>0.51</v>
      </c>
      <c r="S18" s="8">
        <v>0.76</v>
      </c>
      <c r="T18" s="8">
        <v>1.01</v>
      </c>
      <c r="U18" s="8">
        <v>1.26</v>
      </c>
      <c r="V18" s="8">
        <v>1.51</v>
      </c>
      <c r="W18" s="8">
        <v>1.76</v>
      </c>
      <c r="X18" s="8">
        <v>2.0099999999999998</v>
      </c>
      <c r="Y18" s="8">
        <v>2.1</v>
      </c>
      <c r="Z18" s="8">
        <v>2.1</v>
      </c>
      <c r="AA18" s="8">
        <v>2.1</v>
      </c>
      <c r="AB18" s="8">
        <v>2.1</v>
      </c>
      <c r="AC18" s="8">
        <v>2.1</v>
      </c>
      <c r="AD18" s="8">
        <v>2.1</v>
      </c>
      <c r="AE18" s="8">
        <v>2.1</v>
      </c>
      <c r="AF18" s="8">
        <v>2.1</v>
      </c>
      <c r="AG18" s="8">
        <v>2.1</v>
      </c>
      <c r="AH18" s="8">
        <v>2.1</v>
      </c>
    </row>
    <row r="19" spans="1:34" x14ac:dyDescent="0.25">
      <c r="A19" t="s">
        <v>36</v>
      </c>
      <c r="C19" s="8">
        <v>0.17</v>
      </c>
      <c r="D19" s="8">
        <v>0.17</v>
      </c>
      <c r="E19" s="8">
        <v>0.17</v>
      </c>
      <c r="F19" s="8">
        <v>0.17</v>
      </c>
      <c r="G19" s="8">
        <v>0.17</v>
      </c>
      <c r="H19" s="8">
        <v>0.17</v>
      </c>
      <c r="I19" s="8">
        <v>0.17</v>
      </c>
      <c r="J19" s="8">
        <v>0.17</v>
      </c>
      <c r="K19" s="8">
        <v>0.17</v>
      </c>
      <c r="L19" s="8">
        <v>0.17</v>
      </c>
      <c r="M19" s="8">
        <v>0.17</v>
      </c>
      <c r="N19" s="8">
        <v>0.17</v>
      </c>
      <c r="O19" s="8">
        <v>0.17</v>
      </c>
      <c r="P19" s="8">
        <v>0.17</v>
      </c>
      <c r="Q19" s="8">
        <v>0.17</v>
      </c>
      <c r="R19" s="8">
        <v>0.17</v>
      </c>
      <c r="S19" s="8">
        <v>0.17</v>
      </c>
      <c r="T19" s="8">
        <v>0.17</v>
      </c>
      <c r="U19" s="8">
        <v>0.17</v>
      </c>
      <c r="V19" s="8">
        <v>0.17</v>
      </c>
      <c r="W19" s="8">
        <v>0.17</v>
      </c>
      <c r="X19" s="8">
        <v>0.17</v>
      </c>
      <c r="Y19" s="8">
        <v>0.17</v>
      </c>
      <c r="Z19" s="8">
        <v>0.17</v>
      </c>
      <c r="AA19" s="8">
        <v>0.17</v>
      </c>
      <c r="AB19" s="8">
        <v>0.17</v>
      </c>
      <c r="AC19" s="8">
        <v>0.17</v>
      </c>
      <c r="AD19" s="8">
        <v>0.17</v>
      </c>
      <c r="AE19" s="8">
        <v>0.17</v>
      </c>
      <c r="AF19" s="8">
        <v>0.17</v>
      </c>
      <c r="AG19" s="8">
        <v>0.17</v>
      </c>
      <c r="AH19" s="8">
        <v>0.17</v>
      </c>
    </row>
    <row r="20" spans="1:34" x14ac:dyDescent="0.25">
      <c r="A20" t="s">
        <v>37</v>
      </c>
      <c r="C20" s="8">
        <v>3</v>
      </c>
      <c r="D20" s="8">
        <v>3</v>
      </c>
      <c r="E20" s="8">
        <v>3</v>
      </c>
      <c r="F20" s="8">
        <v>3</v>
      </c>
      <c r="G20" s="8">
        <v>3</v>
      </c>
      <c r="H20" s="8">
        <v>3</v>
      </c>
      <c r="I20" s="8">
        <v>3</v>
      </c>
      <c r="J20" s="8">
        <v>3</v>
      </c>
      <c r="K20" s="8">
        <v>3</v>
      </c>
      <c r="L20" s="8">
        <v>3</v>
      </c>
      <c r="M20" s="8">
        <v>3</v>
      </c>
      <c r="N20" s="8">
        <v>3</v>
      </c>
      <c r="O20" s="8">
        <v>3</v>
      </c>
      <c r="P20" s="8">
        <v>3</v>
      </c>
      <c r="Q20" s="8">
        <v>3</v>
      </c>
      <c r="R20" s="8">
        <v>3</v>
      </c>
      <c r="S20" s="8">
        <v>3</v>
      </c>
      <c r="T20" s="8">
        <v>3</v>
      </c>
      <c r="U20" s="8">
        <v>3</v>
      </c>
      <c r="V20" s="8">
        <v>3</v>
      </c>
      <c r="W20" s="8">
        <v>3</v>
      </c>
      <c r="X20" s="8">
        <v>3</v>
      </c>
      <c r="Y20" s="8">
        <v>3</v>
      </c>
      <c r="Z20" s="8">
        <v>3</v>
      </c>
      <c r="AA20" s="8">
        <v>3</v>
      </c>
      <c r="AB20" s="8">
        <v>3</v>
      </c>
      <c r="AC20" s="8">
        <v>3</v>
      </c>
      <c r="AD20" s="8">
        <v>3</v>
      </c>
      <c r="AE20" s="8">
        <v>3</v>
      </c>
      <c r="AF20" s="8">
        <v>3</v>
      </c>
      <c r="AG20" s="8">
        <v>3</v>
      </c>
      <c r="AH20" s="8">
        <v>3</v>
      </c>
    </row>
    <row r="21" spans="1:34" x14ac:dyDescent="0.25">
      <c r="A21" t="s">
        <v>38</v>
      </c>
      <c r="C21" s="8">
        <v>4.75</v>
      </c>
      <c r="D21" s="8">
        <v>5.0599999999999996</v>
      </c>
      <c r="E21" s="8">
        <v>5.0599999999999996</v>
      </c>
      <c r="F21" s="8">
        <v>5.0599999999999996</v>
      </c>
      <c r="G21" s="8">
        <v>5.0599999999999996</v>
      </c>
      <c r="H21" s="8">
        <v>5.0599999999999996</v>
      </c>
      <c r="I21" s="8">
        <v>5.0599999999999996</v>
      </c>
      <c r="J21" s="8">
        <v>5.0599999999999996</v>
      </c>
      <c r="K21" s="8">
        <v>5.0599999999999996</v>
      </c>
      <c r="L21" s="8">
        <v>5.0599999999999996</v>
      </c>
      <c r="M21" s="8">
        <v>5.0599999999999996</v>
      </c>
      <c r="N21" s="8">
        <v>5.0599999999999996</v>
      </c>
      <c r="O21" s="8">
        <v>5.0599999999999996</v>
      </c>
      <c r="P21" s="8">
        <v>5.0599999999999996</v>
      </c>
      <c r="Q21" s="8">
        <v>5.0599999999999996</v>
      </c>
      <c r="R21" s="8">
        <v>5.0599999999999996</v>
      </c>
      <c r="S21" s="8">
        <v>5.0599999999999996</v>
      </c>
      <c r="T21" s="8">
        <v>5.0599999999999996</v>
      </c>
      <c r="U21" s="8">
        <v>5.0599999999999996</v>
      </c>
      <c r="V21" s="8">
        <v>5.0599999999999996</v>
      </c>
      <c r="W21" s="8">
        <v>5.0599999999999996</v>
      </c>
      <c r="X21" s="8">
        <v>5.0599999999999996</v>
      </c>
      <c r="Y21" s="8">
        <v>5.0599999999999996</v>
      </c>
      <c r="Z21" s="8">
        <v>5.0599999999999996</v>
      </c>
      <c r="AA21" s="8">
        <v>5.0599999999999996</v>
      </c>
      <c r="AB21" s="8">
        <v>5.0599999999999996</v>
      </c>
      <c r="AC21" s="8">
        <v>5.0599999999999996</v>
      </c>
      <c r="AD21" s="8">
        <v>5.0599999999999996</v>
      </c>
      <c r="AE21" s="8">
        <v>5.0599999999999996</v>
      </c>
      <c r="AF21" s="8">
        <v>5.0599999999999996</v>
      </c>
      <c r="AG21" s="8">
        <v>0.31</v>
      </c>
      <c r="AH21" s="8">
        <v>0</v>
      </c>
    </row>
    <row r="22" spans="1:34" x14ac:dyDescent="0.25">
      <c r="A22" t="s">
        <v>39</v>
      </c>
      <c r="C22" s="8">
        <v>0.15</v>
      </c>
      <c r="D22" s="8">
        <v>0.15</v>
      </c>
      <c r="E22" s="8">
        <v>0.15</v>
      </c>
      <c r="F22" s="8">
        <v>0.15</v>
      </c>
      <c r="G22" s="8">
        <v>0.15</v>
      </c>
      <c r="H22" s="8">
        <v>0.15</v>
      </c>
      <c r="I22" s="8">
        <v>0.15</v>
      </c>
      <c r="J22" s="8">
        <v>0.15</v>
      </c>
      <c r="K22" s="8">
        <v>0.15</v>
      </c>
      <c r="L22" s="8">
        <v>0.15</v>
      </c>
      <c r="M22" s="8">
        <v>0.15</v>
      </c>
      <c r="N22" s="8">
        <v>0.15</v>
      </c>
      <c r="O22" s="8">
        <v>0.15</v>
      </c>
      <c r="P22" s="8">
        <v>0.15</v>
      </c>
      <c r="Q22" s="8">
        <v>0.15</v>
      </c>
      <c r="R22" s="8">
        <v>0.15</v>
      </c>
      <c r="S22" s="8">
        <v>0.15</v>
      </c>
      <c r="T22" s="8">
        <v>0.15</v>
      </c>
      <c r="U22" s="8">
        <v>0.15</v>
      </c>
      <c r="V22" s="8">
        <v>0.15</v>
      </c>
      <c r="W22" s="8">
        <v>0.15</v>
      </c>
      <c r="X22" s="8">
        <v>0.15</v>
      </c>
      <c r="Y22" s="8">
        <v>0.15</v>
      </c>
      <c r="Z22" s="8">
        <v>0.15</v>
      </c>
      <c r="AA22" s="8">
        <v>0.15</v>
      </c>
      <c r="AB22" s="8">
        <v>0.15</v>
      </c>
      <c r="AC22" s="8">
        <v>0.15</v>
      </c>
      <c r="AD22" s="8">
        <v>0.15</v>
      </c>
      <c r="AE22" s="8">
        <v>0.15</v>
      </c>
      <c r="AF22" s="8">
        <v>0.15</v>
      </c>
      <c r="AG22" s="8">
        <v>0</v>
      </c>
      <c r="AH22" s="8">
        <v>0</v>
      </c>
    </row>
    <row r="23" spans="1:34" x14ac:dyDescent="0.25">
      <c r="A2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0.25</v>
      </c>
      <c r="AH23" s="8">
        <v>0.3</v>
      </c>
    </row>
    <row r="24" spans="1:34" x14ac:dyDescent="0.25">
      <c r="A24" t="s">
        <v>41</v>
      </c>
      <c r="C24" s="8">
        <v>2.42</v>
      </c>
      <c r="D24" s="8">
        <v>2.86</v>
      </c>
      <c r="E24" s="8">
        <v>3.49</v>
      </c>
      <c r="F24" s="8">
        <v>4.1900000000000004</v>
      </c>
      <c r="G24" s="8">
        <v>4.8899999999999997</v>
      </c>
      <c r="H24" s="8">
        <v>5.59</v>
      </c>
      <c r="I24" s="8">
        <v>6.29</v>
      </c>
      <c r="J24" s="8">
        <v>6.99</v>
      </c>
      <c r="K24" s="8">
        <v>7.69</v>
      </c>
      <c r="L24" s="8">
        <v>8.39</v>
      </c>
      <c r="M24" s="8">
        <v>9</v>
      </c>
      <c r="N24" s="8">
        <v>9</v>
      </c>
      <c r="O24" s="8">
        <v>9.75</v>
      </c>
      <c r="P24" s="8">
        <v>10.5</v>
      </c>
      <c r="Q24" s="8">
        <v>11.25</v>
      </c>
      <c r="R24" s="8">
        <v>12</v>
      </c>
      <c r="S24" s="8">
        <v>12.75</v>
      </c>
      <c r="T24" s="8">
        <v>13.5</v>
      </c>
      <c r="U24" s="8">
        <v>14.25</v>
      </c>
      <c r="V24" s="8">
        <v>15</v>
      </c>
      <c r="W24" s="8">
        <v>15.75</v>
      </c>
      <c r="X24" s="8">
        <v>16.5</v>
      </c>
      <c r="Y24" s="8">
        <v>17.25</v>
      </c>
      <c r="Z24" s="8">
        <v>18</v>
      </c>
      <c r="AA24" s="8">
        <v>18.75</v>
      </c>
      <c r="AB24" s="8">
        <v>19.5</v>
      </c>
      <c r="AC24" s="8">
        <v>20.25</v>
      </c>
      <c r="AD24" s="8">
        <v>21</v>
      </c>
      <c r="AE24" s="8">
        <v>21.75</v>
      </c>
      <c r="AF24" s="8">
        <v>22.5</v>
      </c>
      <c r="AG24" s="8">
        <v>20.83</v>
      </c>
      <c r="AH24" s="8">
        <v>21.14</v>
      </c>
    </row>
    <row r="25" spans="1:34" x14ac:dyDescent="0.25">
      <c r="A25" t="s">
        <v>42</v>
      </c>
      <c r="C25" s="8">
        <v>0.41</v>
      </c>
      <c r="D25" s="8">
        <v>0.43</v>
      </c>
      <c r="E25" s="8">
        <v>0.47</v>
      </c>
      <c r="F25" s="8">
        <v>0.72</v>
      </c>
      <c r="G25" s="8">
        <v>0.97</v>
      </c>
      <c r="H25" s="8">
        <v>1.22</v>
      </c>
      <c r="I25" s="8">
        <v>1.47</v>
      </c>
      <c r="J25" s="8">
        <v>1.72</v>
      </c>
      <c r="K25" s="8">
        <v>1.97</v>
      </c>
      <c r="L25" s="8">
        <v>2.2200000000000002</v>
      </c>
      <c r="M25" s="8">
        <v>2.4700000000000002</v>
      </c>
      <c r="N25" s="8">
        <v>2.72</v>
      </c>
      <c r="O25" s="8">
        <v>2.82</v>
      </c>
      <c r="P25" s="8">
        <v>2.92</v>
      </c>
      <c r="Q25" s="8">
        <v>3.02</v>
      </c>
      <c r="R25" s="8">
        <v>3.12</v>
      </c>
      <c r="S25" s="8">
        <v>3.22</v>
      </c>
      <c r="T25" s="8">
        <v>3.32</v>
      </c>
      <c r="U25" s="8">
        <v>3.42</v>
      </c>
      <c r="V25" s="8">
        <v>3.52</v>
      </c>
      <c r="W25" s="8">
        <v>3.62</v>
      </c>
      <c r="X25" s="8">
        <v>3.72</v>
      </c>
      <c r="Y25" s="8">
        <v>3.82</v>
      </c>
      <c r="Z25" s="8">
        <v>3.92</v>
      </c>
      <c r="AA25" s="8">
        <v>4</v>
      </c>
      <c r="AB25" s="8">
        <v>4</v>
      </c>
      <c r="AC25" s="8">
        <v>4</v>
      </c>
      <c r="AD25" s="8">
        <v>4</v>
      </c>
      <c r="AE25" s="8">
        <v>4</v>
      </c>
      <c r="AF25" s="8">
        <v>4</v>
      </c>
      <c r="AG25" s="8">
        <v>3.69</v>
      </c>
      <c r="AH25" s="8">
        <v>3.77</v>
      </c>
    </row>
    <row r="26" spans="1:34" x14ac:dyDescent="0.25">
      <c r="A26" t="s">
        <v>43</v>
      </c>
      <c r="C26" s="8">
        <v>3.61</v>
      </c>
      <c r="D26" s="8">
        <v>4.12</v>
      </c>
      <c r="E26" s="8">
        <v>4.3899999999999997</v>
      </c>
      <c r="F26" s="8">
        <v>5.24</v>
      </c>
      <c r="G26" s="8">
        <v>6.09</v>
      </c>
      <c r="H26" s="8">
        <v>6.94</v>
      </c>
      <c r="I26" s="8">
        <v>7.79</v>
      </c>
      <c r="J26" s="8">
        <v>8.64</v>
      </c>
      <c r="K26" s="8">
        <v>9.49</v>
      </c>
      <c r="L26" s="8">
        <v>10.34</v>
      </c>
      <c r="M26" s="8">
        <v>11.19</v>
      </c>
      <c r="N26" s="8">
        <v>12</v>
      </c>
      <c r="O26" s="8">
        <v>12.363076732303799</v>
      </c>
      <c r="P26" s="8">
        <v>13.213076732303801</v>
      </c>
      <c r="Q26" s="8">
        <v>14.0630767323038</v>
      </c>
      <c r="R26" s="8">
        <v>14.9130767323038</v>
      </c>
      <c r="S26" s="8">
        <v>15.7630767323038</v>
      </c>
      <c r="T26" s="8">
        <v>16.613076732303799</v>
      </c>
      <c r="U26" s="8">
        <v>17.463076732303801</v>
      </c>
      <c r="V26" s="8">
        <v>18.0939397230519</v>
      </c>
      <c r="W26" s="8">
        <v>18.0939397230519</v>
      </c>
      <c r="X26" s="8">
        <v>18.0939397230519</v>
      </c>
      <c r="Y26" s="8">
        <v>18.0939397230519</v>
      </c>
      <c r="Z26" s="8">
        <v>18.0939397230519</v>
      </c>
      <c r="AA26" s="8">
        <v>18.0939397230519</v>
      </c>
      <c r="AB26" s="8">
        <v>18.0939397230519</v>
      </c>
      <c r="AC26" s="8">
        <v>18.0939397230519</v>
      </c>
      <c r="AD26" s="8">
        <v>18.0939397230519</v>
      </c>
      <c r="AE26" s="8">
        <v>18.0939397230519</v>
      </c>
      <c r="AF26" s="8">
        <v>18.0939397230519</v>
      </c>
      <c r="AG26" s="8">
        <v>14.9839397230519</v>
      </c>
      <c r="AH26" s="8">
        <v>14.973939723051901</v>
      </c>
    </row>
    <row r="27" spans="1:34" x14ac:dyDescent="0.25">
      <c r="A27" t="s">
        <v>44</v>
      </c>
      <c r="C27" s="8">
        <v>0</v>
      </c>
      <c r="D27" s="8">
        <v>0</v>
      </c>
      <c r="E27" s="8">
        <v>0</v>
      </c>
      <c r="F27" s="8">
        <v>0</v>
      </c>
      <c r="G27" s="8">
        <v>0</v>
      </c>
      <c r="H27" s="8">
        <v>0</v>
      </c>
      <c r="I27" s="8">
        <v>0</v>
      </c>
      <c r="J27" s="8">
        <v>0</v>
      </c>
      <c r="K27" s="8">
        <v>0</v>
      </c>
      <c r="L27" s="8">
        <v>9.1832861766003401E-2</v>
      </c>
      <c r="M27" s="8">
        <v>0.441832861766003</v>
      </c>
      <c r="N27" s="8">
        <v>0.79183286176600298</v>
      </c>
      <c r="O27" s="8">
        <v>1.041832861766</v>
      </c>
      <c r="P27" s="8">
        <v>1.291832861766</v>
      </c>
      <c r="Q27" s="8">
        <v>1.541832861766</v>
      </c>
      <c r="R27" s="8">
        <v>1.791832861766</v>
      </c>
      <c r="S27" s="8">
        <v>2.0418328617660002</v>
      </c>
      <c r="T27" s="8">
        <v>2.2918328617660002</v>
      </c>
      <c r="U27" s="8">
        <v>2.5418328617660002</v>
      </c>
      <c r="V27" s="8">
        <v>2.7918328617660002</v>
      </c>
      <c r="W27" s="8">
        <v>3</v>
      </c>
      <c r="X27" s="8">
        <v>3</v>
      </c>
      <c r="Y27" s="8">
        <v>3</v>
      </c>
      <c r="Z27" s="8">
        <v>3</v>
      </c>
      <c r="AA27" s="8">
        <v>3</v>
      </c>
      <c r="AB27" s="8">
        <v>3</v>
      </c>
      <c r="AC27" s="8">
        <v>3</v>
      </c>
      <c r="AD27" s="8">
        <v>3</v>
      </c>
      <c r="AE27" s="8">
        <v>3</v>
      </c>
      <c r="AF27" s="8">
        <v>3</v>
      </c>
      <c r="AG27" s="8">
        <v>3</v>
      </c>
      <c r="AH27" s="8">
        <v>3</v>
      </c>
    </row>
    <row r="28" spans="1:34" x14ac:dyDescent="0.25">
      <c r="A28" t="s">
        <v>45</v>
      </c>
      <c r="C28" s="8">
        <v>96.019203881957495</v>
      </c>
      <c r="D28" s="8">
        <v>101.133753440202</v>
      </c>
      <c r="E28" s="8">
        <v>101.133753440202</v>
      </c>
      <c r="F28" s="8">
        <v>101.133753440202</v>
      </c>
      <c r="G28" s="8">
        <v>101.133753440202</v>
      </c>
      <c r="H28" s="8">
        <v>101.133753440202</v>
      </c>
      <c r="I28" s="8">
        <v>101.133753440202</v>
      </c>
      <c r="J28" s="8">
        <v>101.133753440202</v>
      </c>
      <c r="K28" s="8">
        <v>101.133753440202</v>
      </c>
      <c r="L28" s="8">
        <v>101.133753440202</v>
      </c>
      <c r="M28" s="8">
        <v>101.133753440202</v>
      </c>
      <c r="N28" s="8">
        <v>101.133753440202</v>
      </c>
      <c r="O28" s="8">
        <v>101.133753440202</v>
      </c>
      <c r="P28" s="8">
        <v>101.133753440202</v>
      </c>
      <c r="Q28" s="8">
        <v>101.133753440202</v>
      </c>
      <c r="R28" s="8">
        <v>101.133753440202</v>
      </c>
      <c r="S28" s="8">
        <v>101.133753440202</v>
      </c>
      <c r="T28" s="8">
        <v>101.133753440202</v>
      </c>
      <c r="U28" s="8">
        <v>101.133753440202</v>
      </c>
      <c r="V28" s="8">
        <v>101.133753440202</v>
      </c>
      <c r="W28" s="8">
        <v>101.133753440202</v>
      </c>
      <c r="X28" s="8">
        <v>101.133753440202</v>
      </c>
      <c r="Y28" s="8">
        <v>101.133753440202</v>
      </c>
      <c r="Z28" s="8">
        <v>101.133753440202</v>
      </c>
      <c r="AA28" s="8">
        <v>101.133753440202</v>
      </c>
      <c r="AB28" s="8">
        <v>101.133753440202</v>
      </c>
      <c r="AC28" s="8">
        <v>101.133753440202</v>
      </c>
      <c r="AD28" s="8">
        <v>101.133753440202</v>
      </c>
      <c r="AE28" s="8">
        <v>101.133753440202</v>
      </c>
      <c r="AF28" s="8">
        <v>101.133753440202</v>
      </c>
      <c r="AG28" s="8">
        <v>101.133753440202</v>
      </c>
      <c r="AH28" s="8">
        <v>101.133753440202</v>
      </c>
    </row>
    <row r="29" spans="1:34" x14ac:dyDescent="0.25">
      <c r="A29" t="s">
        <v>92</v>
      </c>
      <c r="C29" s="8">
        <v>0.23400000000000001</v>
      </c>
      <c r="D29" s="8">
        <v>0.23599999999999999</v>
      </c>
      <c r="E29" s="8">
        <v>0.23799999999999999</v>
      </c>
      <c r="F29" s="8">
        <v>0.23799999999999999</v>
      </c>
      <c r="G29" s="8">
        <v>0.23799999999999999</v>
      </c>
      <c r="H29" s="8">
        <v>0.23799999999999999</v>
      </c>
      <c r="I29" s="8">
        <v>0.23799999999999999</v>
      </c>
      <c r="J29" s="8">
        <v>0.23799999999999999</v>
      </c>
      <c r="K29" s="8">
        <v>0.23799999999999999</v>
      </c>
      <c r="L29" s="8">
        <v>0.23799999999999999</v>
      </c>
      <c r="M29" s="8">
        <v>0.23799999999999999</v>
      </c>
      <c r="N29" s="8">
        <v>0.23799999999999999</v>
      </c>
      <c r="O29" s="8">
        <v>0.23799999999999999</v>
      </c>
      <c r="P29" s="8">
        <v>0.23799999999999999</v>
      </c>
      <c r="Q29" s="8">
        <v>0.23799999999999999</v>
      </c>
      <c r="R29" s="8">
        <v>0.23799999999999999</v>
      </c>
      <c r="S29" s="8">
        <v>0.23799999999999999</v>
      </c>
      <c r="T29" s="8">
        <v>0.23799999999999999</v>
      </c>
      <c r="U29" s="8">
        <v>0.23799999999999999</v>
      </c>
      <c r="V29" s="8">
        <v>0.23799999999999999</v>
      </c>
      <c r="W29" s="8">
        <v>0.23799999999999999</v>
      </c>
      <c r="X29" s="8">
        <v>0.23799999999999999</v>
      </c>
      <c r="Y29" s="8">
        <v>0.23799999999999999</v>
      </c>
      <c r="Z29" s="8">
        <v>0.23799999999999999</v>
      </c>
      <c r="AA29" s="8">
        <v>0.23799999999999999</v>
      </c>
      <c r="AB29" s="8">
        <v>0.23799999999999999</v>
      </c>
      <c r="AC29" s="8">
        <v>0.23799999999999999</v>
      </c>
      <c r="AD29" s="8">
        <v>0.23799999999999999</v>
      </c>
      <c r="AE29" s="8">
        <v>0.23799999999999999</v>
      </c>
      <c r="AF29" s="8">
        <v>0.23799999999999999</v>
      </c>
      <c r="AG29" s="8">
        <v>0.23799999999999999</v>
      </c>
      <c r="AH29" s="8">
        <v>0.23799999999999999</v>
      </c>
    </row>
    <row r="30" spans="1:34" x14ac:dyDescent="0.25">
      <c r="A30" t="s">
        <v>46</v>
      </c>
      <c r="C30" s="8">
        <v>0.50505050505050497</v>
      </c>
      <c r="D30" s="8">
        <v>0.50505050505050497</v>
      </c>
      <c r="E30" s="8">
        <v>0.50505050505050497</v>
      </c>
      <c r="F30" s="8">
        <v>0.50505050505050497</v>
      </c>
      <c r="G30" s="8">
        <v>0.50505050505050497</v>
      </c>
      <c r="H30" s="8">
        <v>0.50505050505050497</v>
      </c>
      <c r="I30" s="8">
        <v>0.50505050505050497</v>
      </c>
      <c r="J30" s="8">
        <v>0.50505050505050497</v>
      </c>
      <c r="K30" s="8">
        <v>0.50505050505050497</v>
      </c>
      <c r="L30" s="8">
        <v>0.50505050505050497</v>
      </c>
      <c r="M30" s="8">
        <v>0.50505050505050497</v>
      </c>
      <c r="N30" s="8">
        <v>0.81081081081081097</v>
      </c>
      <c r="O30" s="8">
        <v>0.81081081081081097</v>
      </c>
      <c r="P30" s="8">
        <v>0.85714285714285698</v>
      </c>
      <c r="Q30" s="8">
        <v>0.85714285714285698</v>
      </c>
      <c r="R30" s="8">
        <v>0.85714285714285698</v>
      </c>
      <c r="S30" s="8">
        <v>0.85714285714285698</v>
      </c>
      <c r="T30" s="8">
        <v>0.85714285714285698</v>
      </c>
      <c r="U30" s="8">
        <v>0.85714285714285698</v>
      </c>
      <c r="V30" s="8">
        <v>0.85714285714285698</v>
      </c>
      <c r="W30" s="8">
        <v>0.85714285714285698</v>
      </c>
      <c r="X30" s="8">
        <v>0.85714285714285698</v>
      </c>
      <c r="Y30" s="8">
        <v>0.85714285714285698</v>
      </c>
      <c r="Z30" s="8">
        <v>0.85714285714285698</v>
      </c>
      <c r="AA30" s="8">
        <v>0.85714285714285698</v>
      </c>
      <c r="AB30" s="8">
        <v>0.85714285714285698</v>
      </c>
      <c r="AC30" s="8">
        <v>0.85714285714285698</v>
      </c>
      <c r="AD30" s="8">
        <v>0.85714285714285698</v>
      </c>
      <c r="AE30" s="8">
        <v>0.85714285714285698</v>
      </c>
      <c r="AF30" s="8">
        <v>0.85714285714285698</v>
      </c>
      <c r="AG30" s="8">
        <v>0.85714285714285698</v>
      </c>
      <c r="AH30" s="8">
        <v>0.85714285714285698</v>
      </c>
    </row>
    <row r="31" spans="1:34" x14ac:dyDescent="0.25">
      <c r="A31" t="s">
        <v>47</v>
      </c>
      <c r="C31" s="8">
        <v>7.1717171717171704</v>
      </c>
      <c r="D31" s="8">
        <v>7.1717171717171704</v>
      </c>
      <c r="E31" s="8">
        <v>7.1717171717171704</v>
      </c>
      <c r="F31" s="8">
        <v>7.1717171717171704</v>
      </c>
      <c r="G31" s="8">
        <v>7.1717171717171704</v>
      </c>
      <c r="H31" s="8">
        <v>7.1717171717171704</v>
      </c>
      <c r="I31" s="8">
        <v>7.1717171717171704</v>
      </c>
      <c r="J31" s="8">
        <v>7.1717171717171704</v>
      </c>
      <c r="K31" s="8">
        <v>7.1717171717171704</v>
      </c>
      <c r="L31" s="8">
        <v>7.1717171717171704</v>
      </c>
      <c r="M31" s="8">
        <v>7.1717171717171704</v>
      </c>
      <c r="N31" s="8">
        <v>7.1717171717171704</v>
      </c>
      <c r="O31" s="8">
        <v>7.1717171717171704</v>
      </c>
      <c r="P31" s="8">
        <v>7.1717171717171704</v>
      </c>
      <c r="Q31" s="8">
        <v>7.1717171717171704</v>
      </c>
      <c r="R31" s="8">
        <v>7.1717171717171704</v>
      </c>
      <c r="S31" s="8">
        <v>7.1717171717171704</v>
      </c>
      <c r="T31" s="8">
        <v>7.1717171717171704</v>
      </c>
      <c r="U31" s="8">
        <v>7.1717171717171704</v>
      </c>
      <c r="V31" s="8">
        <v>7.1717171717171704</v>
      </c>
      <c r="W31" s="8">
        <v>7.1717171717171704</v>
      </c>
      <c r="X31" s="8">
        <v>7.1717171717171704</v>
      </c>
      <c r="Y31" s="8">
        <v>7.1717171717171704</v>
      </c>
      <c r="Z31" s="8">
        <v>7.1717171717171704</v>
      </c>
      <c r="AA31" s="8">
        <v>7.1717171717171704</v>
      </c>
      <c r="AB31" s="8">
        <v>7.1717171717171704</v>
      </c>
      <c r="AC31" s="8">
        <v>7.1717171717171704</v>
      </c>
      <c r="AD31" s="8">
        <v>7.1717171717171704</v>
      </c>
      <c r="AE31" s="8">
        <v>7.1717171717171704</v>
      </c>
      <c r="AF31" s="8">
        <v>7.1717171717171704</v>
      </c>
      <c r="AG31" s="8">
        <v>7.1717171717171704</v>
      </c>
      <c r="AH31" s="8">
        <v>7.1717171717171704</v>
      </c>
    </row>
    <row r="32" spans="1:34" x14ac:dyDescent="0.25">
      <c r="A32"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25">
      <c r="A3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5" spans="1:34" x14ac:dyDescent="0.25">
      <c r="A35" s="1"/>
      <c r="C35" s="6">
        <v>2019</v>
      </c>
      <c r="D35" s="6">
        <v>2020</v>
      </c>
      <c r="E35" s="6">
        <v>2021</v>
      </c>
      <c r="F35" s="6">
        <v>2022</v>
      </c>
      <c r="G35" s="6">
        <v>2023</v>
      </c>
      <c r="H35" s="6">
        <v>2024</v>
      </c>
      <c r="I35" s="6">
        <v>2025</v>
      </c>
      <c r="J35" s="6">
        <v>2026</v>
      </c>
      <c r="K35" s="6">
        <v>2027</v>
      </c>
      <c r="L35" s="6">
        <v>2028</v>
      </c>
      <c r="M35" s="6">
        <v>2029</v>
      </c>
      <c r="N35" s="6">
        <v>2030</v>
      </c>
      <c r="O35" s="6">
        <v>2031</v>
      </c>
      <c r="P35" s="6">
        <v>2032</v>
      </c>
      <c r="Q35" s="6">
        <v>2033</v>
      </c>
      <c r="R35" s="6">
        <v>2034</v>
      </c>
      <c r="S35" s="6">
        <v>2035</v>
      </c>
      <c r="T35" s="6">
        <v>2036</v>
      </c>
      <c r="U35" s="6">
        <v>2037</v>
      </c>
      <c r="V35" s="6">
        <v>2038</v>
      </c>
      <c r="W35" s="6">
        <v>2039</v>
      </c>
      <c r="X35" s="6">
        <v>2040</v>
      </c>
      <c r="Y35" s="6">
        <v>2041</v>
      </c>
      <c r="Z35" s="6">
        <v>2042</v>
      </c>
      <c r="AA35" s="6">
        <v>2043</v>
      </c>
      <c r="AB35" s="6">
        <v>2044</v>
      </c>
      <c r="AC35" s="6">
        <v>2045</v>
      </c>
      <c r="AD35" s="6">
        <v>2046</v>
      </c>
      <c r="AE35" s="6">
        <v>2047</v>
      </c>
      <c r="AF35" s="6">
        <v>2048</v>
      </c>
      <c r="AG35" s="6">
        <v>2049</v>
      </c>
      <c r="AH35" s="6">
        <v>2050</v>
      </c>
    </row>
    <row r="36" spans="1:34" x14ac:dyDescent="0.25">
      <c r="A36" s="1" t="s">
        <v>110</v>
      </c>
      <c r="B36" s="1" t="s">
        <v>126</v>
      </c>
      <c r="C36" s="73">
        <f>SUM(C4:C5)</f>
        <v>0</v>
      </c>
      <c r="D36" s="73">
        <f t="shared" ref="D36:AH36" si="0">SUM(D4:D5)</f>
        <v>0</v>
      </c>
      <c r="E36" s="73">
        <f t="shared" si="0"/>
        <v>0</v>
      </c>
      <c r="F36" s="73">
        <f t="shared" si="0"/>
        <v>0</v>
      </c>
      <c r="G36" s="73">
        <f t="shared" si="0"/>
        <v>0</v>
      </c>
      <c r="H36" s="73">
        <f t="shared" si="0"/>
        <v>0</v>
      </c>
      <c r="I36" s="73">
        <f t="shared" si="0"/>
        <v>0</v>
      </c>
      <c r="J36" s="73">
        <f t="shared" si="0"/>
        <v>0</v>
      </c>
      <c r="K36" s="73">
        <f t="shared" si="0"/>
        <v>0</v>
      </c>
      <c r="L36" s="73">
        <f t="shared" si="0"/>
        <v>0</v>
      </c>
      <c r="M36" s="73">
        <f t="shared" si="0"/>
        <v>0</v>
      </c>
      <c r="N36" s="73">
        <f t="shared" si="0"/>
        <v>0</v>
      </c>
      <c r="O36" s="73">
        <f t="shared" si="0"/>
        <v>0</v>
      </c>
      <c r="P36" s="73">
        <f t="shared" si="0"/>
        <v>0</v>
      </c>
      <c r="Q36" s="73">
        <f t="shared" si="0"/>
        <v>0</v>
      </c>
      <c r="R36" s="73">
        <f t="shared" si="0"/>
        <v>0</v>
      </c>
      <c r="S36" s="73">
        <f t="shared" si="0"/>
        <v>0</v>
      </c>
      <c r="T36" s="73">
        <f t="shared" si="0"/>
        <v>0.45</v>
      </c>
      <c r="U36" s="73">
        <f t="shared" si="0"/>
        <v>0.7</v>
      </c>
      <c r="V36" s="73">
        <f t="shared" si="0"/>
        <v>0.7</v>
      </c>
      <c r="W36" s="73">
        <f t="shared" si="0"/>
        <v>0.7</v>
      </c>
      <c r="X36" s="73">
        <f t="shared" si="0"/>
        <v>0.7</v>
      </c>
      <c r="Y36" s="73">
        <f t="shared" si="0"/>
        <v>0.7</v>
      </c>
      <c r="Z36" s="73">
        <f t="shared" si="0"/>
        <v>0.7</v>
      </c>
      <c r="AA36" s="73">
        <f t="shared" si="0"/>
        <v>0.7</v>
      </c>
      <c r="AB36" s="73">
        <f t="shared" si="0"/>
        <v>0.7</v>
      </c>
      <c r="AC36" s="73">
        <f t="shared" si="0"/>
        <v>0.7</v>
      </c>
      <c r="AD36" s="73">
        <f t="shared" si="0"/>
        <v>0.7</v>
      </c>
      <c r="AE36" s="73">
        <f t="shared" si="0"/>
        <v>0.7</v>
      </c>
      <c r="AF36" s="73">
        <f t="shared" si="0"/>
        <v>0.7</v>
      </c>
      <c r="AG36" s="73">
        <f t="shared" si="0"/>
        <v>0.7</v>
      </c>
      <c r="AH36" s="73">
        <f t="shared" si="0"/>
        <v>0.7</v>
      </c>
    </row>
    <row r="37" spans="1:34" x14ac:dyDescent="0.25">
      <c r="A37" s="1" t="s">
        <v>111</v>
      </c>
      <c r="B37" s="1" t="s">
        <v>127</v>
      </c>
      <c r="C37" s="73">
        <f>C13</f>
        <v>0.08</v>
      </c>
      <c r="D37" s="73">
        <f t="shared" ref="D37:AH37" si="1">D13</f>
        <v>0.09</v>
      </c>
      <c r="E37" s="73">
        <f t="shared" si="1"/>
        <v>0.1</v>
      </c>
      <c r="F37" s="73">
        <f t="shared" si="1"/>
        <v>0.3</v>
      </c>
      <c r="G37" s="73">
        <f t="shared" si="1"/>
        <v>0.5</v>
      </c>
      <c r="H37" s="73">
        <f t="shared" si="1"/>
        <v>0.7</v>
      </c>
      <c r="I37" s="73">
        <f t="shared" si="1"/>
        <v>0.7</v>
      </c>
      <c r="J37" s="73">
        <f t="shared" si="1"/>
        <v>0.7</v>
      </c>
      <c r="K37" s="73">
        <f t="shared" si="1"/>
        <v>0.7</v>
      </c>
      <c r="L37" s="73">
        <f t="shared" si="1"/>
        <v>0.7</v>
      </c>
      <c r="M37" s="73">
        <f t="shared" si="1"/>
        <v>0.7</v>
      </c>
      <c r="N37" s="73">
        <f t="shared" si="1"/>
        <v>0.7</v>
      </c>
      <c r="O37" s="73">
        <f t="shared" si="1"/>
        <v>0.7</v>
      </c>
      <c r="P37" s="73">
        <f t="shared" si="1"/>
        <v>0.7</v>
      </c>
      <c r="Q37" s="73">
        <f t="shared" si="1"/>
        <v>0.7</v>
      </c>
      <c r="R37" s="73">
        <f t="shared" si="1"/>
        <v>0.9</v>
      </c>
      <c r="S37" s="73">
        <f t="shared" si="1"/>
        <v>1.1000000000000001</v>
      </c>
      <c r="T37" s="73">
        <f t="shared" si="1"/>
        <v>1.3</v>
      </c>
      <c r="U37" s="73">
        <f t="shared" si="1"/>
        <v>1.5</v>
      </c>
      <c r="V37" s="73">
        <f t="shared" si="1"/>
        <v>1.5</v>
      </c>
      <c r="W37" s="73">
        <f t="shared" si="1"/>
        <v>1.5</v>
      </c>
      <c r="X37" s="73">
        <f t="shared" si="1"/>
        <v>1.5</v>
      </c>
      <c r="Y37" s="73">
        <f t="shared" si="1"/>
        <v>1.5</v>
      </c>
      <c r="Z37" s="73">
        <f t="shared" si="1"/>
        <v>1.5</v>
      </c>
      <c r="AA37" s="73">
        <f t="shared" si="1"/>
        <v>1.5</v>
      </c>
      <c r="AB37" s="73">
        <f t="shared" si="1"/>
        <v>1.5</v>
      </c>
      <c r="AC37" s="73">
        <f t="shared" si="1"/>
        <v>1.5</v>
      </c>
      <c r="AD37" s="73">
        <f t="shared" si="1"/>
        <v>1.5</v>
      </c>
      <c r="AE37" s="73">
        <f t="shared" si="1"/>
        <v>1.5</v>
      </c>
      <c r="AF37" s="73">
        <f t="shared" si="1"/>
        <v>1.5</v>
      </c>
      <c r="AG37" s="73">
        <f t="shared" si="1"/>
        <v>1.5</v>
      </c>
      <c r="AH37" s="73">
        <f t="shared" si="1"/>
        <v>1.5</v>
      </c>
    </row>
    <row r="38" spans="1:34" x14ac:dyDescent="0.25">
      <c r="A38" s="1" t="s">
        <v>112</v>
      </c>
      <c r="B38" s="1" t="s">
        <v>128</v>
      </c>
      <c r="C38" s="73">
        <f>C14+C15</f>
        <v>3.9</v>
      </c>
      <c r="D38" s="73">
        <f t="shared" ref="D38:AH38" si="2">D14+D15</f>
        <v>3.9</v>
      </c>
      <c r="E38" s="73">
        <f t="shared" si="2"/>
        <v>2.82</v>
      </c>
      <c r="F38" s="73">
        <f t="shared" si="2"/>
        <v>2.82</v>
      </c>
      <c r="G38" s="73">
        <f t="shared" si="2"/>
        <v>3.5199999999999996</v>
      </c>
      <c r="H38" s="73">
        <f t="shared" si="2"/>
        <v>0.7</v>
      </c>
      <c r="I38" s="73">
        <f t="shared" si="2"/>
        <v>0.7</v>
      </c>
      <c r="J38" s="73">
        <f t="shared" si="2"/>
        <v>0.7</v>
      </c>
      <c r="K38" s="73">
        <f t="shared" si="2"/>
        <v>0.7</v>
      </c>
      <c r="L38" s="73">
        <f t="shared" si="2"/>
        <v>0.7</v>
      </c>
      <c r="M38" s="73">
        <f t="shared" si="2"/>
        <v>0</v>
      </c>
      <c r="N38" s="73">
        <f t="shared" si="2"/>
        <v>0</v>
      </c>
      <c r="O38" s="73">
        <f t="shared" si="2"/>
        <v>0</v>
      </c>
      <c r="P38" s="73">
        <f t="shared" si="2"/>
        <v>0</v>
      </c>
      <c r="Q38" s="73">
        <f t="shared" si="2"/>
        <v>0</v>
      </c>
      <c r="R38" s="73">
        <f t="shared" si="2"/>
        <v>0</v>
      </c>
      <c r="S38" s="73">
        <f t="shared" si="2"/>
        <v>0</v>
      </c>
      <c r="T38" s="73">
        <f t="shared" si="2"/>
        <v>0</v>
      </c>
      <c r="U38" s="73">
        <f t="shared" si="2"/>
        <v>0</v>
      </c>
      <c r="V38" s="73">
        <f t="shared" si="2"/>
        <v>0</v>
      </c>
      <c r="W38" s="73">
        <f t="shared" si="2"/>
        <v>0</v>
      </c>
      <c r="X38" s="73">
        <f t="shared" si="2"/>
        <v>0</v>
      </c>
      <c r="Y38" s="73">
        <f t="shared" si="2"/>
        <v>0</v>
      </c>
      <c r="Z38" s="73">
        <f t="shared" si="2"/>
        <v>0</v>
      </c>
      <c r="AA38" s="73">
        <f t="shared" si="2"/>
        <v>0</v>
      </c>
      <c r="AB38" s="73">
        <f t="shared" si="2"/>
        <v>0</v>
      </c>
      <c r="AC38" s="73">
        <f t="shared" si="2"/>
        <v>0</v>
      </c>
      <c r="AD38" s="73">
        <f t="shared" si="2"/>
        <v>0</v>
      </c>
      <c r="AE38" s="73">
        <f t="shared" si="2"/>
        <v>0</v>
      </c>
      <c r="AF38" s="73">
        <f t="shared" si="2"/>
        <v>0</v>
      </c>
      <c r="AG38" s="73">
        <f t="shared" si="2"/>
        <v>0</v>
      </c>
      <c r="AH38" s="73">
        <f t="shared" si="2"/>
        <v>0</v>
      </c>
    </row>
    <row r="39" spans="1:34" x14ac:dyDescent="0.25">
      <c r="A39" s="1" t="s">
        <v>113</v>
      </c>
      <c r="B39" s="1" t="s">
        <v>129</v>
      </c>
      <c r="C39" s="73">
        <f>C17</f>
        <v>1.76</v>
      </c>
      <c r="D39" s="73">
        <f t="shared" ref="D39:AH39" si="3">D17</f>
        <v>1.76</v>
      </c>
      <c r="E39" s="73">
        <f t="shared" si="3"/>
        <v>1.76</v>
      </c>
      <c r="F39" s="73">
        <f t="shared" si="3"/>
        <v>1.76</v>
      </c>
      <c r="G39" s="73">
        <f t="shared" si="3"/>
        <v>1</v>
      </c>
      <c r="H39" s="73">
        <f t="shared" si="3"/>
        <v>1</v>
      </c>
      <c r="I39" s="73">
        <f t="shared" si="3"/>
        <v>1</v>
      </c>
      <c r="J39" s="73">
        <f t="shared" si="3"/>
        <v>1</v>
      </c>
      <c r="K39" s="73">
        <f t="shared" si="3"/>
        <v>1</v>
      </c>
      <c r="L39" s="73">
        <f t="shared" si="3"/>
        <v>1</v>
      </c>
      <c r="M39" s="73">
        <f t="shared" si="3"/>
        <v>1</v>
      </c>
      <c r="N39" s="73">
        <f t="shared" si="3"/>
        <v>1</v>
      </c>
      <c r="O39" s="73">
        <f t="shared" si="3"/>
        <v>0</v>
      </c>
      <c r="P39" s="73">
        <f t="shared" si="3"/>
        <v>0</v>
      </c>
      <c r="Q39" s="73">
        <f t="shared" si="3"/>
        <v>0</v>
      </c>
      <c r="R39" s="73">
        <f t="shared" si="3"/>
        <v>0</v>
      </c>
      <c r="S39" s="73">
        <f t="shared" si="3"/>
        <v>0</v>
      </c>
      <c r="T39" s="73">
        <f t="shared" si="3"/>
        <v>0</v>
      </c>
      <c r="U39" s="73">
        <f t="shared" si="3"/>
        <v>0</v>
      </c>
      <c r="V39" s="73">
        <f t="shared" si="3"/>
        <v>0</v>
      </c>
      <c r="W39" s="73">
        <f t="shared" si="3"/>
        <v>0</v>
      </c>
      <c r="X39" s="73">
        <f t="shared" si="3"/>
        <v>0</v>
      </c>
      <c r="Y39" s="73">
        <f t="shared" si="3"/>
        <v>0</v>
      </c>
      <c r="Z39" s="73">
        <f t="shared" si="3"/>
        <v>0</v>
      </c>
      <c r="AA39" s="73">
        <f t="shared" si="3"/>
        <v>0</v>
      </c>
      <c r="AB39" s="73">
        <f t="shared" si="3"/>
        <v>0</v>
      </c>
      <c r="AC39" s="73">
        <f t="shared" si="3"/>
        <v>0</v>
      </c>
      <c r="AD39" s="73">
        <f t="shared" si="3"/>
        <v>0</v>
      </c>
      <c r="AE39" s="73">
        <f t="shared" si="3"/>
        <v>0</v>
      </c>
      <c r="AF39" s="73">
        <f t="shared" si="3"/>
        <v>0</v>
      </c>
      <c r="AG39" s="73">
        <f t="shared" si="3"/>
        <v>0</v>
      </c>
      <c r="AH39" s="73">
        <f t="shared" si="3"/>
        <v>0</v>
      </c>
    </row>
    <row r="40" spans="1:34" x14ac:dyDescent="0.25">
      <c r="A40" s="1" t="s">
        <v>114</v>
      </c>
      <c r="B40" s="1" t="s">
        <v>130</v>
      </c>
      <c r="C40" s="73">
        <f>SUM(C18:C20)</f>
        <v>3.41</v>
      </c>
      <c r="D40" s="73">
        <f t="shared" ref="D40:AH40" si="4">SUM(D18:D20)</f>
        <v>3.42</v>
      </c>
      <c r="E40" s="73">
        <f t="shared" si="4"/>
        <v>3.43</v>
      </c>
      <c r="F40" s="73">
        <f t="shared" si="4"/>
        <v>3.43</v>
      </c>
      <c r="G40" s="73">
        <f t="shared" si="4"/>
        <v>3.43</v>
      </c>
      <c r="H40" s="73">
        <f t="shared" si="4"/>
        <v>3.43</v>
      </c>
      <c r="I40" s="73">
        <f t="shared" si="4"/>
        <v>3.43</v>
      </c>
      <c r="J40" s="73">
        <f t="shared" si="4"/>
        <v>3.43</v>
      </c>
      <c r="K40" s="73">
        <f t="shared" si="4"/>
        <v>3.43</v>
      </c>
      <c r="L40" s="73">
        <f t="shared" si="4"/>
        <v>3.43</v>
      </c>
      <c r="M40" s="73">
        <f t="shared" si="4"/>
        <v>3.43</v>
      </c>
      <c r="N40" s="73">
        <f t="shared" si="4"/>
        <v>3.43</v>
      </c>
      <c r="O40" s="73">
        <f t="shared" si="4"/>
        <v>3.43</v>
      </c>
      <c r="P40" s="73">
        <f t="shared" si="4"/>
        <v>3.43</v>
      </c>
      <c r="Q40" s="73">
        <f t="shared" si="4"/>
        <v>3.43</v>
      </c>
      <c r="R40" s="73">
        <f t="shared" si="4"/>
        <v>3.68</v>
      </c>
      <c r="S40" s="73">
        <f t="shared" si="4"/>
        <v>3.93</v>
      </c>
      <c r="T40" s="73">
        <f t="shared" si="4"/>
        <v>4.18</v>
      </c>
      <c r="U40" s="73">
        <f t="shared" si="4"/>
        <v>4.43</v>
      </c>
      <c r="V40" s="73">
        <f t="shared" si="4"/>
        <v>4.68</v>
      </c>
      <c r="W40" s="73">
        <f t="shared" si="4"/>
        <v>4.93</v>
      </c>
      <c r="X40" s="73">
        <f t="shared" si="4"/>
        <v>5.18</v>
      </c>
      <c r="Y40" s="73">
        <f t="shared" si="4"/>
        <v>5.27</v>
      </c>
      <c r="Z40" s="73">
        <f t="shared" si="4"/>
        <v>5.27</v>
      </c>
      <c r="AA40" s="73">
        <f t="shared" si="4"/>
        <v>5.27</v>
      </c>
      <c r="AB40" s="73">
        <f t="shared" si="4"/>
        <v>5.27</v>
      </c>
      <c r="AC40" s="73">
        <f t="shared" si="4"/>
        <v>5.27</v>
      </c>
      <c r="AD40" s="73">
        <f t="shared" si="4"/>
        <v>5.27</v>
      </c>
      <c r="AE40" s="73">
        <f t="shared" si="4"/>
        <v>5.27</v>
      </c>
      <c r="AF40" s="73">
        <f t="shared" si="4"/>
        <v>5.27</v>
      </c>
      <c r="AG40" s="73">
        <f t="shared" si="4"/>
        <v>5.27</v>
      </c>
      <c r="AH40" s="73">
        <f t="shared" si="4"/>
        <v>5.27</v>
      </c>
    </row>
    <row r="41" spans="1:34" x14ac:dyDescent="0.25">
      <c r="A41" s="1" t="s">
        <v>115</v>
      </c>
      <c r="B41" s="1" t="s">
        <v>131</v>
      </c>
      <c r="C41" s="73">
        <f>SUM(C21:C22,C29)</f>
        <v>5.1340000000000003</v>
      </c>
      <c r="D41" s="73">
        <f t="shared" ref="D41:AF41" si="5">SUM(D21:D22,D29)</f>
        <v>5.4459999999999997</v>
      </c>
      <c r="E41" s="73">
        <f t="shared" si="5"/>
        <v>5.4480000000000004</v>
      </c>
      <c r="F41" s="73">
        <f t="shared" si="5"/>
        <v>5.4480000000000004</v>
      </c>
      <c r="G41" s="73">
        <f t="shared" si="5"/>
        <v>5.4480000000000004</v>
      </c>
      <c r="H41" s="73">
        <f t="shared" si="5"/>
        <v>5.4480000000000004</v>
      </c>
      <c r="I41" s="73">
        <f t="shared" si="5"/>
        <v>5.4480000000000004</v>
      </c>
      <c r="J41" s="73">
        <f t="shared" si="5"/>
        <v>5.4480000000000004</v>
      </c>
      <c r="K41" s="73">
        <f t="shared" si="5"/>
        <v>5.4480000000000004</v>
      </c>
      <c r="L41" s="73">
        <f t="shared" si="5"/>
        <v>5.4480000000000004</v>
      </c>
      <c r="M41" s="73">
        <f t="shared" si="5"/>
        <v>5.4480000000000004</v>
      </c>
      <c r="N41" s="73">
        <f t="shared" si="5"/>
        <v>5.4480000000000004</v>
      </c>
      <c r="O41" s="73">
        <f t="shared" si="5"/>
        <v>5.4480000000000004</v>
      </c>
      <c r="P41" s="73">
        <f t="shared" si="5"/>
        <v>5.4480000000000004</v>
      </c>
      <c r="Q41" s="73">
        <f t="shared" si="5"/>
        <v>5.4480000000000004</v>
      </c>
      <c r="R41" s="73">
        <f t="shared" si="5"/>
        <v>5.4480000000000004</v>
      </c>
      <c r="S41" s="73">
        <f t="shared" si="5"/>
        <v>5.4480000000000004</v>
      </c>
      <c r="T41" s="73">
        <f t="shared" si="5"/>
        <v>5.4480000000000004</v>
      </c>
      <c r="U41" s="73">
        <f t="shared" si="5"/>
        <v>5.4480000000000004</v>
      </c>
      <c r="V41" s="73">
        <f t="shared" si="5"/>
        <v>5.4480000000000004</v>
      </c>
      <c r="W41" s="73">
        <f t="shared" si="5"/>
        <v>5.4480000000000004</v>
      </c>
      <c r="X41" s="73">
        <f t="shared" si="5"/>
        <v>5.4480000000000004</v>
      </c>
      <c r="Y41" s="73">
        <f t="shared" si="5"/>
        <v>5.4480000000000004</v>
      </c>
      <c r="Z41" s="73">
        <f t="shared" si="5"/>
        <v>5.4480000000000004</v>
      </c>
      <c r="AA41" s="73">
        <f t="shared" si="5"/>
        <v>5.4480000000000004</v>
      </c>
      <c r="AB41" s="73">
        <f t="shared" si="5"/>
        <v>5.4480000000000004</v>
      </c>
      <c r="AC41" s="73">
        <f t="shared" si="5"/>
        <v>5.4480000000000004</v>
      </c>
      <c r="AD41" s="73">
        <f t="shared" si="5"/>
        <v>5.4480000000000004</v>
      </c>
      <c r="AE41" s="73">
        <f t="shared" si="5"/>
        <v>5.4480000000000004</v>
      </c>
      <c r="AF41" s="73">
        <f t="shared" si="5"/>
        <v>5.4480000000000004</v>
      </c>
      <c r="AG41" s="73">
        <v>5</v>
      </c>
      <c r="AH41" s="73">
        <v>5</v>
      </c>
    </row>
    <row r="42" spans="1:34" x14ac:dyDescent="0.25">
      <c r="A42" s="1" t="s">
        <v>116</v>
      </c>
      <c r="B42" s="35" t="s">
        <v>132</v>
      </c>
      <c r="C42" s="73">
        <f>SUM(C24)</f>
        <v>2.42</v>
      </c>
      <c r="D42" s="73">
        <f t="shared" ref="D42:AF42" si="6">SUM(D24)</f>
        <v>2.86</v>
      </c>
      <c r="E42" s="73">
        <f t="shared" si="6"/>
        <v>3.49</v>
      </c>
      <c r="F42" s="73">
        <f t="shared" si="6"/>
        <v>4.1900000000000004</v>
      </c>
      <c r="G42" s="73">
        <f t="shared" si="6"/>
        <v>4.8899999999999997</v>
      </c>
      <c r="H42" s="73">
        <f t="shared" si="6"/>
        <v>5.59</v>
      </c>
      <c r="I42" s="73">
        <f t="shared" si="6"/>
        <v>6.29</v>
      </c>
      <c r="J42" s="73">
        <f t="shared" si="6"/>
        <v>6.99</v>
      </c>
      <c r="K42" s="73">
        <f t="shared" si="6"/>
        <v>7.69</v>
      </c>
      <c r="L42" s="73">
        <f t="shared" si="6"/>
        <v>8.39</v>
      </c>
      <c r="M42" s="73">
        <f t="shared" si="6"/>
        <v>9</v>
      </c>
      <c r="N42" s="73">
        <f t="shared" si="6"/>
        <v>9</v>
      </c>
      <c r="O42" s="73">
        <f t="shared" si="6"/>
        <v>9.75</v>
      </c>
      <c r="P42" s="73">
        <f t="shared" si="6"/>
        <v>10.5</v>
      </c>
      <c r="Q42" s="73">
        <f t="shared" si="6"/>
        <v>11.25</v>
      </c>
      <c r="R42" s="73">
        <f t="shared" si="6"/>
        <v>12</v>
      </c>
      <c r="S42" s="73">
        <f t="shared" si="6"/>
        <v>12.75</v>
      </c>
      <c r="T42" s="73">
        <f t="shared" si="6"/>
        <v>13.5</v>
      </c>
      <c r="U42" s="73">
        <f t="shared" si="6"/>
        <v>14.25</v>
      </c>
      <c r="V42" s="73">
        <f t="shared" si="6"/>
        <v>15</v>
      </c>
      <c r="W42" s="73">
        <f t="shared" si="6"/>
        <v>15.75</v>
      </c>
      <c r="X42" s="73">
        <f t="shared" si="6"/>
        <v>16.5</v>
      </c>
      <c r="Y42" s="73">
        <f t="shared" si="6"/>
        <v>17.25</v>
      </c>
      <c r="Z42" s="73">
        <f t="shared" si="6"/>
        <v>18</v>
      </c>
      <c r="AA42" s="73">
        <f t="shared" si="6"/>
        <v>18.75</v>
      </c>
      <c r="AB42" s="73">
        <f t="shared" si="6"/>
        <v>19.5</v>
      </c>
      <c r="AC42" s="73">
        <f t="shared" si="6"/>
        <v>20.25</v>
      </c>
      <c r="AD42" s="73">
        <f t="shared" si="6"/>
        <v>21</v>
      </c>
      <c r="AE42" s="73">
        <f t="shared" si="6"/>
        <v>21.75</v>
      </c>
      <c r="AF42" s="73">
        <f t="shared" si="6"/>
        <v>22.5</v>
      </c>
      <c r="AG42" s="73">
        <v>14</v>
      </c>
      <c r="AH42" s="73">
        <v>14</v>
      </c>
    </row>
    <row r="43" spans="1:34" x14ac:dyDescent="0.25">
      <c r="A43" s="1" t="s">
        <v>117</v>
      </c>
      <c r="B43" s="35" t="s">
        <v>133</v>
      </c>
      <c r="C43" s="73">
        <f>C23</f>
        <v>0</v>
      </c>
      <c r="D43" s="73">
        <f t="shared" ref="D43:AH43" si="7">D23</f>
        <v>0</v>
      </c>
      <c r="E43" s="73">
        <f t="shared" si="7"/>
        <v>0</v>
      </c>
      <c r="F43" s="73">
        <f t="shared" si="7"/>
        <v>0</v>
      </c>
      <c r="G43" s="73">
        <f t="shared" si="7"/>
        <v>0</v>
      </c>
      <c r="H43" s="73">
        <f t="shared" si="7"/>
        <v>0</v>
      </c>
      <c r="I43" s="73">
        <f t="shared" si="7"/>
        <v>0</v>
      </c>
      <c r="J43" s="73">
        <f t="shared" si="7"/>
        <v>0</v>
      </c>
      <c r="K43" s="73">
        <f t="shared" si="7"/>
        <v>0</v>
      </c>
      <c r="L43" s="73">
        <f t="shared" si="7"/>
        <v>0</v>
      </c>
      <c r="M43" s="73">
        <f t="shared" si="7"/>
        <v>0</v>
      </c>
      <c r="N43" s="73">
        <f t="shared" si="7"/>
        <v>0</v>
      </c>
      <c r="O43" s="73">
        <f t="shared" si="7"/>
        <v>0</v>
      </c>
      <c r="P43" s="73">
        <f t="shared" si="7"/>
        <v>0</v>
      </c>
      <c r="Q43" s="73">
        <f t="shared" si="7"/>
        <v>0</v>
      </c>
      <c r="R43" s="73">
        <f t="shared" si="7"/>
        <v>0</v>
      </c>
      <c r="S43" s="73">
        <f t="shared" si="7"/>
        <v>0</v>
      </c>
      <c r="T43" s="73">
        <f t="shared" si="7"/>
        <v>0</v>
      </c>
      <c r="U43" s="73">
        <f t="shared" si="7"/>
        <v>0</v>
      </c>
      <c r="V43" s="73">
        <f t="shared" si="7"/>
        <v>0</v>
      </c>
      <c r="W43" s="73">
        <f t="shared" si="7"/>
        <v>0</v>
      </c>
      <c r="X43" s="73">
        <f t="shared" si="7"/>
        <v>0</v>
      </c>
      <c r="Y43" s="73">
        <f t="shared" si="7"/>
        <v>0</v>
      </c>
      <c r="Z43" s="73">
        <f t="shared" si="7"/>
        <v>0</v>
      </c>
      <c r="AA43" s="73">
        <f t="shared" si="7"/>
        <v>0</v>
      </c>
      <c r="AB43" s="73">
        <f t="shared" si="7"/>
        <v>0</v>
      </c>
      <c r="AC43" s="73">
        <f t="shared" si="7"/>
        <v>0</v>
      </c>
      <c r="AD43" s="73">
        <f t="shared" si="7"/>
        <v>0</v>
      </c>
      <c r="AE43" s="73">
        <f t="shared" si="7"/>
        <v>0</v>
      </c>
      <c r="AF43" s="73">
        <f t="shared" si="7"/>
        <v>0</v>
      </c>
      <c r="AG43" s="73">
        <f t="shared" si="7"/>
        <v>0.25</v>
      </c>
      <c r="AH43" s="73">
        <f t="shared" si="7"/>
        <v>0.3</v>
      </c>
    </row>
    <row r="44" spans="1:34" x14ac:dyDescent="0.25">
      <c r="A44" s="1" t="s">
        <v>125</v>
      </c>
      <c r="B44" s="35" t="s">
        <v>136</v>
      </c>
      <c r="C44" s="73">
        <f>SUM(C27)</f>
        <v>0</v>
      </c>
      <c r="D44" s="73">
        <f t="shared" ref="D44:AH44" si="8">SUM(D27)</f>
        <v>0</v>
      </c>
      <c r="E44" s="73">
        <f t="shared" si="8"/>
        <v>0</v>
      </c>
      <c r="F44" s="73">
        <f t="shared" si="8"/>
        <v>0</v>
      </c>
      <c r="G44" s="73">
        <f t="shared" si="8"/>
        <v>0</v>
      </c>
      <c r="H44" s="73">
        <f t="shared" si="8"/>
        <v>0</v>
      </c>
      <c r="I44" s="73">
        <f t="shared" si="8"/>
        <v>0</v>
      </c>
      <c r="J44" s="73">
        <f t="shared" si="8"/>
        <v>0</v>
      </c>
      <c r="K44" s="73">
        <f t="shared" si="8"/>
        <v>0</v>
      </c>
      <c r="L44" s="73">
        <f t="shared" si="8"/>
        <v>9.1832861766003401E-2</v>
      </c>
      <c r="M44" s="73">
        <f t="shared" si="8"/>
        <v>0.441832861766003</v>
      </c>
      <c r="N44" s="73">
        <f t="shared" si="8"/>
        <v>0.79183286176600298</v>
      </c>
      <c r="O44" s="73">
        <f t="shared" si="8"/>
        <v>1.041832861766</v>
      </c>
      <c r="P44" s="73">
        <f t="shared" si="8"/>
        <v>1.291832861766</v>
      </c>
      <c r="Q44" s="73">
        <f t="shared" si="8"/>
        <v>1.541832861766</v>
      </c>
      <c r="R44" s="73">
        <f t="shared" si="8"/>
        <v>1.791832861766</v>
      </c>
      <c r="S44" s="73">
        <f t="shared" si="8"/>
        <v>2.0418328617660002</v>
      </c>
      <c r="T44" s="73">
        <f t="shared" si="8"/>
        <v>2.2918328617660002</v>
      </c>
      <c r="U44" s="73">
        <f t="shared" si="8"/>
        <v>2.5418328617660002</v>
      </c>
      <c r="V44" s="73">
        <f t="shared" si="8"/>
        <v>2.7918328617660002</v>
      </c>
      <c r="W44" s="73">
        <f t="shared" si="8"/>
        <v>3</v>
      </c>
      <c r="X44" s="73">
        <f t="shared" si="8"/>
        <v>3</v>
      </c>
      <c r="Y44" s="73">
        <f t="shared" si="8"/>
        <v>3</v>
      </c>
      <c r="Z44" s="73">
        <f t="shared" si="8"/>
        <v>3</v>
      </c>
      <c r="AA44" s="73">
        <f t="shared" si="8"/>
        <v>3</v>
      </c>
      <c r="AB44" s="73">
        <f t="shared" si="8"/>
        <v>3</v>
      </c>
      <c r="AC44" s="73">
        <f t="shared" si="8"/>
        <v>3</v>
      </c>
      <c r="AD44" s="73">
        <f t="shared" si="8"/>
        <v>3</v>
      </c>
      <c r="AE44" s="73">
        <f t="shared" si="8"/>
        <v>3</v>
      </c>
      <c r="AF44" s="73">
        <f t="shared" si="8"/>
        <v>3</v>
      </c>
      <c r="AG44" s="73">
        <f t="shared" si="8"/>
        <v>3</v>
      </c>
      <c r="AH44" s="73">
        <f t="shared" si="8"/>
        <v>3</v>
      </c>
    </row>
    <row r="45" spans="1:34" x14ac:dyDescent="0.25">
      <c r="A45" s="1" t="s">
        <v>120</v>
      </c>
      <c r="B45" s="35" t="s">
        <v>135</v>
      </c>
      <c r="C45" s="73">
        <f>C25</f>
        <v>0.41</v>
      </c>
      <c r="D45" s="73">
        <f t="shared" ref="D45:AH46" si="9">D25</f>
        <v>0.43</v>
      </c>
      <c r="E45" s="73">
        <f t="shared" si="9"/>
        <v>0.47</v>
      </c>
      <c r="F45" s="73">
        <f t="shared" si="9"/>
        <v>0.72</v>
      </c>
      <c r="G45" s="73">
        <f t="shared" si="9"/>
        <v>0.97</v>
      </c>
      <c r="H45" s="73">
        <f t="shared" si="9"/>
        <v>1.22</v>
      </c>
      <c r="I45" s="73">
        <f t="shared" si="9"/>
        <v>1.47</v>
      </c>
      <c r="J45" s="73">
        <f t="shared" si="9"/>
        <v>1.72</v>
      </c>
      <c r="K45" s="73">
        <f t="shared" si="9"/>
        <v>1.97</v>
      </c>
      <c r="L45" s="73">
        <f t="shared" si="9"/>
        <v>2.2200000000000002</v>
      </c>
      <c r="M45" s="73">
        <f t="shared" si="9"/>
        <v>2.4700000000000002</v>
      </c>
      <c r="N45" s="73">
        <f t="shared" si="9"/>
        <v>2.72</v>
      </c>
      <c r="O45" s="73">
        <f t="shared" si="9"/>
        <v>2.82</v>
      </c>
      <c r="P45" s="73">
        <f t="shared" si="9"/>
        <v>2.92</v>
      </c>
      <c r="Q45" s="73">
        <f t="shared" si="9"/>
        <v>3.02</v>
      </c>
      <c r="R45" s="73">
        <f t="shared" si="9"/>
        <v>3.12</v>
      </c>
      <c r="S45" s="73">
        <f t="shared" si="9"/>
        <v>3.22</v>
      </c>
      <c r="T45" s="73">
        <f t="shared" si="9"/>
        <v>3.32</v>
      </c>
      <c r="U45" s="73">
        <f t="shared" si="9"/>
        <v>3.42</v>
      </c>
      <c r="V45" s="73">
        <f t="shared" si="9"/>
        <v>3.52</v>
      </c>
      <c r="W45" s="73">
        <f t="shared" si="9"/>
        <v>3.62</v>
      </c>
      <c r="X45" s="73">
        <f t="shared" si="9"/>
        <v>3.72</v>
      </c>
      <c r="Y45" s="73">
        <f t="shared" si="9"/>
        <v>3.82</v>
      </c>
      <c r="Z45" s="73">
        <f t="shared" si="9"/>
        <v>3.92</v>
      </c>
      <c r="AA45" s="73">
        <f t="shared" si="9"/>
        <v>4</v>
      </c>
      <c r="AB45" s="73">
        <f t="shared" si="9"/>
        <v>4</v>
      </c>
      <c r="AC45" s="73">
        <f t="shared" si="9"/>
        <v>4</v>
      </c>
      <c r="AD45" s="73">
        <f t="shared" si="9"/>
        <v>4</v>
      </c>
      <c r="AE45" s="73">
        <f t="shared" si="9"/>
        <v>4</v>
      </c>
      <c r="AF45" s="73">
        <f t="shared" si="9"/>
        <v>4</v>
      </c>
      <c r="AG45" s="73">
        <f t="shared" si="9"/>
        <v>3.69</v>
      </c>
      <c r="AH45" s="73">
        <f t="shared" si="9"/>
        <v>3.77</v>
      </c>
    </row>
    <row r="46" spans="1:34" x14ac:dyDescent="0.25">
      <c r="A46" s="1" t="s">
        <v>124</v>
      </c>
      <c r="B46" s="36" t="s">
        <v>134</v>
      </c>
      <c r="C46" s="73">
        <f>C26</f>
        <v>3.61</v>
      </c>
      <c r="D46" s="73">
        <f t="shared" si="9"/>
        <v>4.12</v>
      </c>
      <c r="E46" s="73">
        <f t="shared" si="9"/>
        <v>4.3899999999999997</v>
      </c>
      <c r="F46" s="73">
        <f t="shared" si="9"/>
        <v>5.24</v>
      </c>
      <c r="G46" s="73">
        <f t="shared" si="9"/>
        <v>6.09</v>
      </c>
      <c r="H46" s="73">
        <f t="shared" si="9"/>
        <v>6.94</v>
      </c>
      <c r="I46" s="73">
        <f t="shared" si="9"/>
        <v>7.79</v>
      </c>
      <c r="J46" s="73">
        <f t="shared" si="9"/>
        <v>8.64</v>
      </c>
      <c r="K46" s="73">
        <f t="shared" si="9"/>
        <v>9.49</v>
      </c>
      <c r="L46" s="73">
        <f t="shared" si="9"/>
        <v>10.34</v>
      </c>
      <c r="M46" s="73">
        <f t="shared" si="9"/>
        <v>11.19</v>
      </c>
      <c r="N46" s="73">
        <f t="shared" si="9"/>
        <v>12</v>
      </c>
      <c r="O46" s="73">
        <f t="shared" si="9"/>
        <v>12.363076732303799</v>
      </c>
      <c r="P46" s="73">
        <f t="shared" si="9"/>
        <v>13.213076732303801</v>
      </c>
      <c r="Q46" s="73">
        <f t="shared" si="9"/>
        <v>14.0630767323038</v>
      </c>
      <c r="R46" s="73">
        <f t="shared" si="9"/>
        <v>14.9130767323038</v>
      </c>
      <c r="S46" s="73">
        <f t="shared" si="9"/>
        <v>15.7630767323038</v>
      </c>
      <c r="T46" s="73">
        <f t="shared" si="9"/>
        <v>16.613076732303799</v>
      </c>
      <c r="U46" s="73">
        <f t="shared" si="9"/>
        <v>17.463076732303801</v>
      </c>
      <c r="V46" s="73">
        <f t="shared" si="9"/>
        <v>18.0939397230519</v>
      </c>
      <c r="W46" s="73">
        <f t="shared" si="9"/>
        <v>18.0939397230519</v>
      </c>
      <c r="X46" s="73">
        <f t="shared" si="9"/>
        <v>18.0939397230519</v>
      </c>
      <c r="Y46" s="73">
        <f t="shared" si="9"/>
        <v>18.0939397230519</v>
      </c>
      <c r="Z46" s="73">
        <f t="shared" si="9"/>
        <v>18.0939397230519</v>
      </c>
      <c r="AA46" s="73">
        <f t="shared" si="9"/>
        <v>18.0939397230519</v>
      </c>
      <c r="AB46" s="73">
        <f t="shared" si="9"/>
        <v>18.0939397230519</v>
      </c>
      <c r="AC46" s="73">
        <f t="shared" si="9"/>
        <v>18.0939397230519</v>
      </c>
      <c r="AD46" s="73">
        <f t="shared" si="9"/>
        <v>18.0939397230519</v>
      </c>
      <c r="AE46" s="73">
        <f t="shared" si="9"/>
        <v>18.0939397230519</v>
      </c>
      <c r="AF46" s="73">
        <f t="shared" si="9"/>
        <v>18.0939397230519</v>
      </c>
      <c r="AG46" s="73">
        <v>18</v>
      </c>
      <c r="AH46" s="73">
        <v>18</v>
      </c>
    </row>
    <row r="48" spans="1:34" x14ac:dyDescent="0.25">
      <c r="A48" s="1" t="s">
        <v>223</v>
      </c>
      <c r="B48" t="s">
        <v>126</v>
      </c>
      <c r="C48">
        <v>0</v>
      </c>
      <c r="D48">
        <v>0</v>
      </c>
      <c r="E48">
        <v>0</v>
      </c>
      <c r="F48">
        <v>0</v>
      </c>
      <c r="G48">
        <v>0</v>
      </c>
      <c r="H48">
        <v>0</v>
      </c>
      <c r="I48">
        <v>0</v>
      </c>
      <c r="J48">
        <v>0</v>
      </c>
      <c r="K48">
        <v>0</v>
      </c>
      <c r="L48">
        <v>0</v>
      </c>
      <c r="M48">
        <v>0</v>
      </c>
      <c r="N48">
        <v>0</v>
      </c>
      <c r="O48">
        <v>0</v>
      </c>
      <c r="P48">
        <v>0</v>
      </c>
      <c r="Q48">
        <v>0</v>
      </c>
      <c r="R48">
        <v>0</v>
      </c>
      <c r="S48">
        <v>0.2</v>
      </c>
      <c r="T48">
        <v>0.2</v>
      </c>
      <c r="U48">
        <v>0.2</v>
      </c>
      <c r="V48">
        <v>0.2</v>
      </c>
      <c r="W48">
        <v>0.2</v>
      </c>
      <c r="X48">
        <v>0.2</v>
      </c>
      <c r="Y48">
        <v>0.2</v>
      </c>
      <c r="Z48">
        <v>0.2</v>
      </c>
      <c r="AA48">
        <v>0.2</v>
      </c>
      <c r="AB48">
        <v>0.2</v>
      </c>
      <c r="AC48">
        <v>0.2</v>
      </c>
      <c r="AD48">
        <v>0.43946766937405501</v>
      </c>
      <c r="AE48">
        <v>0.43946766937405501</v>
      </c>
      <c r="AF48">
        <v>0.43946766937405402</v>
      </c>
      <c r="AG48">
        <v>0.68946766937405501</v>
      </c>
      <c r="AH48">
        <v>0.7</v>
      </c>
    </row>
    <row r="49" spans="2:34" x14ac:dyDescent="0.25">
      <c r="B49" t="s">
        <v>127</v>
      </c>
      <c r="C49">
        <v>0.08</v>
      </c>
      <c r="D49">
        <v>0.09</v>
      </c>
      <c r="E49">
        <v>0.1</v>
      </c>
      <c r="F49">
        <v>0.3</v>
      </c>
      <c r="G49">
        <v>0.5</v>
      </c>
      <c r="H49">
        <v>0.7</v>
      </c>
      <c r="I49">
        <v>0.7</v>
      </c>
      <c r="J49">
        <v>0.7</v>
      </c>
      <c r="K49">
        <v>0.7</v>
      </c>
      <c r="L49">
        <v>0.7</v>
      </c>
      <c r="M49">
        <v>0.7</v>
      </c>
      <c r="N49">
        <v>0.7</v>
      </c>
      <c r="O49">
        <v>0.7</v>
      </c>
      <c r="P49">
        <v>0.7</v>
      </c>
      <c r="Q49">
        <v>0.89054661713809902</v>
      </c>
      <c r="R49">
        <v>1.0905466171381</v>
      </c>
      <c r="S49">
        <v>1.2905466171380999</v>
      </c>
      <c r="T49">
        <v>1.2905466171380999</v>
      </c>
      <c r="U49">
        <v>1.2905466171380999</v>
      </c>
      <c r="V49">
        <v>1.2905466171380999</v>
      </c>
      <c r="W49">
        <v>1.2905466171380999</v>
      </c>
      <c r="X49">
        <v>1.2905466171380999</v>
      </c>
      <c r="Y49">
        <v>1.2905466171380999</v>
      </c>
      <c r="Z49">
        <v>1.2905466171380999</v>
      </c>
      <c r="AA49">
        <v>1.2905466171380999</v>
      </c>
      <c r="AB49">
        <v>1.2905466171380999</v>
      </c>
      <c r="AC49">
        <v>1.2905466171380999</v>
      </c>
      <c r="AD49">
        <v>1.2905466171380999</v>
      </c>
      <c r="AE49">
        <v>1.2905466171380999</v>
      </c>
      <c r="AF49">
        <v>1.2905466171380999</v>
      </c>
      <c r="AG49">
        <v>1.2905466171380999</v>
      </c>
      <c r="AH49">
        <v>1.3211669209638599</v>
      </c>
    </row>
    <row r="50" spans="2:34" x14ac:dyDescent="0.25">
      <c r="B50" t="s">
        <v>128</v>
      </c>
      <c r="C50">
        <v>3.9</v>
      </c>
      <c r="D50">
        <v>3.9</v>
      </c>
      <c r="E50">
        <v>2.82</v>
      </c>
      <c r="F50">
        <v>2.82</v>
      </c>
      <c r="G50">
        <v>3.5199999999999996</v>
      </c>
      <c r="H50">
        <v>0.7</v>
      </c>
      <c r="I50">
        <v>0.7</v>
      </c>
      <c r="J50">
        <v>0.7</v>
      </c>
      <c r="K50">
        <v>0.7</v>
      </c>
      <c r="L50">
        <v>0.7</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row>
    <row r="51" spans="2:34" x14ac:dyDescent="0.25">
      <c r="B51" t="s">
        <v>129</v>
      </c>
      <c r="C51">
        <v>1.76</v>
      </c>
      <c r="D51">
        <v>1.76</v>
      </c>
      <c r="E51">
        <v>1.76</v>
      </c>
      <c r="F51">
        <v>1.76</v>
      </c>
      <c r="G51">
        <v>1</v>
      </c>
      <c r="H51">
        <v>1</v>
      </c>
      <c r="I51">
        <v>1</v>
      </c>
      <c r="J51">
        <v>1</v>
      </c>
      <c r="K51">
        <v>1</v>
      </c>
      <c r="L51">
        <v>1</v>
      </c>
      <c r="M51">
        <v>1</v>
      </c>
      <c r="N51">
        <v>1</v>
      </c>
      <c r="O51">
        <v>0</v>
      </c>
      <c r="P51">
        <v>0</v>
      </c>
      <c r="Q51">
        <v>0</v>
      </c>
      <c r="R51">
        <v>0</v>
      </c>
      <c r="S51">
        <v>0</v>
      </c>
      <c r="T51">
        <v>0</v>
      </c>
      <c r="U51">
        <v>0</v>
      </c>
      <c r="V51">
        <v>0</v>
      </c>
      <c r="W51">
        <v>0</v>
      </c>
      <c r="X51">
        <v>0</v>
      </c>
      <c r="Y51">
        <v>0</v>
      </c>
      <c r="Z51">
        <v>0</v>
      </c>
      <c r="AA51">
        <v>0</v>
      </c>
      <c r="AB51">
        <v>0</v>
      </c>
      <c r="AC51">
        <v>0</v>
      </c>
      <c r="AD51">
        <v>0</v>
      </c>
      <c r="AE51">
        <v>0</v>
      </c>
      <c r="AF51">
        <v>0</v>
      </c>
      <c r="AG51">
        <v>0</v>
      </c>
      <c r="AH51">
        <v>0</v>
      </c>
    </row>
    <row r="52" spans="2:34" x14ac:dyDescent="0.25">
      <c r="B52" t="s">
        <v>130</v>
      </c>
      <c r="C52">
        <v>3.41</v>
      </c>
      <c r="D52">
        <v>3.42</v>
      </c>
      <c r="E52">
        <v>3.43</v>
      </c>
      <c r="F52">
        <v>3.43</v>
      </c>
      <c r="G52">
        <v>3.43</v>
      </c>
      <c r="H52">
        <v>3.43</v>
      </c>
      <c r="I52">
        <v>3.43</v>
      </c>
      <c r="J52">
        <v>3.43</v>
      </c>
      <c r="K52">
        <v>3.43</v>
      </c>
      <c r="L52">
        <v>3.43</v>
      </c>
      <c r="M52">
        <v>3.43</v>
      </c>
      <c r="N52">
        <v>3.43</v>
      </c>
      <c r="O52">
        <v>3.43</v>
      </c>
      <c r="P52">
        <v>3.43</v>
      </c>
      <c r="Q52">
        <v>3.43</v>
      </c>
      <c r="R52">
        <v>3.43</v>
      </c>
      <c r="S52">
        <v>3.43</v>
      </c>
      <c r="T52">
        <v>3.43</v>
      </c>
      <c r="U52">
        <v>3.43</v>
      </c>
      <c r="V52">
        <v>3.43</v>
      </c>
      <c r="W52">
        <v>3.43</v>
      </c>
      <c r="X52">
        <v>3.43</v>
      </c>
      <c r="Y52">
        <v>3.43</v>
      </c>
      <c r="Z52">
        <v>3.43</v>
      </c>
      <c r="AA52">
        <v>3.43</v>
      </c>
      <c r="AB52">
        <v>3.43</v>
      </c>
      <c r="AC52">
        <v>3.43</v>
      </c>
      <c r="AD52">
        <v>3.43</v>
      </c>
      <c r="AE52">
        <v>3.43</v>
      </c>
      <c r="AF52">
        <v>3.43</v>
      </c>
      <c r="AG52">
        <v>3.43</v>
      </c>
      <c r="AH52">
        <v>3.43</v>
      </c>
    </row>
    <row r="53" spans="2:34" x14ac:dyDescent="0.25">
      <c r="B53" t="s">
        <v>131</v>
      </c>
      <c r="C53">
        <v>5.1340000000000003</v>
      </c>
      <c r="D53">
        <v>5.4459999999999997</v>
      </c>
      <c r="E53">
        <v>5.4480000000000004</v>
      </c>
      <c r="F53">
        <v>5.4480000000000004</v>
      </c>
      <c r="G53">
        <v>5.4480000000000004</v>
      </c>
      <c r="H53">
        <v>5.4480000000000004</v>
      </c>
      <c r="I53">
        <v>5.4480000000000004</v>
      </c>
      <c r="J53">
        <v>5.4480000000000004</v>
      </c>
      <c r="K53">
        <v>5.4480000000000004</v>
      </c>
      <c r="L53">
        <v>5.4480000000000004</v>
      </c>
      <c r="M53">
        <v>5.4480000000000004</v>
      </c>
      <c r="N53">
        <v>5.4480000000000004</v>
      </c>
      <c r="O53">
        <v>5.4480000000000004</v>
      </c>
      <c r="P53">
        <v>5.4480000000000004</v>
      </c>
      <c r="Q53">
        <v>5.4480000000000004</v>
      </c>
      <c r="R53">
        <v>5.4480000000000004</v>
      </c>
      <c r="S53">
        <v>5.4480000000000004</v>
      </c>
      <c r="T53">
        <v>5.4480000000000004</v>
      </c>
      <c r="U53">
        <v>5.4480000000000004</v>
      </c>
      <c r="V53">
        <v>5.4480000000000004</v>
      </c>
      <c r="W53">
        <v>5.4480000000000004</v>
      </c>
      <c r="X53">
        <v>5.4480000000000004</v>
      </c>
      <c r="Y53">
        <v>5.4480000000000004</v>
      </c>
      <c r="Z53">
        <v>5.4480000000000004</v>
      </c>
      <c r="AA53">
        <v>5.4480000000000004</v>
      </c>
      <c r="AB53">
        <v>5.4480000000000004</v>
      </c>
      <c r="AC53">
        <v>5.4480000000000004</v>
      </c>
      <c r="AD53">
        <v>5.4480000000000004</v>
      </c>
      <c r="AE53">
        <v>5.4480000000000004</v>
      </c>
      <c r="AF53">
        <v>5.4480000000000004</v>
      </c>
      <c r="AG53">
        <v>5</v>
      </c>
      <c r="AH53">
        <v>5</v>
      </c>
    </row>
    <row r="54" spans="2:34" x14ac:dyDescent="0.25">
      <c r="B54" t="s">
        <v>132</v>
      </c>
      <c r="C54">
        <v>2.42</v>
      </c>
      <c r="D54">
        <v>2.86</v>
      </c>
      <c r="E54">
        <v>3.49</v>
      </c>
      <c r="F54">
        <v>4.1900000000000004</v>
      </c>
      <c r="G54">
        <v>4.8899999999999997</v>
      </c>
      <c r="H54">
        <v>5.59</v>
      </c>
      <c r="I54">
        <v>6.29</v>
      </c>
      <c r="J54">
        <v>6.99</v>
      </c>
      <c r="K54">
        <v>7.69</v>
      </c>
      <c r="L54">
        <v>8.39</v>
      </c>
      <c r="M54">
        <v>9</v>
      </c>
      <c r="N54">
        <v>9</v>
      </c>
      <c r="O54">
        <v>9.75</v>
      </c>
      <c r="P54">
        <v>10.5</v>
      </c>
      <c r="Q54">
        <v>11.25</v>
      </c>
      <c r="R54">
        <v>12</v>
      </c>
      <c r="S54">
        <v>12.75</v>
      </c>
      <c r="T54">
        <v>13.5</v>
      </c>
      <c r="U54">
        <v>14.25</v>
      </c>
      <c r="V54">
        <v>15</v>
      </c>
      <c r="W54">
        <v>15.75</v>
      </c>
      <c r="X54">
        <v>16.5</v>
      </c>
      <c r="Y54">
        <v>17.25</v>
      </c>
      <c r="Z54">
        <v>18</v>
      </c>
      <c r="AA54">
        <v>18.75</v>
      </c>
      <c r="AB54">
        <v>19.5</v>
      </c>
      <c r="AC54">
        <v>20.25</v>
      </c>
      <c r="AD54">
        <v>21</v>
      </c>
      <c r="AE54">
        <v>21.75</v>
      </c>
      <c r="AF54">
        <v>22.5</v>
      </c>
      <c r="AG54">
        <v>14</v>
      </c>
      <c r="AH54">
        <v>14</v>
      </c>
    </row>
    <row r="55" spans="2:34" x14ac:dyDescent="0.25">
      <c r="B55" t="s">
        <v>133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row>
    <row r="56" spans="2:34" x14ac:dyDescent="0.25">
      <c r="B56" t="s">
        <v>136</v>
      </c>
      <c r="C56">
        <v>0</v>
      </c>
      <c r="D56">
        <v>0</v>
      </c>
      <c r="E56">
        <v>0</v>
      </c>
      <c r="F56">
        <v>0</v>
      </c>
      <c r="G56">
        <v>0</v>
      </c>
      <c r="H56">
        <v>0</v>
      </c>
      <c r="I56">
        <v>0</v>
      </c>
      <c r="J56">
        <v>0</v>
      </c>
      <c r="K56">
        <v>0</v>
      </c>
      <c r="L56">
        <v>0</v>
      </c>
      <c r="M56">
        <v>0</v>
      </c>
      <c r="N56">
        <v>0.35</v>
      </c>
      <c r="O56">
        <v>0.499999999999999</v>
      </c>
      <c r="P56">
        <v>0.749999999999999</v>
      </c>
      <c r="Q56">
        <v>0.999999999999999</v>
      </c>
      <c r="R56">
        <v>1.25</v>
      </c>
      <c r="S56">
        <v>1.5</v>
      </c>
      <c r="T56">
        <v>1.75</v>
      </c>
      <c r="U56">
        <v>2</v>
      </c>
      <c r="V56">
        <v>2.25</v>
      </c>
      <c r="W56">
        <v>2.5</v>
      </c>
      <c r="X56">
        <v>2.75</v>
      </c>
      <c r="Y56">
        <v>3</v>
      </c>
      <c r="Z56">
        <v>3</v>
      </c>
      <c r="AA56">
        <v>3</v>
      </c>
      <c r="AB56">
        <v>3</v>
      </c>
      <c r="AC56">
        <v>3</v>
      </c>
      <c r="AD56">
        <v>3</v>
      </c>
      <c r="AE56">
        <v>3</v>
      </c>
      <c r="AF56">
        <v>3</v>
      </c>
      <c r="AG56">
        <v>3</v>
      </c>
      <c r="AH56">
        <v>3</v>
      </c>
    </row>
    <row r="57" spans="2:34" x14ac:dyDescent="0.25">
      <c r="B57" t="s">
        <v>135</v>
      </c>
      <c r="C57">
        <v>0.41</v>
      </c>
      <c r="D57">
        <v>0.43</v>
      </c>
      <c r="E57">
        <v>0.47</v>
      </c>
      <c r="F57">
        <v>0.72</v>
      </c>
      <c r="G57">
        <v>0.97</v>
      </c>
      <c r="H57">
        <v>1.22</v>
      </c>
      <c r="I57">
        <v>1.47</v>
      </c>
      <c r="J57">
        <v>1.72</v>
      </c>
      <c r="K57">
        <v>1.97</v>
      </c>
      <c r="L57">
        <v>2.2200000000000002</v>
      </c>
      <c r="M57">
        <v>2.4700000000000002</v>
      </c>
      <c r="N57">
        <v>2.72</v>
      </c>
      <c r="O57">
        <v>2.82</v>
      </c>
      <c r="P57">
        <v>2.92</v>
      </c>
      <c r="Q57">
        <v>3.02</v>
      </c>
      <c r="R57">
        <v>3.12</v>
      </c>
      <c r="S57">
        <v>3.22</v>
      </c>
      <c r="T57">
        <v>3.32</v>
      </c>
      <c r="U57">
        <v>3.42</v>
      </c>
      <c r="V57">
        <v>3.52</v>
      </c>
      <c r="W57">
        <v>3.62</v>
      </c>
      <c r="X57">
        <v>3.72</v>
      </c>
      <c r="Y57">
        <v>3.82</v>
      </c>
      <c r="Z57">
        <v>3.92</v>
      </c>
      <c r="AA57">
        <v>4</v>
      </c>
      <c r="AB57">
        <v>4</v>
      </c>
      <c r="AC57">
        <v>4</v>
      </c>
      <c r="AD57">
        <v>4</v>
      </c>
      <c r="AE57">
        <v>4</v>
      </c>
      <c r="AF57">
        <v>4</v>
      </c>
      <c r="AG57">
        <v>3.69</v>
      </c>
      <c r="AH57">
        <v>3.77</v>
      </c>
    </row>
    <row r="58" spans="2:34" x14ac:dyDescent="0.25">
      <c r="B58" t="s">
        <v>134</v>
      </c>
      <c r="C58">
        <v>3.61</v>
      </c>
      <c r="D58">
        <v>4.12</v>
      </c>
      <c r="E58">
        <v>4.3899999999999997</v>
      </c>
      <c r="F58">
        <v>5.24</v>
      </c>
      <c r="G58">
        <v>6.09</v>
      </c>
      <c r="H58">
        <v>6.94</v>
      </c>
      <c r="I58">
        <v>7.79</v>
      </c>
      <c r="J58">
        <v>8.64</v>
      </c>
      <c r="K58">
        <v>9.49</v>
      </c>
      <c r="L58">
        <v>10.34</v>
      </c>
      <c r="M58">
        <v>11.19</v>
      </c>
      <c r="N58">
        <v>12</v>
      </c>
      <c r="O58">
        <v>12.85</v>
      </c>
      <c r="P58">
        <v>13.7</v>
      </c>
      <c r="Q58">
        <v>14.55</v>
      </c>
      <c r="R58">
        <v>15.4</v>
      </c>
      <c r="S58">
        <v>16.25</v>
      </c>
      <c r="T58">
        <v>17.100000000000001</v>
      </c>
      <c r="U58">
        <v>17.95</v>
      </c>
      <c r="V58">
        <v>18.545179367890299</v>
      </c>
      <c r="W58">
        <v>18.545179367890299</v>
      </c>
      <c r="X58">
        <v>18.545179367890299</v>
      </c>
      <c r="Y58">
        <v>18.545179367890299</v>
      </c>
      <c r="Z58">
        <v>18.545179367890299</v>
      </c>
      <c r="AA58">
        <v>18.545179367890299</v>
      </c>
      <c r="AB58">
        <v>18.545179367890299</v>
      </c>
      <c r="AC58">
        <v>18.545179367890299</v>
      </c>
      <c r="AD58">
        <v>18.545179367890299</v>
      </c>
      <c r="AE58">
        <v>18.545179367890299</v>
      </c>
      <c r="AF58">
        <v>18.545179367890299</v>
      </c>
      <c r="AG58">
        <v>18</v>
      </c>
      <c r="AH58">
        <v>18</v>
      </c>
    </row>
    <row r="60" spans="2:34" x14ac:dyDescent="0.25">
      <c r="B60" t="s">
        <v>126</v>
      </c>
      <c r="C60" s="79">
        <f>C36-C48</f>
        <v>0</v>
      </c>
      <c r="D60" s="79">
        <f t="shared" ref="D60:AH68" si="10">D36-D48</f>
        <v>0</v>
      </c>
      <c r="E60" s="79">
        <f t="shared" si="10"/>
        <v>0</v>
      </c>
      <c r="F60" s="79">
        <f t="shared" si="10"/>
        <v>0</v>
      </c>
      <c r="G60" s="79">
        <f t="shared" si="10"/>
        <v>0</v>
      </c>
      <c r="H60" s="79">
        <f t="shared" si="10"/>
        <v>0</v>
      </c>
      <c r="I60" s="79">
        <f t="shared" si="10"/>
        <v>0</v>
      </c>
      <c r="J60" s="79">
        <f t="shared" si="10"/>
        <v>0</v>
      </c>
      <c r="K60" s="79">
        <f t="shared" si="10"/>
        <v>0</v>
      </c>
      <c r="L60" s="79">
        <f t="shared" si="10"/>
        <v>0</v>
      </c>
      <c r="M60" s="81">
        <f t="shared" si="10"/>
        <v>0</v>
      </c>
      <c r="N60" s="81">
        <f t="shared" si="10"/>
        <v>0</v>
      </c>
      <c r="O60" s="81">
        <f t="shared" si="10"/>
        <v>0</v>
      </c>
      <c r="P60" s="81">
        <f t="shared" si="10"/>
        <v>0</v>
      </c>
      <c r="Q60" s="80">
        <f t="shared" si="10"/>
        <v>0</v>
      </c>
      <c r="R60" s="80">
        <f t="shared" si="10"/>
        <v>0</v>
      </c>
      <c r="S60" s="80">
        <f t="shared" si="10"/>
        <v>-0.2</v>
      </c>
      <c r="T60" s="80">
        <f t="shared" si="10"/>
        <v>0.25</v>
      </c>
      <c r="U60" s="80">
        <f t="shared" si="10"/>
        <v>0.49999999999999994</v>
      </c>
      <c r="V60" s="80">
        <f t="shared" si="10"/>
        <v>0.49999999999999994</v>
      </c>
      <c r="W60" s="80">
        <f t="shared" si="10"/>
        <v>0.49999999999999994</v>
      </c>
      <c r="X60" s="80">
        <f t="shared" si="10"/>
        <v>0.49999999999999994</v>
      </c>
      <c r="Y60" s="80">
        <f t="shared" si="10"/>
        <v>0.49999999999999994</v>
      </c>
      <c r="Z60" s="80">
        <f t="shared" si="10"/>
        <v>0.49999999999999994</v>
      </c>
      <c r="AA60" s="80">
        <f t="shared" si="10"/>
        <v>0.49999999999999994</v>
      </c>
      <c r="AB60" s="80">
        <f t="shared" si="10"/>
        <v>0.49999999999999994</v>
      </c>
      <c r="AC60" s="80">
        <f t="shared" si="10"/>
        <v>0.49999999999999994</v>
      </c>
      <c r="AD60" s="80">
        <f t="shared" si="10"/>
        <v>0.26053233062594494</v>
      </c>
      <c r="AE60" s="80">
        <f t="shared" si="10"/>
        <v>0.26053233062594494</v>
      </c>
      <c r="AF60" s="80">
        <f t="shared" si="10"/>
        <v>0.26053233062594594</v>
      </c>
      <c r="AG60" s="80">
        <f t="shared" si="10"/>
        <v>1.0532330625944941E-2</v>
      </c>
      <c r="AH60" s="80">
        <f t="shared" si="10"/>
        <v>0</v>
      </c>
    </row>
    <row r="61" spans="2:34" x14ac:dyDescent="0.25">
      <c r="B61" t="s">
        <v>127</v>
      </c>
      <c r="C61" s="79">
        <f t="shared" ref="C61:R70" si="11">C37-C49</f>
        <v>0</v>
      </c>
      <c r="D61" s="79">
        <f t="shared" si="11"/>
        <v>0</v>
      </c>
      <c r="E61" s="79">
        <f t="shared" si="11"/>
        <v>0</v>
      </c>
      <c r="F61" s="79">
        <f t="shared" si="11"/>
        <v>0</v>
      </c>
      <c r="G61" s="79">
        <f t="shared" si="11"/>
        <v>0</v>
      </c>
      <c r="H61" s="79">
        <f t="shared" si="11"/>
        <v>0</v>
      </c>
      <c r="I61" s="79">
        <f t="shared" si="11"/>
        <v>0</v>
      </c>
      <c r="J61" s="79">
        <f t="shared" si="11"/>
        <v>0</v>
      </c>
      <c r="K61" s="79">
        <f t="shared" si="11"/>
        <v>0</v>
      </c>
      <c r="L61" s="79">
        <f t="shared" si="11"/>
        <v>0</v>
      </c>
      <c r="M61" s="81">
        <f t="shared" si="11"/>
        <v>0</v>
      </c>
      <c r="N61" s="81">
        <f t="shared" si="11"/>
        <v>0</v>
      </c>
      <c r="O61" s="81">
        <f t="shared" si="11"/>
        <v>0</v>
      </c>
      <c r="P61" s="81">
        <f t="shared" si="11"/>
        <v>0</v>
      </c>
      <c r="Q61" s="80">
        <f t="shared" si="11"/>
        <v>-0.19054661713809906</v>
      </c>
      <c r="R61" s="80">
        <f t="shared" si="11"/>
        <v>-0.19054661713809995</v>
      </c>
      <c r="S61" s="80">
        <f t="shared" si="10"/>
        <v>-0.19054661713809984</v>
      </c>
      <c r="T61" s="80">
        <f t="shared" si="10"/>
        <v>9.453382861900117E-3</v>
      </c>
      <c r="U61" s="80">
        <f t="shared" si="10"/>
        <v>0.20945338286190007</v>
      </c>
      <c r="V61" s="80">
        <f t="shared" si="10"/>
        <v>0.20945338286190007</v>
      </c>
      <c r="W61" s="80">
        <f t="shared" si="10"/>
        <v>0.20945338286190007</v>
      </c>
      <c r="X61" s="80">
        <f t="shared" si="10"/>
        <v>0.20945338286190007</v>
      </c>
      <c r="Y61" s="80">
        <f t="shared" si="10"/>
        <v>0.20945338286190007</v>
      </c>
      <c r="Z61" s="80">
        <f t="shared" si="10"/>
        <v>0.20945338286190007</v>
      </c>
      <c r="AA61" s="80">
        <f t="shared" si="10"/>
        <v>0.20945338286190007</v>
      </c>
      <c r="AB61" s="80">
        <f t="shared" si="10"/>
        <v>0.20945338286190007</v>
      </c>
      <c r="AC61" s="80">
        <f t="shared" si="10"/>
        <v>0.20945338286190007</v>
      </c>
      <c r="AD61" s="80">
        <f t="shared" si="10"/>
        <v>0.20945338286190007</v>
      </c>
      <c r="AE61" s="80">
        <f t="shared" si="10"/>
        <v>0.20945338286190007</v>
      </c>
      <c r="AF61" s="80">
        <f t="shared" si="10"/>
        <v>0.20945338286190007</v>
      </c>
      <c r="AG61" s="80">
        <f t="shared" si="10"/>
        <v>0.20945338286190007</v>
      </c>
      <c r="AH61" s="80">
        <f t="shared" si="10"/>
        <v>0.1788330790361401</v>
      </c>
    </row>
    <row r="62" spans="2:34" x14ac:dyDescent="0.25">
      <c r="B62" t="s">
        <v>128</v>
      </c>
      <c r="C62" s="79">
        <f t="shared" si="11"/>
        <v>0</v>
      </c>
      <c r="D62" s="79">
        <f t="shared" si="10"/>
        <v>0</v>
      </c>
      <c r="E62" s="79">
        <f t="shared" si="10"/>
        <v>0</v>
      </c>
      <c r="F62" s="79">
        <f t="shared" si="10"/>
        <v>0</v>
      </c>
      <c r="G62" s="79">
        <f t="shared" si="10"/>
        <v>0</v>
      </c>
      <c r="H62" s="79">
        <f t="shared" si="10"/>
        <v>0</v>
      </c>
      <c r="I62" s="79">
        <f t="shared" si="10"/>
        <v>0</v>
      </c>
      <c r="J62" s="79">
        <f t="shared" si="10"/>
        <v>0</v>
      </c>
      <c r="K62" s="79">
        <f t="shared" si="10"/>
        <v>0</v>
      </c>
      <c r="L62" s="79">
        <f t="shared" si="10"/>
        <v>0</v>
      </c>
      <c r="M62" s="81">
        <f t="shared" si="10"/>
        <v>0</v>
      </c>
      <c r="N62" s="81">
        <f t="shared" si="10"/>
        <v>0</v>
      </c>
      <c r="O62" s="81">
        <f t="shared" si="10"/>
        <v>0</v>
      </c>
      <c r="P62" s="81">
        <f t="shared" si="10"/>
        <v>0</v>
      </c>
      <c r="Q62" s="81">
        <f t="shared" si="10"/>
        <v>0</v>
      </c>
      <c r="R62" s="81">
        <f t="shared" si="10"/>
        <v>0</v>
      </c>
      <c r="S62" s="81">
        <f t="shared" si="10"/>
        <v>0</v>
      </c>
      <c r="T62" s="81">
        <f t="shared" si="10"/>
        <v>0</v>
      </c>
      <c r="U62" s="81">
        <f t="shared" si="10"/>
        <v>0</v>
      </c>
      <c r="V62" s="81">
        <f t="shared" si="10"/>
        <v>0</v>
      </c>
      <c r="W62" s="81">
        <f t="shared" si="10"/>
        <v>0</v>
      </c>
      <c r="X62" s="81">
        <f t="shared" si="10"/>
        <v>0</v>
      </c>
      <c r="Y62" s="81">
        <f t="shared" si="10"/>
        <v>0</v>
      </c>
      <c r="Z62" s="81">
        <f t="shared" si="10"/>
        <v>0</v>
      </c>
      <c r="AA62" s="81">
        <f t="shared" si="10"/>
        <v>0</v>
      </c>
      <c r="AB62" s="81">
        <f t="shared" si="10"/>
        <v>0</v>
      </c>
      <c r="AC62" s="81">
        <f t="shared" si="10"/>
        <v>0</v>
      </c>
      <c r="AD62" s="81">
        <f t="shared" si="10"/>
        <v>0</v>
      </c>
      <c r="AE62" s="81">
        <f t="shared" si="10"/>
        <v>0</v>
      </c>
      <c r="AF62" s="81">
        <f t="shared" si="10"/>
        <v>0</v>
      </c>
      <c r="AG62" s="81">
        <f t="shared" si="10"/>
        <v>0</v>
      </c>
      <c r="AH62" s="81">
        <f t="shared" si="10"/>
        <v>0</v>
      </c>
    </row>
    <row r="63" spans="2:34" x14ac:dyDescent="0.25">
      <c r="B63" t="s">
        <v>129</v>
      </c>
      <c r="C63" s="79">
        <f t="shared" si="11"/>
        <v>0</v>
      </c>
      <c r="D63" s="79">
        <f t="shared" si="10"/>
        <v>0</v>
      </c>
      <c r="E63" s="79">
        <f t="shared" si="10"/>
        <v>0</v>
      </c>
      <c r="F63" s="79">
        <f t="shared" si="10"/>
        <v>0</v>
      </c>
      <c r="G63" s="79">
        <f t="shared" si="10"/>
        <v>0</v>
      </c>
      <c r="H63" s="79">
        <f t="shared" si="10"/>
        <v>0</v>
      </c>
      <c r="I63" s="79">
        <f t="shared" si="10"/>
        <v>0</v>
      </c>
      <c r="J63" s="79">
        <f t="shared" si="10"/>
        <v>0</v>
      </c>
      <c r="K63" s="79">
        <f t="shared" si="10"/>
        <v>0</v>
      </c>
      <c r="L63" s="79">
        <f t="shared" si="10"/>
        <v>0</v>
      </c>
      <c r="M63" s="81">
        <f t="shared" si="10"/>
        <v>0</v>
      </c>
      <c r="N63" s="81">
        <f t="shared" si="10"/>
        <v>0</v>
      </c>
      <c r="O63" s="81">
        <f t="shared" si="10"/>
        <v>0</v>
      </c>
      <c r="P63" s="81">
        <f t="shared" si="10"/>
        <v>0</v>
      </c>
      <c r="Q63" s="81">
        <f t="shared" si="10"/>
        <v>0</v>
      </c>
      <c r="R63" s="81">
        <f t="shared" si="10"/>
        <v>0</v>
      </c>
      <c r="S63" s="81">
        <f t="shared" si="10"/>
        <v>0</v>
      </c>
      <c r="T63" s="81">
        <f t="shared" si="10"/>
        <v>0</v>
      </c>
      <c r="U63" s="81">
        <f t="shared" si="10"/>
        <v>0</v>
      </c>
      <c r="V63" s="81">
        <f t="shared" si="10"/>
        <v>0</v>
      </c>
      <c r="W63" s="81">
        <f t="shared" si="10"/>
        <v>0</v>
      </c>
      <c r="X63" s="81">
        <f t="shared" si="10"/>
        <v>0</v>
      </c>
      <c r="Y63" s="81">
        <f t="shared" si="10"/>
        <v>0</v>
      </c>
      <c r="Z63" s="81">
        <f t="shared" si="10"/>
        <v>0</v>
      </c>
      <c r="AA63" s="81">
        <f t="shared" si="10"/>
        <v>0</v>
      </c>
      <c r="AB63" s="81">
        <f t="shared" si="10"/>
        <v>0</v>
      </c>
      <c r="AC63" s="81">
        <f t="shared" si="10"/>
        <v>0</v>
      </c>
      <c r="AD63" s="81">
        <f t="shared" si="10"/>
        <v>0</v>
      </c>
      <c r="AE63" s="81">
        <f t="shared" si="10"/>
        <v>0</v>
      </c>
      <c r="AF63" s="81">
        <f t="shared" si="10"/>
        <v>0</v>
      </c>
      <c r="AG63" s="81">
        <f t="shared" si="10"/>
        <v>0</v>
      </c>
      <c r="AH63" s="81">
        <f t="shared" si="10"/>
        <v>0</v>
      </c>
    </row>
    <row r="64" spans="2:34" x14ac:dyDescent="0.25">
      <c r="B64" t="s">
        <v>130</v>
      </c>
      <c r="C64" s="79">
        <f t="shared" si="11"/>
        <v>0</v>
      </c>
      <c r="D64" s="79">
        <f t="shared" si="10"/>
        <v>0</v>
      </c>
      <c r="E64" s="79">
        <f t="shared" si="10"/>
        <v>0</v>
      </c>
      <c r="F64" s="79">
        <f t="shared" si="10"/>
        <v>0</v>
      </c>
      <c r="G64" s="79">
        <f t="shared" si="10"/>
        <v>0</v>
      </c>
      <c r="H64" s="79">
        <f t="shared" si="10"/>
        <v>0</v>
      </c>
      <c r="I64" s="79">
        <f t="shared" si="10"/>
        <v>0</v>
      </c>
      <c r="J64" s="79">
        <f t="shared" si="10"/>
        <v>0</v>
      </c>
      <c r="K64" s="79">
        <f t="shared" si="10"/>
        <v>0</v>
      </c>
      <c r="L64" s="79">
        <f t="shared" si="10"/>
        <v>0</v>
      </c>
      <c r="M64" s="81">
        <f t="shared" si="10"/>
        <v>0</v>
      </c>
      <c r="N64" s="81">
        <f t="shared" si="10"/>
        <v>0</v>
      </c>
      <c r="O64" s="81">
        <f t="shared" si="10"/>
        <v>0</v>
      </c>
      <c r="P64" s="81">
        <f t="shared" si="10"/>
        <v>0</v>
      </c>
      <c r="Q64" s="81">
        <f t="shared" si="10"/>
        <v>0</v>
      </c>
      <c r="R64" s="81">
        <f t="shared" si="10"/>
        <v>0.25</v>
      </c>
      <c r="S64" s="81">
        <f t="shared" si="10"/>
        <v>0.5</v>
      </c>
      <c r="T64" s="81">
        <f t="shared" si="10"/>
        <v>0.74999999999999956</v>
      </c>
      <c r="U64" s="81">
        <f t="shared" si="10"/>
        <v>0.99999999999999956</v>
      </c>
      <c r="V64" s="81">
        <f t="shared" si="10"/>
        <v>1.2499999999999996</v>
      </c>
      <c r="W64" s="81">
        <f t="shared" si="10"/>
        <v>1.4999999999999996</v>
      </c>
      <c r="X64" s="81">
        <f t="shared" si="10"/>
        <v>1.7499999999999996</v>
      </c>
      <c r="Y64" s="81">
        <f t="shared" si="10"/>
        <v>1.8399999999999994</v>
      </c>
      <c r="Z64" s="81">
        <f t="shared" si="10"/>
        <v>1.8399999999999994</v>
      </c>
      <c r="AA64" s="81">
        <f t="shared" si="10"/>
        <v>1.8399999999999994</v>
      </c>
      <c r="AB64" s="81">
        <f t="shared" si="10"/>
        <v>1.8399999999999994</v>
      </c>
      <c r="AC64" s="81">
        <f t="shared" si="10"/>
        <v>1.8399999999999994</v>
      </c>
      <c r="AD64" s="81">
        <f t="shared" si="10"/>
        <v>1.8399999999999994</v>
      </c>
      <c r="AE64" s="81">
        <f t="shared" si="10"/>
        <v>1.8399999999999994</v>
      </c>
      <c r="AF64" s="81">
        <f t="shared" si="10"/>
        <v>1.8399999999999994</v>
      </c>
      <c r="AG64" s="81">
        <f t="shared" si="10"/>
        <v>1.8399999999999994</v>
      </c>
      <c r="AH64" s="81">
        <f t="shared" si="10"/>
        <v>1.8399999999999994</v>
      </c>
    </row>
    <row r="65" spans="2:34" x14ac:dyDescent="0.25">
      <c r="B65" t="s">
        <v>131</v>
      </c>
      <c r="C65" s="79">
        <f t="shared" si="11"/>
        <v>0</v>
      </c>
      <c r="D65" s="79">
        <f t="shared" si="10"/>
        <v>0</v>
      </c>
      <c r="E65" s="79">
        <f t="shared" si="10"/>
        <v>0</v>
      </c>
      <c r="F65" s="79">
        <f t="shared" si="10"/>
        <v>0</v>
      </c>
      <c r="G65" s="79">
        <f t="shared" si="10"/>
        <v>0</v>
      </c>
      <c r="H65" s="79">
        <f t="shared" si="10"/>
        <v>0</v>
      </c>
      <c r="I65" s="79">
        <f t="shared" si="10"/>
        <v>0</v>
      </c>
      <c r="J65" s="79">
        <f t="shared" si="10"/>
        <v>0</v>
      </c>
      <c r="K65" s="79">
        <f t="shared" si="10"/>
        <v>0</v>
      </c>
      <c r="L65" s="79">
        <f t="shared" si="10"/>
        <v>0</v>
      </c>
      <c r="M65" s="81">
        <f t="shared" si="10"/>
        <v>0</v>
      </c>
      <c r="N65" s="81">
        <f t="shared" si="10"/>
        <v>0</v>
      </c>
      <c r="O65" s="81">
        <f t="shared" si="10"/>
        <v>0</v>
      </c>
      <c r="P65" s="81">
        <f t="shared" si="10"/>
        <v>0</v>
      </c>
      <c r="Q65" s="81">
        <f t="shared" si="10"/>
        <v>0</v>
      </c>
      <c r="R65" s="81">
        <f t="shared" si="10"/>
        <v>0</v>
      </c>
      <c r="S65" s="81">
        <f t="shared" si="10"/>
        <v>0</v>
      </c>
      <c r="T65" s="81">
        <f t="shared" si="10"/>
        <v>0</v>
      </c>
      <c r="U65" s="81">
        <f t="shared" si="10"/>
        <v>0</v>
      </c>
      <c r="V65" s="81">
        <f t="shared" si="10"/>
        <v>0</v>
      </c>
      <c r="W65" s="81">
        <f t="shared" si="10"/>
        <v>0</v>
      </c>
      <c r="X65" s="81">
        <f t="shared" si="10"/>
        <v>0</v>
      </c>
      <c r="Y65" s="81">
        <f t="shared" si="10"/>
        <v>0</v>
      </c>
      <c r="Z65" s="81">
        <f t="shared" si="10"/>
        <v>0</v>
      </c>
      <c r="AA65" s="81">
        <f t="shared" si="10"/>
        <v>0</v>
      </c>
      <c r="AB65" s="81">
        <f t="shared" si="10"/>
        <v>0</v>
      </c>
      <c r="AC65" s="81">
        <f t="shared" si="10"/>
        <v>0</v>
      </c>
      <c r="AD65" s="81">
        <f t="shared" si="10"/>
        <v>0</v>
      </c>
      <c r="AE65" s="81">
        <f t="shared" si="10"/>
        <v>0</v>
      </c>
      <c r="AF65" s="81">
        <f t="shared" si="10"/>
        <v>0</v>
      </c>
      <c r="AG65" s="81">
        <f t="shared" si="10"/>
        <v>0</v>
      </c>
      <c r="AH65" s="81">
        <f t="shared" si="10"/>
        <v>0</v>
      </c>
    </row>
    <row r="66" spans="2:34" x14ac:dyDescent="0.25">
      <c r="B66" t="s">
        <v>132</v>
      </c>
      <c r="C66" s="79">
        <f t="shared" si="11"/>
        <v>0</v>
      </c>
      <c r="D66" s="79">
        <f t="shared" si="10"/>
        <v>0</v>
      </c>
      <c r="E66" s="79">
        <f t="shared" si="10"/>
        <v>0</v>
      </c>
      <c r="F66" s="79">
        <f t="shared" si="10"/>
        <v>0</v>
      </c>
      <c r="G66" s="79">
        <f t="shared" si="10"/>
        <v>0</v>
      </c>
      <c r="H66" s="79">
        <f t="shared" si="10"/>
        <v>0</v>
      </c>
      <c r="I66" s="79">
        <f t="shared" si="10"/>
        <v>0</v>
      </c>
      <c r="J66" s="79">
        <f t="shared" si="10"/>
        <v>0</v>
      </c>
      <c r="K66" s="79">
        <f t="shared" si="10"/>
        <v>0</v>
      </c>
      <c r="L66" s="79">
        <f t="shared" si="10"/>
        <v>0</v>
      </c>
      <c r="M66" s="81">
        <f t="shared" si="10"/>
        <v>0</v>
      </c>
      <c r="N66" s="81">
        <f t="shared" si="10"/>
        <v>0</v>
      </c>
      <c r="O66" s="81">
        <f t="shared" si="10"/>
        <v>0</v>
      </c>
      <c r="P66" s="81">
        <f t="shared" si="10"/>
        <v>0</v>
      </c>
      <c r="Q66" s="81">
        <f t="shared" si="10"/>
        <v>0</v>
      </c>
      <c r="R66" s="81">
        <f t="shared" si="10"/>
        <v>0</v>
      </c>
      <c r="S66" s="81">
        <f t="shared" si="10"/>
        <v>0</v>
      </c>
      <c r="T66" s="81">
        <f t="shared" si="10"/>
        <v>0</v>
      </c>
      <c r="U66" s="81">
        <f t="shared" si="10"/>
        <v>0</v>
      </c>
      <c r="V66" s="81">
        <f t="shared" si="10"/>
        <v>0</v>
      </c>
      <c r="W66" s="81">
        <f t="shared" si="10"/>
        <v>0</v>
      </c>
      <c r="X66" s="81">
        <f t="shared" si="10"/>
        <v>0</v>
      </c>
      <c r="Y66" s="81">
        <f t="shared" si="10"/>
        <v>0</v>
      </c>
      <c r="Z66" s="81">
        <f t="shared" si="10"/>
        <v>0</v>
      </c>
      <c r="AA66" s="81">
        <f t="shared" si="10"/>
        <v>0</v>
      </c>
      <c r="AB66" s="81">
        <f t="shared" si="10"/>
        <v>0</v>
      </c>
      <c r="AC66" s="81">
        <f t="shared" si="10"/>
        <v>0</v>
      </c>
      <c r="AD66" s="81">
        <f t="shared" si="10"/>
        <v>0</v>
      </c>
      <c r="AE66" s="81">
        <f t="shared" si="10"/>
        <v>0</v>
      </c>
      <c r="AF66" s="81">
        <f t="shared" si="10"/>
        <v>0</v>
      </c>
      <c r="AG66" s="81">
        <f t="shared" si="10"/>
        <v>0</v>
      </c>
      <c r="AH66" s="81">
        <f t="shared" si="10"/>
        <v>0</v>
      </c>
    </row>
    <row r="67" spans="2:34" x14ac:dyDescent="0.25">
      <c r="B67" t="s">
        <v>133</v>
      </c>
      <c r="C67" s="79">
        <f t="shared" si="11"/>
        <v>0</v>
      </c>
      <c r="D67" s="79">
        <f t="shared" si="10"/>
        <v>0</v>
      </c>
      <c r="E67" s="79">
        <f t="shared" si="10"/>
        <v>0</v>
      </c>
      <c r="F67" s="79">
        <f t="shared" si="10"/>
        <v>0</v>
      </c>
      <c r="G67" s="79">
        <f t="shared" si="10"/>
        <v>0</v>
      </c>
      <c r="H67" s="79">
        <f t="shared" si="10"/>
        <v>0</v>
      </c>
      <c r="I67" s="79">
        <f t="shared" si="10"/>
        <v>0</v>
      </c>
      <c r="J67" s="79">
        <f t="shared" si="10"/>
        <v>0</v>
      </c>
      <c r="K67" s="79">
        <f t="shared" si="10"/>
        <v>0</v>
      </c>
      <c r="L67" s="79">
        <f t="shared" si="10"/>
        <v>0</v>
      </c>
      <c r="M67" s="81">
        <f t="shared" si="10"/>
        <v>0</v>
      </c>
      <c r="N67" s="81">
        <f t="shared" si="10"/>
        <v>0</v>
      </c>
      <c r="O67" s="81">
        <f t="shared" si="10"/>
        <v>0</v>
      </c>
      <c r="P67" s="81">
        <f t="shared" si="10"/>
        <v>0</v>
      </c>
      <c r="Q67" s="81">
        <f t="shared" si="10"/>
        <v>0</v>
      </c>
      <c r="R67" s="81">
        <f t="shared" si="10"/>
        <v>0</v>
      </c>
      <c r="S67" s="81">
        <f t="shared" si="10"/>
        <v>0</v>
      </c>
      <c r="T67" s="81">
        <f t="shared" si="10"/>
        <v>0</v>
      </c>
      <c r="U67" s="81">
        <f t="shared" si="10"/>
        <v>0</v>
      </c>
      <c r="V67" s="81">
        <f t="shared" si="10"/>
        <v>0</v>
      </c>
      <c r="W67" s="81">
        <f t="shared" si="10"/>
        <v>0</v>
      </c>
      <c r="X67" s="81">
        <f t="shared" si="10"/>
        <v>0</v>
      </c>
      <c r="Y67" s="81">
        <f t="shared" si="10"/>
        <v>0</v>
      </c>
      <c r="Z67" s="81">
        <f t="shared" si="10"/>
        <v>0</v>
      </c>
      <c r="AA67" s="81">
        <f t="shared" si="10"/>
        <v>0</v>
      </c>
      <c r="AB67" s="81">
        <f t="shared" si="10"/>
        <v>0</v>
      </c>
      <c r="AC67" s="81">
        <f t="shared" si="10"/>
        <v>0</v>
      </c>
      <c r="AD67" s="81">
        <f t="shared" si="10"/>
        <v>0</v>
      </c>
      <c r="AE67" s="81">
        <f t="shared" si="10"/>
        <v>0</v>
      </c>
      <c r="AF67" s="81">
        <f t="shared" si="10"/>
        <v>0</v>
      </c>
      <c r="AG67" s="81">
        <f t="shared" si="10"/>
        <v>0.25</v>
      </c>
      <c r="AH67" s="81">
        <f t="shared" si="10"/>
        <v>0.3</v>
      </c>
    </row>
    <row r="68" spans="2:34" x14ac:dyDescent="0.25">
      <c r="B68" t="s">
        <v>136</v>
      </c>
      <c r="C68" s="79">
        <f t="shared" si="11"/>
        <v>0</v>
      </c>
      <c r="D68" s="79">
        <f t="shared" si="10"/>
        <v>0</v>
      </c>
      <c r="E68" s="79">
        <f t="shared" si="10"/>
        <v>0</v>
      </c>
      <c r="F68" s="79">
        <f t="shared" si="10"/>
        <v>0</v>
      </c>
      <c r="G68" s="79">
        <f t="shared" si="10"/>
        <v>0</v>
      </c>
      <c r="H68" s="79">
        <f t="shared" si="10"/>
        <v>0</v>
      </c>
      <c r="I68" s="79">
        <f t="shared" si="10"/>
        <v>0</v>
      </c>
      <c r="J68" s="79">
        <f t="shared" si="10"/>
        <v>0</v>
      </c>
      <c r="K68" s="79">
        <f t="shared" si="10"/>
        <v>0</v>
      </c>
      <c r="L68" s="79">
        <f t="shared" si="10"/>
        <v>9.1832861766003401E-2</v>
      </c>
      <c r="M68" s="81">
        <f>M44-M56</f>
        <v>0.441832861766003</v>
      </c>
      <c r="N68" s="81">
        <f t="shared" si="10"/>
        <v>0.441832861766003</v>
      </c>
      <c r="O68" s="81">
        <f t="shared" si="10"/>
        <v>0.54183286176600098</v>
      </c>
      <c r="P68" s="81">
        <f t="shared" si="10"/>
        <v>0.54183286176600098</v>
      </c>
      <c r="Q68" s="81">
        <f t="shared" si="10"/>
        <v>0.54183286176600098</v>
      </c>
      <c r="R68" s="81">
        <f t="shared" si="10"/>
        <v>0.54183286176599998</v>
      </c>
      <c r="S68" s="81">
        <f t="shared" si="10"/>
        <v>0.54183286176600021</v>
      </c>
      <c r="T68" s="81">
        <f t="shared" si="10"/>
        <v>0.54183286176600021</v>
      </c>
      <c r="U68" s="81">
        <f t="shared" si="10"/>
        <v>0.54183286176600021</v>
      </c>
      <c r="V68" s="81">
        <f t="shared" si="10"/>
        <v>0.54183286176600021</v>
      </c>
      <c r="W68" s="81">
        <f t="shared" si="10"/>
        <v>0.5</v>
      </c>
      <c r="X68" s="81">
        <f t="shared" si="10"/>
        <v>0.25</v>
      </c>
      <c r="Y68" s="81">
        <f t="shared" si="10"/>
        <v>0</v>
      </c>
      <c r="Z68" s="81">
        <f t="shared" ref="D68:AH70" si="12">Z44-Z56</f>
        <v>0</v>
      </c>
      <c r="AA68" s="81">
        <f t="shared" si="12"/>
        <v>0</v>
      </c>
      <c r="AB68" s="81">
        <f t="shared" si="12"/>
        <v>0</v>
      </c>
      <c r="AC68" s="81">
        <f t="shared" si="12"/>
        <v>0</v>
      </c>
      <c r="AD68" s="81">
        <f t="shared" si="12"/>
        <v>0</v>
      </c>
      <c r="AE68" s="81">
        <f t="shared" si="12"/>
        <v>0</v>
      </c>
      <c r="AF68" s="81">
        <f t="shared" si="12"/>
        <v>0</v>
      </c>
      <c r="AG68" s="81">
        <f t="shared" si="12"/>
        <v>0</v>
      </c>
      <c r="AH68" s="81">
        <f t="shared" si="12"/>
        <v>0</v>
      </c>
    </row>
    <row r="69" spans="2:34" x14ac:dyDescent="0.25">
      <c r="B69" t="s">
        <v>135</v>
      </c>
      <c r="C69" s="79">
        <f t="shared" si="11"/>
        <v>0</v>
      </c>
      <c r="D69" s="79">
        <f t="shared" si="12"/>
        <v>0</v>
      </c>
      <c r="E69" s="79">
        <f t="shared" si="12"/>
        <v>0</v>
      </c>
      <c r="F69" s="79">
        <f t="shared" si="12"/>
        <v>0</v>
      </c>
      <c r="G69" s="79">
        <f t="shared" si="12"/>
        <v>0</v>
      </c>
      <c r="H69" s="79">
        <f t="shared" si="12"/>
        <v>0</v>
      </c>
      <c r="I69" s="79">
        <f t="shared" si="12"/>
        <v>0</v>
      </c>
      <c r="J69" s="79">
        <f t="shared" si="12"/>
        <v>0</v>
      </c>
      <c r="K69" s="79">
        <f t="shared" si="12"/>
        <v>0</v>
      </c>
      <c r="L69" s="79">
        <f t="shared" si="12"/>
        <v>0</v>
      </c>
      <c r="M69" s="81">
        <f t="shared" si="12"/>
        <v>0</v>
      </c>
      <c r="N69" s="81">
        <f t="shared" si="12"/>
        <v>0</v>
      </c>
      <c r="O69" s="81">
        <f t="shared" si="12"/>
        <v>0</v>
      </c>
      <c r="P69" s="81">
        <f t="shared" si="12"/>
        <v>0</v>
      </c>
      <c r="Q69" s="81">
        <f t="shared" si="12"/>
        <v>0</v>
      </c>
      <c r="R69" s="81">
        <f t="shared" si="12"/>
        <v>0</v>
      </c>
      <c r="S69" s="81">
        <f t="shared" si="12"/>
        <v>0</v>
      </c>
      <c r="T69" s="81">
        <f t="shared" si="12"/>
        <v>0</v>
      </c>
      <c r="U69" s="81">
        <f t="shared" si="12"/>
        <v>0</v>
      </c>
      <c r="V69" s="81">
        <f t="shared" si="12"/>
        <v>0</v>
      </c>
      <c r="W69" s="81">
        <f t="shared" si="12"/>
        <v>0</v>
      </c>
      <c r="X69" s="81">
        <f t="shared" si="12"/>
        <v>0</v>
      </c>
      <c r="Y69" s="81">
        <f t="shared" si="12"/>
        <v>0</v>
      </c>
      <c r="Z69" s="81">
        <f t="shared" si="12"/>
        <v>0</v>
      </c>
      <c r="AA69" s="81">
        <f t="shared" si="12"/>
        <v>0</v>
      </c>
      <c r="AB69" s="81">
        <f t="shared" si="12"/>
        <v>0</v>
      </c>
      <c r="AC69" s="81">
        <f t="shared" si="12"/>
        <v>0</v>
      </c>
      <c r="AD69" s="81">
        <f t="shared" si="12"/>
        <v>0</v>
      </c>
      <c r="AE69" s="81">
        <f t="shared" si="12"/>
        <v>0</v>
      </c>
      <c r="AF69" s="81">
        <f t="shared" si="12"/>
        <v>0</v>
      </c>
      <c r="AG69" s="81">
        <f t="shared" si="12"/>
        <v>0</v>
      </c>
      <c r="AH69" s="81">
        <f t="shared" si="12"/>
        <v>0</v>
      </c>
    </row>
    <row r="70" spans="2:34" x14ac:dyDescent="0.25">
      <c r="B70" t="s">
        <v>134</v>
      </c>
      <c r="C70" s="79">
        <f t="shared" si="11"/>
        <v>0</v>
      </c>
      <c r="D70" s="79">
        <f t="shared" si="12"/>
        <v>0</v>
      </c>
      <c r="E70" s="79">
        <f t="shared" si="12"/>
        <v>0</v>
      </c>
      <c r="F70" s="79">
        <f t="shared" si="12"/>
        <v>0</v>
      </c>
      <c r="G70" s="79">
        <f t="shared" si="12"/>
        <v>0</v>
      </c>
      <c r="H70" s="79">
        <f t="shared" si="12"/>
        <v>0</v>
      </c>
      <c r="I70" s="79">
        <f t="shared" si="12"/>
        <v>0</v>
      </c>
      <c r="J70" s="79">
        <f t="shared" si="12"/>
        <v>0</v>
      </c>
      <c r="K70" s="79">
        <f t="shared" si="12"/>
        <v>0</v>
      </c>
      <c r="L70" s="79">
        <f t="shared" si="12"/>
        <v>0</v>
      </c>
      <c r="M70" s="81">
        <f t="shared" si="12"/>
        <v>0</v>
      </c>
      <c r="N70" s="81">
        <f t="shared" si="12"/>
        <v>0</v>
      </c>
      <c r="O70" s="81">
        <f t="shared" si="12"/>
        <v>-0.48692326769620031</v>
      </c>
      <c r="P70" s="81">
        <f t="shared" si="12"/>
        <v>-0.48692326769619854</v>
      </c>
      <c r="Q70" s="81">
        <f t="shared" si="12"/>
        <v>-0.48692326769620031</v>
      </c>
      <c r="R70" s="81">
        <f t="shared" si="12"/>
        <v>-0.48692326769620031</v>
      </c>
      <c r="S70" s="81">
        <f t="shared" si="12"/>
        <v>-0.48692326769620031</v>
      </c>
      <c r="T70" s="81">
        <f t="shared" si="12"/>
        <v>-0.48692326769620209</v>
      </c>
      <c r="U70" s="81">
        <f t="shared" si="12"/>
        <v>-0.48692326769619854</v>
      </c>
      <c r="V70" s="81">
        <f t="shared" si="12"/>
        <v>-0.45123964483839885</v>
      </c>
      <c r="W70" s="81">
        <f t="shared" si="12"/>
        <v>-0.45123964483839885</v>
      </c>
      <c r="X70" s="81">
        <f t="shared" si="12"/>
        <v>-0.45123964483839885</v>
      </c>
      <c r="Y70" s="81">
        <f t="shared" si="12"/>
        <v>-0.45123964483839885</v>
      </c>
      <c r="Z70" s="81">
        <f t="shared" si="12"/>
        <v>-0.45123964483839885</v>
      </c>
      <c r="AA70" s="81">
        <f t="shared" si="12"/>
        <v>-0.45123964483839885</v>
      </c>
      <c r="AB70" s="81">
        <f t="shared" si="12"/>
        <v>-0.45123964483839885</v>
      </c>
      <c r="AC70" s="81">
        <f t="shared" si="12"/>
        <v>-0.45123964483839885</v>
      </c>
      <c r="AD70" s="81">
        <f t="shared" si="12"/>
        <v>-0.45123964483839885</v>
      </c>
      <c r="AE70" s="81">
        <f t="shared" si="12"/>
        <v>-0.45123964483839885</v>
      </c>
      <c r="AF70" s="81">
        <f t="shared" si="12"/>
        <v>-0.45123964483839885</v>
      </c>
      <c r="AG70" s="81">
        <f t="shared" si="12"/>
        <v>0</v>
      </c>
      <c r="AH70" s="81">
        <f t="shared" si="12"/>
        <v>0</v>
      </c>
    </row>
    <row r="79" spans="2:34" x14ac:dyDescent="0.25">
      <c r="D79" s="19"/>
    </row>
    <row r="82" spans="4:4" x14ac:dyDescent="0.25">
      <c r="D82" s="19"/>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891CC-1670-406C-9F86-7EE540C226AE}">
  <dimension ref="A1"/>
  <sheetViews>
    <sheetView workbookViewId="0">
      <selection activeCell="P20" sqref="P20"/>
    </sheetView>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36"/>
  <sheetViews>
    <sheetView zoomScale="115" zoomScaleNormal="115" workbookViewId="0">
      <selection activeCell="D5" sqref="D5:D36"/>
    </sheetView>
  </sheetViews>
  <sheetFormatPr defaultRowHeight="15" x14ac:dyDescent="0.25"/>
  <cols>
    <col min="2" max="2" width="50.42578125" style="1" customWidth="1"/>
    <col min="3" max="3" width="22.28515625" style="1" customWidth="1"/>
    <col min="4" max="4" width="10.5703125" style="1" bestFit="1" customWidth="1"/>
    <col min="5" max="5" width="28.28515625" style="1" bestFit="1" customWidth="1"/>
    <col min="6" max="6" width="39.5703125" style="1" bestFit="1" customWidth="1"/>
    <col min="7" max="8" width="9.28515625" style="1"/>
    <col min="9" max="9" width="18.42578125" style="1" customWidth="1"/>
    <col min="10" max="10" width="9.28515625" style="1"/>
  </cols>
  <sheetData>
    <row r="1" spans="2:10" ht="15.75" thickBot="1" x14ac:dyDescent="0.3"/>
    <row r="2" spans="2:10" ht="15.75" thickBot="1" x14ac:dyDescent="0.3">
      <c r="F2" s="39" t="s">
        <v>5</v>
      </c>
      <c r="G2" s="40">
        <v>0.08</v>
      </c>
      <c r="I2" s="39" t="s">
        <v>9</v>
      </c>
      <c r="J2" s="40">
        <v>277.77777800000001</v>
      </c>
    </row>
    <row r="3" spans="2:10" ht="15.75" thickBot="1" x14ac:dyDescent="0.3">
      <c r="B3" s="41" t="s">
        <v>3</v>
      </c>
    </row>
    <row r="4" spans="2:10" x14ac:dyDescent="0.25">
      <c r="B4" s="26" t="s">
        <v>1</v>
      </c>
      <c r="C4" s="26" t="s">
        <v>0</v>
      </c>
      <c r="D4" s="26" t="s">
        <v>2</v>
      </c>
      <c r="E4" s="26" t="s">
        <v>4</v>
      </c>
    </row>
    <row r="5" spans="2:10" x14ac:dyDescent="0.25">
      <c r="B5" s="6" t="s">
        <v>23</v>
      </c>
      <c r="C5" s="6"/>
      <c r="D5" s="6">
        <v>40</v>
      </c>
      <c r="E5" s="7">
        <f>$G$2*(1+$G$2)^D5/((1+$G$2)^D5-1)</f>
        <v>8.3860161500585326E-2</v>
      </c>
      <c r="F5" s="1" t="s">
        <v>49</v>
      </c>
      <c r="H5" s="8"/>
      <c r="I5" s="8"/>
    </row>
    <row r="6" spans="2:10" x14ac:dyDescent="0.25">
      <c r="B6" s="6" t="s">
        <v>88</v>
      </c>
      <c r="C6" s="6"/>
      <c r="D6" s="6">
        <v>1</v>
      </c>
      <c r="E6" s="7">
        <f>$G$2*(1+$G$2)^D6/((1+$G$2)^D6-1)</f>
        <v>1.0799999999999992</v>
      </c>
      <c r="F6" s="1" t="s">
        <v>50</v>
      </c>
      <c r="H6" s="8"/>
      <c r="I6" s="8"/>
    </row>
    <row r="7" spans="2:10" x14ac:dyDescent="0.25">
      <c r="B7" s="6" t="s">
        <v>89</v>
      </c>
      <c r="C7" s="6"/>
      <c r="D7" s="6">
        <v>35</v>
      </c>
      <c r="E7" s="7">
        <f>$G$2*(1+$G$2)^D7/((1+$G$2)^D7-1)</f>
        <v>8.5803264560679798E-2</v>
      </c>
      <c r="F7" s="1" t="s">
        <v>51</v>
      </c>
      <c r="H7" s="8"/>
      <c r="I7" s="8"/>
    </row>
    <row r="8" spans="2:10" x14ac:dyDescent="0.25">
      <c r="B8" s="6" t="s">
        <v>90</v>
      </c>
      <c r="C8" s="6"/>
      <c r="D8" s="6">
        <v>35</v>
      </c>
      <c r="E8" s="7">
        <f t="shared" ref="E8:E27" si="0">$G$2*(1+$G$2)^D8/((1+$G$2)^D8-1)</f>
        <v>8.5803264560679798E-2</v>
      </c>
      <c r="F8" s="1" t="s">
        <v>52</v>
      </c>
      <c r="H8" s="8"/>
      <c r="I8" s="8"/>
    </row>
    <row r="9" spans="2:10" x14ac:dyDescent="0.25">
      <c r="B9" s="6" t="s">
        <v>24</v>
      </c>
      <c r="C9" s="6"/>
      <c r="D9" s="6">
        <v>40</v>
      </c>
      <c r="E9" s="7">
        <f t="shared" si="0"/>
        <v>8.3860161500585326E-2</v>
      </c>
      <c r="F9" s="1" t="s">
        <v>53</v>
      </c>
      <c r="H9" s="8"/>
      <c r="I9" s="8"/>
    </row>
    <row r="10" spans="2:10" x14ac:dyDescent="0.25">
      <c r="B10" s="6" t="s">
        <v>25</v>
      </c>
      <c r="C10" s="6"/>
      <c r="D10" s="6">
        <v>40</v>
      </c>
      <c r="E10" s="7">
        <f t="shared" si="0"/>
        <v>8.3860161500585326E-2</v>
      </c>
      <c r="F10" s="1" t="s">
        <v>54</v>
      </c>
      <c r="H10" s="8"/>
      <c r="I10" s="8"/>
    </row>
    <row r="11" spans="2:10" x14ac:dyDescent="0.25">
      <c r="B11" s="6" t="s">
        <v>26</v>
      </c>
      <c r="C11" s="6"/>
      <c r="D11" s="6">
        <v>40</v>
      </c>
      <c r="E11" s="7">
        <f t="shared" si="0"/>
        <v>8.3860161500585326E-2</v>
      </c>
      <c r="F11" s="1" t="s">
        <v>55</v>
      </c>
      <c r="H11" s="8"/>
      <c r="I11" s="8"/>
    </row>
    <row r="12" spans="2:10" x14ac:dyDescent="0.25">
      <c r="B12" s="6" t="s">
        <v>27</v>
      </c>
      <c r="C12" s="6"/>
      <c r="D12" s="6">
        <v>40</v>
      </c>
      <c r="E12" s="7">
        <f t="shared" si="0"/>
        <v>8.3860161500585326E-2</v>
      </c>
      <c r="F12" s="1" t="s">
        <v>56</v>
      </c>
      <c r="H12" s="8"/>
      <c r="I12" s="8"/>
    </row>
    <row r="13" spans="2:10" x14ac:dyDescent="0.25">
      <c r="B13" s="6" t="s">
        <v>28</v>
      </c>
      <c r="C13" s="6"/>
      <c r="D13" s="6">
        <v>40</v>
      </c>
      <c r="E13" s="7">
        <f t="shared" si="0"/>
        <v>8.3860161500585326E-2</v>
      </c>
      <c r="F13" s="1" t="s">
        <v>57</v>
      </c>
      <c r="H13" s="8"/>
      <c r="I13" s="8"/>
    </row>
    <row r="14" spans="2:10" x14ac:dyDescent="0.25">
      <c r="B14" s="6" t="s">
        <v>29</v>
      </c>
      <c r="C14" s="6"/>
      <c r="D14" s="6">
        <v>40</v>
      </c>
      <c r="E14" s="7">
        <f t="shared" si="0"/>
        <v>8.3860161500585326E-2</v>
      </c>
      <c r="F14" s="1" t="s">
        <v>58</v>
      </c>
      <c r="H14" s="8"/>
      <c r="I14" s="8"/>
    </row>
    <row r="15" spans="2:10" x14ac:dyDescent="0.25">
      <c r="B15" s="6" t="s">
        <v>30</v>
      </c>
      <c r="C15" s="6"/>
      <c r="D15" s="6">
        <v>40</v>
      </c>
      <c r="E15" s="7">
        <f t="shared" si="0"/>
        <v>8.3860161500585326E-2</v>
      </c>
      <c r="F15" s="1" t="s">
        <v>59</v>
      </c>
      <c r="H15" s="8"/>
      <c r="I15" s="8"/>
    </row>
    <row r="16" spans="2:10" x14ac:dyDescent="0.25">
      <c r="B16" s="6" t="s">
        <v>31</v>
      </c>
      <c r="C16" s="6"/>
      <c r="D16" s="6">
        <v>40</v>
      </c>
      <c r="E16" s="7">
        <f t="shared" si="0"/>
        <v>8.3860161500585326E-2</v>
      </c>
      <c r="F16" s="1" t="s">
        <v>60</v>
      </c>
      <c r="H16" s="8"/>
      <c r="I16" s="8"/>
    </row>
    <row r="17" spans="2:9" x14ac:dyDescent="0.25">
      <c r="B17" s="6" t="s">
        <v>32</v>
      </c>
      <c r="C17" s="6"/>
      <c r="D17" s="6">
        <v>40</v>
      </c>
      <c r="E17" s="7">
        <f t="shared" si="0"/>
        <v>8.3860161500585326E-2</v>
      </c>
      <c r="F17" s="1" t="s">
        <v>61</v>
      </c>
      <c r="H17" s="8"/>
      <c r="I17" s="8"/>
    </row>
    <row r="18" spans="2:9" x14ac:dyDescent="0.25">
      <c r="B18" s="6" t="s">
        <v>91</v>
      </c>
      <c r="C18" s="6"/>
      <c r="D18" s="6">
        <v>6</v>
      </c>
      <c r="E18" s="7">
        <f>$G$2*(1+$G$2)^D18/((1+$G$2)^D18-1)</f>
        <v>0.2163153862290097</v>
      </c>
      <c r="F18" s="1" t="s">
        <v>62</v>
      </c>
      <c r="H18" s="8"/>
      <c r="I18" s="8"/>
    </row>
    <row r="19" spans="2:9" x14ac:dyDescent="0.25">
      <c r="B19" s="6" t="s">
        <v>33</v>
      </c>
      <c r="C19" s="6"/>
      <c r="D19" s="6">
        <v>40</v>
      </c>
      <c r="E19" s="7">
        <f t="shared" si="0"/>
        <v>8.3860161500585326E-2</v>
      </c>
      <c r="F19" s="1" t="s">
        <v>63</v>
      </c>
      <c r="H19" s="8"/>
      <c r="I19" s="8"/>
    </row>
    <row r="20" spans="2:9" x14ac:dyDescent="0.25">
      <c r="B20" s="6" t="s">
        <v>34</v>
      </c>
      <c r="C20" s="6"/>
      <c r="D20" s="6">
        <v>30</v>
      </c>
      <c r="E20" s="7">
        <f t="shared" si="0"/>
        <v>8.8827433387272267E-2</v>
      </c>
      <c r="F20" s="1" t="s">
        <v>64</v>
      </c>
      <c r="H20" s="8"/>
      <c r="I20" s="8"/>
    </row>
    <row r="21" spans="2:9" x14ac:dyDescent="0.25">
      <c r="B21" s="6" t="s">
        <v>35</v>
      </c>
      <c r="C21" s="6"/>
      <c r="D21" s="6">
        <v>60</v>
      </c>
      <c r="E21" s="7">
        <f>$G$2*(1+$G$2)^D21/((1+$G$2)^D21-1)</f>
        <v>8.0797948763645655E-2</v>
      </c>
      <c r="F21" s="1" t="s">
        <v>65</v>
      </c>
      <c r="H21" s="8"/>
      <c r="I21" s="8"/>
    </row>
    <row r="22" spans="2:9" x14ac:dyDescent="0.25">
      <c r="B22" s="6" t="s">
        <v>36</v>
      </c>
      <c r="C22" s="6"/>
      <c r="D22" s="6">
        <v>60</v>
      </c>
      <c r="E22" s="7">
        <f>$G$2*(1+$G$2)^D22/((1+$G$2)^D22-1)</f>
        <v>8.0797948763645655E-2</v>
      </c>
      <c r="F22" s="1" t="s">
        <v>66</v>
      </c>
      <c r="H22" s="8"/>
      <c r="I22" s="8"/>
    </row>
    <row r="23" spans="2:9" x14ac:dyDescent="0.25">
      <c r="B23" s="6" t="s">
        <v>37</v>
      </c>
      <c r="C23" s="6"/>
      <c r="D23" s="6">
        <v>60</v>
      </c>
      <c r="E23" s="7">
        <f>$G$2*(1+$G$2)^D23/((1+$G$2)^D23-1)</f>
        <v>8.0797948763645655E-2</v>
      </c>
      <c r="F23" s="1" t="s">
        <v>67</v>
      </c>
      <c r="H23" s="8"/>
      <c r="I23" s="8"/>
    </row>
    <row r="24" spans="2:9" x14ac:dyDescent="0.25">
      <c r="B24" s="6" t="s">
        <v>38</v>
      </c>
      <c r="C24" s="6"/>
      <c r="D24" s="6">
        <v>30</v>
      </c>
      <c r="E24" s="7">
        <f>$G$2*(1+$G$2)^D24/((1+$G$2)^D24-1)</f>
        <v>8.8827433387272267E-2</v>
      </c>
      <c r="F24" s="1" t="s">
        <v>68</v>
      </c>
      <c r="H24" s="8"/>
      <c r="I24" s="8"/>
    </row>
    <row r="25" spans="2:9" x14ac:dyDescent="0.25">
      <c r="B25" s="6" t="s">
        <v>39</v>
      </c>
      <c r="C25" s="6"/>
      <c r="D25" s="6">
        <v>30</v>
      </c>
      <c r="E25" s="7">
        <f t="shared" si="0"/>
        <v>8.8827433387272267E-2</v>
      </c>
      <c r="F25" s="1" t="s">
        <v>69</v>
      </c>
      <c r="H25" s="8"/>
      <c r="I25" s="8"/>
    </row>
    <row r="26" spans="2:9" x14ac:dyDescent="0.25">
      <c r="B26" s="6" t="s">
        <v>40</v>
      </c>
      <c r="C26" s="6"/>
      <c r="D26" s="6">
        <v>25</v>
      </c>
      <c r="E26" s="7">
        <f>$G$2*(1+$G$2)^D26/((1+$G$2)^D26-1)</f>
        <v>9.3678779051968114E-2</v>
      </c>
      <c r="F26" s="1" t="s">
        <v>70</v>
      </c>
      <c r="H26" s="8"/>
      <c r="I26" s="8"/>
    </row>
    <row r="27" spans="2:9" x14ac:dyDescent="0.25">
      <c r="B27" s="6" t="s">
        <v>41</v>
      </c>
      <c r="C27" s="6"/>
      <c r="D27" s="6">
        <v>30</v>
      </c>
      <c r="E27" s="7">
        <f t="shared" si="0"/>
        <v>8.8827433387272267E-2</v>
      </c>
      <c r="F27" s="1" t="s">
        <v>71</v>
      </c>
      <c r="H27" s="8"/>
      <c r="I27" s="8"/>
    </row>
    <row r="28" spans="2:9" x14ac:dyDescent="0.25">
      <c r="B28" s="6" t="s">
        <v>42</v>
      </c>
      <c r="C28" s="6"/>
      <c r="D28" s="6">
        <v>30</v>
      </c>
      <c r="E28" s="7">
        <f t="shared" ref="E28:E36" si="1">$G$2*(1+$G$2)^D28/((1+$G$2)^D28-1)</f>
        <v>8.8827433387272267E-2</v>
      </c>
      <c r="F28" s="1" t="s">
        <v>72</v>
      </c>
      <c r="H28" s="8"/>
      <c r="I28" s="8"/>
    </row>
    <row r="29" spans="2:9" x14ac:dyDescent="0.25">
      <c r="B29" s="6" t="s">
        <v>43</v>
      </c>
      <c r="C29" s="6"/>
      <c r="D29" s="6">
        <v>30</v>
      </c>
      <c r="E29" s="7">
        <f t="shared" si="1"/>
        <v>8.8827433387272267E-2</v>
      </c>
      <c r="F29" s="1" t="s">
        <v>73</v>
      </c>
      <c r="H29" s="8"/>
      <c r="I29" s="8"/>
    </row>
    <row r="30" spans="2:9" x14ac:dyDescent="0.25">
      <c r="B30" s="6" t="s">
        <v>44</v>
      </c>
      <c r="C30" s="6"/>
      <c r="D30" s="6">
        <v>30</v>
      </c>
      <c r="E30" s="7">
        <f t="shared" si="1"/>
        <v>8.8827433387272267E-2</v>
      </c>
      <c r="F30" s="1" t="s">
        <v>74</v>
      </c>
      <c r="H30" s="8"/>
      <c r="I30" s="8"/>
    </row>
    <row r="31" spans="2:9" x14ac:dyDescent="0.25">
      <c r="B31" s="6" t="s">
        <v>45</v>
      </c>
      <c r="C31" s="6"/>
      <c r="D31" s="6">
        <v>40</v>
      </c>
      <c r="E31" s="7">
        <f t="shared" si="1"/>
        <v>8.3860161500585326E-2</v>
      </c>
      <c r="F31" s="1" t="s">
        <v>75</v>
      </c>
      <c r="H31" s="8"/>
      <c r="I31" s="8"/>
    </row>
    <row r="32" spans="2:9" x14ac:dyDescent="0.25">
      <c r="B32" s="6" t="s">
        <v>92</v>
      </c>
      <c r="C32" s="6"/>
      <c r="D32" s="6">
        <v>40</v>
      </c>
      <c r="E32" s="7">
        <f t="shared" si="1"/>
        <v>8.3860161500585326E-2</v>
      </c>
      <c r="F32" s="1" t="s">
        <v>76</v>
      </c>
      <c r="H32" s="8"/>
      <c r="I32" s="8"/>
    </row>
    <row r="33" spans="2:9" x14ac:dyDescent="0.25">
      <c r="B33" s="6" t="s">
        <v>46</v>
      </c>
      <c r="C33" s="6"/>
      <c r="D33" s="6">
        <v>40</v>
      </c>
      <c r="E33" s="7">
        <f t="shared" si="1"/>
        <v>8.3860161500585326E-2</v>
      </c>
      <c r="F33" s="1" t="s">
        <v>77</v>
      </c>
      <c r="H33" s="8"/>
      <c r="I33" s="8"/>
    </row>
    <row r="34" spans="2:9" x14ac:dyDescent="0.25">
      <c r="B34" s="6" t="s">
        <v>47</v>
      </c>
      <c r="C34" s="6"/>
      <c r="D34" s="6">
        <v>40</v>
      </c>
      <c r="E34" s="7">
        <f t="shared" si="1"/>
        <v>8.3860161500585326E-2</v>
      </c>
      <c r="F34" s="1" t="s">
        <v>78</v>
      </c>
      <c r="H34" s="8"/>
      <c r="I34" s="8"/>
    </row>
    <row r="35" spans="2:9" x14ac:dyDescent="0.25">
      <c r="B35" s="6" t="s">
        <v>93</v>
      </c>
      <c r="C35" s="6"/>
      <c r="D35" s="6">
        <v>1</v>
      </c>
      <c r="E35" s="7">
        <f t="shared" si="1"/>
        <v>1.0799999999999992</v>
      </c>
      <c r="F35" s="1" t="s">
        <v>79</v>
      </c>
      <c r="H35" s="8"/>
      <c r="I35" s="8"/>
    </row>
    <row r="36" spans="2:9" x14ac:dyDescent="0.25">
      <c r="B36" s="6" t="s">
        <v>48</v>
      </c>
      <c r="C36" s="6"/>
      <c r="D36" s="6">
        <v>20</v>
      </c>
      <c r="E36" s="7">
        <f t="shared" si="1"/>
        <v>0.10185220882315059</v>
      </c>
      <c r="F36" s="1" t="s">
        <v>80</v>
      </c>
      <c r="H36" s="8"/>
      <c r="I36" s="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BD7F3-BECA-4890-A326-053AC1751120}">
  <sheetPr>
    <tabColor rgb="FFFFFF66"/>
  </sheetPr>
  <dimension ref="A1:AM32"/>
  <sheetViews>
    <sheetView zoomScale="85" zoomScaleNormal="85" workbookViewId="0">
      <selection activeCell="B30" sqref="B30"/>
    </sheetView>
  </sheetViews>
  <sheetFormatPr defaultRowHeight="15" x14ac:dyDescent="0.25"/>
  <cols>
    <col min="1" max="1" width="14" bestFit="1" customWidth="1"/>
    <col min="2" max="4" width="45.42578125" customWidth="1"/>
    <col min="7" max="7" width="49.28515625" bestFit="1" customWidth="1"/>
    <col min="8" max="8" width="16.42578125" bestFit="1" customWidth="1"/>
    <col min="26" max="26" width="10.28515625" bestFit="1" customWidth="1"/>
    <col min="28" max="28" width="12.7109375" customWidth="1"/>
    <col min="29" max="29" width="13.42578125" customWidth="1"/>
  </cols>
  <sheetData>
    <row r="1" spans="1:39" x14ac:dyDescent="0.25">
      <c r="A1" s="52" t="s">
        <v>143</v>
      </c>
      <c r="B1" s="52" t="s">
        <v>144</v>
      </c>
      <c r="C1" s="53" t="s">
        <v>145</v>
      </c>
      <c r="D1" s="53" t="s">
        <v>146</v>
      </c>
      <c r="G1" s="54"/>
      <c r="H1" s="6">
        <v>2019</v>
      </c>
      <c r="I1" s="6">
        <v>2020</v>
      </c>
      <c r="J1" s="6">
        <v>2021</v>
      </c>
      <c r="K1" s="6">
        <v>2022</v>
      </c>
      <c r="L1" s="6">
        <v>2023</v>
      </c>
      <c r="M1" s="6">
        <v>2024</v>
      </c>
      <c r="N1" s="6">
        <v>2025</v>
      </c>
      <c r="O1" s="6">
        <v>2026</v>
      </c>
      <c r="P1" s="6">
        <v>2027</v>
      </c>
      <c r="Q1" s="6">
        <v>2028</v>
      </c>
      <c r="R1" s="6">
        <v>2029</v>
      </c>
      <c r="S1" s="6">
        <v>2030</v>
      </c>
      <c r="T1" s="6">
        <v>2031</v>
      </c>
      <c r="U1" s="6">
        <v>2032</v>
      </c>
      <c r="V1" s="6">
        <v>2033</v>
      </c>
      <c r="W1" s="6">
        <v>2034</v>
      </c>
      <c r="X1" s="6">
        <v>2035</v>
      </c>
      <c r="Y1" s="6">
        <v>2036</v>
      </c>
      <c r="Z1" s="6">
        <v>2037</v>
      </c>
      <c r="AA1" s="6">
        <v>2038</v>
      </c>
      <c r="AB1" s="6">
        <v>2039</v>
      </c>
      <c r="AC1" s="6">
        <v>2040</v>
      </c>
      <c r="AD1" s="6">
        <v>2041</v>
      </c>
      <c r="AE1" s="6">
        <v>2042</v>
      </c>
      <c r="AF1" s="6">
        <v>2043</v>
      </c>
      <c r="AG1" s="6">
        <v>2044</v>
      </c>
      <c r="AH1" s="6">
        <v>2045</v>
      </c>
      <c r="AI1" s="6">
        <v>2046</v>
      </c>
      <c r="AJ1" s="6">
        <v>2047</v>
      </c>
      <c r="AK1" s="6">
        <v>2048</v>
      </c>
      <c r="AL1" s="6">
        <v>2049</v>
      </c>
      <c r="AM1" s="6">
        <v>2050</v>
      </c>
    </row>
    <row r="2" spans="1:39" x14ac:dyDescent="0.25">
      <c r="A2" s="6" t="s">
        <v>89</v>
      </c>
      <c r="B2" s="6" t="s">
        <v>95</v>
      </c>
      <c r="C2" s="55">
        <v>38.799999999999997</v>
      </c>
      <c r="D2" s="55">
        <v>0</v>
      </c>
      <c r="G2" s="60" t="s">
        <v>110</v>
      </c>
      <c r="H2" s="61">
        <f>SUM(AnnualCapacity!C36)*$C$2</f>
        <v>0</v>
      </c>
      <c r="I2" s="61">
        <f>SUM(AnnualCapacity!D36)*$C$2</f>
        <v>0</v>
      </c>
      <c r="J2" s="61">
        <f>SUM(AnnualCapacity!E36)*$C$2</f>
        <v>0</v>
      </c>
      <c r="K2" s="61">
        <f>SUM(AnnualCapacity!F36)*$C$2</f>
        <v>0</v>
      </c>
      <c r="L2" s="61">
        <f>SUM(AnnualCapacity!G36)*$C$2</f>
        <v>0</v>
      </c>
      <c r="M2" s="61">
        <f>SUM(AnnualCapacity!H36)*$C$2</f>
        <v>0</v>
      </c>
      <c r="N2" s="61">
        <f>SUM(AnnualCapacity!I36)*$C$2</f>
        <v>0</v>
      </c>
      <c r="O2" s="61">
        <f>SUM(AnnualCapacity!J36)*$C$2</f>
        <v>0</v>
      </c>
      <c r="P2" s="61">
        <f>SUM(AnnualCapacity!K36)*$C$2</f>
        <v>0</v>
      </c>
      <c r="Q2" s="61">
        <f>SUM(AnnualCapacity!L36)*$C$2</f>
        <v>0</v>
      </c>
      <c r="R2" s="61">
        <f>SUM(AnnualCapacity!M36)*$C$2</f>
        <v>0</v>
      </c>
      <c r="S2" s="61">
        <f>SUM(AnnualCapacity!N36)*$C$2</f>
        <v>0</v>
      </c>
      <c r="T2" s="61">
        <f>SUM(AnnualCapacity!O36)*$C$2</f>
        <v>0</v>
      </c>
      <c r="U2" s="61">
        <f>SUM(AnnualCapacity!P36)*$C$2</f>
        <v>0</v>
      </c>
      <c r="V2" s="61">
        <f>SUM(AnnualCapacity!Q36)*$C$2</f>
        <v>0</v>
      </c>
      <c r="W2" s="61">
        <f>SUM(AnnualCapacity!R36)*$C$2</f>
        <v>0</v>
      </c>
      <c r="X2" s="61">
        <f>SUM(AnnualCapacity!S36)*$C$2</f>
        <v>0</v>
      </c>
      <c r="Y2" s="61">
        <f>SUM(AnnualCapacity!T36)*$C$2</f>
        <v>17.46</v>
      </c>
      <c r="Z2" s="61">
        <f>SUM(AnnualCapacity!U36)*$C$2</f>
        <v>27.159999999999997</v>
      </c>
      <c r="AA2" s="61">
        <f>SUM(AnnualCapacity!V36)*$C$2</f>
        <v>27.159999999999997</v>
      </c>
      <c r="AB2" s="61">
        <f>SUM(AnnualCapacity!W36)*$C$2</f>
        <v>27.159999999999997</v>
      </c>
      <c r="AC2" s="61">
        <f>SUM(AnnualCapacity!X36)*$C$2</f>
        <v>27.159999999999997</v>
      </c>
      <c r="AD2" s="61">
        <f>SUM(AnnualCapacity!Y36)*$C$2</f>
        <v>27.159999999999997</v>
      </c>
      <c r="AE2" s="61">
        <f>SUM(AnnualCapacity!Z36)*$C$2</f>
        <v>27.159999999999997</v>
      </c>
      <c r="AF2" s="61">
        <f>SUM(AnnualCapacity!AA36)*$C$2</f>
        <v>27.159999999999997</v>
      </c>
      <c r="AG2" s="61">
        <f>SUM(AnnualCapacity!AB36)*$C$2</f>
        <v>27.159999999999997</v>
      </c>
      <c r="AH2" s="61">
        <f>SUM(AnnualCapacity!AC36)*$C$2</f>
        <v>27.159999999999997</v>
      </c>
      <c r="AI2" s="61">
        <f>SUM(AnnualCapacity!AD36)*$C$2</f>
        <v>27.159999999999997</v>
      </c>
      <c r="AJ2" s="61">
        <f>SUM(AnnualCapacity!AE36)*$C$2</f>
        <v>27.159999999999997</v>
      </c>
      <c r="AK2" s="61">
        <f>SUM(AnnualCapacity!AF36)*$C$2</f>
        <v>27.159999999999997</v>
      </c>
      <c r="AL2" s="61">
        <f>SUM(AnnualCapacity!AG36)*$C$2</f>
        <v>27.159999999999997</v>
      </c>
      <c r="AM2" s="61">
        <f>SUM(AnnualCapacity!AH36)*$C$2</f>
        <v>27.159999999999997</v>
      </c>
    </row>
    <row r="3" spans="1:39" x14ac:dyDescent="0.25">
      <c r="A3" s="6" t="s">
        <v>90</v>
      </c>
      <c r="B3" s="6" t="s">
        <v>96</v>
      </c>
      <c r="C3" s="55">
        <v>38.799999999999997</v>
      </c>
      <c r="D3" s="55">
        <v>0</v>
      </c>
      <c r="G3" s="60" t="s">
        <v>65</v>
      </c>
      <c r="H3" s="61">
        <f>IFERROR(SUM(AnnualCapacity!C37)*$C$4,0)</f>
        <v>0.16</v>
      </c>
      <c r="I3" s="61">
        <f>IFERROR(SUM(AnnualCapacity!D37)*$C$4,0)</f>
        <v>0.18</v>
      </c>
      <c r="J3" s="61">
        <f>IFERROR(SUM(AnnualCapacity!E37)*$C$4,0)</f>
        <v>0.2</v>
      </c>
      <c r="K3" s="61">
        <f>IFERROR(SUM(AnnualCapacity!F37)*$C$4,0)</f>
        <v>0.6</v>
      </c>
      <c r="L3" s="61">
        <f>IFERROR(SUM(AnnualCapacity!G37)*$C$4,0)</f>
        <v>1</v>
      </c>
      <c r="M3" s="61">
        <f>IFERROR(SUM(AnnualCapacity!H37)*$C$4,0)</f>
        <v>1.4</v>
      </c>
      <c r="N3" s="61">
        <f>IFERROR(SUM(AnnualCapacity!I37)*$C$4,0)</f>
        <v>1.4</v>
      </c>
      <c r="O3" s="61">
        <f>IFERROR(SUM(AnnualCapacity!J37)*$C$4,0)</f>
        <v>1.4</v>
      </c>
      <c r="P3" s="61">
        <f>IFERROR(SUM(AnnualCapacity!K37)*$C$4,0)</f>
        <v>1.4</v>
      </c>
      <c r="Q3" s="61">
        <f>IFERROR(SUM(AnnualCapacity!L37)*$C$4,0)</f>
        <v>1.4</v>
      </c>
      <c r="R3" s="61">
        <f>IFERROR(SUM(AnnualCapacity!M37)*$C$4,0)</f>
        <v>1.4</v>
      </c>
      <c r="S3" s="61">
        <f>IFERROR(SUM(AnnualCapacity!N37)*$C$4,0)</f>
        <v>1.4</v>
      </c>
      <c r="T3" s="61">
        <f>IFERROR(SUM(AnnualCapacity!O37)*$C$4,0)</f>
        <v>1.4</v>
      </c>
      <c r="U3" s="61">
        <f>IFERROR(SUM(AnnualCapacity!P37)*$C$4,0)</f>
        <v>1.4</v>
      </c>
      <c r="V3" s="61">
        <f>IFERROR(SUM(AnnualCapacity!Q37)*$C$4,0)</f>
        <v>1.4</v>
      </c>
      <c r="W3" s="61">
        <f>IFERROR(SUM(AnnualCapacity!R37)*$C$4,0)</f>
        <v>1.8</v>
      </c>
      <c r="X3" s="61">
        <f>IFERROR(SUM(AnnualCapacity!S37)*$C$4,0)</f>
        <v>2.2000000000000002</v>
      </c>
      <c r="Y3" s="61">
        <f>IFERROR(SUM(AnnualCapacity!T37)*$C$4,0)</f>
        <v>2.6</v>
      </c>
      <c r="Z3" s="61">
        <f>IFERROR(SUM(AnnualCapacity!U37)*$C$4,0)</f>
        <v>3</v>
      </c>
      <c r="AA3" s="61">
        <f>IFERROR(SUM(AnnualCapacity!V37)*$C$4,0)</f>
        <v>3</v>
      </c>
      <c r="AB3" s="61">
        <f>IFERROR(SUM(AnnualCapacity!W37)*$C$4,0)</f>
        <v>3</v>
      </c>
      <c r="AC3" s="61">
        <f>IFERROR(SUM(AnnualCapacity!X37)*$C$4,0)</f>
        <v>3</v>
      </c>
      <c r="AD3" s="61">
        <f>IFERROR(SUM(AnnualCapacity!Y37)*$C$4,0)</f>
        <v>3</v>
      </c>
      <c r="AE3" s="61">
        <f>IFERROR(SUM(AnnualCapacity!Z37)*$C$4,0)</f>
        <v>3</v>
      </c>
      <c r="AF3" s="61">
        <f>IFERROR(SUM(AnnualCapacity!AA37)*$C$4,0)</f>
        <v>3</v>
      </c>
      <c r="AG3" s="61">
        <f>IFERROR(SUM(AnnualCapacity!AB37)*$C$4,0)</f>
        <v>3</v>
      </c>
      <c r="AH3" s="61">
        <f>IFERROR(SUM(AnnualCapacity!AC37)*$C$4,0)</f>
        <v>3</v>
      </c>
      <c r="AI3" s="61">
        <f>IFERROR(SUM(AnnualCapacity!AD37)*$C$4,0)</f>
        <v>3</v>
      </c>
      <c r="AJ3" s="61">
        <f>IFERROR(SUM(AnnualCapacity!AE37)*$C$4,0)</f>
        <v>3</v>
      </c>
      <c r="AK3" s="61">
        <f>IFERROR(SUM(AnnualCapacity!AF37)*$C$4,0)</f>
        <v>3</v>
      </c>
      <c r="AL3" s="61">
        <f>IFERROR(SUM(AnnualCapacity!AG37)*$C$4,0)</f>
        <v>3</v>
      </c>
      <c r="AM3" s="61">
        <f>IFERROR(SUM(AnnualCapacity!AH37)*$C$4,0)</f>
        <v>3</v>
      </c>
    </row>
    <row r="4" spans="1:39" x14ac:dyDescent="0.25">
      <c r="A4" s="6" t="s">
        <v>31</v>
      </c>
      <c r="B4" s="6" t="s">
        <v>65</v>
      </c>
      <c r="C4" s="55">
        <v>2</v>
      </c>
      <c r="D4" s="55">
        <v>0</v>
      </c>
      <c r="G4" s="60" t="s">
        <v>112</v>
      </c>
      <c r="H4" s="61">
        <f>SUM(AnnualCapacity!C38)*$C$5</f>
        <v>7.8</v>
      </c>
      <c r="I4" s="61">
        <f>SUM(AnnualCapacity!D38)*$C$5</f>
        <v>7.8</v>
      </c>
      <c r="J4" s="61">
        <f>SUM(AnnualCapacity!E38)*$C$5</f>
        <v>5.64</v>
      </c>
      <c r="K4" s="61">
        <f>SUM(AnnualCapacity!F38)*$C$5</f>
        <v>5.64</v>
      </c>
      <c r="L4" s="61">
        <f>SUM(AnnualCapacity!G38)*$C$5</f>
        <v>7.0399999999999991</v>
      </c>
      <c r="M4" s="61">
        <f>SUM(AnnualCapacity!H38)*$C$5</f>
        <v>1.4</v>
      </c>
      <c r="N4" s="61">
        <f>SUM(AnnualCapacity!I38)*$C$5</f>
        <v>1.4</v>
      </c>
      <c r="O4" s="61">
        <f>SUM(AnnualCapacity!J38)*$C$5</f>
        <v>1.4</v>
      </c>
      <c r="P4" s="61">
        <f>SUM(AnnualCapacity!K38)*$C$5</f>
        <v>1.4</v>
      </c>
      <c r="Q4" s="61">
        <f>SUM(AnnualCapacity!L38)*$C$5</f>
        <v>1.4</v>
      </c>
      <c r="R4" s="61">
        <f>SUM(AnnualCapacity!M38)*$C$5</f>
        <v>0</v>
      </c>
      <c r="S4" s="61">
        <f>SUM(AnnualCapacity!N38)*$C$5</f>
        <v>0</v>
      </c>
      <c r="T4" s="61">
        <f>SUM(AnnualCapacity!O38)*$C$5</f>
        <v>0</v>
      </c>
      <c r="U4" s="61">
        <f>SUM(AnnualCapacity!P38)*$C$5</f>
        <v>0</v>
      </c>
      <c r="V4" s="61">
        <f>SUM(AnnualCapacity!Q38)*$C$5</f>
        <v>0</v>
      </c>
      <c r="W4" s="61">
        <f>SUM(AnnualCapacity!R38)*$C$5</f>
        <v>0</v>
      </c>
      <c r="X4" s="61">
        <f>SUM(AnnualCapacity!S38)*$C$5</f>
        <v>0</v>
      </c>
      <c r="Y4" s="61">
        <f>SUM(AnnualCapacity!T38)*$C$5</f>
        <v>0</v>
      </c>
      <c r="Z4" s="61">
        <f>SUM(AnnualCapacity!U38)*$C$5</f>
        <v>0</v>
      </c>
      <c r="AA4" s="61">
        <f>SUM(AnnualCapacity!V38)*$C$5</f>
        <v>0</v>
      </c>
      <c r="AB4" s="61">
        <f>SUM(AnnualCapacity!W38)*$C$5</f>
        <v>0</v>
      </c>
      <c r="AC4" s="61">
        <f>SUM(AnnualCapacity!X38)*$C$5</f>
        <v>0</v>
      </c>
      <c r="AD4" s="61">
        <f>SUM(AnnualCapacity!Y38)*$C$5</f>
        <v>0</v>
      </c>
      <c r="AE4" s="61">
        <f>SUM(AnnualCapacity!Z38)*$C$5</f>
        <v>0</v>
      </c>
      <c r="AF4" s="61">
        <f>SUM(AnnualCapacity!AA38)*$C$5</f>
        <v>0</v>
      </c>
      <c r="AG4" s="61">
        <f>SUM(AnnualCapacity!AB38)*$C$5</f>
        <v>0</v>
      </c>
      <c r="AH4" s="61">
        <f>SUM(AnnualCapacity!AC38)*$C$5</f>
        <v>0</v>
      </c>
      <c r="AI4" s="61">
        <f>SUM(AnnualCapacity!AD38)*$C$5</f>
        <v>0</v>
      </c>
      <c r="AJ4" s="61">
        <f>SUM(AnnualCapacity!AE38)*$C$5</f>
        <v>0</v>
      </c>
      <c r="AK4" s="61">
        <f>SUM(AnnualCapacity!AF38)*$C$5</f>
        <v>0</v>
      </c>
      <c r="AL4" s="61">
        <f>SUM(AnnualCapacity!AG38)*$C$5</f>
        <v>0</v>
      </c>
      <c r="AM4" s="61">
        <f>SUM(AnnualCapacity!AH38)*$C$5</f>
        <v>0</v>
      </c>
    </row>
    <row r="5" spans="1:39" x14ac:dyDescent="0.25">
      <c r="A5" s="6" t="s">
        <v>32</v>
      </c>
      <c r="B5" s="6" t="s">
        <v>66</v>
      </c>
      <c r="C5" s="55">
        <v>2</v>
      </c>
      <c r="D5" s="55">
        <v>124.2</v>
      </c>
      <c r="G5" s="60" t="s">
        <v>113</v>
      </c>
      <c r="H5" s="61">
        <f>AnnualCapacity!C39*$C$8</f>
        <v>0.52800000000000002</v>
      </c>
      <c r="I5" s="61">
        <f>AnnualCapacity!D39*$C$8</f>
        <v>0.52800000000000002</v>
      </c>
      <c r="J5" s="61">
        <f>AnnualCapacity!E39*$C$8</f>
        <v>0.52800000000000002</v>
      </c>
      <c r="K5" s="61">
        <f>AnnualCapacity!F39*$C$8</f>
        <v>0.52800000000000002</v>
      </c>
      <c r="L5" s="61">
        <f>AnnualCapacity!G39*$C$8</f>
        <v>0.3</v>
      </c>
      <c r="M5" s="61">
        <f>AnnualCapacity!H39*$C$8</f>
        <v>0.3</v>
      </c>
      <c r="N5" s="61">
        <f>AnnualCapacity!I39*$C$8</f>
        <v>0.3</v>
      </c>
      <c r="O5" s="61">
        <f>AnnualCapacity!J39*$C$8</f>
        <v>0.3</v>
      </c>
      <c r="P5" s="61">
        <f>AnnualCapacity!K39*$C$8</f>
        <v>0.3</v>
      </c>
      <c r="Q5" s="61">
        <f>AnnualCapacity!L39*$C$8</f>
        <v>0.3</v>
      </c>
      <c r="R5" s="61">
        <f>AnnualCapacity!M39*$C$8</f>
        <v>0.3</v>
      </c>
      <c r="S5" s="61">
        <f>AnnualCapacity!N39*$C$8</f>
        <v>0.3</v>
      </c>
      <c r="T5" s="61">
        <f>AnnualCapacity!O39*$C$8</f>
        <v>0</v>
      </c>
      <c r="U5" s="61">
        <f>AnnualCapacity!P39*$C$8</f>
        <v>0</v>
      </c>
      <c r="V5" s="61">
        <f>AnnualCapacity!Q39*$C$8</f>
        <v>0</v>
      </c>
      <c r="W5" s="61">
        <f>AnnualCapacity!R39*$C$8</f>
        <v>0</v>
      </c>
      <c r="X5" s="61">
        <f>AnnualCapacity!S39*$C$8</f>
        <v>0</v>
      </c>
      <c r="Y5" s="61">
        <f>AnnualCapacity!T39*$C$8</f>
        <v>0</v>
      </c>
      <c r="Z5" s="61">
        <f>AnnualCapacity!U39*$C$8</f>
        <v>0</v>
      </c>
      <c r="AA5" s="61">
        <f>AnnualCapacity!V39*$C$8</f>
        <v>0</v>
      </c>
      <c r="AB5" s="61">
        <f>AnnualCapacity!W39*$C$8</f>
        <v>0</v>
      </c>
      <c r="AC5" s="61">
        <f>AnnualCapacity!X39*$C$8</f>
        <v>0</v>
      </c>
      <c r="AD5" s="61">
        <f>AnnualCapacity!Y39*$C$8</f>
        <v>0</v>
      </c>
      <c r="AE5" s="61">
        <f>AnnualCapacity!Z39*$C$8</f>
        <v>0</v>
      </c>
      <c r="AF5" s="61">
        <f>AnnualCapacity!AA39*$C$8</f>
        <v>0</v>
      </c>
      <c r="AG5" s="61">
        <f>AnnualCapacity!AB39*$C$8</f>
        <v>0</v>
      </c>
      <c r="AH5" s="61">
        <f>AnnualCapacity!AC39*$C$8</f>
        <v>0</v>
      </c>
      <c r="AI5" s="61">
        <f>AnnualCapacity!AD39*$C$8</f>
        <v>0</v>
      </c>
      <c r="AJ5" s="61">
        <f>AnnualCapacity!AE39*$C$8</f>
        <v>0</v>
      </c>
      <c r="AK5" s="61">
        <f>AnnualCapacity!AF39*$C$8</f>
        <v>0</v>
      </c>
      <c r="AL5" s="61">
        <f>AnnualCapacity!AG39*$C$8</f>
        <v>0</v>
      </c>
      <c r="AM5" s="61">
        <f>AnnualCapacity!AH39*$C$8</f>
        <v>0</v>
      </c>
    </row>
    <row r="6" spans="1:39" x14ac:dyDescent="0.25">
      <c r="A6" s="6" t="s">
        <v>147</v>
      </c>
      <c r="B6" s="6" t="s">
        <v>67</v>
      </c>
      <c r="C6" s="55">
        <v>0.3</v>
      </c>
      <c r="D6" s="55">
        <v>124.2</v>
      </c>
      <c r="G6" s="60" t="s">
        <v>114</v>
      </c>
      <c r="H6" s="61">
        <f>SUM(AnnualCapacity!C40)*$C$9</f>
        <v>288.48599999999999</v>
      </c>
      <c r="I6" s="61">
        <f>SUM(AnnualCapacity!D40)*$C$9</f>
        <v>289.33199999999999</v>
      </c>
      <c r="J6" s="61">
        <f>SUM(AnnualCapacity!E40)*$C$9</f>
        <v>290.178</v>
      </c>
      <c r="K6" s="61">
        <f>SUM(AnnualCapacity!F40)*$C$9</f>
        <v>290.178</v>
      </c>
      <c r="L6" s="61">
        <f>SUM(AnnualCapacity!G40)*$C$9</f>
        <v>290.178</v>
      </c>
      <c r="M6" s="61">
        <f>SUM(AnnualCapacity!H40)*$C$9</f>
        <v>290.178</v>
      </c>
      <c r="N6" s="61">
        <f>SUM(AnnualCapacity!I40)*$C$9</f>
        <v>290.178</v>
      </c>
      <c r="O6" s="61">
        <f>SUM(AnnualCapacity!J40)*$C$9</f>
        <v>290.178</v>
      </c>
      <c r="P6" s="61">
        <f>SUM(AnnualCapacity!K40)*$C$9</f>
        <v>290.178</v>
      </c>
      <c r="Q6" s="61">
        <f>SUM(AnnualCapacity!L40)*$C$9</f>
        <v>290.178</v>
      </c>
      <c r="R6" s="61">
        <f>SUM(AnnualCapacity!M40)*$C$9</f>
        <v>290.178</v>
      </c>
      <c r="S6" s="61">
        <f>SUM(AnnualCapacity!N40)*$C$9</f>
        <v>290.178</v>
      </c>
      <c r="T6" s="61">
        <f>SUM(AnnualCapacity!O40)*$C$9</f>
        <v>290.178</v>
      </c>
      <c r="U6" s="61">
        <f>SUM(AnnualCapacity!P40)*$C$9</f>
        <v>290.178</v>
      </c>
      <c r="V6" s="61">
        <f>SUM(AnnualCapacity!Q40)*$C$9</f>
        <v>290.178</v>
      </c>
      <c r="W6" s="61">
        <f>SUM(AnnualCapacity!R40)*$C$9</f>
        <v>311.32799999999997</v>
      </c>
      <c r="X6" s="61">
        <f>SUM(AnnualCapacity!S40)*$C$9</f>
        <v>332.47800000000001</v>
      </c>
      <c r="Y6" s="61">
        <f>SUM(AnnualCapacity!T40)*$C$9</f>
        <v>353.62799999999993</v>
      </c>
      <c r="Z6" s="61">
        <f>SUM(AnnualCapacity!U40)*$C$9</f>
        <v>374.77799999999996</v>
      </c>
      <c r="AA6" s="61">
        <f>SUM(AnnualCapacity!V40)*$C$9</f>
        <v>395.92799999999994</v>
      </c>
      <c r="AB6" s="61">
        <f>SUM(AnnualCapacity!W40)*$C$9</f>
        <v>417.07799999999997</v>
      </c>
      <c r="AC6" s="61">
        <f>SUM(AnnualCapacity!X40)*$C$9</f>
        <v>438.22799999999995</v>
      </c>
      <c r="AD6" s="61">
        <f>SUM(AnnualCapacity!Y40)*$C$9</f>
        <v>445.84199999999993</v>
      </c>
      <c r="AE6" s="61">
        <f>SUM(AnnualCapacity!Z40)*$C$9</f>
        <v>445.84199999999993</v>
      </c>
      <c r="AF6" s="61">
        <f>SUM(AnnualCapacity!AA40)*$C$9</f>
        <v>445.84199999999993</v>
      </c>
      <c r="AG6" s="61">
        <f>SUM(AnnualCapacity!AB40)*$C$9</f>
        <v>445.84199999999993</v>
      </c>
      <c r="AH6" s="61">
        <f>SUM(AnnualCapacity!AC40)*$C$9</f>
        <v>445.84199999999993</v>
      </c>
      <c r="AI6" s="61">
        <f>SUM(AnnualCapacity!AD40)*$C$9</f>
        <v>445.84199999999993</v>
      </c>
      <c r="AJ6" s="61">
        <f>SUM(AnnualCapacity!AE40)*$C$9</f>
        <v>445.84199999999993</v>
      </c>
      <c r="AK6" s="61">
        <f>SUM(AnnualCapacity!AF40)*$C$9</f>
        <v>445.84199999999993</v>
      </c>
      <c r="AL6" s="61">
        <f>SUM(AnnualCapacity!AG40)*$C$9</f>
        <v>445.84199999999993</v>
      </c>
      <c r="AM6" s="61">
        <f>SUM(AnnualCapacity!AH40)*$C$9</f>
        <v>445.84199999999993</v>
      </c>
    </row>
    <row r="7" spans="1:39" x14ac:dyDescent="0.25">
      <c r="A7" s="6" t="s">
        <v>148</v>
      </c>
      <c r="B7" s="6" t="s">
        <v>68</v>
      </c>
      <c r="C7" s="55">
        <v>0.3</v>
      </c>
      <c r="D7" s="55">
        <v>0</v>
      </c>
      <c r="G7" s="60" t="s">
        <v>115</v>
      </c>
      <c r="H7" s="61">
        <f>(SUM(AnnualCapacity!C41)-AnnualCapacity!C29)*$C$12</f>
        <v>1.47</v>
      </c>
      <c r="I7" s="61">
        <f>(SUM(AnnualCapacity!D41)-AnnualCapacity!D29)*$C$12</f>
        <v>1.5629999999999999</v>
      </c>
      <c r="J7" s="61">
        <f>(SUM(AnnualCapacity!E41)-AnnualCapacity!E29)*$C$12</f>
        <v>1.5630000000000002</v>
      </c>
      <c r="K7" s="61">
        <f>(SUM(AnnualCapacity!F41)-AnnualCapacity!F29)*$C$12</f>
        <v>1.5630000000000002</v>
      </c>
      <c r="L7" s="61">
        <f>(SUM(AnnualCapacity!G41)-AnnualCapacity!G29)*$C$12</f>
        <v>1.5630000000000002</v>
      </c>
      <c r="M7" s="61">
        <f>(SUM(AnnualCapacity!H41)-AnnualCapacity!H29)*$C$12</f>
        <v>1.5630000000000002</v>
      </c>
      <c r="N7" s="61">
        <f>(SUM(AnnualCapacity!I41)-AnnualCapacity!I29)*$C$12</f>
        <v>1.5630000000000002</v>
      </c>
      <c r="O7" s="61">
        <f>(SUM(AnnualCapacity!J41)-AnnualCapacity!J29)*$C$12</f>
        <v>1.5630000000000002</v>
      </c>
      <c r="P7" s="61">
        <f>(SUM(AnnualCapacity!K41)-AnnualCapacity!K29)*$C$12</f>
        <v>1.5630000000000002</v>
      </c>
      <c r="Q7" s="61">
        <f>(SUM(AnnualCapacity!L41)-AnnualCapacity!L29)*$C$12</f>
        <v>1.5630000000000002</v>
      </c>
      <c r="R7" s="61">
        <f>(SUM(AnnualCapacity!M41)-AnnualCapacity!M29)*$C$12</f>
        <v>1.5630000000000002</v>
      </c>
      <c r="S7" s="61">
        <f>(SUM(AnnualCapacity!N41)-AnnualCapacity!N29)*$C$12</f>
        <v>1.5630000000000002</v>
      </c>
      <c r="T7" s="61">
        <f>(SUM(AnnualCapacity!O41)-AnnualCapacity!O29)*$C$12</f>
        <v>1.5630000000000002</v>
      </c>
      <c r="U7" s="61">
        <f>(SUM(AnnualCapacity!P41)-AnnualCapacity!P29)*$C$12</f>
        <v>1.5630000000000002</v>
      </c>
      <c r="V7" s="61">
        <f>(SUM(AnnualCapacity!Q41)-AnnualCapacity!Q29)*$C$12</f>
        <v>1.5630000000000002</v>
      </c>
      <c r="W7" s="61">
        <f>(SUM(AnnualCapacity!R41)-AnnualCapacity!R29)*$C$12</f>
        <v>1.5630000000000002</v>
      </c>
      <c r="X7" s="61">
        <f>(SUM(AnnualCapacity!S41)-AnnualCapacity!S29)*$C$12</f>
        <v>1.5630000000000002</v>
      </c>
      <c r="Y7" s="61">
        <f>(SUM(AnnualCapacity!T41)-AnnualCapacity!T29)*$C$12</f>
        <v>1.5630000000000002</v>
      </c>
      <c r="Z7" s="61">
        <f>(SUM(AnnualCapacity!U41)-AnnualCapacity!U29)*$C$12</f>
        <v>1.5630000000000002</v>
      </c>
      <c r="AA7" s="61">
        <f>(SUM(AnnualCapacity!V41)-AnnualCapacity!V29)*$C$12</f>
        <v>1.5630000000000002</v>
      </c>
      <c r="AB7" s="61">
        <f>(SUM(AnnualCapacity!W41)-AnnualCapacity!W29)*$C$12</f>
        <v>1.5630000000000002</v>
      </c>
      <c r="AC7" s="61">
        <f>(SUM(AnnualCapacity!X41)-AnnualCapacity!X29)*$C$12</f>
        <v>1.5630000000000002</v>
      </c>
      <c r="AD7" s="61">
        <f>(SUM(AnnualCapacity!Y41)-AnnualCapacity!Y29)*$C$12</f>
        <v>1.5630000000000002</v>
      </c>
      <c r="AE7" s="61">
        <f>(SUM(AnnualCapacity!Z41)-AnnualCapacity!Z29)*$C$12</f>
        <v>1.5630000000000002</v>
      </c>
      <c r="AF7" s="61">
        <f>(SUM(AnnualCapacity!AA41)-AnnualCapacity!AA29)*$C$12</f>
        <v>1.5630000000000002</v>
      </c>
      <c r="AG7" s="61">
        <f>(SUM(AnnualCapacity!AB41)-AnnualCapacity!AB29)*$C$12</f>
        <v>1.5630000000000002</v>
      </c>
      <c r="AH7" s="61">
        <f>(SUM(AnnualCapacity!AC41)-AnnualCapacity!AC29)*$C$12</f>
        <v>1.5630000000000002</v>
      </c>
      <c r="AI7" s="61">
        <f>(SUM(AnnualCapacity!AD41)-AnnualCapacity!AD29)*$C$12</f>
        <v>1.5630000000000002</v>
      </c>
      <c r="AJ7" s="61">
        <f>(SUM(AnnualCapacity!AE41)-AnnualCapacity!AE29)*$C$12</f>
        <v>1.5630000000000002</v>
      </c>
      <c r="AK7" s="61">
        <f>(SUM(AnnualCapacity!AF41)-AnnualCapacity!AF29)*$C$12</f>
        <v>1.5630000000000002</v>
      </c>
      <c r="AL7" s="61">
        <f>(SUM(AnnualCapacity!AG41)-AnnualCapacity!AG29)*$C$12</f>
        <v>1.4286000000000001</v>
      </c>
      <c r="AM7" s="61">
        <f>(SUM(AnnualCapacity!AH41)-AnnualCapacity!AH29)*$C$12</f>
        <v>1.4286000000000001</v>
      </c>
    </row>
    <row r="8" spans="1:39" x14ac:dyDescent="0.25">
      <c r="A8" s="6" t="s">
        <v>34</v>
      </c>
      <c r="B8" s="6" t="s">
        <v>72</v>
      </c>
      <c r="C8" s="55">
        <v>0.3</v>
      </c>
      <c r="D8" s="55">
        <v>0</v>
      </c>
      <c r="G8" s="60" t="s">
        <v>80</v>
      </c>
      <c r="H8" s="61">
        <f>AnnualCapacity!C43*$C$14</f>
        <v>0</v>
      </c>
      <c r="I8" s="61">
        <f>AnnualCapacity!D43*$C$14</f>
        <v>0</v>
      </c>
      <c r="J8" s="61">
        <f>AnnualCapacity!E43*$C$14</f>
        <v>0</v>
      </c>
      <c r="K8" s="61">
        <f>AnnualCapacity!F43*$C$14</f>
        <v>0</v>
      </c>
      <c r="L8" s="61">
        <f>AnnualCapacity!G43*$C$14</f>
        <v>0</v>
      </c>
      <c r="M8" s="61">
        <f>AnnualCapacity!H43*$C$14</f>
        <v>0</v>
      </c>
      <c r="N8" s="61">
        <f>AnnualCapacity!I43*$C$14</f>
        <v>0</v>
      </c>
      <c r="O8" s="61">
        <f>AnnualCapacity!J43*$C$14</f>
        <v>0</v>
      </c>
      <c r="P8" s="61">
        <f>AnnualCapacity!K43*$C$14</f>
        <v>0</v>
      </c>
      <c r="Q8" s="61">
        <f>AnnualCapacity!L43*$C$14</f>
        <v>0</v>
      </c>
      <c r="R8" s="61">
        <f>AnnualCapacity!M43*$C$14</f>
        <v>0</v>
      </c>
      <c r="S8" s="61">
        <f>AnnualCapacity!N43*$C$14</f>
        <v>0</v>
      </c>
      <c r="T8" s="61">
        <f>AnnualCapacity!O43*$C$14</f>
        <v>0</v>
      </c>
      <c r="U8" s="61">
        <f>AnnualCapacity!P43*$C$14</f>
        <v>0</v>
      </c>
      <c r="V8" s="61">
        <f>AnnualCapacity!Q43*$C$14</f>
        <v>0</v>
      </c>
      <c r="W8" s="61">
        <f>AnnualCapacity!R43*$C$14</f>
        <v>0</v>
      </c>
      <c r="X8" s="61">
        <f>AnnualCapacity!S43*$C$14</f>
        <v>0</v>
      </c>
      <c r="Y8" s="61">
        <f>AnnualCapacity!T43*$C$14</f>
        <v>0</v>
      </c>
      <c r="Z8" s="61">
        <f>AnnualCapacity!U43*$C$14</f>
        <v>0</v>
      </c>
      <c r="AA8" s="61">
        <f>AnnualCapacity!V43*$C$14</f>
        <v>0</v>
      </c>
      <c r="AB8" s="61">
        <f>AnnualCapacity!W43*$C$14</f>
        <v>0</v>
      </c>
      <c r="AC8" s="61">
        <f>AnnualCapacity!X43*$C$14</f>
        <v>0</v>
      </c>
      <c r="AD8" s="61">
        <f>AnnualCapacity!Y43*$C$14</f>
        <v>0</v>
      </c>
      <c r="AE8" s="61">
        <f>AnnualCapacity!Z43*$C$14</f>
        <v>0</v>
      </c>
      <c r="AF8" s="61">
        <f>AnnualCapacity!AA43*$C$14</f>
        <v>0</v>
      </c>
      <c r="AG8" s="61">
        <f>AnnualCapacity!AB43*$C$14</f>
        <v>0</v>
      </c>
      <c r="AH8" s="61">
        <f>AnnualCapacity!AC43*$C$14</f>
        <v>0</v>
      </c>
      <c r="AI8" s="61">
        <f>AnnualCapacity!AD43*$C$14</f>
        <v>0</v>
      </c>
      <c r="AJ8" s="61">
        <f>AnnualCapacity!AE43*$C$14</f>
        <v>0</v>
      </c>
      <c r="AK8" s="61">
        <f>AnnualCapacity!AF43*$C$14</f>
        <v>0</v>
      </c>
      <c r="AL8" s="61">
        <f>AnnualCapacity!AG43*$C$14</f>
        <v>7.5</v>
      </c>
      <c r="AM8" s="61">
        <f>AnnualCapacity!AH43*$C$14</f>
        <v>9</v>
      </c>
    </row>
    <row r="9" spans="1:39" x14ac:dyDescent="0.25">
      <c r="A9" s="6" t="s">
        <v>35</v>
      </c>
      <c r="B9" s="6" t="s">
        <v>73</v>
      </c>
      <c r="C9" s="55">
        <v>84.6</v>
      </c>
      <c r="D9" s="55">
        <v>0</v>
      </c>
      <c r="G9" s="60" t="s">
        <v>101</v>
      </c>
      <c r="H9" s="61">
        <f>AnnualCapacity!C42*$C$15</f>
        <v>83.24799999999999</v>
      </c>
      <c r="I9" s="61">
        <f>AnnualCapacity!D42*$C$15</f>
        <v>98.383999999999986</v>
      </c>
      <c r="J9" s="61">
        <f>AnnualCapacity!E42*$C$15</f>
        <v>120.056</v>
      </c>
      <c r="K9" s="61">
        <f>AnnualCapacity!F42*$C$15</f>
        <v>144.136</v>
      </c>
      <c r="L9" s="61">
        <f>AnnualCapacity!G42*$C$15</f>
        <v>168.21599999999998</v>
      </c>
      <c r="M9" s="61">
        <f>AnnualCapacity!H42*$C$15</f>
        <v>192.29599999999999</v>
      </c>
      <c r="N9" s="61">
        <f>AnnualCapacity!I42*$C$15</f>
        <v>216.376</v>
      </c>
      <c r="O9" s="61">
        <f>AnnualCapacity!J42*$C$15</f>
        <v>240.45599999999999</v>
      </c>
      <c r="P9" s="61">
        <f>AnnualCapacity!K42*$C$15</f>
        <v>264.536</v>
      </c>
      <c r="Q9" s="61">
        <f>AnnualCapacity!L42*$C$15</f>
        <v>288.61599999999999</v>
      </c>
      <c r="R9" s="61">
        <f>AnnualCapacity!M42*$C$15</f>
        <v>309.59999999999997</v>
      </c>
      <c r="S9" s="61">
        <f>AnnualCapacity!N42*$C$15</f>
        <v>309.59999999999997</v>
      </c>
      <c r="T9" s="61">
        <f>AnnualCapacity!O42*$C$15</f>
        <v>335.4</v>
      </c>
      <c r="U9" s="61">
        <f>AnnualCapacity!P42*$C$15</f>
        <v>361.2</v>
      </c>
      <c r="V9" s="61">
        <f>AnnualCapacity!Q42*$C$15</f>
        <v>387</v>
      </c>
      <c r="W9" s="61">
        <f>AnnualCapacity!R42*$C$15</f>
        <v>412.79999999999995</v>
      </c>
      <c r="X9" s="61">
        <f>AnnualCapacity!S42*$C$15</f>
        <v>438.59999999999997</v>
      </c>
      <c r="Y9" s="61">
        <f>AnnualCapacity!T42*$C$15</f>
        <v>464.4</v>
      </c>
      <c r="Z9" s="61">
        <f>AnnualCapacity!U42*$C$15</f>
        <v>490.2</v>
      </c>
      <c r="AA9" s="61">
        <f>AnnualCapacity!V42*$C$15</f>
        <v>516</v>
      </c>
      <c r="AB9" s="61">
        <f>AnnualCapacity!W42*$C$15</f>
        <v>541.79999999999995</v>
      </c>
      <c r="AC9" s="61">
        <f>AnnualCapacity!X42*$C$15</f>
        <v>567.6</v>
      </c>
      <c r="AD9" s="61">
        <f>AnnualCapacity!Y42*$C$15</f>
        <v>593.4</v>
      </c>
      <c r="AE9" s="61">
        <f>AnnualCapacity!Z42*$C$15</f>
        <v>619.19999999999993</v>
      </c>
      <c r="AF9" s="61">
        <f>AnnualCapacity!AA42*$C$15</f>
        <v>645</v>
      </c>
      <c r="AG9" s="61">
        <f>AnnualCapacity!AB42*$C$15</f>
        <v>670.8</v>
      </c>
      <c r="AH9" s="61">
        <f>AnnualCapacity!AC42*$C$15</f>
        <v>696.6</v>
      </c>
      <c r="AI9" s="61">
        <f>AnnualCapacity!AD42*$C$15</f>
        <v>722.4</v>
      </c>
      <c r="AJ9" s="61">
        <f>AnnualCapacity!AE42*$C$15</f>
        <v>748.19999999999993</v>
      </c>
      <c r="AK9" s="61">
        <f>AnnualCapacity!AF42*$C$15</f>
        <v>774</v>
      </c>
      <c r="AL9" s="61">
        <f>AnnualCapacity!AG42*$C$15</f>
        <v>481.59999999999997</v>
      </c>
      <c r="AM9" s="61">
        <f>AnnualCapacity!AH42*$C$15</f>
        <v>481.59999999999997</v>
      </c>
    </row>
    <row r="10" spans="1:39" x14ac:dyDescent="0.25">
      <c r="A10" s="6" t="s">
        <v>36</v>
      </c>
      <c r="B10" s="6" t="s">
        <v>99</v>
      </c>
      <c r="C10" s="55">
        <v>84.6</v>
      </c>
      <c r="D10" s="55">
        <v>0</v>
      </c>
      <c r="G10" s="60" t="s">
        <v>81</v>
      </c>
      <c r="H10" s="61">
        <f>AnnualCapacity!C46*$C$16</f>
        <v>1329.5630000000001</v>
      </c>
      <c r="I10" s="61">
        <f>AnnualCapacity!D46*$C$16</f>
        <v>1517.3960000000002</v>
      </c>
      <c r="J10" s="61">
        <f>AnnualCapacity!E46*$C$16</f>
        <v>1616.837</v>
      </c>
      <c r="K10" s="61">
        <f>AnnualCapacity!F46*$C$16</f>
        <v>1929.8920000000001</v>
      </c>
      <c r="L10" s="61">
        <f>AnnualCapacity!G46*$C$16</f>
        <v>2242.9470000000001</v>
      </c>
      <c r="M10" s="61">
        <f>AnnualCapacity!H46*$C$16</f>
        <v>2556.0020000000004</v>
      </c>
      <c r="N10" s="61">
        <f>AnnualCapacity!I46*$C$16</f>
        <v>2869.0570000000002</v>
      </c>
      <c r="O10" s="61">
        <f>AnnualCapacity!J46*$C$16</f>
        <v>3182.1120000000005</v>
      </c>
      <c r="P10" s="61">
        <f>AnnualCapacity!K46*$C$16</f>
        <v>3495.1670000000004</v>
      </c>
      <c r="Q10" s="61">
        <f>AnnualCapacity!L46*$C$16</f>
        <v>3808.2220000000002</v>
      </c>
      <c r="R10" s="61">
        <f>AnnualCapacity!M46*$C$16</f>
        <v>4121.277</v>
      </c>
      <c r="S10" s="61">
        <f>AnnualCapacity!N46*$C$16</f>
        <v>4419.6000000000004</v>
      </c>
      <c r="T10" s="61">
        <f>AnnualCapacity!O46*$C$16</f>
        <v>4553.3211605074894</v>
      </c>
      <c r="U10" s="61">
        <f>AnnualCapacity!P46*$C$16</f>
        <v>4866.3761605074897</v>
      </c>
      <c r="V10" s="61">
        <f>AnnualCapacity!Q46*$C$16</f>
        <v>5179.4311605074899</v>
      </c>
      <c r="W10" s="61">
        <f>AnnualCapacity!R46*$C$16</f>
        <v>5492.4861605074893</v>
      </c>
      <c r="X10" s="61">
        <f>AnnualCapacity!S46*$C$16</f>
        <v>5805.5411605074896</v>
      </c>
      <c r="Y10" s="61">
        <f>AnnualCapacity!T46*$C$16</f>
        <v>6118.5961605074899</v>
      </c>
      <c r="Z10" s="61">
        <f>AnnualCapacity!U46*$C$16</f>
        <v>6431.6511605074902</v>
      </c>
      <c r="AA10" s="61">
        <f>AnnualCapacity!V46*$C$16</f>
        <v>6663.9980000000151</v>
      </c>
      <c r="AB10" s="61">
        <f>AnnualCapacity!W46*$C$16</f>
        <v>6663.9980000000151</v>
      </c>
      <c r="AC10" s="61">
        <f>AnnualCapacity!X46*$C$16</f>
        <v>6663.9980000000151</v>
      </c>
      <c r="AD10" s="61">
        <f>AnnualCapacity!Y46*$C$16</f>
        <v>6663.9980000000151</v>
      </c>
      <c r="AE10" s="61">
        <f>AnnualCapacity!Z46*$C$16</f>
        <v>6663.9980000000151</v>
      </c>
      <c r="AF10" s="61">
        <f>AnnualCapacity!AA46*$C$16</f>
        <v>6663.9980000000151</v>
      </c>
      <c r="AG10" s="61">
        <f>AnnualCapacity!AB46*$C$16</f>
        <v>6663.9980000000151</v>
      </c>
      <c r="AH10" s="61">
        <f>AnnualCapacity!AC46*$C$16</f>
        <v>6663.9980000000151</v>
      </c>
      <c r="AI10" s="61">
        <f>AnnualCapacity!AD46*$C$16</f>
        <v>6663.9980000000151</v>
      </c>
      <c r="AJ10" s="61">
        <f>AnnualCapacity!AE46*$C$16</f>
        <v>6663.9980000000151</v>
      </c>
      <c r="AK10" s="61">
        <f>AnnualCapacity!AF46*$C$16</f>
        <v>6663.9980000000151</v>
      </c>
      <c r="AL10" s="61">
        <f>AnnualCapacity!AG46*$C$16</f>
        <v>6629.4000000000005</v>
      </c>
      <c r="AM10" s="61">
        <f>AnnualCapacity!AH46*$C$16</f>
        <v>6629.4000000000005</v>
      </c>
    </row>
    <row r="11" spans="1:39" x14ac:dyDescent="0.25">
      <c r="A11" s="6" t="s">
        <v>37</v>
      </c>
      <c r="B11" s="6" t="s">
        <v>100</v>
      </c>
      <c r="C11" s="55">
        <v>84.6</v>
      </c>
      <c r="D11" s="55">
        <v>0</v>
      </c>
      <c r="G11" s="60" t="s">
        <v>149</v>
      </c>
      <c r="H11" s="61">
        <f>AnnualCapacity!C29*$C$17</f>
        <v>0.46800000000000003</v>
      </c>
      <c r="I11" s="61">
        <f>AnnualCapacity!D29*$C$17</f>
        <v>0.47199999999999998</v>
      </c>
      <c r="J11" s="61">
        <f>AnnualCapacity!E29*$C$17</f>
        <v>0.47599999999999998</v>
      </c>
      <c r="K11" s="61">
        <f>AnnualCapacity!F29*$C$17</f>
        <v>0.47599999999999998</v>
      </c>
      <c r="L11" s="61">
        <f>AnnualCapacity!G29*$C$17</f>
        <v>0.47599999999999998</v>
      </c>
      <c r="M11" s="61">
        <f>AnnualCapacity!H29*$C$17</f>
        <v>0.47599999999999998</v>
      </c>
      <c r="N11" s="61">
        <f>AnnualCapacity!I29*$C$17</f>
        <v>0.47599999999999998</v>
      </c>
      <c r="O11" s="61">
        <f>AnnualCapacity!J29*$C$17</f>
        <v>0.47599999999999998</v>
      </c>
      <c r="P11" s="61">
        <f>AnnualCapacity!K29*$C$17</f>
        <v>0.47599999999999998</v>
      </c>
      <c r="Q11" s="61">
        <f>AnnualCapacity!L29*$C$17</f>
        <v>0.47599999999999998</v>
      </c>
      <c r="R11" s="61">
        <f>AnnualCapacity!M29*$C$17</f>
        <v>0.47599999999999998</v>
      </c>
      <c r="S11" s="61">
        <f>AnnualCapacity!N29*$C$17</f>
        <v>0.47599999999999998</v>
      </c>
      <c r="T11" s="61">
        <f>AnnualCapacity!O29*$C$17</f>
        <v>0.47599999999999998</v>
      </c>
      <c r="U11" s="61">
        <f>AnnualCapacity!P29*$C$17</f>
        <v>0.47599999999999998</v>
      </c>
      <c r="V11" s="61">
        <f>AnnualCapacity!Q29*$C$17</f>
        <v>0.47599999999999998</v>
      </c>
      <c r="W11" s="61">
        <f>AnnualCapacity!R29*$C$17</f>
        <v>0.47599999999999998</v>
      </c>
      <c r="X11" s="61">
        <f>AnnualCapacity!S29*$C$17</f>
        <v>0.47599999999999998</v>
      </c>
      <c r="Y11" s="61">
        <f>AnnualCapacity!T29*$C$17</f>
        <v>0.47599999999999998</v>
      </c>
      <c r="Z11" s="61">
        <f>AnnualCapacity!U29*$C$17</f>
        <v>0.47599999999999998</v>
      </c>
      <c r="AA11" s="61">
        <f>AnnualCapacity!V29*$C$17</f>
        <v>0.47599999999999998</v>
      </c>
      <c r="AB11" s="61">
        <f>AnnualCapacity!W29*$C$17</f>
        <v>0.47599999999999998</v>
      </c>
      <c r="AC11" s="61">
        <f>AnnualCapacity!X29*$C$17</f>
        <v>0.47599999999999998</v>
      </c>
      <c r="AD11" s="61">
        <f>AnnualCapacity!Y29*$C$17</f>
        <v>0.47599999999999998</v>
      </c>
      <c r="AE11" s="61">
        <f>AnnualCapacity!Z29*$C$17</f>
        <v>0.47599999999999998</v>
      </c>
      <c r="AF11" s="61">
        <f>AnnualCapacity!AA29*$C$17</f>
        <v>0.47599999999999998</v>
      </c>
      <c r="AG11" s="61">
        <f>AnnualCapacity!AB29*$C$17</f>
        <v>0.47599999999999998</v>
      </c>
      <c r="AH11" s="61">
        <f>AnnualCapacity!AC29*$C$17</f>
        <v>0.47599999999999998</v>
      </c>
      <c r="AI11" s="61">
        <f>AnnualCapacity!AD29*$C$17</f>
        <v>0.47599999999999998</v>
      </c>
      <c r="AJ11" s="61">
        <f>AnnualCapacity!AE29*$C$17</f>
        <v>0.47599999999999998</v>
      </c>
      <c r="AK11" s="61">
        <f>AnnualCapacity!AF29*$C$17</f>
        <v>0.47599999999999998</v>
      </c>
      <c r="AL11" s="61">
        <f>AnnualCapacity!AG29*$C$17</f>
        <v>0.47599999999999998</v>
      </c>
      <c r="AM11" s="61">
        <f>AnnualCapacity!AH29*$C$17</f>
        <v>0.47599999999999998</v>
      </c>
    </row>
    <row r="12" spans="1:39" x14ac:dyDescent="0.25">
      <c r="A12" s="6" t="s">
        <v>38</v>
      </c>
      <c r="B12" s="6" t="s">
        <v>76</v>
      </c>
      <c r="C12" s="55">
        <v>0.3</v>
      </c>
      <c r="D12" s="55">
        <v>144</v>
      </c>
      <c r="G12" s="6" t="s">
        <v>150</v>
      </c>
      <c r="H12" s="30">
        <f>SUM(H2:H11)</f>
        <v>1711.7230000000002</v>
      </c>
      <c r="I12" s="30">
        <f t="shared" ref="I12:AM12" si="0">SUM(I2:I11)</f>
        <v>1915.655</v>
      </c>
      <c r="J12" s="30">
        <f t="shared" si="0"/>
        <v>2035.4780000000001</v>
      </c>
      <c r="K12" s="30">
        <f t="shared" si="0"/>
        <v>2373.0130000000004</v>
      </c>
      <c r="L12" s="30">
        <f t="shared" si="0"/>
        <v>2711.7200000000003</v>
      </c>
      <c r="M12" s="30">
        <f t="shared" si="0"/>
        <v>3043.6150000000007</v>
      </c>
      <c r="N12" s="30">
        <f t="shared" si="0"/>
        <v>3380.7500000000005</v>
      </c>
      <c r="O12" s="30">
        <f t="shared" si="0"/>
        <v>3717.8850000000007</v>
      </c>
      <c r="P12" s="30">
        <f t="shared" si="0"/>
        <v>4055.0200000000004</v>
      </c>
      <c r="Q12" s="30">
        <f t="shared" si="0"/>
        <v>4392.1549999999997</v>
      </c>
      <c r="R12" s="30">
        <f t="shared" si="0"/>
        <v>4724.7939999999999</v>
      </c>
      <c r="S12" s="30">
        <f t="shared" si="0"/>
        <v>5023.1170000000002</v>
      </c>
      <c r="T12" s="30">
        <f t="shared" si="0"/>
        <v>5182.3381605074892</v>
      </c>
      <c r="U12" s="30">
        <f t="shared" si="0"/>
        <v>5521.1931605074888</v>
      </c>
      <c r="V12" s="30">
        <f t="shared" si="0"/>
        <v>5860.0481605074892</v>
      </c>
      <c r="W12" s="30">
        <f t="shared" si="0"/>
        <v>6220.453160507489</v>
      </c>
      <c r="X12" s="30">
        <f t="shared" si="0"/>
        <v>6580.8581605074896</v>
      </c>
      <c r="Y12" s="30">
        <f t="shared" si="0"/>
        <v>6958.7231605074894</v>
      </c>
      <c r="Z12" s="30">
        <f t="shared" si="0"/>
        <v>7328.8281605074899</v>
      </c>
      <c r="AA12" s="30">
        <f t="shared" si="0"/>
        <v>7608.1250000000146</v>
      </c>
      <c r="AB12" s="30">
        <f t="shared" si="0"/>
        <v>7655.0750000000144</v>
      </c>
      <c r="AC12" s="30">
        <f t="shared" si="0"/>
        <v>7702.0250000000151</v>
      </c>
      <c r="AD12" s="30">
        <f t="shared" si="0"/>
        <v>7735.4390000000149</v>
      </c>
      <c r="AE12" s="30">
        <f t="shared" si="0"/>
        <v>7761.239000000015</v>
      </c>
      <c r="AF12" s="30">
        <f t="shared" si="0"/>
        <v>7787.0390000000143</v>
      </c>
      <c r="AG12" s="30">
        <f t="shared" si="0"/>
        <v>7812.8390000000145</v>
      </c>
      <c r="AH12" s="30">
        <f t="shared" si="0"/>
        <v>7838.6390000000147</v>
      </c>
      <c r="AI12" s="30">
        <f t="shared" si="0"/>
        <v>7864.4390000000149</v>
      </c>
      <c r="AJ12" s="30">
        <f t="shared" si="0"/>
        <v>7890.239000000015</v>
      </c>
      <c r="AK12" s="30">
        <f t="shared" si="0"/>
        <v>7916.0390000000143</v>
      </c>
      <c r="AL12" s="30">
        <f t="shared" si="0"/>
        <v>7596.4066000000003</v>
      </c>
      <c r="AM12" s="30">
        <f t="shared" si="0"/>
        <v>7597.9066000000003</v>
      </c>
    </row>
    <row r="13" spans="1:39" x14ac:dyDescent="0.25">
      <c r="A13" s="6" t="s">
        <v>39</v>
      </c>
      <c r="B13" s="6" t="s">
        <v>77</v>
      </c>
      <c r="C13" s="55">
        <v>0.3</v>
      </c>
      <c r="D13" s="55">
        <v>144</v>
      </c>
      <c r="G13" s="6" t="s">
        <v>151</v>
      </c>
      <c r="H13" s="30">
        <v>1711.723</v>
      </c>
      <c r="I13" s="30">
        <v>1915.655</v>
      </c>
      <c r="J13" s="30">
        <v>2035.4780000000001</v>
      </c>
      <c r="K13" s="30">
        <v>2262.1640000000002</v>
      </c>
      <c r="L13" s="30">
        <v>2394.2958157098087</v>
      </c>
      <c r="M13" s="30">
        <v>2519.658815709809</v>
      </c>
      <c r="N13" s="30">
        <v>2650.5868157098084</v>
      </c>
      <c r="O13" s="30">
        <v>2781.5148157098088</v>
      </c>
      <c r="P13" s="30">
        <v>2912.5178157098089</v>
      </c>
      <c r="Q13" s="30">
        <v>3043.5208157098091</v>
      </c>
      <c r="R13" s="30">
        <v>3173.1238157098087</v>
      </c>
      <c r="S13" s="30">
        <v>3377.5312735652965</v>
      </c>
      <c r="T13" s="30">
        <v>3638.7982735652963</v>
      </c>
      <c r="U13" s="30">
        <v>3900.0652735652961</v>
      </c>
      <c r="V13" s="30">
        <v>4161.3322735652955</v>
      </c>
      <c r="W13" s="30">
        <v>4415.05475352341</v>
      </c>
      <c r="X13" s="30">
        <v>4654.6497535234093</v>
      </c>
      <c r="Y13" s="30">
        <v>4894.2447535234087</v>
      </c>
      <c r="Z13" s="30">
        <v>5133.8397535234099</v>
      </c>
      <c r="AA13" s="30">
        <v>5373.4347535234092</v>
      </c>
      <c r="AB13" s="30">
        <v>5613.0297535234095</v>
      </c>
      <c r="AC13" s="30">
        <v>5852.6247535234097</v>
      </c>
      <c r="AD13" s="30">
        <v>6092.2197535234091</v>
      </c>
      <c r="AE13" s="30">
        <v>6332.6607535234089</v>
      </c>
      <c r="AF13" s="30">
        <v>6573.1017535234096</v>
      </c>
      <c r="AG13" s="30">
        <v>6814.3887535234089</v>
      </c>
      <c r="AH13" s="30">
        <v>7055.6757535234092</v>
      </c>
      <c r="AI13" s="30">
        <v>7311.1397727596805</v>
      </c>
      <c r="AJ13" s="30">
        <v>7575.0197727596815</v>
      </c>
      <c r="AK13" s="30">
        <v>7838.9747727596814</v>
      </c>
      <c r="AL13" s="30">
        <v>6688.8954611677818</v>
      </c>
      <c r="AM13" s="30">
        <v>6764.294681949993</v>
      </c>
    </row>
    <row r="14" spans="1:39" x14ac:dyDescent="0.25">
      <c r="A14" s="6" t="s">
        <v>40</v>
      </c>
      <c r="B14" s="6" t="s">
        <v>80</v>
      </c>
      <c r="C14" s="55">
        <v>30</v>
      </c>
      <c r="D14" s="55">
        <v>0</v>
      </c>
      <c r="H14" s="8">
        <f>MAX(H12:AM12)</f>
        <v>7916.0390000000143</v>
      </c>
      <c r="I14" s="8">
        <v>7913.99</v>
      </c>
      <c r="J14" s="8">
        <f>I14-H14</f>
        <v>-2.0490000000145301</v>
      </c>
    </row>
    <row r="15" spans="1:39" ht="15.75" thickBot="1" x14ac:dyDescent="0.3">
      <c r="A15" s="6" t="s">
        <v>41</v>
      </c>
      <c r="B15" s="6" t="s">
        <v>101</v>
      </c>
      <c r="C15" s="55">
        <v>34.4</v>
      </c>
      <c r="D15" s="55">
        <v>0</v>
      </c>
      <c r="G15" s="1"/>
      <c r="H15" s="8">
        <v>4390</v>
      </c>
      <c r="X15" s="19">
        <f>X12-X13</f>
        <v>1926.2084069840803</v>
      </c>
    </row>
    <row r="16" spans="1:39" ht="15.75" thickBot="1" x14ac:dyDescent="0.3">
      <c r="A16" s="6" t="s">
        <v>43</v>
      </c>
      <c r="B16" s="6" t="s">
        <v>81</v>
      </c>
      <c r="C16" s="55">
        <v>368.3</v>
      </c>
      <c r="D16" s="55">
        <v>0</v>
      </c>
      <c r="G16" s="1"/>
      <c r="H16" s="62" t="s">
        <v>153</v>
      </c>
      <c r="K16" s="19">
        <f>X12-K12</f>
        <v>4207.8451605074897</v>
      </c>
      <c r="P16" t="s">
        <v>152</v>
      </c>
      <c r="X16" s="19">
        <f>X10/X12</f>
        <v>0.88218603393509232</v>
      </c>
    </row>
    <row r="17" spans="1:31" x14ac:dyDescent="0.25">
      <c r="A17" s="6" t="s">
        <v>92</v>
      </c>
      <c r="B17" s="6" t="s">
        <v>103</v>
      </c>
      <c r="C17" s="55">
        <v>2</v>
      </c>
      <c r="D17" s="55">
        <v>144</v>
      </c>
      <c r="X17" s="19">
        <f>X12/X13-1</f>
        <v>0.41382456446395488</v>
      </c>
      <c r="Z17" s="19">
        <f>X13*(1+X17)</f>
        <v>6580.8581605074887</v>
      </c>
    </row>
    <row r="18" spans="1:31" x14ac:dyDescent="0.25">
      <c r="H18" s="63">
        <f>MAX(H12:AM12)</f>
        <v>7916.0390000000143</v>
      </c>
      <c r="U18" s="55"/>
    </row>
    <row r="19" spans="1:31" ht="15.75" thickBot="1" x14ac:dyDescent="0.3">
      <c r="H19" s="19">
        <f>H18+H15</f>
        <v>12306.039000000015</v>
      </c>
    </row>
    <row r="20" spans="1:31" x14ac:dyDescent="0.25">
      <c r="D20" s="56">
        <v>3937</v>
      </c>
      <c r="U20" s="19"/>
    </row>
    <row r="21" spans="1:31" x14ac:dyDescent="0.25">
      <c r="D21" s="57">
        <v>318</v>
      </c>
    </row>
    <row r="22" spans="1:31" ht="15.75" thickBot="1" x14ac:dyDescent="0.3">
      <c r="D22" s="58">
        <v>355</v>
      </c>
    </row>
    <row r="24" spans="1:31" x14ac:dyDescent="0.25">
      <c r="G24" s="1"/>
      <c r="Z24" s="7">
        <v>131957</v>
      </c>
      <c r="AA24">
        <v>76000</v>
      </c>
      <c r="AB24" s="19">
        <v>41000</v>
      </c>
      <c r="AC24" s="19">
        <f>AB24/Z24</f>
        <v>0.3107072758550134</v>
      </c>
      <c r="AD24">
        <v>71500</v>
      </c>
      <c r="AE24" s="19">
        <f>AD24/Z24</f>
        <v>0.54184317618618183</v>
      </c>
    </row>
    <row r="25" spans="1:31" x14ac:dyDescent="0.25">
      <c r="A25" s="1"/>
      <c r="B25" s="1"/>
      <c r="C25" s="59"/>
      <c r="D25" s="59"/>
      <c r="G25" s="1"/>
      <c r="Z25" s="7">
        <f>Z27-Z26</f>
        <v>3687</v>
      </c>
    </row>
    <row r="26" spans="1:31" x14ac:dyDescent="0.25">
      <c r="G26" s="1"/>
      <c r="Z26" s="6">
        <v>1930</v>
      </c>
      <c r="AC26">
        <f>AA24*AE24</f>
        <v>41180.081390149819</v>
      </c>
    </row>
    <row r="27" spans="1:31" x14ac:dyDescent="0.25">
      <c r="A27" s="1"/>
      <c r="B27" s="1"/>
      <c r="C27" s="59"/>
      <c r="D27" s="59"/>
      <c r="G27" s="1"/>
      <c r="I27">
        <v>4655</v>
      </c>
      <c r="Z27" s="7">
        <v>5617</v>
      </c>
    </row>
    <row r="28" spans="1:31" x14ac:dyDescent="0.25">
      <c r="A28" s="1"/>
      <c r="B28" s="1"/>
      <c r="C28" s="59"/>
      <c r="D28" s="59"/>
      <c r="G28" s="1"/>
      <c r="Z28" s="7">
        <f>Z27/Z24</f>
        <v>4.2566896792136835E-2</v>
      </c>
      <c r="AC28" s="19">
        <v>76226</v>
      </c>
    </row>
    <row r="29" spans="1:31" x14ac:dyDescent="0.25">
      <c r="A29" s="1"/>
      <c r="B29" s="1"/>
      <c r="C29" s="59"/>
      <c r="D29" s="59"/>
      <c r="G29" s="1"/>
      <c r="P29">
        <v>4235</v>
      </c>
      <c r="Z29" s="7"/>
    </row>
    <row r="30" spans="1:31" x14ac:dyDescent="0.25">
      <c r="A30" s="1"/>
      <c r="B30" s="1"/>
      <c r="C30" s="59"/>
      <c r="D30" s="59"/>
      <c r="G30" s="1"/>
      <c r="P30">
        <v>389</v>
      </c>
      <c r="Z30" s="7">
        <v>396</v>
      </c>
    </row>
    <row r="31" spans="1:31" x14ac:dyDescent="0.25">
      <c r="A31" s="1"/>
      <c r="B31" s="1"/>
      <c r="C31" s="59"/>
      <c r="D31" s="59"/>
      <c r="P31">
        <v>388</v>
      </c>
      <c r="Z31" s="7">
        <v>357</v>
      </c>
    </row>
    <row r="32" spans="1:31" x14ac:dyDescent="0.25">
      <c r="A32" s="1"/>
      <c r="B32" s="1"/>
      <c r="C32" s="59"/>
      <c r="D32" s="59"/>
    </row>
  </sheetData>
  <pageMargins left="0.7" right="0.7" top="0.75" bottom="0.75" header="0.3" footer="0.3"/>
  <pageSetup paperSize="9" orientation="portrait"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57442-AAF2-4ABF-B00D-2052685D9C04}">
  <dimension ref="A1:AW123"/>
  <sheetViews>
    <sheetView zoomScale="123" zoomScaleNormal="145" workbookViewId="0"/>
  </sheetViews>
  <sheetFormatPr defaultRowHeight="15" x14ac:dyDescent="0.25"/>
  <cols>
    <col min="1" max="1" width="34.7109375" bestFit="1" customWidth="1"/>
    <col min="2" max="2" width="17.28515625" bestFit="1" customWidth="1"/>
    <col min="3" max="16" width="12.5703125" bestFit="1" customWidth="1"/>
    <col min="17" max="17" width="19.42578125" bestFit="1" customWidth="1"/>
    <col min="18" max="18" width="12.5703125" bestFit="1" customWidth="1"/>
    <col min="19" max="19" width="11.42578125" bestFit="1" customWidth="1"/>
    <col min="20" max="33" width="12.5703125" bestFit="1" customWidth="1"/>
    <col min="34" max="34" width="9.28515625" bestFit="1" customWidth="1"/>
  </cols>
  <sheetData>
    <row r="1" spans="1:33" x14ac:dyDescent="0.25">
      <c r="A1" s="69" t="s">
        <v>165</v>
      </c>
      <c r="B1" s="69">
        <v>2019</v>
      </c>
      <c r="C1" s="69">
        <v>2020</v>
      </c>
      <c r="D1" s="69">
        <v>2021</v>
      </c>
      <c r="E1" s="69">
        <v>2022</v>
      </c>
      <c r="F1" s="69">
        <v>2023</v>
      </c>
      <c r="G1" s="69">
        <v>2024</v>
      </c>
      <c r="H1" s="69">
        <v>2025</v>
      </c>
      <c r="I1" s="69">
        <v>2026</v>
      </c>
      <c r="J1" s="69">
        <v>2027</v>
      </c>
      <c r="K1" s="69">
        <v>2028</v>
      </c>
      <c r="L1" s="69">
        <v>2029</v>
      </c>
      <c r="M1" s="69">
        <v>2030</v>
      </c>
      <c r="N1" s="69">
        <v>2031</v>
      </c>
      <c r="O1" s="69">
        <v>2032</v>
      </c>
      <c r="P1" s="69">
        <v>2033</v>
      </c>
      <c r="Q1" s="69">
        <v>2034</v>
      </c>
      <c r="R1" s="69">
        <v>2035</v>
      </c>
      <c r="S1" s="69">
        <v>2036</v>
      </c>
      <c r="T1" s="69">
        <v>2037</v>
      </c>
      <c r="U1" s="69">
        <v>2038</v>
      </c>
      <c r="V1" s="69">
        <v>2039</v>
      </c>
      <c r="W1" s="69">
        <v>2040</v>
      </c>
      <c r="X1" s="69">
        <v>2041</v>
      </c>
      <c r="Y1" s="69">
        <v>2042</v>
      </c>
      <c r="Z1" s="69">
        <v>2043</v>
      </c>
      <c r="AA1" s="69">
        <v>2044</v>
      </c>
      <c r="AB1" s="69">
        <v>2045</v>
      </c>
      <c r="AC1" s="69">
        <v>2046</v>
      </c>
      <c r="AD1" s="69">
        <v>2047</v>
      </c>
      <c r="AE1" s="69">
        <v>2048</v>
      </c>
      <c r="AF1" s="69">
        <v>2049</v>
      </c>
      <c r="AG1" s="69">
        <v>2050</v>
      </c>
    </row>
    <row r="2" spans="1:33" x14ac:dyDescent="0.25">
      <c r="A2" s="7" t="s">
        <v>89</v>
      </c>
      <c r="B2" s="7">
        <v>0</v>
      </c>
      <c r="C2" s="7">
        <v>0</v>
      </c>
      <c r="D2" s="7">
        <v>0</v>
      </c>
      <c r="E2" s="7">
        <v>0</v>
      </c>
      <c r="F2" s="7">
        <v>0</v>
      </c>
      <c r="G2" s="7">
        <v>0</v>
      </c>
      <c r="H2" s="7">
        <v>0</v>
      </c>
      <c r="I2" s="7">
        <v>0</v>
      </c>
      <c r="J2" s="7">
        <v>0</v>
      </c>
      <c r="K2" s="7">
        <v>0</v>
      </c>
      <c r="L2" s="7">
        <v>0</v>
      </c>
      <c r="M2" s="7">
        <v>0</v>
      </c>
      <c r="N2" s="7">
        <v>0</v>
      </c>
      <c r="O2" s="7">
        <v>0</v>
      </c>
      <c r="P2" s="7">
        <v>0</v>
      </c>
      <c r="Q2" s="7">
        <v>0</v>
      </c>
      <c r="R2" s="7">
        <v>0</v>
      </c>
      <c r="S2" s="7">
        <v>7.76</v>
      </c>
      <c r="T2" s="7">
        <v>7.76</v>
      </c>
      <c r="U2" s="7">
        <v>7.76</v>
      </c>
      <c r="V2" s="7">
        <v>7.76</v>
      </c>
      <c r="W2" s="7">
        <v>7.76</v>
      </c>
      <c r="X2" s="7">
        <v>7.76</v>
      </c>
      <c r="Y2" s="7">
        <v>7.76</v>
      </c>
      <c r="Z2" s="7">
        <v>7.76</v>
      </c>
      <c r="AA2" s="7">
        <v>7.76</v>
      </c>
      <c r="AB2" s="7">
        <v>7.76</v>
      </c>
      <c r="AC2" s="7">
        <v>7.76</v>
      </c>
      <c r="AD2" s="7">
        <v>7.76</v>
      </c>
      <c r="AE2" s="7">
        <v>7.76</v>
      </c>
      <c r="AF2" s="7">
        <v>7.76</v>
      </c>
      <c r="AG2" s="7">
        <v>7.76</v>
      </c>
    </row>
    <row r="3" spans="1:33" x14ac:dyDescent="0.25">
      <c r="A3" s="7" t="s">
        <v>90</v>
      </c>
      <c r="B3" s="7">
        <v>0</v>
      </c>
      <c r="C3" s="7">
        <v>0</v>
      </c>
      <c r="D3" s="7">
        <v>0</v>
      </c>
      <c r="E3" s="7">
        <v>0</v>
      </c>
      <c r="F3" s="7">
        <v>0</v>
      </c>
      <c r="G3" s="7">
        <v>0</v>
      </c>
      <c r="H3" s="7">
        <v>0</v>
      </c>
      <c r="I3" s="7">
        <v>0</v>
      </c>
      <c r="J3" s="7">
        <v>0</v>
      </c>
      <c r="K3" s="7">
        <v>0</v>
      </c>
      <c r="L3" s="7">
        <v>0</v>
      </c>
      <c r="M3" s="7">
        <v>0</v>
      </c>
      <c r="N3" s="7">
        <v>0</v>
      </c>
      <c r="O3" s="7">
        <v>0</v>
      </c>
      <c r="P3" s="7">
        <v>0</v>
      </c>
      <c r="Q3" s="7">
        <v>0</v>
      </c>
      <c r="R3" s="7">
        <v>0</v>
      </c>
      <c r="S3" s="7">
        <v>9.6999999999999993</v>
      </c>
      <c r="T3" s="7">
        <v>19.399999999999999</v>
      </c>
      <c r="U3" s="7">
        <v>19.399999999999999</v>
      </c>
      <c r="V3" s="7">
        <v>19.399999999999999</v>
      </c>
      <c r="W3" s="7">
        <v>19.399999999999999</v>
      </c>
      <c r="X3" s="7">
        <v>19.399999999999999</v>
      </c>
      <c r="Y3" s="7">
        <v>19.399999999999999</v>
      </c>
      <c r="Z3" s="7">
        <v>19.399999999999999</v>
      </c>
      <c r="AA3" s="7">
        <v>19.399999999999999</v>
      </c>
      <c r="AB3" s="7">
        <v>19.399999999999999</v>
      </c>
      <c r="AC3" s="7">
        <v>19.399999999999999</v>
      </c>
      <c r="AD3" s="7">
        <v>19.399999999999999</v>
      </c>
      <c r="AE3" s="7">
        <v>19.399999999999999</v>
      </c>
      <c r="AF3" s="7">
        <v>19.399999999999999</v>
      </c>
      <c r="AG3" s="7">
        <v>19.399999999999999</v>
      </c>
    </row>
    <row r="4" spans="1:33" x14ac:dyDescent="0.25">
      <c r="A4" s="7" t="s">
        <v>31</v>
      </c>
      <c r="B4" s="7">
        <v>0.16</v>
      </c>
      <c r="C4" s="7">
        <v>0.18</v>
      </c>
      <c r="D4" s="7">
        <v>0.2</v>
      </c>
      <c r="E4" s="7">
        <v>0.6</v>
      </c>
      <c r="F4" s="7">
        <v>1</v>
      </c>
      <c r="G4" s="7">
        <v>1.4</v>
      </c>
      <c r="H4" s="7">
        <v>1.4</v>
      </c>
      <c r="I4" s="7">
        <v>1.4</v>
      </c>
      <c r="J4" s="7">
        <v>1.4</v>
      </c>
      <c r="K4" s="7">
        <v>1.4</v>
      </c>
      <c r="L4" s="7">
        <v>1.4</v>
      </c>
      <c r="M4" s="7">
        <v>1.4</v>
      </c>
      <c r="N4" s="7">
        <v>1.4</v>
      </c>
      <c r="O4" s="7">
        <v>1.4</v>
      </c>
      <c r="P4" s="7">
        <v>1.4</v>
      </c>
      <c r="Q4" s="7">
        <v>1.8</v>
      </c>
      <c r="R4" s="7">
        <v>2.2000000000000002</v>
      </c>
      <c r="S4" s="7">
        <v>2.6</v>
      </c>
      <c r="T4" s="7">
        <v>3</v>
      </c>
      <c r="U4" s="7">
        <v>3</v>
      </c>
      <c r="V4" s="7">
        <v>3</v>
      </c>
      <c r="W4" s="7">
        <v>3</v>
      </c>
      <c r="X4" s="7">
        <v>3</v>
      </c>
      <c r="Y4" s="7">
        <v>3</v>
      </c>
      <c r="Z4" s="7">
        <v>3</v>
      </c>
      <c r="AA4" s="7">
        <v>3</v>
      </c>
      <c r="AB4" s="7">
        <v>3</v>
      </c>
      <c r="AC4" s="7">
        <v>3</v>
      </c>
      <c r="AD4" s="7">
        <v>3</v>
      </c>
      <c r="AE4" s="7">
        <v>3</v>
      </c>
      <c r="AF4" s="7">
        <v>3</v>
      </c>
      <c r="AG4" s="7">
        <v>3</v>
      </c>
    </row>
    <row r="5" spans="1:33" x14ac:dyDescent="0.25">
      <c r="A5" s="7" t="s">
        <v>35</v>
      </c>
      <c r="B5" s="7">
        <v>20.303999999999998</v>
      </c>
      <c r="C5" s="7">
        <v>21.15</v>
      </c>
      <c r="D5" s="7">
        <v>21.995999999999999</v>
      </c>
      <c r="E5" s="7">
        <v>21.995999999999999</v>
      </c>
      <c r="F5" s="7">
        <v>21.995999999999999</v>
      </c>
      <c r="G5" s="7">
        <v>21.995999999999999</v>
      </c>
      <c r="H5" s="7">
        <v>21.995999999999999</v>
      </c>
      <c r="I5" s="7">
        <v>21.995999999999999</v>
      </c>
      <c r="J5" s="7">
        <v>21.995999999999999</v>
      </c>
      <c r="K5" s="7">
        <v>21.995999999999999</v>
      </c>
      <c r="L5" s="7">
        <v>21.995999999999999</v>
      </c>
      <c r="M5" s="7">
        <v>21.995999999999999</v>
      </c>
      <c r="N5" s="7">
        <v>21.995999999999999</v>
      </c>
      <c r="O5" s="7">
        <v>21.995999999999999</v>
      </c>
      <c r="P5" s="7">
        <v>21.995999999999999</v>
      </c>
      <c r="Q5" s="7">
        <v>43.146000000000001</v>
      </c>
      <c r="R5" s="7">
        <v>64.296000000000006</v>
      </c>
      <c r="S5" s="7">
        <v>85.445999999999998</v>
      </c>
      <c r="T5" s="7">
        <v>106.596</v>
      </c>
      <c r="U5" s="7">
        <v>127.746</v>
      </c>
      <c r="V5" s="7">
        <v>148.89599999999999</v>
      </c>
      <c r="W5" s="7">
        <v>170.04599999999999</v>
      </c>
      <c r="X5" s="7">
        <v>177.66</v>
      </c>
      <c r="Y5" s="7">
        <v>177.66</v>
      </c>
      <c r="Z5" s="7">
        <v>177.66</v>
      </c>
      <c r="AA5" s="7">
        <v>177.66</v>
      </c>
      <c r="AB5" s="7">
        <v>177.66</v>
      </c>
      <c r="AC5" s="7">
        <v>177.66</v>
      </c>
      <c r="AD5" s="7">
        <v>177.66</v>
      </c>
      <c r="AE5" s="7">
        <v>177.66</v>
      </c>
      <c r="AF5" s="7">
        <v>177.66</v>
      </c>
      <c r="AG5" s="7">
        <v>177.66</v>
      </c>
    </row>
    <row r="6" spans="1:33" x14ac:dyDescent="0.25">
      <c r="A6" s="7" t="s">
        <v>36</v>
      </c>
      <c r="B6" s="7">
        <v>14.382</v>
      </c>
      <c r="C6" s="7">
        <v>14.382</v>
      </c>
      <c r="D6" s="7">
        <v>14.382</v>
      </c>
      <c r="E6" s="7">
        <v>14.382</v>
      </c>
      <c r="F6" s="7">
        <v>14.382</v>
      </c>
      <c r="G6" s="7">
        <v>14.382</v>
      </c>
      <c r="H6" s="7">
        <v>14.382</v>
      </c>
      <c r="I6" s="7">
        <v>14.382</v>
      </c>
      <c r="J6" s="7">
        <v>14.382</v>
      </c>
      <c r="K6" s="7">
        <v>14.382</v>
      </c>
      <c r="L6" s="7">
        <v>14.382</v>
      </c>
      <c r="M6" s="7">
        <v>14.382</v>
      </c>
      <c r="N6" s="7">
        <v>14.382</v>
      </c>
      <c r="O6" s="7">
        <v>14.382</v>
      </c>
      <c r="P6" s="7">
        <v>14.382</v>
      </c>
      <c r="Q6" s="7">
        <v>14.382</v>
      </c>
      <c r="R6" s="7">
        <v>14.382</v>
      </c>
      <c r="S6" s="7">
        <v>14.382</v>
      </c>
      <c r="T6" s="7">
        <v>14.382</v>
      </c>
      <c r="U6" s="7">
        <v>14.382</v>
      </c>
      <c r="V6" s="7">
        <v>14.382</v>
      </c>
      <c r="W6" s="7">
        <v>14.382</v>
      </c>
      <c r="X6" s="7">
        <v>14.382</v>
      </c>
      <c r="Y6" s="7">
        <v>14.382</v>
      </c>
      <c r="Z6" s="7">
        <v>14.382</v>
      </c>
      <c r="AA6" s="7">
        <v>14.382</v>
      </c>
      <c r="AB6" s="7">
        <v>14.382</v>
      </c>
      <c r="AC6" s="7">
        <v>14.382</v>
      </c>
      <c r="AD6" s="7">
        <v>14.382</v>
      </c>
      <c r="AE6" s="7">
        <v>14.382</v>
      </c>
      <c r="AF6" s="7">
        <v>14.382</v>
      </c>
      <c r="AG6" s="7">
        <v>14.382</v>
      </c>
    </row>
    <row r="7" spans="1:33" x14ac:dyDescent="0.25">
      <c r="A7" s="7" t="s">
        <v>37</v>
      </c>
      <c r="B7" s="7">
        <v>253.8</v>
      </c>
      <c r="C7" s="7">
        <v>253.8</v>
      </c>
      <c r="D7" s="7">
        <v>253.8</v>
      </c>
      <c r="E7" s="7">
        <v>253.8</v>
      </c>
      <c r="F7" s="7">
        <v>253.8</v>
      </c>
      <c r="G7" s="7">
        <v>253.8</v>
      </c>
      <c r="H7" s="7">
        <v>253.8</v>
      </c>
      <c r="I7" s="7">
        <v>253.8</v>
      </c>
      <c r="J7" s="7">
        <v>253.8</v>
      </c>
      <c r="K7" s="7">
        <v>253.8</v>
      </c>
      <c r="L7" s="7">
        <v>253.8</v>
      </c>
      <c r="M7" s="7">
        <v>253.8</v>
      </c>
      <c r="N7" s="7">
        <v>253.8</v>
      </c>
      <c r="O7" s="7">
        <v>253.8</v>
      </c>
      <c r="P7" s="7">
        <v>253.8</v>
      </c>
      <c r="Q7" s="7">
        <v>253.8</v>
      </c>
      <c r="R7" s="7">
        <v>253.8</v>
      </c>
      <c r="S7" s="7">
        <v>253.8</v>
      </c>
      <c r="T7" s="7">
        <v>253.8</v>
      </c>
      <c r="U7" s="7">
        <v>253.8</v>
      </c>
      <c r="V7" s="7">
        <v>253.8</v>
      </c>
      <c r="W7" s="7">
        <v>253.8</v>
      </c>
      <c r="X7" s="7">
        <v>253.8</v>
      </c>
      <c r="Y7" s="7">
        <v>253.8</v>
      </c>
      <c r="Z7" s="7">
        <v>253.8</v>
      </c>
      <c r="AA7" s="7">
        <v>253.8</v>
      </c>
      <c r="AB7" s="7">
        <v>253.8</v>
      </c>
      <c r="AC7" s="7">
        <v>253.8</v>
      </c>
      <c r="AD7" s="7">
        <v>253.8</v>
      </c>
      <c r="AE7" s="7">
        <v>253.8</v>
      </c>
      <c r="AF7" s="7">
        <v>253.8</v>
      </c>
      <c r="AG7" s="7">
        <v>253.8</v>
      </c>
    </row>
    <row r="8" spans="1:33" x14ac:dyDescent="0.25">
      <c r="A8" s="7" t="s">
        <v>40</v>
      </c>
      <c r="B8" s="7">
        <v>0</v>
      </c>
      <c r="C8" s="7">
        <v>0</v>
      </c>
      <c r="D8" s="7">
        <v>0</v>
      </c>
      <c r="E8" s="7">
        <v>0</v>
      </c>
      <c r="F8" s="7">
        <v>0</v>
      </c>
      <c r="G8" s="7">
        <v>0</v>
      </c>
      <c r="H8" s="7">
        <v>0</v>
      </c>
      <c r="I8" s="7">
        <v>0</v>
      </c>
      <c r="J8" s="7">
        <v>0</v>
      </c>
      <c r="K8" s="7">
        <v>0</v>
      </c>
      <c r="L8" s="7">
        <v>0</v>
      </c>
      <c r="M8" s="7">
        <v>0</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7.5</v>
      </c>
      <c r="AG8" s="7">
        <v>9</v>
      </c>
    </row>
    <row r="9" spans="1:33" x14ac:dyDescent="0.25">
      <c r="A9" s="7" t="s">
        <v>41</v>
      </c>
      <c r="B9" s="7">
        <v>83.248000000000005</v>
      </c>
      <c r="C9" s="7">
        <v>98.384</v>
      </c>
      <c r="D9" s="7">
        <v>120.056</v>
      </c>
      <c r="E9" s="7">
        <v>144.136</v>
      </c>
      <c r="F9" s="7">
        <v>168.21600000000001</v>
      </c>
      <c r="G9" s="7">
        <v>192.29599999999999</v>
      </c>
      <c r="H9" s="7">
        <v>216.376</v>
      </c>
      <c r="I9" s="7">
        <v>240.45599999999999</v>
      </c>
      <c r="J9" s="7">
        <v>264.536</v>
      </c>
      <c r="K9" s="7">
        <v>288.61599999999999</v>
      </c>
      <c r="L9" s="7">
        <v>309.60000000000002</v>
      </c>
      <c r="M9" s="7">
        <v>309.60000000000002</v>
      </c>
      <c r="N9" s="7">
        <v>335.4</v>
      </c>
      <c r="O9" s="7">
        <v>361.2</v>
      </c>
      <c r="P9" s="7">
        <v>387</v>
      </c>
      <c r="Q9" s="7">
        <v>412.8</v>
      </c>
      <c r="R9" s="7">
        <v>438.6</v>
      </c>
      <c r="S9" s="7">
        <v>464.4</v>
      </c>
      <c r="T9" s="7">
        <v>490.2</v>
      </c>
      <c r="U9" s="7">
        <v>516</v>
      </c>
      <c r="V9" s="7">
        <v>541.79999999999995</v>
      </c>
      <c r="W9" s="7">
        <v>567.6</v>
      </c>
      <c r="X9" s="7">
        <v>593.4</v>
      </c>
      <c r="Y9" s="7">
        <v>619.20000000000005</v>
      </c>
      <c r="Z9" s="7">
        <v>645</v>
      </c>
      <c r="AA9" s="7">
        <v>670.8</v>
      </c>
      <c r="AB9" s="7">
        <v>696.6</v>
      </c>
      <c r="AC9" s="7">
        <v>722.4</v>
      </c>
      <c r="AD9" s="7">
        <v>748.2</v>
      </c>
      <c r="AE9" s="7">
        <v>774</v>
      </c>
      <c r="AF9" s="7">
        <v>716.55200000000002</v>
      </c>
      <c r="AG9" s="7">
        <v>727.21600000000001</v>
      </c>
    </row>
    <row r="10" spans="1:33" x14ac:dyDescent="0.25">
      <c r="A10" s="7" t="s">
        <v>43</v>
      </c>
      <c r="B10" s="7">
        <v>1329.5630000000001</v>
      </c>
      <c r="C10" s="7">
        <v>1517.396</v>
      </c>
      <c r="D10" s="7">
        <v>1616.837</v>
      </c>
      <c r="E10" s="7">
        <v>1929.8920000000001</v>
      </c>
      <c r="F10" s="7">
        <v>2242.9470000000001</v>
      </c>
      <c r="G10" s="7">
        <v>2556.002</v>
      </c>
      <c r="H10" s="7">
        <v>2869.0569999999998</v>
      </c>
      <c r="I10" s="7">
        <v>3182.1120000000001</v>
      </c>
      <c r="J10" s="7">
        <v>3495.1669999999999</v>
      </c>
      <c r="K10" s="7">
        <v>3808.2220000000002</v>
      </c>
      <c r="L10" s="7">
        <v>4121.277</v>
      </c>
      <c r="M10" s="7">
        <v>4419.6000000000004</v>
      </c>
      <c r="N10" s="7">
        <v>4553.3211605074703</v>
      </c>
      <c r="O10" s="7">
        <v>4866.3761605074696</v>
      </c>
      <c r="P10" s="7">
        <v>5179.4311605074699</v>
      </c>
      <c r="Q10" s="7">
        <v>5492.4861605074702</v>
      </c>
      <c r="R10" s="7">
        <v>5805.5411605074696</v>
      </c>
      <c r="S10" s="7">
        <v>6118.5961605074699</v>
      </c>
      <c r="T10" s="7">
        <v>6431.6511605074702</v>
      </c>
      <c r="U10" s="7">
        <v>6663.9979999999996</v>
      </c>
      <c r="V10" s="7">
        <v>6663.9979999999996</v>
      </c>
      <c r="W10" s="7">
        <v>6663.9979999999996</v>
      </c>
      <c r="X10" s="7">
        <v>6663.9979999999996</v>
      </c>
      <c r="Y10" s="7">
        <v>6663.9979999999996</v>
      </c>
      <c r="Z10" s="7">
        <v>6663.9979999999996</v>
      </c>
      <c r="AA10" s="7">
        <v>6663.9979999999996</v>
      </c>
      <c r="AB10" s="7">
        <v>6663.9979999999996</v>
      </c>
      <c r="AC10" s="7">
        <v>6663.9979999999996</v>
      </c>
      <c r="AD10" s="7">
        <v>6663.9979999999996</v>
      </c>
      <c r="AE10" s="7">
        <v>6663.9979999999996</v>
      </c>
      <c r="AF10" s="7">
        <v>5518.585</v>
      </c>
      <c r="AG10" s="7">
        <v>5514.902</v>
      </c>
    </row>
    <row r="11" spans="1:33" x14ac:dyDescent="0.25">
      <c r="A11" s="70" t="s">
        <v>166</v>
      </c>
      <c r="B11" s="7">
        <v>304.03075531522472</v>
      </c>
      <c r="C11" s="7">
        <v>342.03459972962787</v>
      </c>
      <c r="D11" s="7">
        <v>380.03844414403068</v>
      </c>
      <c r="E11" s="7">
        <v>1140.1153324320924</v>
      </c>
      <c r="F11" s="7">
        <v>1900.1922207201535</v>
      </c>
      <c r="G11" s="7">
        <v>2660.2691090082139</v>
      </c>
      <c r="H11" s="7">
        <v>2660.2691090082162</v>
      </c>
      <c r="I11" s="7">
        <v>2660.2691090082167</v>
      </c>
      <c r="J11" s="7">
        <v>2660.2691090082162</v>
      </c>
      <c r="K11" s="7">
        <v>2660.2691090082158</v>
      </c>
      <c r="L11" s="7">
        <v>2660.2691090082162</v>
      </c>
      <c r="M11" s="7">
        <v>2385.7439463735818</v>
      </c>
      <c r="N11" s="7">
        <v>2072.5968561616337</v>
      </c>
      <c r="O11" s="7">
        <v>1615.5159680682521</v>
      </c>
      <c r="P11" s="7">
        <v>1260.9922093466098</v>
      </c>
      <c r="Q11" s="7">
        <v>1361.9095348073286</v>
      </c>
      <c r="R11" s="7">
        <v>1239.2574713003212</v>
      </c>
      <c r="S11" s="7">
        <v>4422.4857303715435</v>
      </c>
      <c r="T11" s="7">
        <v>4356.2610264127024</v>
      </c>
      <c r="U11" s="7">
        <v>4373.6166480318761</v>
      </c>
      <c r="V11" s="7">
        <v>4373.6166480318743</v>
      </c>
      <c r="W11" s="7">
        <v>4391.1111146240028</v>
      </c>
      <c r="X11" s="7">
        <v>4391.1111146239964</v>
      </c>
      <c r="Y11" s="7">
        <v>4391.111114624</v>
      </c>
      <c r="Z11" s="7">
        <v>4391.111114624</v>
      </c>
      <c r="AA11" s="7">
        <v>4391.111114624</v>
      </c>
      <c r="AB11" s="7">
        <v>4391.111114624</v>
      </c>
      <c r="AC11" s="7">
        <v>4391.111114624</v>
      </c>
      <c r="AD11" s="7">
        <v>4391.111114624</v>
      </c>
      <c r="AE11" s="7">
        <v>4391.1111146240009</v>
      </c>
      <c r="AF11" s="7">
        <v>4391.111114624</v>
      </c>
      <c r="AG11" s="7">
        <v>4391.111114624</v>
      </c>
    </row>
    <row r="12" spans="1:33" x14ac:dyDescent="0.25">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row>
    <row r="13" spans="1:33" x14ac:dyDescent="0.25">
      <c r="A13" s="7" t="s">
        <v>110</v>
      </c>
      <c r="B13" s="7">
        <f>SUM(B2:B3)</f>
        <v>0</v>
      </c>
      <c r="C13" s="7">
        <f t="shared" ref="C13:AG13" si="0">SUM(C2:C3)</f>
        <v>0</v>
      </c>
      <c r="D13" s="7">
        <f t="shared" si="0"/>
        <v>0</v>
      </c>
      <c r="E13" s="7">
        <f t="shared" si="0"/>
        <v>0</v>
      </c>
      <c r="F13" s="7">
        <f t="shared" si="0"/>
        <v>0</v>
      </c>
      <c r="G13" s="7">
        <f t="shared" si="0"/>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17.46</v>
      </c>
      <c r="T13" s="7">
        <f t="shared" si="0"/>
        <v>27.159999999999997</v>
      </c>
      <c r="U13" s="7">
        <f t="shared" si="0"/>
        <v>27.159999999999997</v>
      </c>
      <c r="V13" s="7">
        <f t="shared" si="0"/>
        <v>27.159999999999997</v>
      </c>
      <c r="W13" s="7">
        <f t="shared" si="0"/>
        <v>27.159999999999997</v>
      </c>
      <c r="X13" s="7">
        <f t="shared" si="0"/>
        <v>27.159999999999997</v>
      </c>
      <c r="Y13" s="7">
        <f t="shared" si="0"/>
        <v>27.159999999999997</v>
      </c>
      <c r="Z13" s="7">
        <f t="shared" si="0"/>
        <v>27.159999999999997</v>
      </c>
      <c r="AA13" s="7">
        <f t="shared" si="0"/>
        <v>27.159999999999997</v>
      </c>
      <c r="AB13" s="7">
        <f t="shared" si="0"/>
        <v>27.159999999999997</v>
      </c>
      <c r="AC13" s="7">
        <f t="shared" si="0"/>
        <v>27.159999999999997</v>
      </c>
      <c r="AD13" s="7">
        <f t="shared" si="0"/>
        <v>27.159999999999997</v>
      </c>
      <c r="AE13" s="7">
        <f t="shared" si="0"/>
        <v>27.159999999999997</v>
      </c>
      <c r="AF13" s="7">
        <f t="shared" si="0"/>
        <v>27.159999999999997</v>
      </c>
      <c r="AG13" s="7">
        <f t="shared" si="0"/>
        <v>27.159999999999997</v>
      </c>
    </row>
    <row r="14" spans="1:33" x14ac:dyDescent="0.25">
      <c r="A14" s="7" t="s">
        <v>175</v>
      </c>
      <c r="B14" s="7">
        <f>B4</f>
        <v>0.16</v>
      </c>
      <c r="C14" s="7">
        <f t="shared" ref="C14:AG14" si="1">C4</f>
        <v>0.18</v>
      </c>
      <c r="D14" s="7">
        <f t="shared" si="1"/>
        <v>0.2</v>
      </c>
      <c r="E14" s="7">
        <f t="shared" si="1"/>
        <v>0.6</v>
      </c>
      <c r="F14" s="7">
        <f t="shared" si="1"/>
        <v>1</v>
      </c>
      <c r="G14" s="7">
        <f t="shared" si="1"/>
        <v>1.4</v>
      </c>
      <c r="H14" s="7">
        <f t="shared" si="1"/>
        <v>1.4</v>
      </c>
      <c r="I14" s="7">
        <f t="shared" si="1"/>
        <v>1.4</v>
      </c>
      <c r="J14" s="7">
        <f t="shared" si="1"/>
        <v>1.4</v>
      </c>
      <c r="K14" s="7">
        <f t="shared" si="1"/>
        <v>1.4</v>
      </c>
      <c r="L14" s="7">
        <f t="shared" si="1"/>
        <v>1.4</v>
      </c>
      <c r="M14" s="7">
        <f t="shared" si="1"/>
        <v>1.4</v>
      </c>
      <c r="N14" s="7">
        <f t="shared" si="1"/>
        <v>1.4</v>
      </c>
      <c r="O14" s="7">
        <f t="shared" si="1"/>
        <v>1.4</v>
      </c>
      <c r="P14" s="7">
        <f t="shared" si="1"/>
        <v>1.4</v>
      </c>
      <c r="Q14" s="7">
        <f t="shared" si="1"/>
        <v>1.8</v>
      </c>
      <c r="R14" s="7">
        <f t="shared" si="1"/>
        <v>2.2000000000000002</v>
      </c>
      <c r="S14" s="7">
        <f t="shared" si="1"/>
        <v>2.6</v>
      </c>
      <c r="T14" s="7">
        <f t="shared" si="1"/>
        <v>3</v>
      </c>
      <c r="U14" s="7">
        <f t="shared" si="1"/>
        <v>3</v>
      </c>
      <c r="V14" s="7">
        <f t="shared" si="1"/>
        <v>3</v>
      </c>
      <c r="W14" s="7">
        <f t="shared" si="1"/>
        <v>3</v>
      </c>
      <c r="X14" s="7">
        <f t="shared" si="1"/>
        <v>3</v>
      </c>
      <c r="Y14" s="7">
        <f t="shared" si="1"/>
        <v>3</v>
      </c>
      <c r="Z14" s="7">
        <f t="shared" si="1"/>
        <v>3</v>
      </c>
      <c r="AA14" s="7">
        <f t="shared" si="1"/>
        <v>3</v>
      </c>
      <c r="AB14" s="7">
        <f t="shared" si="1"/>
        <v>3</v>
      </c>
      <c r="AC14" s="7">
        <f t="shared" si="1"/>
        <v>3</v>
      </c>
      <c r="AD14" s="7">
        <f t="shared" si="1"/>
        <v>3</v>
      </c>
      <c r="AE14" s="7">
        <f t="shared" si="1"/>
        <v>3</v>
      </c>
      <c r="AF14" s="7">
        <f t="shared" si="1"/>
        <v>3</v>
      </c>
      <c r="AG14" s="7">
        <f t="shared" si="1"/>
        <v>3</v>
      </c>
    </row>
    <row r="15" spans="1:33" x14ac:dyDescent="0.25">
      <c r="A15" s="7" t="s">
        <v>114</v>
      </c>
      <c r="B15" s="7">
        <f>SUM(B5:B7)</f>
        <v>288.48599999999999</v>
      </c>
      <c r="C15" s="7">
        <f t="shared" ref="C15:AG15" si="2">SUM(C5:C7)</f>
        <v>289.33199999999999</v>
      </c>
      <c r="D15" s="7">
        <f t="shared" si="2"/>
        <v>290.178</v>
      </c>
      <c r="E15" s="7">
        <f t="shared" si="2"/>
        <v>290.178</v>
      </c>
      <c r="F15" s="7">
        <f t="shared" si="2"/>
        <v>290.178</v>
      </c>
      <c r="G15" s="7">
        <f t="shared" si="2"/>
        <v>290.178</v>
      </c>
      <c r="H15" s="7">
        <f t="shared" si="2"/>
        <v>290.178</v>
      </c>
      <c r="I15" s="7">
        <f t="shared" si="2"/>
        <v>290.178</v>
      </c>
      <c r="J15" s="7">
        <f t="shared" si="2"/>
        <v>290.178</v>
      </c>
      <c r="K15" s="7">
        <f t="shared" si="2"/>
        <v>290.178</v>
      </c>
      <c r="L15" s="7">
        <f t="shared" si="2"/>
        <v>290.178</v>
      </c>
      <c r="M15" s="7">
        <f t="shared" si="2"/>
        <v>290.178</v>
      </c>
      <c r="N15" s="7">
        <f t="shared" si="2"/>
        <v>290.178</v>
      </c>
      <c r="O15" s="7">
        <f t="shared" si="2"/>
        <v>290.178</v>
      </c>
      <c r="P15" s="7">
        <f t="shared" si="2"/>
        <v>290.178</v>
      </c>
      <c r="Q15" s="7">
        <f t="shared" si="2"/>
        <v>311.32800000000003</v>
      </c>
      <c r="R15" s="7">
        <f t="shared" si="2"/>
        <v>332.47800000000001</v>
      </c>
      <c r="S15" s="7">
        <f t="shared" si="2"/>
        <v>353.62800000000004</v>
      </c>
      <c r="T15" s="7">
        <f t="shared" si="2"/>
        <v>374.77800000000002</v>
      </c>
      <c r="U15" s="7">
        <f t="shared" si="2"/>
        <v>395.928</v>
      </c>
      <c r="V15" s="7">
        <f t="shared" si="2"/>
        <v>417.07799999999997</v>
      </c>
      <c r="W15" s="7">
        <f t="shared" si="2"/>
        <v>438.22800000000001</v>
      </c>
      <c r="X15" s="7">
        <f t="shared" si="2"/>
        <v>445.84199999999998</v>
      </c>
      <c r="Y15" s="7">
        <f t="shared" si="2"/>
        <v>445.84199999999998</v>
      </c>
      <c r="Z15" s="7">
        <f t="shared" si="2"/>
        <v>445.84199999999998</v>
      </c>
      <c r="AA15" s="7">
        <f t="shared" si="2"/>
        <v>445.84199999999998</v>
      </c>
      <c r="AB15" s="7">
        <f t="shared" si="2"/>
        <v>445.84199999999998</v>
      </c>
      <c r="AC15" s="7">
        <f t="shared" si="2"/>
        <v>445.84199999999998</v>
      </c>
      <c r="AD15" s="7">
        <f t="shared" si="2"/>
        <v>445.84199999999998</v>
      </c>
      <c r="AE15" s="7">
        <f t="shared" si="2"/>
        <v>445.84199999999998</v>
      </c>
      <c r="AF15" s="7">
        <f t="shared" si="2"/>
        <v>445.84199999999998</v>
      </c>
      <c r="AG15" s="7">
        <f t="shared" si="2"/>
        <v>445.84199999999998</v>
      </c>
    </row>
    <row r="16" spans="1:33" x14ac:dyDescent="0.25">
      <c r="A16" s="7" t="s">
        <v>117</v>
      </c>
      <c r="B16" s="7">
        <f>B8</f>
        <v>0</v>
      </c>
      <c r="C16" s="7">
        <f t="shared" ref="C16:AG16" si="3">C8</f>
        <v>0</v>
      </c>
      <c r="D16" s="7">
        <f t="shared" si="3"/>
        <v>0</v>
      </c>
      <c r="E16" s="7">
        <f t="shared" si="3"/>
        <v>0</v>
      </c>
      <c r="F16" s="7">
        <f t="shared" si="3"/>
        <v>0</v>
      </c>
      <c r="G16" s="7">
        <f t="shared" si="3"/>
        <v>0</v>
      </c>
      <c r="H16" s="7">
        <f t="shared" si="3"/>
        <v>0</v>
      </c>
      <c r="I16" s="7">
        <f t="shared" si="3"/>
        <v>0</v>
      </c>
      <c r="J16" s="7">
        <f t="shared" si="3"/>
        <v>0</v>
      </c>
      <c r="K16" s="7">
        <f t="shared" si="3"/>
        <v>0</v>
      </c>
      <c r="L16" s="7">
        <f t="shared" si="3"/>
        <v>0</v>
      </c>
      <c r="M16" s="7">
        <f t="shared" si="3"/>
        <v>0</v>
      </c>
      <c r="N16" s="7">
        <f t="shared" si="3"/>
        <v>0</v>
      </c>
      <c r="O16" s="7">
        <f t="shared" si="3"/>
        <v>0</v>
      </c>
      <c r="P16" s="7">
        <f t="shared" si="3"/>
        <v>0</v>
      </c>
      <c r="Q16" s="7">
        <f t="shared" si="3"/>
        <v>0</v>
      </c>
      <c r="R16" s="7">
        <f t="shared" si="3"/>
        <v>0</v>
      </c>
      <c r="S16" s="7">
        <f t="shared" si="3"/>
        <v>0</v>
      </c>
      <c r="T16" s="7">
        <f t="shared" si="3"/>
        <v>0</v>
      </c>
      <c r="U16" s="7">
        <f t="shared" si="3"/>
        <v>0</v>
      </c>
      <c r="V16" s="7">
        <f t="shared" si="3"/>
        <v>0</v>
      </c>
      <c r="W16" s="7">
        <f t="shared" si="3"/>
        <v>0</v>
      </c>
      <c r="X16" s="7">
        <f t="shared" si="3"/>
        <v>0</v>
      </c>
      <c r="Y16" s="7">
        <f t="shared" si="3"/>
        <v>0</v>
      </c>
      <c r="Z16" s="7">
        <f t="shared" si="3"/>
        <v>0</v>
      </c>
      <c r="AA16" s="7">
        <f t="shared" si="3"/>
        <v>0</v>
      </c>
      <c r="AB16" s="7">
        <f t="shared" si="3"/>
        <v>0</v>
      </c>
      <c r="AC16" s="7">
        <f t="shared" si="3"/>
        <v>0</v>
      </c>
      <c r="AD16" s="7">
        <f t="shared" si="3"/>
        <v>0</v>
      </c>
      <c r="AE16" s="7">
        <f t="shared" si="3"/>
        <v>0</v>
      </c>
      <c r="AF16" s="7">
        <f t="shared" si="3"/>
        <v>7.5</v>
      </c>
      <c r="AG16" s="7">
        <f t="shared" si="3"/>
        <v>9</v>
      </c>
    </row>
    <row r="17" spans="1:34" x14ac:dyDescent="0.25">
      <c r="A17" s="7" t="s">
        <v>142</v>
      </c>
      <c r="B17" s="7">
        <f>B9</f>
        <v>83.248000000000005</v>
      </c>
      <c r="C17" s="7">
        <f t="shared" ref="C17:AE17" si="4">C9</f>
        <v>98.384</v>
      </c>
      <c r="D17" s="7">
        <f t="shared" si="4"/>
        <v>120.056</v>
      </c>
      <c r="E17" s="7">
        <f t="shared" si="4"/>
        <v>144.136</v>
      </c>
      <c r="F17" s="7">
        <f t="shared" si="4"/>
        <v>168.21600000000001</v>
      </c>
      <c r="G17" s="7">
        <f t="shared" si="4"/>
        <v>192.29599999999999</v>
      </c>
      <c r="H17" s="7">
        <f t="shared" si="4"/>
        <v>216.376</v>
      </c>
      <c r="I17" s="7">
        <f t="shared" si="4"/>
        <v>240.45599999999999</v>
      </c>
      <c r="J17" s="7">
        <f t="shared" si="4"/>
        <v>264.536</v>
      </c>
      <c r="K17" s="7">
        <f t="shared" si="4"/>
        <v>288.61599999999999</v>
      </c>
      <c r="L17" s="7">
        <f t="shared" si="4"/>
        <v>309.60000000000002</v>
      </c>
      <c r="M17" s="7">
        <f t="shared" si="4"/>
        <v>309.60000000000002</v>
      </c>
      <c r="N17" s="7">
        <f t="shared" si="4"/>
        <v>335.4</v>
      </c>
      <c r="O17" s="7">
        <f t="shared" si="4"/>
        <v>361.2</v>
      </c>
      <c r="P17" s="7">
        <f t="shared" si="4"/>
        <v>387</v>
      </c>
      <c r="Q17" s="7">
        <f t="shared" si="4"/>
        <v>412.8</v>
      </c>
      <c r="R17" s="7">
        <f t="shared" si="4"/>
        <v>438.6</v>
      </c>
      <c r="S17" s="7">
        <f t="shared" si="4"/>
        <v>464.4</v>
      </c>
      <c r="T17" s="7">
        <f t="shared" si="4"/>
        <v>490.2</v>
      </c>
      <c r="U17" s="7">
        <f t="shared" si="4"/>
        <v>516</v>
      </c>
      <c r="V17" s="7">
        <f t="shared" si="4"/>
        <v>541.79999999999995</v>
      </c>
      <c r="W17" s="7">
        <f t="shared" si="4"/>
        <v>567.6</v>
      </c>
      <c r="X17" s="7">
        <f t="shared" si="4"/>
        <v>593.4</v>
      </c>
      <c r="Y17" s="7">
        <f t="shared" si="4"/>
        <v>619.20000000000005</v>
      </c>
      <c r="Z17" s="7">
        <f t="shared" si="4"/>
        <v>645</v>
      </c>
      <c r="AA17" s="7">
        <f t="shared" si="4"/>
        <v>670.8</v>
      </c>
      <c r="AB17" s="7">
        <f t="shared" si="4"/>
        <v>696.6</v>
      </c>
      <c r="AC17" s="7">
        <f t="shared" si="4"/>
        <v>722.4</v>
      </c>
      <c r="AD17" s="7">
        <f t="shared" si="4"/>
        <v>748.2</v>
      </c>
      <c r="AE17" s="7">
        <f t="shared" si="4"/>
        <v>774</v>
      </c>
      <c r="AF17" s="7">
        <v>774</v>
      </c>
      <c r="AG17" s="7">
        <v>774</v>
      </c>
    </row>
    <row r="18" spans="1:34" x14ac:dyDescent="0.25">
      <c r="A18" s="7" t="s">
        <v>81</v>
      </c>
      <c r="B18" s="7">
        <f>B10</f>
        <v>1329.5630000000001</v>
      </c>
      <c r="C18" s="7">
        <f t="shared" ref="C18:AE18" si="5">C10</f>
        <v>1517.396</v>
      </c>
      <c r="D18" s="7">
        <f t="shared" si="5"/>
        <v>1616.837</v>
      </c>
      <c r="E18" s="7">
        <f t="shared" si="5"/>
        <v>1929.8920000000001</v>
      </c>
      <c r="F18" s="7">
        <f t="shared" si="5"/>
        <v>2242.9470000000001</v>
      </c>
      <c r="G18" s="7">
        <f t="shared" si="5"/>
        <v>2556.002</v>
      </c>
      <c r="H18" s="7">
        <f t="shared" si="5"/>
        <v>2869.0569999999998</v>
      </c>
      <c r="I18" s="7">
        <f t="shared" si="5"/>
        <v>3182.1120000000001</v>
      </c>
      <c r="J18" s="7">
        <f t="shared" si="5"/>
        <v>3495.1669999999999</v>
      </c>
      <c r="K18" s="7">
        <f t="shared" si="5"/>
        <v>3808.2220000000002</v>
      </c>
      <c r="L18" s="7">
        <f t="shared" si="5"/>
        <v>4121.277</v>
      </c>
      <c r="M18" s="7">
        <f t="shared" si="5"/>
        <v>4419.6000000000004</v>
      </c>
      <c r="N18" s="7">
        <f t="shared" si="5"/>
        <v>4553.3211605074703</v>
      </c>
      <c r="O18" s="7">
        <f t="shared" si="5"/>
        <v>4866.3761605074696</v>
      </c>
      <c r="P18" s="7">
        <f t="shared" si="5"/>
        <v>5179.4311605074699</v>
      </c>
      <c r="Q18" s="7">
        <f t="shared" si="5"/>
        <v>5492.4861605074702</v>
      </c>
      <c r="R18" s="7">
        <f t="shared" si="5"/>
        <v>5805.5411605074696</v>
      </c>
      <c r="S18" s="7">
        <f t="shared" si="5"/>
        <v>6118.5961605074699</v>
      </c>
      <c r="T18" s="7">
        <f t="shared" si="5"/>
        <v>6431.6511605074702</v>
      </c>
      <c r="U18" s="7">
        <f t="shared" si="5"/>
        <v>6663.9979999999996</v>
      </c>
      <c r="V18" s="7">
        <f t="shared" si="5"/>
        <v>6663.9979999999996</v>
      </c>
      <c r="W18" s="7">
        <f t="shared" si="5"/>
        <v>6663.9979999999996</v>
      </c>
      <c r="X18" s="7">
        <f t="shared" si="5"/>
        <v>6663.9979999999996</v>
      </c>
      <c r="Y18" s="7">
        <f t="shared" si="5"/>
        <v>6663.9979999999996</v>
      </c>
      <c r="Z18" s="7">
        <f t="shared" si="5"/>
        <v>6663.9979999999996</v>
      </c>
      <c r="AA18" s="7">
        <f t="shared" si="5"/>
        <v>6663.9979999999996</v>
      </c>
      <c r="AB18" s="7">
        <f t="shared" si="5"/>
        <v>6663.9979999999996</v>
      </c>
      <c r="AC18" s="7">
        <f t="shared" si="5"/>
        <v>6663.9979999999996</v>
      </c>
      <c r="AD18" s="7">
        <f t="shared" si="5"/>
        <v>6663.9979999999996</v>
      </c>
      <c r="AE18" s="7">
        <f t="shared" si="5"/>
        <v>6663.9979999999996</v>
      </c>
      <c r="AF18" s="7">
        <v>6663.9979999999996</v>
      </c>
      <c r="AG18" s="7">
        <v>6663.9979999999996</v>
      </c>
    </row>
    <row r="19" spans="1:34" x14ac:dyDescent="0.25">
      <c r="A19" s="7" t="s">
        <v>176</v>
      </c>
      <c r="B19" s="7">
        <f>B11</f>
        <v>304.03075531522472</v>
      </c>
      <c r="C19" s="7">
        <f t="shared" ref="C19:AG19" si="6">C11</f>
        <v>342.03459972962787</v>
      </c>
      <c r="D19" s="7">
        <f t="shared" si="6"/>
        <v>380.03844414403068</v>
      </c>
      <c r="E19" s="7">
        <f t="shared" si="6"/>
        <v>1140.1153324320924</v>
      </c>
      <c r="F19" s="7">
        <f t="shared" si="6"/>
        <v>1900.1922207201535</v>
      </c>
      <c r="G19" s="7">
        <f t="shared" si="6"/>
        <v>2660.2691090082139</v>
      </c>
      <c r="H19" s="7">
        <f t="shared" si="6"/>
        <v>2660.2691090082162</v>
      </c>
      <c r="I19" s="7">
        <f t="shared" si="6"/>
        <v>2660.2691090082167</v>
      </c>
      <c r="J19" s="7">
        <f t="shared" si="6"/>
        <v>2660.2691090082162</v>
      </c>
      <c r="K19" s="7">
        <f t="shared" si="6"/>
        <v>2660.2691090082158</v>
      </c>
      <c r="L19" s="7">
        <f t="shared" si="6"/>
        <v>2660.2691090082162</v>
      </c>
      <c r="M19" s="7">
        <f t="shared" si="6"/>
        <v>2385.7439463735818</v>
      </c>
      <c r="N19" s="7">
        <f t="shared" si="6"/>
        <v>2072.5968561616337</v>
      </c>
      <c r="O19" s="7">
        <f t="shared" si="6"/>
        <v>1615.5159680682521</v>
      </c>
      <c r="P19" s="7">
        <f t="shared" si="6"/>
        <v>1260.9922093466098</v>
      </c>
      <c r="Q19" s="7">
        <f t="shared" si="6"/>
        <v>1361.9095348073286</v>
      </c>
      <c r="R19" s="7">
        <f t="shared" si="6"/>
        <v>1239.2574713003212</v>
      </c>
      <c r="S19" s="7">
        <f t="shared" si="6"/>
        <v>4422.4857303715435</v>
      </c>
      <c r="T19" s="7">
        <f t="shared" si="6"/>
        <v>4356.2610264127024</v>
      </c>
      <c r="U19" s="7">
        <f t="shared" si="6"/>
        <v>4373.6166480318761</v>
      </c>
      <c r="V19" s="7">
        <f t="shared" si="6"/>
        <v>4373.6166480318743</v>
      </c>
      <c r="W19" s="7">
        <f t="shared" si="6"/>
        <v>4391.1111146240028</v>
      </c>
      <c r="X19" s="7">
        <f t="shared" si="6"/>
        <v>4391.1111146239964</v>
      </c>
      <c r="Y19" s="7">
        <f t="shared" si="6"/>
        <v>4391.111114624</v>
      </c>
      <c r="Z19" s="7">
        <f t="shared" si="6"/>
        <v>4391.111114624</v>
      </c>
      <c r="AA19" s="7">
        <f t="shared" si="6"/>
        <v>4391.111114624</v>
      </c>
      <c r="AB19" s="7">
        <f t="shared" si="6"/>
        <v>4391.111114624</v>
      </c>
      <c r="AC19" s="7">
        <f t="shared" si="6"/>
        <v>4391.111114624</v>
      </c>
      <c r="AD19" s="7">
        <f t="shared" si="6"/>
        <v>4391.111114624</v>
      </c>
      <c r="AE19" s="7">
        <f t="shared" si="6"/>
        <v>4391.1111146240009</v>
      </c>
      <c r="AF19" s="7">
        <f t="shared" si="6"/>
        <v>4391.111114624</v>
      </c>
      <c r="AG19" s="7">
        <f t="shared" si="6"/>
        <v>4391.111114624</v>
      </c>
    </row>
    <row r="20" spans="1:34" x14ac:dyDescent="0.25">
      <c r="A20" s="73" t="s">
        <v>150</v>
      </c>
      <c r="B20" s="8">
        <f>SUM(B13:B19)</f>
        <v>2005.4877553152248</v>
      </c>
      <c r="C20" s="8">
        <f>SUM(C13:C19)</f>
        <v>2247.3265997296276</v>
      </c>
      <c r="D20" s="8">
        <f t="shared" ref="D20:AF20" si="7">SUM(D13:D19)</f>
        <v>2407.3094441440307</v>
      </c>
      <c r="E20" s="8">
        <f t="shared" si="7"/>
        <v>3504.9213324320926</v>
      </c>
      <c r="F20" s="8">
        <f>SUM(F13:F19)</f>
        <v>4602.5332207201536</v>
      </c>
      <c r="G20" s="8">
        <f t="shared" si="7"/>
        <v>5700.1451090082137</v>
      </c>
      <c r="H20" s="8">
        <f t="shared" si="7"/>
        <v>6037.2801090082157</v>
      </c>
      <c r="I20" s="8">
        <f t="shared" si="7"/>
        <v>6374.4151090082169</v>
      </c>
      <c r="J20" s="8">
        <f t="shared" si="7"/>
        <v>6711.5501090082162</v>
      </c>
      <c r="K20" s="8">
        <f t="shared" si="7"/>
        <v>7048.6851090082164</v>
      </c>
      <c r="L20" s="8">
        <f t="shared" si="7"/>
        <v>7382.7241090082161</v>
      </c>
      <c r="M20" s="8">
        <f t="shared" si="7"/>
        <v>7406.5219463735821</v>
      </c>
      <c r="N20" s="8">
        <f t="shared" si="7"/>
        <v>7252.896016669104</v>
      </c>
      <c r="O20" s="8">
        <f t="shared" si="7"/>
        <v>7134.6701285757217</v>
      </c>
      <c r="P20" s="8">
        <f t="shared" si="7"/>
        <v>7119.0013698540806</v>
      </c>
      <c r="Q20" s="8">
        <f t="shared" si="7"/>
        <v>7580.3236953147989</v>
      </c>
      <c r="R20" s="8">
        <f t="shared" si="7"/>
        <v>7818.0766318077913</v>
      </c>
      <c r="S20" s="8">
        <f t="shared" si="7"/>
        <v>11379.169890879013</v>
      </c>
      <c r="T20" s="8">
        <f t="shared" si="7"/>
        <v>11683.050186920173</v>
      </c>
      <c r="U20" s="8">
        <f t="shared" si="7"/>
        <v>11979.702648031875</v>
      </c>
      <c r="V20" s="8">
        <f t="shared" si="7"/>
        <v>12026.652648031873</v>
      </c>
      <c r="W20" s="8">
        <f t="shared" si="7"/>
        <v>12091.097114624003</v>
      </c>
      <c r="X20" s="8">
        <f t="shared" si="7"/>
        <v>12124.511114623996</v>
      </c>
      <c r="Y20" s="8">
        <f t="shared" si="7"/>
        <v>12150.311114624001</v>
      </c>
      <c r="Z20" s="8">
        <f t="shared" si="7"/>
        <v>12176.111114624</v>
      </c>
      <c r="AA20" s="8">
        <f t="shared" si="7"/>
        <v>12201.911114623999</v>
      </c>
      <c r="AB20" s="8">
        <f t="shared" si="7"/>
        <v>12227.711114623999</v>
      </c>
      <c r="AC20" s="8">
        <f t="shared" si="7"/>
        <v>12253.511114624</v>
      </c>
      <c r="AD20" s="8">
        <f t="shared" si="7"/>
        <v>12279.311114624001</v>
      </c>
      <c r="AE20" s="8">
        <f t="shared" si="7"/>
        <v>12305.111114624</v>
      </c>
      <c r="AF20" s="8">
        <f t="shared" si="7"/>
        <v>12312.611114624</v>
      </c>
      <c r="AG20" s="8">
        <f>SUM(AG13:AG19)</f>
        <v>12314.111114624</v>
      </c>
    </row>
    <row r="21" spans="1:34" x14ac:dyDescent="0.25">
      <c r="A21" s="73"/>
      <c r="B21" s="8">
        <f>B20-B22</f>
        <v>0</v>
      </c>
      <c r="C21" s="8">
        <f t="shared" ref="C21:R21" si="8">C20-C22</f>
        <v>0</v>
      </c>
      <c r="D21" s="8">
        <f t="shared" si="8"/>
        <v>0</v>
      </c>
      <c r="E21" s="8">
        <f t="shared" si="8"/>
        <v>0</v>
      </c>
      <c r="F21" s="8">
        <f t="shared" si="8"/>
        <v>0</v>
      </c>
      <c r="G21" s="8">
        <f t="shared" si="8"/>
        <v>0</v>
      </c>
      <c r="H21" s="8">
        <f t="shared" si="8"/>
        <v>0</v>
      </c>
      <c r="I21" s="8">
        <f t="shared" si="8"/>
        <v>0</v>
      </c>
      <c r="J21" s="8">
        <f t="shared" si="8"/>
        <v>-760.47688828806167</v>
      </c>
      <c r="K21" s="8">
        <f t="shared" si="8"/>
        <v>-760.47688828806167</v>
      </c>
      <c r="L21" s="8">
        <f t="shared" si="8"/>
        <v>-760.4768882880644</v>
      </c>
      <c r="M21" s="8">
        <f t="shared" si="8"/>
        <v>-735.20632812285839</v>
      </c>
      <c r="N21" s="8">
        <f t="shared" si="8"/>
        <v>-903.30384751003839</v>
      </c>
      <c r="O21" s="8">
        <f t="shared" si="8"/>
        <v>-868.81638383669178</v>
      </c>
      <c r="P21" s="8">
        <f t="shared" si="8"/>
        <v>-1292.8253644403558</v>
      </c>
      <c r="Q21" s="8">
        <f t="shared" si="8"/>
        <v>-1100.775515633597</v>
      </c>
      <c r="R21" s="8">
        <f t="shared" si="8"/>
        <v>-925.02319830409215</v>
      </c>
      <c r="S21" s="8"/>
      <c r="T21" s="8"/>
      <c r="U21" s="8"/>
      <c r="V21" s="8"/>
      <c r="W21" s="8"/>
      <c r="X21" s="8"/>
      <c r="Y21" s="8"/>
      <c r="Z21" s="8"/>
      <c r="AA21" s="8"/>
      <c r="AB21" s="8"/>
      <c r="AC21" s="8"/>
      <c r="AD21" s="8"/>
      <c r="AE21" s="8"/>
      <c r="AF21" s="8"/>
      <c r="AG21" s="8"/>
    </row>
    <row r="22" spans="1:34" x14ac:dyDescent="0.25">
      <c r="A22" s="7" t="s">
        <v>336</v>
      </c>
      <c r="B22" s="7">
        <v>2005.4877553152246</v>
      </c>
      <c r="C22" s="7">
        <v>2247.3265997296276</v>
      </c>
      <c r="D22" s="7">
        <v>2407.3094441440307</v>
      </c>
      <c r="E22" s="7">
        <v>3504.9213324320926</v>
      </c>
      <c r="F22" s="7">
        <v>4602.5332207201536</v>
      </c>
      <c r="G22" s="7">
        <v>5700.1451090082155</v>
      </c>
      <c r="H22" s="7">
        <v>6037.2801090082166</v>
      </c>
      <c r="I22" s="7">
        <v>6374.4151090082178</v>
      </c>
      <c r="J22" s="7">
        <v>7472.0269972962778</v>
      </c>
      <c r="K22" s="7">
        <v>7809.1619972962781</v>
      </c>
      <c r="L22" s="7">
        <v>8143.2009972962805</v>
      </c>
      <c r="M22" s="7">
        <v>8141.7282744964405</v>
      </c>
      <c r="N22" s="7">
        <v>8156.1998641791424</v>
      </c>
      <c r="O22" s="7">
        <v>8003.4865124124135</v>
      </c>
      <c r="P22" s="7">
        <v>8411.8267342944364</v>
      </c>
      <c r="Q22" s="7">
        <v>8681.0992109483959</v>
      </c>
      <c r="R22" s="7">
        <v>8743.0998301118834</v>
      </c>
      <c r="S22" s="7">
        <v>8886.3204902507514</v>
      </c>
      <c r="T22" s="7">
        <v>9020.3314101655487</v>
      </c>
      <c r="U22" s="7">
        <v>9214.0944260917659</v>
      </c>
      <c r="V22" s="7">
        <v>9251.2727972920111</v>
      </c>
      <c r="W22" s="7">
        <v>9251.2727972920111</v>
      </c>
      <c r="X22" s="7">
        <v>9251.2727972920111</v>
      </c>
      <c r="Y22" s="7">
        <v>9251.2727972920111</v>
      </c>
      <c r="Z22" s="7">
        <v>9251.2727972920111</v>
      </c>
      <c r="AA22" s="7">
        <v>9251.2727972920111</v>
      </c>
      <c r="AB22" s="7">
        <v>9251.2727972920111</v>
      </c>
      <c r="AC22" s="7">
        <v>9251.2727972920111</v>
      </c>
      <c r="AD22" s="7">
        <v>9251.2727972920111</v>
      </c>
      <c r="AE22" s="7">
        <v>9251.2727972920111</v>
      </c>
      <c r="AF22" s="7">
        <v>9251.2727972920111</v>
      </c>
      <c r="AG22" s="7">
        <v>9251.2727972920111</v>
      </c>
    </row>
    <row r="23" spans="1:34" x14ac:dyDescent="0.25">
      <c r="A23" s="7" t="s">
        <v>222</v>
      </c>
      <c r="B23" s="7">
        <v>2005.4877553152251</v>
      </c>
      <c r="C23" s="7">
        <v>2247.3265997296276</v>
      </c>
      <c r="D23" s="7">
        <v>2407.3094441440307</v>
      </c>
      <c r="E23" s="7">
        <v>3504.9213324320926</v>
      </c>
      <c r="F23" s="7">
        <v>4602.5332207201536</v>
      </c>
      <c r="G23" s="7">
        <v>5700.1451090082155</v>
      </c>
      <c r="H23" s="7">
        <v>6037.2801090082166</v>
      </c>
      <c r="I23" s="7">
        <v>6374.4151090082178</v>
      </c>
      <c r="J23" s="7">
        <v>6711.5501090082162</v>
      </c>
      <c r="K23" s="7">
        <v>7048.6851090082164</v>
      </c>
      <c r="L23" s="7">
        <v>7382.7241090082171</v>
      </c>
      <c r="M23" s="7">
        <v>7447.8726579416771</v>
      </c>
      <c r="N23" s="7">
        <v>7571.0693018812253</v>
      </c>
      <c r="O23" s="7">
        <v>7448.4230909303815</v>
      </c>
      <c r="P23" s="7">
        <v>7686.3082161868715</v>
      </c>
      <c r="Q23" s="7">
        <v>8113.3963241626279</v>
      </c>
      <c r="R23" s="7">
        <v>8235.99037436658</v>
      </c>
      <c r="S23" s="7">
        <v>11485.334823605815</v>
      </c>
      <c r="T23" s="7">
        <v>11757.965119646975</v>
      </c>
      <c r="U23" s="7">
        <v>12020.325302460169</v>
      </c>
      <c r="V23" s="7">
        <v>12046.125302460172</v>
      </c>
      <c r="W23" s="7">
        <v>12089.4197690523</v>
      </c>
      <c r="X23" s="7">
        <v>12115.219769052293</v>
      </c>
      <c r="Y23" s="7">
        <v>12141.019769052295</v>
      </c>
      <c r="Z23" s="7">
        <v>12166.819769052297</v>
      </c>
      <c r="AA23" s="7">
        <v>12192.619769052297</v>
      </c>
      <c r="AB23" s="7">
        <v>12218.419769052296</v>
      </c>
      <c r="AC23" s="7">
        <v>12253.511114624009</v>
      </c>
      <c r="AD23" s="7">
        <v>12279.311114624008</v>
      </c>
      <c r="AE23" s="7">
        <v>12305.111114623998</v>
      </c>
      <c r="AF23" s="7">
        <v>12305.111114623998</v>
      </c>
      <c r="AG23" s="7">
        <v>12305.111114623998</v>
      </c>
    </row>
    <row r="24" spans="1:34" ht="15.75" thickBot="1" x14ac:dyDescent="0.3">
      <c r="A24" s="147" t="s">
        <v>326</v>
      </c>
      <c r="B24" s="147">
        <v>2005.4877553152248</v>
      </c>
      <c r="C24" s="147">
        <v>2247.3265997296276</v>
      </c>
      <c r="D24" s="147">
        <v>2407.3094441440307</v>
      </c>
      <c r="E24" s="147">
        <v>3504.9213324320926</v>
      </c>
      <c r="F24" s="147">
        <v>4602.5332207201545</v>
      </c>
      <c r="G24" s="147">
        <v>5700.1451090082155</v>
      </c>
      <c r="H24" s="147">
        <v>6037.2801090082157</v>
      </c>
      <c r="I24" s="147">
        <v>6374.4151090082159</v>
      </c>
      <c r="J24" s="147">
        <v>6711.5501090082153</v>
      </c>
      <c r="K24" s="147">
        <v>7048.6851090082164</v>
      </c>
      <c r="L24" s="147">
        <v>7382.7241090082161</v>
      </c>
      <c r="M24" s="147">
        <v>7447.8726579416762</v>
      </c>
      <c r="N24" s="147">
        <v>7571.0693018812253</v>
      </c>
      <c r="O24" s="147">
        <v>7448.4230909303815</v>
      </c>
      <c r="P24" s="147">
        <v>7686.3082161868715</v>
      </c>
      <c r="Q24" s="147">
        <v>8113.3963241626279</v>
      </c>
      <c r="R24" s="147">
        <v>8235.9903743665782</v>
      </c>
      <c r="S24" s="147">
        <v>11485.334823605817</v>
      </c>
      <c r="T24" s="147">
        <v>11757.965119646975</v>
      </c>
      <c r="U24" s="147">
        <v>12020.325302460162</v>
      </c>
      <c r="V24" s="147">
        <v>12046.125302460161</v>
      </c>
      <c r="W24" s="147">
        <v>12089.419769052289</v>
      </c>
      <c r="X24" s="147">
        <v>12115.219769052288</v>
      </c>
      <c r="Y24" s="147">
        <v>12141.019769052287</v>
      </c>
      <c r="Z24" s="147">
        <v>12166.819769052287</v>
      </c>
      <c r="AA24" s="147">
        <v>12192.619769052286</v>
      </c>
      <c r="AB24" s="147">
        <v>12218.419769052285</v>
      </c>
      <c r="AC24" s="147">
        <v>12253.511114624001</v>
      </c>
      <c r="AD24" s="147">
        <v>12279.311114624001</v>
      </c>
      <c r="AE24" s="147">
        <v>12305.111114624</v>
      </c>
      <c r="AF24" s="147">
        <v>12305.111114624</v>
      </c>
      <c r="AG24" s="147">
        <v>12305.111114624</v>
      </c>
    </row>
    <row r="25" spans="1:34" x14ac:dyDescent="0.25">
      <c r="A25" s="148" t="s">
        <v>226</v>
      </c>
      <c r="B25" s="82">
        <v>0</v>
      </c>
      <c r="C25" s="82">
        <v>0</v>
      </c>
      <c r="D25" s="82">
        <v>0</v>
      </c>
      <c r="E25" s="82">
        <v>0</v>
      </c>
      <c r="F25" s="82">
        <f>AVERAGE(F22:AG22)</f>
        <v>8371.8651378603045</v>
      </c>
      <c r="G25" s="82">
        <v>8371.8651378603045</v>
      </c>
      <c r="H25" s="82">
        <v>8371.8651378603045</v>
      </c>
      <c r="I25" s="82">
        <v>8371.8651378603045</v>
      </c>
      <c r="J25" s="82">
        <v>8371.8651378603045</v>
      </c>
      <c r="K25" s="82">
        <v>8371.8651378603045</v>
      </c>
      <c r="L25" s="82">
        <v>8371.8651378603045</v>
      </c>
      <c r="M25" s="82">
        <v>8371.8651378603045</v>
      </c>
      <c r="N25" s="82">
        <v>8371.8651378603045</v>
      </c>
      <c r="O25" s="82">
        <v>8371.8651378603045</v>
      </c>
      <c r="P25" s="82">
        <v>8371.8651378603045</v>
      </c>
      <c r="Q25" s="82">
        <v>8371.8651378603045</v>
      </c>
      <c r="R25" s="82">
        <v>8371.8651378603045</v>
      </c>
      <c r="S25" s="82">
        <v>8371.8651378603045</v>
      </c>
      <c r="T25" s="82">
        <v>8371.8651378603045</v>
      </c>
      <c r="U25" s="82">
        <v>8371.8651378603045</v>
      </c>
      <c r="V25" s="82">
        <v>8371.8651378603045</v>
      </c>
      <c r="W25" s="82">
        <v>8371.8651378603045</v>
      </c>
      <c r="X25" s="82">
        <v>8371.8651378603045</v>
      </c>
      <c r="Y25" s="82">
        <v>8371.8651378603045</v>
      </c>
      <c r="Z25" s="82">
        <v>8371.8651378603045</v>
      </c>
      <c r="AA25" s="82">
        <v>8371.8651378603045</v>
      </c>
      <c r="AB25" s="82">
        <v>8371.8651378603045</v>
      </c>
      <c r="AC25" s="82">
        <v>8371.8651378603045</v>
      </c>
      <c r="AD25" s="82">
        <v>8371.8651378603045</v>
      </c>
      <c r="AE25" s="82">
        <v>8371.8651378603045</v>
      </c>
      <c r="AF25" s="82">
        <v>8371.8651378603045</v>
      </c>
      <c r="AG25" s="83">
        <v>8371.8651378603045</v>
      </c>
    </row>
    <row r="26" spans="1:34" ht="15.75" thickBot="1" x14ac:dyDescent="0.3">
      <c r="A26" s="149" t="s">
        <v>327</v>
      </c>
      <c r="B26" s="85">
        <v>0</v>
      </c>
      <c r="C26" s="85">
        <v>0</v>
      </c>
      <c r="D26" s="85">
        <v>0</v>
      </c>
      <c r="E26" s="85">
        <v>0</v>
      </c>
      <c r="F26" s="85">
        <f>AVERAGE(F20:AG20)</f>
        <v>9631.2037963604107</v>
      </c>
      <c r="G26" s="85">
        <v>9631.2037963604107</v>
      </c>
      <c r="H26" s="85">
        <v>9631.2037963604107</v>
      </c>
      <c r="I26" s="85">
        <v>9631.2037963604107</v>
      </c>
      <c r="J26" s="85">
        <v>9631.2037963604107</v>
      </c>
      <c r="K26" s="85">
        <v>9631.2037963604107</v>
      </c>
      <c r="L26" s="85">
        <v>9631.2037963604107</v>
      </c>
      <c r="M26" s="85">
        <v>9631.2037963604107</v>
      </c>
      <c r="N26" s="85">
        <v>9631.2037963604107</v>
      </c>
      <c r="O26" s="85">
        <v>9631.2037963604107</v>
      </c>
      <c r="P26" s="85">
        <v>9631.2037963604107</v>
      </c>
      <c r="Q26" s="85">
        <v>9631.2037963604107</v>
      </c>
      <c r="R26" s="85">
        <v>9631.2037963604107</v>
      </c>
      <c r="S26" s="85">
        <v>9631.2037963604107</v>
      </c>
      <c r="T26" s="85">
        <v>9631.2037963604107</v>
      </c>
      <c r="U26" s="85">
        <v>9631.2037963604107</v>
      </c>
      <c r="V26" s="85">
        <v>9631.2037963604107</v>
      </c>
      <c r="W26" s="85">
        <v>9631.2037963604107</v>
      </c>
      <c r="X26" s="85">
        <v>9631.2037963604107</v>
      </c>
      <c r="Y26" s="85">
        <v>9631.2037963604107</v>
      </c>
      <c r="Z26" s="85">
        <v>9631.2037963604107</v>
      </c>
      <c r="AA26" s="85">
        <v>9631.2037963604107</v>
      </c>
      <c r="AB26" s="85">
        <v>9631.2037963604107</v>
      </c>
      <c r="AC26" s="85">
        <v>9631.2037963604107</v>
      </c>
      <c r="AD26" s="85">
        <v>9631.2037963604107</v>
      </c>
      <c r="AE26" s="85">
        <v>9631.2037963604107</v>
      </c>
      <c r="AF26" s="85">
        <v>9631.2037963604107</v>
      </c>
      <c r="AG26" s="86">
        <v>9631.2037963604107</v>
      </c>
    </row>
    <row r="27" spans="1:34" x14ac:dyDescent="0.25">
      <c r="A27" s="8"/>
      <c r="B27" s="65"/>
      <c r="C27" s="65"/>
      <c r="D27" s="65"/>
      <c r="E27" s="65"/>
      <c r="F27" s="65">
        <f>F26-F25</f>
        <v>1259.3386585001062</v>
      </c>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row>
    <row r="28" spans="1:34" x14ac:dyDescent="0.25">
      <c r="B28" s="19">
        <f>SUM(B13:B18)</f>
        <v>1701.4570000000001</v>
      </c>
      <c r="C28" s="19">
        <f t="shared" ref="C28:AG28" si="9">SUM(C13:C18)</f>
        <v>1905.2919999999999</v>
      </c>
      <c r="D28" s="19">
        <f t="shared" si="9"/>
        <v>2027.271</v>
      </c>
      <c r="E28" s="19">
        <f t="shared" si="9"/>
        <v>2364.806</v>
      </c>
      <c r="F28" s="19">
        <f t="shared" si="9"/>
        <v>2702.3410000000003</v>
      </c>
      <c r="G28" s="19">
        <f t="shared" si="9"/>
        <v>3039.8759999999997</v>
      </c>
      <c r="H28" s="19">
        <f t="shared" si="9"/>
        <v>3377.0109999999995</v>
      </c>
      <c r="I28" s="19">
        <f t="shared" si="9"/>
        <v>3714.1460000000002</v>
      </c>
      <c r="J28" s="19">
        <f t="shared" si="9"/>
        <v>4051.2809999999999</v>
      </c>
      <c r="K28" s="19">
        <f t="shared" si="9"/>
        <v>4388.4160000000002</v>
      </c>
      <c r="L28" s="19">
        <f t="shared" si="9"/>
        <v>4722.4549999999999</v>
      </c>
      <c r="M28" s="19">
        <f t="shared" si="9"/>
        <v>5020.7780000000002</v>
      </c>
      <c r="N28" s="19">
        <f t="shared" si="9"/>
        <v>5180.2991605074703</v>
      </c>
      <c r="O28" s="19">
        <f t="shared" si="9"/>
        <v>5519.1541605074699</v>
      </c>
      <c r="P28" s="19">
        <f t="shared" si="9"/>
        <v>5858.0091605074704</v>
      </c>
      <c r="Q28" s="19">
        <f t="shared" si="9"/>
        <v>6218.4141605074701</v>
      </c>
      <c r="R28" s="19">
        <f t="shared" si="9"/>
        <v>6578.8191605074699</v>
      </c>
      <c r="S28" s="19">
        <f t="shared" si="9"/>
        <v>6956.6841605074696</v>
      </c>
      <c r="T28" s="19">
        <f t="shared" si="9"/>
        <v>7326.7891605074701</v>
      </c>
      <c r="U28" s="19">
        <f t="shared" si="9"/>
        <v>7606.0859999999993</v>
      </c>
      <c r="V28" s="19">
        <f t="shared" si="9"/>
        <v>7653.0359999999991</v>
      </c>
      <c r="W28" s="19">
        <f t="shared" si="9"/>
        <v>7699.9859999999999</v>
      </c>
      <c r="X28" s="19">
        <f t="shared" si="9"/>
        <v>7733.4</v>
      </c>
      <c r="Y28" s="19">
        <f t="shared" si="9"/>
        <v>7759.2</v>
      </c>
      <c r="Z28" s="19">
        <f t="shared" si="9"/>
        <v>7785</v>
      </c>
      <c r="AA28" s="19">
        <f t="shared" si="9"/>
        <v>7810.7999999999993</v>
      </c>
      <c r="AB28" s="19">
        <f t="shared" si="9"/>
        <v>7836.5999999999995</v>
      </c>
      <c r="AC28" s="19">
        <f t="shared" si="9"/>
        <v>7862.4</v>
      </c>
      <c r="AD28" s="19">
        <f t="shared" si="9"/>
        <v>7888.2</v>
      </c>
      <c r="AE28" s="19">
        <f t="shared" si="9"/>
        <v>7914</v>
      </c>
      <c r="AF28" s="19">
        <f t="shared" si="9"/>
        <v>7921.5</v>
      </c>
      <c r="AG28" s="19">
        <f t="shared" si="9"/>
        <v>7923</v>
      </c>
      <c r="AH28" s="19">
        <f>MAX(B28:AG28)</f>
        <v>7923</v>
      </c>
    </row>
    <row r="29" spans="1:34" x14ac:dyDescent="0.25">
      <c r="A29" s="66">
        <v>4390</v>
      </c>
      <c r="B29" s="19">
        <v>2005.4877553152251</v>
      </c>
      <c r="C29" s="19">
        <v>2247.3265997296276</v>
      </c>
      <c r="D29" s="19">
        <v>2407.3094441440307</v>
      </c>
      <c r="E29" s="19">
        <v>3504.9213324320926</v>
      </c>
      <c r="F29" s="19">
        <v>4602.5332207201545</v>
      </c>
      <c r="G29" s="19">
        <v>5700.1451090082146</v>
      </c>
      <c r="H29" s="19">
        <v>6037.2801090082157</v>
      </c>
      <c r="I29" s="19">
        <v>6374.4151090082169</v>
      </c>
      <c r="J29" s="19">
        <v>6711.5501090082153</v>
      </c>
      <c r="K29" s="19">
        <v>7048.6851090082164</v>
      </c>
      <c r="L29" s="19">
        <v>7312.7471090082163</v>
      </c>
      <c r="M29" s="19">
        <v>7079.5726579416769</v>
      </c>
      <c r="N29" s="19">
        <v>7188.0110218762966</v>
      </c>
      <c r="O29" s="19">
        <v>6999.383205553946</v>
      </c>
      <c r="P29" s="19">
        <v>7083.106397105259</v>
      </c>
      <c r="Q29" s="19">
        <v>7478.0864924095094</v>
      </c>
      <c r="R29" s="19">
        <v>7805.5078929356469</v>
      </c>
      <c r="S29" s="19">
        <v>11159.792508255763</v>
      </c>
      <c r="T29" s="19">
        <v>11455.034026412699</v>
      </c>
      <c r="U29" s="19">
        <v>11823.794648031871</v>
      </c>
      <c r="V29" s="19">
        <v>11935.804648031874</v>
      </c>
      <c r="W29" s="19">
        <v>11978.113114624</v>
      </c>
      <c r="X29" s="19">
        <v>11995.313114623998</v>
      </c>
      <c r="Y29" s="19">
        <v>12012.513114623998</v>
      </c>
      <c r="Z29" s="19">
        <v>12029.713114624003</v>
      </c>
      <c r="AA29" s="19">
        <v>12046.913114624</v>
      </c>
      <c r="AB29" s="19">
        <v>12064.113114623997</v>
      </c>
      <c r="AC29" s="19">
        <v>12081.313114624001</v>
      </c>
      <c r="AD29" s="19">
        <v>12106.013114624002</v>
      </c>
      <c r="AE29" s="19">
        <v>12124.713114623999</v>
      </c>
      <c r="AF29" s="19">
        <v>10913.252114624001</v>
      </c>
      <c r="AG29" s="19">
        <v>10911.633114624001</v>
      </c>
    </row>
    <row r="30" spans="1:34" x14ac:dyDescent="0.25">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row>
    <row r="32" spans="1:34" x14ac:dyDescent="0.25">
      <c r="B32" s="67">
        <v>0.76</v>
      </c>
      <c r="C32" s="68" t="s">
        <v>156</v>
      </c>
    </row>
    <row r="34" spans="1:49" x14ac:dyDescent="0.25">
      <c r="A34" t="s">
        <v>157</v>
      </c>
      <c r="B34" s="8">
        <v>4.1620210207487993</v>
      </c>
      <c r="C34" s="8">
        <v>4.6336687315776004</v>
      </c>
      <c r="D34" s="8">
        <v>5.0945153497919984</v>
      </c>
      <c r="E34" s="8">
        <v>15.121529660159998</v>
      </c>
      <c r="F34" s="8">
        <v>24.932522118240005</v>
      </c>
      <c r="G34" s="8">
        <v>34.527492724032001</v>
      </c>
      <c r="H34" s="8">
        <v>34.149454482528014</v>
      </c>
      <c r="I34" s="8">
        <v>33.771416241024028</v>
      </c>
      <c r="J34" s="8">
        <v>42.93434314224001</v>
      </c>
      <c r="K34" s="8">
        <v>42.448293974592033</v>
      </c>
      <c r="L34" s="8">
        <v>41.962244806944021</v>
      </c>
      <c r="M34" s="8">
        <v>38.106601941553656</v>
      </c>
      <c r="N34" s="8">
        <v>35.832710427143859</v>
      </c>
      <c r="O34" s="8">
        <v>30.635966721117249</v>
      </c>
      <c r="P34" s="8">
        <v>30.05452447710196</v>
      </c>
      <c r="Q34" s="8">
        <v>28.451430565415816</v>
      </c>
      <c r="R34" s="8">
        <v>24.664031157000593</v>
      </c>
      <c r="S34" s="8">
        <v>53</v>
      </c>
      <c r="T34" s="8">
        <v>52</v>
      </c>
      <c r="U34" s="8">
        <v>52.000000000000014</v>
      </c>
      <c r="V34" s="8">
        <v>52.000000000000028</v>
      </c>
      <c r="W34" s="8">
        <v>52.000000000000014</v>
      </c>
      <c r="X34" s="8">
        <v>52.000000000000021</v>
      </c>
      <c r="Y34" s="8">
        <v>52.000000000000007</v>
      </c>
      <c r="Z34" s="8">
        <v>52.000000000000014</v>
      </c>
      <c r="AA34" s="8">
        <v>52.000000000000021</v>
      </c>
      <c r="AB34" s="8">
        <v>52.000000000000007</v>
      </c>
      <c r="AC34" s="8">
        <v>52.000000000000007</v>
      </c>
      <c r="AD34" s="8">
        <v>52</v>
      </c>
      <c r="AE34" s="8">
        <v>52.000000000000021</v>
      </c>
      <c r="AF34" s="8">
        <v>52.000000000000014</v>
      </c>
      <c r="AG34" s="8">
        <v>52.000000000000007</v>
      </c>
    </row>
    <row r="35" spans="1:49" x14ac:dyDescent="0.25">
      <c r="A35" s="19">
        <v>277.77777800000001</v>
      </c>
      <c r="B35" s="8">
        <f>B34*$A$35</f>
        <v>1156.1169511328935</v>
      </c>
      <c r="C35" s="8">
        <f>C34*$A$35</f>
        <v>1287.1302042457044</v>
      </c>
      <c r="D35" s="8">
        <f>D34*$A$35</f>
        <v>1415.1431538521142</v>
      </c>
      <c r="E35" s="8">
        <f t="shared" ref="E35:AG35" si="10">E34*$A$35</f>
        <v>4200.42490896034</v>
      </c>
      <c r="F35" s="151">
        <f>F34*$A$35</f>
        <v>6925.7005939405617</v>
      </c>
      <c r="G35" s="8">
        <f t="shared" si="10"/>
        <v>9590.9702087927762</v>
      </c>
      <c r="H35" s="8">
        <f t="shared" si="10"/>
        <v>9485.9595860687714</v>
      </c>
      <c r="I35" s="8">
        <f>I34*$A$35</f>
        <v>9380.9489633447665</v>
      </c>
      <c r="J35" s="8">
        <f t="shared" si="10"/>
        <v>11926.206437940968</v>
      </c>
      <c r="K35" s="8">
        <f t="shared" si="10"/>
        <v>11791.192780152964</v>
      </c>
      <c r="L35" s="8">
        <f t="shared" si="10"/>
        <v>11656.179122364949</v>
      </c>
      <c r="M35" s="8">
        <f t="shared" si="10"/>
        <v>10585.167214455261</v>
      </c>
      <c r="N35" s="8">
        <f t="shared" si="10"/>
        <v>9953.5306821694521</v>
      </c>
      <c r="O35" s="8">
        <f t="shared" si="10"/>
        <v>8509.990762673895</v>
      </c>
      <c r="P35" s="8">
        <f t="shared" si="10"/>
        <v>8348.4790280959951</v>
      </c>
      <c r="Q35" s="8">
        <f t="shared" si="10"/>
        <v>7903.1751633824897</v>
      </c>
      <c r="R35" s="8">
        <f t="shared" si="10"/>
        <v>6851.1197713143947</v>
      </c>
      <c r="S35" s="8">
        <f t="shared" si="10"/>
        <v>14722.222234000001</v>
      </c>
      <c r="T35" s="8">
        <f t="shared" si="10"/>
        <v>14444.444456000001</v>
      </c>
      <c r="U35" s="8">
        <f t="shared" si="10"/>
        <v>14444.444456000005</v>
      </c>
      <c r="V35" s="8">
        <f t="shared" si="10"/>
        <v>14444.444456000008</v>
      </c>
      <c r="W35" s="8">
        <f t="shared" si="10"/>
        <v>14444.444456000005</v>
      </c>
      <c r="X35" s="8">
        <f t="shared" si="10"/>
        <v>14444.444456000007</v>
      </c>
      <c r="Y35" s="8">
        <f t="shared" si="10"/>
        <v>14444.444456000003</v>
      </c>
      <c r="Z35" s="8">
        <f t="shared" si="10"/>
        <v>14444.444456000005</v>
      </c>
      <c r="AA35" s="8">
        <f t="shared" si="10"/>
        <v>14444.444456000007</v>
      </c>
      <c r="AB35" s="8">
        <f t="shared" si="10"/>
        <v>14444.444456000003</v>
      </c>
      <c r="AC35" s="8">
        <f t="shared" si="10"/>
        <v>14444.444456000003</v>
      </c>
      <c r="AD35" s="8">
        <f t="shared" si="10"/>
        <v>14444.444456000001</v>
      </c>
      <c r="AE35" s="8">
        <f t="shared" si="10"/>
        <v>14444.444456000007</v>
      </c>
      <c r="AF35" s="8">
        <f t="shared" si="10"/>
        <v>14444.444456000005</v>
      </c>
      <c r="AG35" s="8">
        <f t="shared" si="10"/>
        <v>14444.444456000003</v>
      </c>
    </row>
    <row r="36" spans="1:49" x14ac:dyDescent="0.25">
      <c r="B36" s="150">
        <v>2.89</v>
      </c>
      <c r="C36" s="150">
        <v>2.86</v>
      </c>
      <c r="D36" s="150">
        <v>2.83</v>
      </c>
      <c r="E36" s="150">
        <v>2.8</v>
      </c>
      <c r="F36" s="16">
        <v>2.77</v>
      </c>
      <c r="G36" s="16">
        <v>2.74</v>
      </c>
      <c r="H36" s="16">
        <v>2.71</v>
      </c>
      <c r="I36" s="16">
        <v>2.68</v>
      </c>
      <c r="J36" s="16">
        <v>2.65</v>
      </c>
      <c r="K36" s="16">
        <v>2.62</v>
      </c>
      <c r="L36" s="16">
        <v>2.59</v>
      </c>
      <c r="M36" s="16">
        <v>2.56</v>
      </c>
      <c r="N36" s="16">
        <v>2.56</v>
      </c>
      <c r="O36" s="16">
        <v>2.5499999999999998</v>
      </c>
      <c r="P36" s="16">
        <v>2.54</v>
      </c>
      <c r="Q36" s="16">
        <v>2.54</v>
      </c>
      <c r="R36" s="16">
        <v>2.5299999999999998</v>
      </c>
      <c r="S36" s="16">
        <v>2.5299999999999998</v>
      </c>
      <c r="T36" s="16">
        <v>2.52</v>
      </c>
      <c r="U36" s="16">
        <v>2.5099999999999998</v>
      </c>
      <c r="V36" s="16">
        <v>2.5099999999999998</v>
      </c>
      <c r="W36" s="16">
        <v>2.5</v>
      </c>
      <c r="X36" s="16">
        <v>2.5</v>
      </c>
      <c r="Y36" s="16">
        <v>2.5</v>
      </c>
      <c r="Z36" s="16">
        <v>2.5</v>
      </c>
      <c r="AA36" s="16">
        <v>2.5</v>
      </c>
      <c r="AB36" s="16">
        <v>2.5</v>
      </c>
      <c r="AC36" s="16">
        <v>2.5</v>
      </c>
      <c r="AD36" s="16">
        <v>2.5</v>
      </c>
      <c r="AE36" s="16">
        <v>2.5</v>
      </c>
      <c r="AF36" s="16">
        <v>2.5</v>
      </c>
      <c r="AG36" s="16">
        <v>2.5</v>
      </c>
    </row>
    <row r="37" spans="1:49" x14ac:dyDescent="0.2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spans="1:49" x14ac:dyDescent="0.2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49" x14ac:dyDescent="0.25">
      <c r="B39" s="8">
        <f>B35/B36</f>
        <v>400.04046752003234</v>
      </c>
      <c r="C39" s="8">
        <f>C35/C36</f>
        <v>450.04552596003651</v>
      </c>
      <c r="D39" s="8">
        <f>D35/D36</f>
        <v>500.05058440004035</v>
      </c>
      <c r="E39" s="8">
        <f t="shared" ref="E39:AG39" si="11">E35/E36</f>
        <v>1500.1517532001214</v>
      </c>
      <c r="F39" s="8">
        <f>F35/F36</f>
        <v>2500.2529220002029</v>
      </c>
      <c r="G39" s="8">
        <f t="shared" si="11"/>
        <v>3500.3540908002828</v>
      </c>
      <c r="H39" s="8">
        <f t="shared" si="11"/>
        <v>3500.3540908002847</v>
      </c>
      <c r="I39" s="8">
        <f t="shared" si="11"/>
        <v>3500.354090800286</v>
      </c>
      <c r="J39" s="8">
        <f t="shared" si="11"/>
        <v>4500.455259600365</v>
      </c>
      <c r="K39" s="8">
        <f t="shared" si="11"/>
        <v>4500.4552596003678</v>
      </c>
      <c r="L39" s="8">
        <f t="shared" si="11"/>
        <v>4500.4552596003668</v>
      </c>
      <c r="M39" s="8">
        <f t="shared" si="11"/>
        <v>4134.8309431465859</v>
      </c>
      <c r="N39" s="8">
        <f t="shared" si="11"/>
        <v>3888.097922722442</v>
      </c>
      <c r="O39" s="8">
        <f t="shared" si="11"/>
        <v>3337.2512794799591</v>
      </c>
      <c r="P39" s="8">
        <f t="shared" si="11"/>
        <v>3286.8027669669273</v>
      </c>
      <c r="Q39" s="8">
        <f t="shared" si="11"/>
        <v>3111.4862847962559</v>
      </c>
      <c r="R39" s="8">
        <f t="shared" si="11"/>
        <v>2707.9524787803934</v>
      </c>
      <c r="S39" s="8">
        <f t="shared" si="11"/>
        <v>5819.0601715415023</v>
      </c>
      <c r="T39" s="8">
        <f t="shared" si="11"/>
        <v>5731.9224031746035</v>
      </c>
      <c r="U39" s="8">
        <f t="shared" si="11"/>
        <v>5754.7587474103611</v>
      </c>
      <c r="V39" s="8">
        <f t="shared" si="11"/>
        <v>5754.758747410362</v>
      </c>
      <c r="W39" s="8">
        <f t="shared" si="11"/>
        <v>5777.7777824000023</v>
      </c>
      <c r="X39" s="8">
        <f t="shared" si="11"/>
        <v>5777.7777824000023</v>
      </c>
      <c r="Y39" s="8">
        <f t="shared" si="11"/>
        <v>5777.7777824000013</v>
      </c>
      <c r="Z39" s="8">
        <f t="shared" si="11"/>
        <v>5777.7777824000023</v>
      </c>
      <c r="AA39" s="8">
        <f t="shared" si="11"/>
        <v>5777.7777824000023</v>
      </c>
      <c r="AB39" s="8">
        <f t="shared" si="11"/>
        <v>5777.7777824000013</v>
      </c>
      <c r="AC39" s="8">
        <f t="shared" si="11"/>
        <v>5777.7777824000013</v>
      </c>
      <c r="AD39" s="8">
        <f t="shared" si="11"/>
        <v>5777.7777824000004</v>
      </c>
      <c r="AE39" s="8">
        <f t="shared" si="11"/>
        <v>5777.7777824000023</v>
      </c>
      <c r="AF39" s="8">
        <f t="shared" si="11"/>
        <v>5777.7777824000023</v>
      </c>
      <c r="AG39" s="8">
        <f t="shared" si="11"/>
        <v>5777.7777824000013</v>
      </c>
    </row>
    <row r="40" spans="1:49" x14ac:dyDescent="0.25">
      <c r="A40" s="19">
        <f>MAX(B40:AG40)</f>
        <v>4422.4857303715416</v>
      </c>
      <c r="B40" s="8">
        <f>B39*$B$32</f>
        <v>304.03075531522455</v>
      </c>
      <c r="C40" s="8">
        <f>C39*$B$32</f>
        <v>342.03459972962776</v>
      </c>
      <c r="D40" s="8">
        <f t="shared" ref="D40:AG40" si="12">D39*$B$32</f>
        <v>380.03844414403068</v>
      </c>
      <c r="E40" s="8">
        <f t="shared" si="12"/>
        <v>1140.1153324320924</v>
      </c>
      <c r="F40" s="8">
        <f t="shared" si="12"/>
        <v>1900.1922207201542</v>
      </c>
      <c r="G40" s="8">
        <f t="shared" si="12"/>
        <v>2660.2691090082149</v>
      </c>
      <c r="H40" s="8">
        <f t="shared" si="12"/>
        <v>2660.2691090082162</v>
      </c>
      <c r="I40" s="8">
        <f>I39*$B$32</f>
        <v>2660.2691090082176</v>
      </c>
      <c r="J40" s="8">
        <f t="shared" si="12"/>
        <v>3420.3459972962773</v>
      </c>
      <c r="K40" s="8">
        <f t="shared" si="12"/>
        <v>3420.3459972962796</v>
      </c>
      <c r="L40" s="8">
        <f t="shared" si="12"/>
        <v>3420.3459972962787</v>
      </c>
      <c r="M40" s="8">
        <f t="shared" si="12"/>
        <v>3142.4715167914055</v>
      </c>
      <c r="N40" s="8">
        <f t="shared" si="12"/>
        <v>2954.9544212690562</v>
      </c>
      <c r="O40" s="8">
        <f t="shared" si="12"/>
        <v>2536.310972404769</v>
      </c>
      <c r="P40" s="8">
        <f t="shared" si="12"/>
        <v>2497.9701028948648</v>
      </c>
      <c r="Q40" s="8">
        <f t="shared" si="12"/>
        <v>2364.7295764451546</v>
      </c>
      <c r="R40" s="8">
        <f t="shared" si="12"/>
        <v>2058.0438838730988</v>
      </c>
      <c r="S40" s="8">
        <f t="shared" si="12"/>
        <v>4422.4857303715416</v>
      </c>
      <c r="T40" s="8">
        <f t="shared" si="12"/>
        <v>4356.2610264126988</v>
      </c>
      <c r="U40" s="8">
        <f t="shared" si="12"/>
        <v>4373.6166480318743</v>
      </c>
      <c r="V40" s="8">
        <f t="shared" si="12"/>
        <v>4373.6166480318752</v>
      </c>
      <c r="W40" s="8">
        <f t="shared" si="12"/>
        <v>4391.1111146240019</v>
      </c>
      <c r="X40" s="8">
        <f t="shared" si="12"/>
        <v>4391.1111146240019</v>
      </c>
      <c r="Y40" s="8">
        <f t="shared" si="12"/>
        <v>4391.1111146240009</v>
      </c>
      <c r="Z40" s="8">
        <f>Z39*$B$32</f>
        <v>4391.1111146240019</v>
      </c>
      <c r="AA40" s="8">
        <f t="shared" si="12"/>
        <v>4391.1111146240019</v>
      </c>
      <c r="AB40" s="8">
        <f t="shared" si="12"/>
        <v>4391.1111146240009</v>
      </c>
      <c r="AC40" s="8">
        <f t="shared" si="12"/>
        <v>4391.1111146240009</v>
      </c>
      <c r="AD40" s="8">
        <f t="shared" si="12"/>
        <v>4391.111114624</v>
      </c>
      <c r="AE40" s="8">
        <f t="shared" si="12"/>
        <v>4391.1111146240019</v>
      </c>
      <c r="AF40" s="8">
        <f t="shared" si="12"/>
        <v>4391.1111146240019</v>
      </c>
      <c r="AG40" s="8">
        <f t="shared" si="12"/>
        <v>4391.1111146240009</v>
      </c>
    </row>
    <row r="41" spans="1:49" x14ac:dyDescent="0.25">
      <c r="A41">
        <v>3.5999999999999999E-3</v>
      </c>
      <c r="R41" s="1">
        <v>2019</v>
      </c>
      <c r="S41" s="1">
        <v>2020</v>
      </c>
      <c r="T41" s="1">
        <v>2021</v>
      </c>
      <c r="U41" s="1">
        <v>2022</v>
      </c>
      <c r="V41" s="1">
        <v>2023</v>
      </c>
      <c r="W41" s="1">
        <v>2024</v>
      </c>
      <c r="X41" s="1">
        <v>2025</v>
      </c>
      <c r="Y41" s="1">
        <v>2026</v>
      </c>
      <c r="Z41" s="1">
        <v>2027</v>
      </c>
      <c r="AA41" s="1">
        <v>2028</v>
      </c>
      <c r="AB41" s="1">
        <v>2029</v>
      </c>
      <c r="AC41" s="1">
        <v>2030</v>
      </c>
      <c r="AD41" s="1">
        <v>2031</v>
      </c>
      <c r="AE41" s="1">
        <v>2032</v>
      </c>
      <c r="AF41" s="1">
        <v>2033</v>
      </c>
      <c r="AG41" s="1">
        <v>2034</v>
      </c>
      <c r="AH41" s="1">
        <v>2035</v>
      </c>
      <c r="AI41" s="1">
        <v>2036</v>
      </c>
      <c r="AJ41" s="1">
        <v>2037</v>
      </c>
      <c r="AK41" s="1">
        <v>2038</v>
      </c>
      <c r="AL41" s="1">
        <v>2039</v>
      </c>
      <c r="AM41" s="1">
        <v>2040</v>
      </c>
      <c r="AN41" s="1">
        <v>2041</v>
      </c>
      <c r="AO41" s="1">
        <v>2042</v>
      </c>
      <c r="AP41" s="1">
        <v>2043</v>
      </c>
      <c r="AQ41" s="1">
        <v>2044</v>
      </c>
      <c r="AR41" s="1">
        <v>2045</v>
      </c>
      <c r="AS41" s="1">
        <v>2046</v>
      </c>
      <c r="AT41" s="1">
        <v>2047</v>
      </c>
      <c r="AU41" s="1">
        <v>2048</v>
      </c>
      <c r="AV41" s="1">
        <v>2049</v>
      </c>
      <c r="AW41" s="1">
        <v>2050</v>
      </c>
    </row>
    <row r="42" spans="1:49" x14ac:dyDescent="0.25">
      <c r="Q42" t="s">
        <v>110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17.46</v>
      </c>
      <c r="AJ42" s="8">
        <v>27.159999999999997</v>
      </c>
      <c r="AK42" s="8">
        <v>27.159999999999997</v>
      </c>
      <c r="AL42" s="8">
        <v>27.159999999999997</v>
      </c>
      <c r="AM42" s="8">
        <v>27.159999999999997</v>
      </c>
      <c r="AN42" s="8">
        <v>27.159999999999997</v>
      </c>
      <c r="AO42" s="8">
        <v>27.159999999999997</v>
      </c>
      <c r="AP42" s="8">
        <v>27.159999999999997</v>
      </c>
      <c r="AQ42" s="8">
        <v>27.159999999999997</v>
      </c>
      <c r="AR42" s="8">
        <v>27.159999999999997</v>
      </c>
      <c r="AS42" s="8">
        <v>27.159999999999997</v>
      </c>
      <c r="AT42" s="8">
        <v>27.159999999999997</v>
      </c>
      <c r="AU42" s="8">
        <v>27.159999999999997</v>
      </c>
      <c r="AV42" s="8">
        <v>27.159999999999997</v>
      </c>
      <c r="AW42" s="8">
        <v>27.159999999999997</v>
      </c>
    </row>
    <row r="43" spans="1:49" x14ac:dyDescent="0.25">
      <c r="B43" s="19">
        <f>MAX(B40:AG40)</f>
        <v>4422.4857303715416</v>
      </c>
      <c r="Q43" t="s">
        <v>175</v>
      </c>
      <c r="R43" s="8">
        <v>0.16</v>
      </c>
      <c r="S43" s="8">
        <v>0.18</v>
      </c>
      <c r="T43" s="8">
        <v>0.2</v>
      </c>
      <c r="U43" s="8">
        <v>0.6</v>
      </c>
      <c r="V43" s="8">
        <v>1</v>
      </c>
      <c r="W43" s="8">
        <v>1.4</v>
      </c>
      <c r="X43" s="8">
        <v>1.4</v>
      </c>
      <c r="Y43" s="8">
        <v>1.4</v>
      </c>
      <c r="Z43" s="8">
        <v>1.4</v>
      </c>
      <c r="AA43" s="8">
        <v>1.4</v>
      </c>
      <c r="AB43" s="8">
        <v>1.4</v>
      </c>
      <c r="AC43" s="8">
        <v>1.4</v>
      </c>
      <c r="AD43" s="8">
        <v>1.4</v>
      </c>
      <c r="AE43" s="8">
        <v>1.4</v>
      </c>
      <c r="AF43" s="8">
        <v>1.4</v>
      </c>
      <c r="AG43" s="8">
        <v>1.8</v>
      </c>
      <c r="AH43" s="8">
        <v>2.2000000000000002</v>
      </c>
      <c r="AI43" s="8">
        <v>2.6</v>
      </c>
      <c r="AJ43" s="8">
        <v>3</v>
      </c>
      <c r="AK43" s="8">
        <v>3</v>
      </c>
      <c r="AL43" s="8">
        <v>3</v>
      </c>
      <c r="AM43" s="8">
        <v>3</v>
      </c>
      <c r="AN43" s="8">
        <v>3</v>
      </c>
      <c r="AO43" s="8">
        <v>3</v>
      </c>
      <c r="AP43" s="8">
        <v>3</v>
      </c>
      <c r="AQ43" s="8">
        <v>3</v>
      </c>
      <c r="AR43" s="8">
        <v>3</v>
      </c>
      <c r="AS43" s="8">
        <v>3</v>
      </c>
      <c r="AT43" s="8">
        <v>3</v>
      </c>
      <c r="AU43" s="8">
        <v>3</v>
      </c>
      <c r="AV43" s="8">
        <v>3</v>
      </c>
      <c r="AW43" s="8">
        <v>3</v>
      </c>
    </row>
    <row r="44" spans="1:49" x14ac:dyDescent="0.25">
      <c r="Q44" t="s">
        <v>114</v>
      </c>
      <c r="R44" s="8">
        <v>288.48599999999999</v>
      </c>
      <c r="S44" s="8">
        <v>289.33199999999999</v>
      </c>
      <c r="T44" s="8">
        <v>290.178</v>
      </c>
      <c r="U44" s="8">
        <v>290.178</v>
      </c>
      <c r="V44" s="8">
        <v>290.178</v>
      </c>
      <c r="W44" s="8">
        <v>290.178</v>
      </c>
      <c r="X44" s="8">
        <v>290.178</v>
      </c>
      <c r="Y44" s="8">
        <v>290.178</v>
      </c>
      <c r="Z44" s="8">
        <v>290.178</v>
      </c>
      <c r="AA44" s="8">
        <v>290.178</v>
      </c>
      <c r="AB44" s="8">
        <v>290.178</v>
      </c>
      <c r="AC44" s="8">
        <v>290.178</v>
      </c>
      <c r="AD44" s="8">
        <v>290.178</v>
      </c>
      <c r="AE44" s="8">
        <v>290.178</v>
      </c>
      <c r="AF44" s="8">
        <v>290.178</v>
      </c>
      <c r="AG44" s="8">
        <v>311.32800000000003</v>
      </c>
      <c r="AH44" s="8">
        <v>332.47800000000001</v>
      </c>
      <c r="AI44" s="8">
        <v>353.62800000000004</v>
      </c>
      <c r="AJ44" s="8">
        <v>374.77800000000002</v>
      </c>
      <c r="AK44" s="8">
        <v>395.928</v>
      </c>
      <c r="AL44" s="8">
        <v>417.07799999999997</v>
      </c>
      <c r="AM44" s="8">
        <v>438.22800000000001</v>
      </c>
      <c r="AN44" s="8">
        <v>445.84199999999998</v>
      </c>
      <c r="AO44" s="8">
        <v>445.84199999999998</v>
      </c>
      <c r="AP44" s="8">
        <v>445.84199999999998</v>
      </c>
      <c r="AQ44" s="8">
        <v>445.84199999999998</v>
      </c>
      <c r="AR44" s="8">
        <v>445.84199999999998</v>
      </c>
      <c r="AS44" s="8">
        <v>445.84199999999998</v>
      </c>
      <c r="AT44" s="8">
        <v>445.84199999999998</v>
      </c>
      <c r="AU44" s="8">
        <v>445.84199999999998</v>
      </c>
      <c r="AV44" s="8">
        <v>445.84199999999998</v>
      </c>
      <c r="AW44" s="8">
        <v>445.84199999999998</v>
      </c>
    </row>
    <row r="45" spans="1:49" x14ac:dyDescent="0.25">
      <c r="Q45" t="s">
        <v>117</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8">
        <v>0</v>
      </c>
      <c r="AM45" s="8">
        <v>0</v>
      </c>
      <c r="AN45" s="8">
        <v>0</v>
      </c>
      <c r="AO45" s="8">
        <v>0</v>
      </c>
      <c r="AP45" s="8">
        <v>0</v>
      </c>
      <c r="AQ45" s="8">
        <v>0</v>
      </c>
      <c r="AR45" s="8">
        <v>0</v>
      </c>
      <c r="AS45" s="8">
        <v>0</v>
      </c>
      <c r="AT45" s="8">
        <v>0</v>
      </c>
      <c r="AU45" s="8">
        <v>0</v>
      </c>
      <c r="AV45" s="8">
        <v>7.5</v>
      </c>
      <c r="AW45" s="8">
        <v>9</v>
      </c>
    </row>
    <row r="46" spans="1:49" x14ac:dyDescent="0.25">
      <c r="Q46" t="s">
        <v>142</v>
      </c>
      <c r="R46" s="8">
        <v>83.248000000000005</v>
      </c>
      <c r="S46" s="8">
        <v>98.384</v>
      </c>
      <c r="T46" s="8">
        <v>120.056</v>
      </c>
      <c r="U46" s="8">
        <v>144.136</v>
      </c>
      <c r="V46" s="8">
        <v>168.21600000000001</v>
      </c>
      <c r="W46" s="8">
        <v>192.29599999999999</v>
      </c>
      <c r="X46" s="8">
        <v>216.376</v>
      </c>
      <c r="Y46" s="8">
        <v>240.45599999999999</v>
      </c>
      <c r="Z46" s="8">
        <v>264.536</v>
      </c>
      <c r="AA46" s="8">
        <v>288.61599999999999</v>
      </c>
      <c r="AB46" s="8">
        <v>309.60000000000002</v>
      </c>
      <c r="AC46" s="8">
        <v>309.60000000000002</v>
      </c>
      <c r="AD46" s="8">
        <v>335.4</v>
      </c>
      <c r="AE46" s="8">
        <v>361.2</v>
      </c>
      <c r="AF46" s="8">
        <v>387</v>
      </c>
      <c r="AG46" s="8">
        <v>412.8</v>
      </c>
      <c r="AH46" s="8">
        <v>438.6</v>
      </c>
      <c r="AI46" s="8">
        <v>464.4</v>
      </c>
      <c r="AJ46" s="8">
        <v>490.2</v>
      </c>
      <c r="AK46" s="8">
        <v>516</v>
      </c>
      <c r="AL46" s="8">
        <v>541.79999999999995</v>
      </c>
      <c r="AM46" s="8">
        <v>567.6</v>
      </c>
      <c r="AN46" s="8">
        <v>593.4</v>
      </c>
      <c r="AO46" s="8">
        <v>619.20000000000005</v>
      </c>
      <c r="AP46" s="8">
        <v>645</v>
      </c>
      <c r="AQ46" s="8">
        <v>670.8</v>
      </c>
      <c r="AR46" s="8">
        <v>696.6</v>
      </c>
      <c r="AS46" s="8">
        <v>722.4</v>
      </c>
      <c r="AT46" s="8">
        <v>748.2</v>
      </c>
      <c r="AU46" s="8">
        <v>774</v>
      </c>
      <c r="AV46" s="8">
        <v>774</v>
      </c>
      <c r="AW46" s="8">
        <v>774</v>
      </c>
    </row>
    <row r="47" spans="1:49" ht="19.899999999999999" customHeight="1" x14ac:dyDescent="0.25">
      <c r="Q47" t="s">
        <v>81</v>
      </c>
      <c r="R47" s="8">
        <v>1329.5630000000001</v>
      </c>
      <c r="S47" s="8">
        <v>1517.396</v>
      </c>
      <c r="T47" s="8">
        <v>1616.837</v>
      </c>
      <c r="U47" s="8">
        <v>1929.8920000000001</v>
      </c>
      <c r="V47" s="8">
        <v>2242.9470000000001</v>
      </c>
      <c r="W47" s="8">
        <v>2556.002</v>
      </c>
      <c r="X47" s="8">
        <v>2869.0569999999998</v>
      </c>
      <c r="Y47" s="8">
        <v>3182.1120000000001</v>
      </c>
      <c r="Z47" s="8">
        <v>3495.1669999999999</v>
      </c>
      <c r="AA47" s="8">
        <v>3808.2220000000002</v>
      </c>
      <c r="AB47" s="8">
        <v>4121.277</v>
      </c>
      <c r="AC47" s="8">
        <v>4419.6000000000004</v>
      </c>
      <c r="AD47" s="8">
        <v>4553.3211605074703</v>
      </c>
      <c r="AE47" s="8">
        <v>4866.3761605074696</v>
      </c>
      <c r="AF47" s="8">
        <v>5179.4311605074699</v>
      </c>
      <c r="AG47" s="8">
        <v>5492.4861605074702</v>
      </c>
      <c r="AH47" s="8">
        <v>5805.5411605074696</v>
      </c>
      <c r="AI47" s="8">
        <v>6118.5961605074699</v>
      </c>
      <c r="AJ47" s="8">
        <v>6431.6511605074702</v>
      </c>
      <c r="AK47" s="8">
        <v>6663.9979999999996</v>
      </c>
      <c r="AL47" s="8">
        <v>6663.9979999999996</v>
      </c>
      <c r="AM47" s="8">
        <v>6663.9979999999996</v>
      </c>
      <c r="AN47" s="8">
        <v>6663.9979999999996</v>
      </c>
      <c r="AO47" s="8">
        <v>6663.9979999999996</v>
      </c>
      <c r="AP47" s="8">
        <v>6663.9979999999996</v>
      </c>
      <c r="AQ47" s="8">
        <v>6663.9979999999996</v>
      </c>
      <c r="AR47" s="8">
        <v>6663.9979999999996</v>
      </c>
      <c r="AS47" s="8">
        <v>6663.9979999999996</v>
      </c>
      <c r="AT47" s="8">
        <v>6663.9979999999996</v>
      </c>
      <c r="AU47" s="8">
        <v>6663.9979999999996</v>
      </c>
      <c r="AV47" s="8">
        <v>6663.9979999999996</v>
      </c>
      <c r="AW47" s="8">
        <v>6663.9979999999996</v>
      </c>
    </row>
    <row r="48" spans="1:49" x14ac:dyDescent="0.25">
      <c r="Q48" t="s">
        <v>176</v>
      </c>
      <c r="R48" s="8">
        <v>304.03075531522472</v>
      </c>
      <c r="S48" s="8">
        <v>342.03459972962787</v>
      </c>
      <c r="T48" s="8">
        <v>380.03844414403068</v>
      </c>
      <c r="U48" s="8">
        <v>1140.1153324320924</v>
      </c>
      <c r="V48" s="8">
        <v>1900.1922207201535</v>
      </c>
      <c r="W48" s="8">
        <v>2660.2691090082139</v>
      </c>
      <c r="X48" s="8">
        <v>2660.2691090082162</v>
      </c>
      <c r="Y48" s="8">
        <v>2660.2691090082167</v>
      </c>
      <c r="Z48" s="8">
        <v>2660.2691090082162</v>
      </c>
      <c r="AA48" s="8">
        <v>2660.2691090082158</v>
      </c>
      <c r="AB48" s="8">
        <v>2660.2691090082162</v>
      </c>
      <c r="AC48" s="8">
        <v>2385.7439463735818</v>
      </c>
      <c r="AD48" s="8">
        <v>2072.5968561616337</v>
      </c>
      <c r="AE48" s="8">
        <v>1615.5159680682521</v>
      </c>
      <c r="AF48" s="8">
        <v>1260.9922093466098</v>
      </c>
      <c r="AG48" s="8">
        <v>1361.9095348073286</v>
      </c>
      <c r="AH48" s="8">
        <v>1239.2574713003212</v>
      </c>
      <c r="AI48" s="8">
        <v>4422.4857303715435</v>
      </c>
      <c r="AJ48" s="8">
        <v>4356.2610264127024</v>
      </c>
      <c r="AK48" s="8">
        <v>4373.6166480318761</v>
      </c>
      <c r="AL48" s="8">
        <v>4373.6166480318743</v>
      </c>
      <c r="AM48" s="8">
        <v>4391.1111146240028</v>
      </c>
      <c r="AN48" s="8">
        <v>4391.1111146239964</v>
      </c>
      <c r="AO48" s="8">
        <v>4391.111114624</v>
      </c>
      <c r="AP48" s="8">
        <v>4391.111114624</v>
      </c>
      <c r="AQ48" s="8">
        <v>4391.111114624</v>
      </c>
      <c r="AR48" s="8">
        <v>4391.111114624</v>
      </c>
      <c r="AS48" s="8">
        <v>4391.111114624</v>
      </c>
      <c r="AT48" s="8">
        <v>4391.111114624</v>
      </c>
      <c r="AU48" s="8">
        <v>4391.1111146240009</v>
      </c>
      <c r="AV48" s="8">
        <v>4391.111114624</v>
      </c>
      <c r="AW48" s="8">
        <v>4391.111114624</v>
      </c>
    </row>
    <row r="49" spans="1:49" x14ac:dyDescent="0.25">
      <c r="Q49" t="s">
        <v>150</v>
      </c>
      <c r="R49" s="8">
        <v>2005.4877553152248</v>
      </c>
      <c r="S49" s="8">
        <v>2247.3265997296276</v>
      </c>
      <c r="T49" s="8">
        <v>2407.3094441440307</v>
      </c>
      <c r="U49" s="8">
        <v>3504.9213324320926</v>
      </c>
      <c r="V49" s="8">
        <v>4602.5332207201536</v>
      </c>
      <c r="W49" s="8">
        <v>5700.1451090082137</v>
      </c>
      <c r="X49" s="8">
        <v>6037.2801090082157</v>
      </c>
      <c r="Y49" s="8">
        <v>6374.4151090082169</v>
      </c>
      <c r="Z49" s="8">
        <v>6711.5501090082162</v>
      </c>
      <c r="AA49" s="8">
        <v>7048.6851090082164</v>
      </c>
      <c r="AB49" s="8">
        <v>7382.7241090082161</v>
      </c>
      <c r="AC49" s="8">
        <v>7406.5219463735821</v>
      </c>
      <c r="AD49" s="8">
        <v>7252.896016669104</v>
      </c>
      <c r="AE49" s="8">
        <v>7134.6701285757217</v>
      </c>
      <c r="AF49" s="8">
        <v>7119.0013698540806</v>
      </c>
      <c r="AG49" s="8">
        <v>7580.3236953147989</v>
      </c>
      <c r="AH49" s="8">
        <v>7818.0766318077913</v>
      </c>
      <c r="AI49" s="8">
        <v>11379.169890879013</v>
      </c>
      <c r="AJ49" s="8">
        <v>11683.050186920173</v>
      </c>
      <c r="AK49" s="8">
        <v>11979.702648031875</v>
      </c>
      <c r="AL49" s="8">
        <v>12026.652648031873</v>
      </c>
      <c r="AM49" s="8">
        <v>12091.097114624003</v>
      </c>
      <c r="AN49" s="8">
        <v>12124.511114623996</v>
      </c>
      <c r="AO49" s="8">
        <v>12150.311114624001</v>
      </c>
      <c r="AP49" s="8">
        <v>12176.111114624</v>
      </c>
      <c r="AQ49" s="8">
        <v>12201.911114623999</v>
      </c>
      <c r="AR49" s="8">
        <v>12227.711114623999</v>
      </c>
      <c r="AS49" s="8">
        <v>12253.511114624</v>
      </c>
      <c r="AT49" s="8">
        <v>12279.311114624001</v>
      </c>
      <c r="AU49" s="8">
        <v>12305.111114624</v>
      </c>
      <c r="AV49" s="8">
        <v>12312.611114624</v>
      </c>
      <c r="AW49" s="8">
        <v>12314.111114624</v>
      </c>
    </row>
    <row r="51" spans="1:49" x14ac:dyDescent="0.25">
      <c r="A51" t="s">
        <v>225</v>
      </c>
    </row>
    <row r="52" spans="1:49" x14ac:dyDescent="0.25">
      <c r="Q52" t="s">
        <v>110</v>
      </c>
      <c r="S52" s="19">
        <f>S42-R42</f>
        <v>0</v>
      </c>
      <c r="T52" s="19">
        <f t="shared" ref="T52:AB52" si="13">T42-S42</f>
        <v>0</v>
      </c>
      <c r="U52" s="19">
        <f t="shared" si="13"/>
        <v>0</v>
      </c>
      <c r="V52" s="19">
        <f t="shared" si="13"/>
        <v>0</v>
      </c>
      <c r="W52" s="19">
        <f t="shared" si="13"/>
        <v>0</v>
      </c>
      <c r="X52" s="19">
        <f t="shared" si="13"/>
        <v>0</v>
      </c>
      <c r="Y52" s="19">
        <f t="shared" si="13"/>
        <v>0</v>
      </c>
      <c r="Z52" s="19">
        <f t="shared" si="13"/>
        <v>0</v>
      </c>
      <c r="AA52" s="19">
        <f t="shared" si="13"/>
        <v>0</v>
      </c>
      <c r="AB52" s="19">
        <f t="shared" si="13"/>
        <v>0</v>
      </c>
      <c r="AC52" s="19">
        <f t="shared" ref="AC52:AW52" si="14">AC42-AB42</f>
        <v>0</v>
      </c>
      <c r="AD52" s="19">
        <f t="shared" si="14"/>
        <v>0</v>
      </c>
      <c r="AE52" s="19">
        <f t="shared" si="14"/>
        <v>0</v>
      </c>
      <c r="AF52" s="19">
        <f t="shared" si="14"/>
        <v>0</v>
      </c>
      <c r="AG52" s="19">
        <f t="shared" si="14"/>
        <v>0</v>
      </c>
      <c r="AH52" s="19">
        <f t="shared" si="14"/>
        <v>0</v>
      </c>
      <c r="AI52" s="19">
        <f t="shared" si="14"/>
        <v>17.46</v>
      </c>
      <c r="AJ52" s="19">
        <f t="shared" si="14"/>
        <v>9.6999999999999957</v>
      </c>
      <c r="AK52" s="19">
        <f t="shared" si="14"/>
        <v>0</v>
      </c>
      <c r="AL52" s="19">
        <f t="shared" si="14"/>
        <v>0</v>
      </c>
      <c r="AM52" s="19">
        <f t="shared" si="14"/>
        <v>0</v>
      </c>
      <c r="AN52" s="19">
        <f t="shared" si="14"/>
        <v>0</v>
      </c>
      <c r="AO52" s="19">
        <f t="shared" si="14"/>
        <v>0</v>
      </c>
      <c r="AP52" s="19">
        <f t="shared" si="14"/>
        <v>0</v>
      </c>
      <c r="AQ52" s="19">
        <f t="shared" si="14"/>
        <v>0</v>
      </c>
      <c r="AR52" s="19">
        <f t="shared" si="14"/>
        <v>0</v>
      </c>
      <c r="AS52" s="19">
        <f t="shared" si="14"/>
        <v>0</v>
      </c>
      <c r="AT52" s="19">
        <f t="shared" si="14"/>
        <v>0</v>
      </c>
      <c r="AU52" s="19">
        <f t="shared" si="14"/>
        <v>0</v>
      </c>
      <c r="AV52" s="19">
        <f t="shared" si="14"/>
        <v>0</v>
      </c>
      <c r="AW52" s="19">
        <f t="shared" si="14"/>
        <v>0</v>
      </c>
    </row>
    <row r="53" spans="1:49" x14ac:dyDescent="0.25">
      <c r="Q53" t="s">
        <v>175</v>
      </c>
      <c r="S53" s="19">
        <f t="shared" ref="S53:AB53" si="15">S43-R43</f>
        <v>1.999999999999999E-2</v>
      </c>
      <c r="T53" s="19">
        <f t="shared" si="15"/>
        <v>2.0000000000000018E-2</v>
      </c>
      <c r="U53" s="19">
        <f t="shared" si="15"/>
        <v>0.39999999999999997</v>
      </c>
      <c r="V53" s="19">
        <f t="shared" si="15"/>
        <v>0.4</v>
      </c>
      <c r="W53" s="19">
        <f t="shared" si="15"/>
        <v>0.39999999999999991</v>
      </c>
      <c r="X53" s="19">
        <f t="shared" si="15"/>
        <v>0</v>
      </c>
      <c r="Y53" s="19">
        <f t="shared" si="15"/>
        <v>0</v>
      </c>
      <c r="Z53" s="19">
        <f t="shared" si="15"/>
        <v>0</v>
      </c>
      <c r="AA53" s="19">
        <f t="shared" si="15"/>
        <v>0</v>
      </c>
      <c r="AB53" s="19">
        <f t="shared" si="15"/>
        <v>0</v>
      </c>
      <c r="AC53" s="19">
        <f t="shared" ref="AC53:AW53" si="16">AC43-AB43</f>
        <v>0</v>
      </c>
      <c r="AD53" s="19">
        <f t="shared" si="16"/>
        <v>0</v>
      </c>
      <c r="AE53" s="19">
        <f t="shared" si="16"/>
        <v>0</v>
      </c>
      <c r="AF53" s="19">
        <f t="shared" si="16"/>
        <v>0</v>
      </c>
      <c r="AG53" s="19">
        <f t="shared" si="16"/>
        <v>0.40000000000000013</v>
      </c>
      <c r="AH53" s="19">
        <f t="shared" si="16"/>
        <v>0.40000000000000013</v>
      </c>
      <c r="AI53" s="19">
        <f t="shared" si="16"/>
        <v>0.39999999999999991</v>
      </c>
      <c r="AJ53" s="19">
        <f t="shared" si="16"/>
        <v>0.39999999999999991</v>
      </c>
      <c r="AK53" s="19">
        <f t="shared" si="16"/>
        <v>0</v>
      </c>
      <c r="AL53" s="19">
        <f t="shared" si="16"/>
        <v>0</v>
      </c>
      <c r="AM53" s="19">
        <f t="shared" si="16"/>
        <v>0</v>
      </c>
      <c r="AN53" s="19">
        <f t="shared" si="16"/>
        <v>0</v>
      </c>
      <c r="AO53" s="19">
        <f t="shared" si="16"/>
        <v>0</v>
      </c>
      <c r="AP53" s="19">
        <f t="shared" si="16"/>
        <v>0</v>
      </c>
      <c r="AQ53" s="19">
        <f t="shared" si="16"/>
        <v>0</v>
      </c>
      <c r="AR53" s="19">
        <f t="shared" si="16"/>
        <v>0</v>
      </c>
      <c r="AS53" s="19">
        <f t="shared" si="16"/>
        <v>0</v>
      </c>
      <c r="AT53" s="19">
        <f t="shared" si="16"/>
        <v>0</v>
      </c>
      <c r="AU53" s="19">
        <f t="shared" si="16"/>
        <v>0</v>
      </c>
      <c r="AV53" s="19">
        <f t="shared" si="16"/>
        <v>0</v>
      </c>
      <c r="AW53" s="19">
        <f t="shared" si="16"/>
        <v>0</v>
      </c>
    </row>
    <row r="54" spans="1:49" x14ac:dyDescent="0.25">
      <c r="Q54" t="s">
        <v>114</v>
      </c>
      <c r="S54" s="19">
        <f t="shared" ref="S54:AB54" si="17">S44-R44</f>
        <v>0.84600000000000364</v>
      </c>
      <c r="T54" s="19">
        <f t="shared" si="17"/>
        <v>0.84600000000000364</v>
      </c>
      <c r="U54" s="19">
        <f t="shared" si="17"/>
        <v>0</v>
      </c>
      <c r="V54" s="19">
        <f t="shared" si="17"/>
        <v>0</v>
      </c>
      <c r="W54" s="19">
        <f t="shared" si="17"/>
        <v>0</v>
      </c>
      <c r="X54" s="19">
        <f t="shared" si="17"/>
        <v>0</v>
      </c>
      <c r="Y54" s="19">
        <f t="shared" si="17"/>
        <v>0</v>
      </c>
      <c r="Z54" s="19">
        <f t="shared" si="17"/>
        <v>0</v>
      </c>
      <c r="AA54" s="19">
        <f t="shared" si="17"/>
        <v>0</v>
      </c>
      <c r="AB54" s="19">
        <f t="shared" si="17"/>
        <v>0</v>
      </c>
      <c r="AC54" s="19">
        <f t="shared" ref="AC54:AW54" si="18">AC44-AB44</f>
        <v>0</v>
      </c>
      <c r="AD54" s="19">
        <f t="shared" si="18"/>
        <v>0</v>
      </c>
      <c r="AE54" s="19">
        <f t="shared" si="18"/>
        <v>0</v>
      </c>
      <c r="AF54" s="19">
        <f t="shared" si="18"/>
        <v>0</v>
      </c>
      <c r="AG54" s="19">
        <f t="shared" si="18"/>
        <v>21.150000000000034</v>
      </c>
      <c r="AH54" s="19">
        <f t="shared" si="18"/>
        <v>21.149999999999977</v>
      </c>
      <c r="AI54" s="19">
        <f t="shared" si="18"/>
        <v>21.150000000000034</v>
      </c>
      <c r="AJ54" s="19">
        <f t="shared" si="18"/>
        <v>21.149999999999977</v>
      </c>
      <c r="AK54" s="19">
        <f t="shared" si="18"/>
        <v>21.149999999999977</v>
      </c>
      <c r="AL54" s="19">
        <f t="shared" si="18"/>
        <v>21.149999999999977</v>
      </c>
      <c r="AM54" s="19">
        <f t="shared" si="18"/>
        <v>21.150000000000034</v>
      </c>
      <c r="AN54" s="19">
        <f t="shared" si="18"/>
        <v>7.6139999999999759</v>
      </c>
      <c r="AO54" s="19">
        <f t="shared" si="18"/>
        <v>0</v>
      </c>
      <c r="AP54" s="19">
        <f t="shared" si="18"/>
        <v>0</v>
      </c>
      <c r="AQ54" s="19">
        <f t="shared" si="18"/>
        <v>0</v>
      </c>
      <c r="AR54" s="19">
        <f t="shared" si="18"/>
        <v>0</v>
      </c>
      <c r="AS54" s="19">
        <f t="shared" si="18"/>
        <v>0</v>
      </c>
      <c r="AT54" s="19">
        <f t="shared" si="18"/>
        <v>0</v>
      </c>
      <c r="AU54" s="19">
        <f t="shared" si="18"/>
        <v>0</v>
      </c>
      <c r="AV54" s="19">
        <f t="shared" si="18"/>
        <v>0</v>
      </c>
      <c r="AW54" s="19">
        <f t="shared" si="18"/>
        <v>0</v>
      </c>
    </row>
    <row r="55" spans="1:49" x14ac:dyDescent="0.25">
      <c r="Q55" t="s">
        <v>117</v>
      </c>
      <c r="S55" s="19">
        <f t="shared" ref="S55:AB55" si="19">S45-R45</f>
        <v>0</v>
      </c>
      <c r="T55" s="19">
        <f t="shared" si="19"/>
        <v>0</v>
      </c>
      <c r="U55" s="19">
        <f t="shared" si="19"/>
        <v>0</v>
      </c>
      <c r="V55" s="19">
        <f t="shared" si="19"/>
        <v>0</v>
      </c>
      <c r="W55" s="19">
        <f t="shared" si="19"/>
        <v>0</v>
      </c>
      <c r="X55" s="19">
        <f t="shared" si="19"/>
        <v>0</v>
      </c>
      <c r="Y55" s="19">
        <f t="shared" si="19"/>
        <v>0</v>
      </c>
      <c r="Z55" s="19">
        <f t="shared" si="19"/>
        <v>0</v>
      </c>
      <c r="AA55" s="19">
        <f t="shared" si="19"/>
        <v>0</v>
      </c>
      <c r="AB55" s="19">
        <f t="shared" si="19"/>
        <v>0</v>
      </c>
      <c r="AC55" s="19">
        <f t="shared" ref="AC55:AW55" si="20">AC45-AB45</f>
        <v>0</v>
      </c>
      <c r="AD55" s="19">
        <f t="shared" si="20"/>
        <v>0</v>
      </c>
      <c r="AE55" s="19">
        <f t="shared" si="20"/>
        <v>0</v>
      </c>
      <c r="AF55" s="19">
        <f t="shared" si="20"/>
        <v>0</v>
      </c>
      <c r="AG55" s="19">
        <f t="shared" si="20"/>
        <v>0</v>
      </c>
      <c r="AH55" s="19">
        <f t="shared" si="20"/>
        <v>0</v>
      </c>
      <c r="AI55" s="19">
        <f t="shared" si="20"/>
        <v>0</v>
      </c>
      <c r="AJ55" s="19">
        <f t="shared" si="20"/>
        <v>0</v>
      </c>
      <c r="AK55" s="19">
        <f t="shared" si="20"/>
        <v>0</v>
      </c>
      <c r="AL55" s="19">
        <f t="shared" si="20"/>
        <v>0</v>
      </c>
      <c r="AM55" s="19">
        <f t="shared" si="20"/>
        <v>0</v>
      </c>
      <c r="AN55" s="19">
        <f t="shared" si="20"/>
        <v>0</v>
      </c>
      <c r="AO55" s="19">
        <f t="shared" si="20"/>
        <v>0</v>
      </c>
      <c r="AP55" s="19">
        <f t="shared" si="20"/>
        <v>0</v>
      </c>
      <c r="AQ55" s="19">
        <f t="shared" si="20"/>
        <v>0</v>
      </c>
      <c r="AR55" s="19">
        <f t="shared" si="20"/>
        <v>0</v>
      </c>
      <c r="AS55" s="19">
        <f t="shared" si="20"/>
        <v>0</v>
      </c>
      <c r="AT55" s="19">
        <f t="shared" si="20"/>
        <v>0</v>
      </c>
      <c r="AU55" s="19">
        <f t="shared" si="20"/>
        <v>0</v>
      </c>
      <c r="AV55" s="19">
        <f t="shared" si="20"/>
        <v>7.5</v>
      </c>
      <c r="AW55" s="19">
        <f t="shared" si="20"/>
        <v>1.5</v>
      </c>
    </row>
    <row r="56" spans="1:49" x14ac:dyDescent="0.25">
      <c r="Q56" t="s">
        <v>142</v>
      </c>
      <c r="S56" s="19">
        <f t="shared" ref="S56:AB56" si="21">S46-R46</f>
        <v>15.135999999999996</v>
      </c>
      <c r="T56" s="19">
        <f t="shared" si="21"/>
        <v>21.671999999999997</v>
      </c>
      <c r="U56" s="19">
        <f t="shared" si="21"/>
        <v>24.08</v>
      </c>
      <c r="V56" s="19">
        <f t="shared" si="21"/>
        <v>24.080000000000013</v>
      </c>
      <c r="W56" s="19">
        <f t="shared" si="21"/>
        <v>24.079999999999984</v>
      </c>
      <c r="X56" s="19">
        <f t="shared" si="21"/>
        <v>24.080000000000013</v>
      </c>
      <c r="Y56" s="19">
        <f t="shared" si="21"/>
        <v>24.079999999999984</v>
      </c>
      <c r="Z56" s="19">
        <f t="shared" si="21"/>
        <v>24.080000000000013</v>
      </c>
      <c r="AA56" s="19">
        <f t="shared" si="21"/>
        <v>24.079999999999984</v>
      </c>
      <c r="AB56" s="19">
        <f t="shared" si="21"/>
        <v>20.984000000000037</v>
      </c>
      <c r="AC56" s="19">
        <f t="shared" ref="AC56:AW56" si="22">AC46-AB46</f>
        <v>0</v>
      </c>
      <c r="AD56" s="19">
        <f t="shared" si="22"/>
        <v>25.799999999999955</v>
      </c>
      <c r="AE56" s="19">
        <f t="shared" si="22"/>
        <v>25.800000000000011</v>
      </c>
      <c r="AF56" s="19">
        <f t="shared" si="22"/>
        <v>25.800000000000011</v>
      </c>
      <c r="AG56" s="19">
        <f t="shared" si="22"/>
        <v>25.800000000000011</v>
      </c>
      <c r="AH56" s="19">
        <f t="shared" si="22"/>
        <v>25.800000000000011</v>
      </c>
      <c r="AI56" s="19">
        <f t="shared" si="22"/>
        <v>25.799999999999955</v>
      </c>
      <c r="AJ56" s="19">
        <f t="shared" si="22"/>
        <v>25.800000000000011</v>
      </c>
      <c r="AK56" s="19">
        <f t="shared" si="22"/>
        <v>25.800000000000011</v>
      </c>
      <c r="AL56" s="19">
        <f t="shared" si="22"/>
        <v>25.799999999999955</v>
      </c>
      <c r="AM56" s="19">
        <f t="shared" si="22"/>
        <v>25.800000000000068</v>
      </c>
      <c r="AN56" s="19">
        <f t="shared" si="22"/>
        <v>25.799999999999955</v>
      </c>
      <c r="AO56" s="19">
        <f t="shared" si="22"/>
        <v>25.800000000000068</v>
      </c>
      <c r="AP56" s="19">
        <f t="shared" si="22"/>
        <v>25.799999999999955</v>
      </c>
      <c r="AQ56" s="19">
        <f t="shared" si="22"/>
        <v>25.799999999999955</v>
      </c>
      <c r="AR56" s="19">
        <f t="shared" si="22"/>
        <v>25.800000000000068</v>
      </c>
      <c r="AS56" s="19">
        <f t="shared" si="22"/>
        <v>25.799999999999955</v>
      </c>
      <c r="AT56" s="19">
        <f t="shared" si="22"/>
        <v>25.800000000000068</v>
      </c>
      <c r="AU56" s="19">
        <f t="shared" si="22"/>
        <v>25.799999999999955</v>
      </c>
      <c r="AV56" s="19">
        <f t="shared" si="22"/>
        <v>0</v>
      </c>
      <c r="AW56" s="19">
        <f t="shared" si="22"/>
        <v>0</v>
      </c>
    </row>
    <row r="57" spans="1:49" x14ac:dyDescent="0.25">
      <c r="Q57" t="s">
        <v>81</v>
      </c>
      <c r="S57" s="19">
        <f t="shared" ref="S57:AB57" si="23">S47-R47</f>
        <v>187.83299999999986</v>
      </c>
      <c r="T57" s="19">
        <f t="shared" si="23"/>
        <v>99.441000000000031</v>
      </c>
      <c r="U57" s="19">
        <f t="shared" si="23"/>
        <v>313.05500000000006</v>
      </c>
      <c r="V57" s="19">
        <f t="shared" si="23"/>
        <v>313.05500000000006</v>
      </c>
      <c r="W57" s="19">
        <f t="shared" si="23"/>
        <v>313.05499999999984</v>
      </c>
      <c r="X57" s="19">
        <f t="shared" si="23"/>
        <v>313.05499999999984</v>
      </c>
      <c r="Y57" s="19">
        <f t="shared" si="23"/>
        <v>313.05500000000029</v>
      </c>
      <c r="Z57" s="19">
        <f t="shared" si="23"/>
        <v>313.05499999999984</v>
      </c>
      <c r="AA57" s="19">
        <f t="shared" si="23"/>
        <v>313.05500000000029</v>
      </c>
      <c r="AB57" s="19">
        <f t="shared" si="23"/>
        <v>313.05499999999984</v>
      </c>
      <c r="AC57" s="19">
        <f t="shared" ref="AC57:AW57" si="24">AC47-AB47</f>
        <v>298.32300000000032</v>
      </c>
      <c r="AD57" s="19">
        <f t="shared" si="24"/>
        <v>133.7211605074699</v>
      </c>
      <c r="AE57" s="19">
        <f t="shared" si="24"/>
        <v>313.05499999999938</v>
      </c>
      <c r="AF57" s="19">
        <f t="shared" si="24"/>
        <v>313.05500000000029</v>
      </c>
      <c r="AG57" s="19">
        <f t="shared" si="24"/>
        <v>313.05500000000029</v>
      </c>
      <c r="AH57" s="19">
        <f t="shared" si="24"/>
        <v>313.05499999999938</v>
      </c>
      <c r="AI57" s="19">
        <f t="shared" si="24"/>
        <v>313.05500000000029</v>
      </c>
      <c r="AJ57" s="19">
        <f t="shared" si="24"/>
        <v>313.05500000000029</v>
      </c>
      <c r="AK57" s="19">
        <f t="shared" si="24"/>
        <v>232.3468394925294</v>
      </c>
      <c r="AL57" s="19">
        <f t="shared" si="24"/>
        <v>0</v>
      </c>
      <c r="AM57" s="19">
        <f t="shared" si="24"/>
        <v>0</v>
      </c>
      <c r="AN57" s="19">
        <f t="shared" si="24"/>
        <v>0</v>
      </c>
      <c r="AO57" s="19">
        <f t="shared" si="24"/>
        <v>0</v>
      </c>
      <c r="AP57" s="19">
        <f t="shared" si="24"/>
        <v>0</v>
      </c>
      <c r="AQ57" s="19">
        <f t="shared" si="24"/>
        <v>0</v>
      </c>
      <c r="AR57" s="19">
        <f t="shared" si="24"/>
        <v>0</v>
      </c>
      <c r="AS57" s="19">
        <f t="shared" si="24"/>
        <v>0</v>
      </c>
      <c r="AT57" s="19">
        <f t="shared" si="24"/>
        <v>0</v>
      </c>
      <c r="AU57" s="19">
        <f t="shared" si="24"/>
        <v>0</v>
      </c>
      <c r="AV57" s="19">
        <f t="shared" si="24"/>
        <v>0</v>
      </c>
      <c r="AW57" s="19">
        <f t="shared" si="24"/>
        <v>0</v>
      </c>
    </row>
    <row r="58" spans="1:49" x14ac:dyDescent="0.25">
      <c r="Q58" t="s">
        <v>176</v>
      </c>
      <c r="S58" s="19">
        <f t="shared" ref="S58:AB58" si="25">S48-R48</f>
        <v>38.003844414403147</v>
      </c>
      <c r="T58" s="19">
        <f t="shared" si="25"/>
        <v>38.003844414402806</v>
      </c>
      <c r="U58" s="19">
        <f t="shared" si="25"/>
        <v>760.0768882880617</v>
      </c>
      <c r="V58" s="19">
        <f t="shared" si="25"/>
        <v>760.07688828806113</v>
      </c>
      <c r="W58" s="19">
        <f t="shared" si="25"/>
        <v>760.07688828806045</v>
      </c>
      <c r="X58" s="19">
        <f t="shared" si="25"/>
        <v>0</v>
      </c>
      <c r="Y58" s="19">
        <f t="shared" si="25"/>
        <v>0</v>
      </c>
      <c r="Z58" s="19">
        <f t="shared" si="25"/>
        <v>0</v>
      </c>
      <c r="AA58" s="19">
        <f t="shared" si="25"/>
        <v>0</v>
      </c>
      <c r="AB58" s="19">
        <f t="shared" si="25"/>
        <v>0</v>
      </c>
      <c r="AC58" s="19">
        <f t="shared" ref="AC58:AW58" si="26">AC48-AB48</f>
        <v>-274.5251626346344</v>
      </c>
      <c r="AD58" s="19">
        <f t="shared" si="26"/>
        <v>-313.14709021194813</v>
      </c>
      <c r="AE58" s="19">
        <f t="shared" si="26"/>
        <v>-457.08088809338165</v>
      </c>
      <c r="AF58" s="19">
        <f t="shared" si="26"/>
        <v>-354.52375872164225</v>
      </c>
      <c r="AG58" s="19">
        <f t="shared" si="26"/>
        <v>100.91732546071876</v>
      </c>
      <c r="AH58" s="19">
        <f t="shared" si="26"/>
        <v>-122.65206350700737</v>
      </c>
      <c r="AI58" s="19">
        <f t="shared" si="26"/>
        <v>3183.2282590712221</v>
      </c>
      <c r="AJ58" s="19">
        <f t="shared" si="26"/>
        <v>-66.224703958841019</v>
      </c>
      <c r="AK58" s="19">
        <f t="shared" si="26"/>
        <v>17.355621619173689</v>
      </c>
      <c r="AL58" s="19">
        <f t="shared" si="26"/>
        <v>0</v>
      </c>
      <c r="AM58" s="19">
        <f t="shared" si="26"/>
        <v>17.494466592128447</v>
      </c>
      <c r="AN58" s="19">
        <f t="shared" si="26"/>
        <v>0</v>
      </c>
      <c r="AO58" s="19">
        <f t="shared" si="26"/>
        <v>0</v>
      </c>
      <c r="AP58" s="19">
        <f t="shared" si="26"/>
        <v>0</v>
      </c>
      <c r="AQ58" s="19">
        <f t="shared" si="26"/>
        <v>0</v>
      </c>
      <c r="AR58" s="19">
        <f t="shared" si="26"/>
        <v>0</v>
      </c>
      <c r="AS58" s="19">
        <f t="shared" si="26"/>
        <v>0</v>
      </c>
      <c r="AT58" s="19">
        <f t="shared" si="26"/>
        <v>0</v>
      </c>
      <c r="AU58" s="19">
        <f t="shared" si="26"/>
        <v>0</v>
      </c>
      <c r="AV58" s="19">
        <f t="shared" si="26"/>
        <v>0</v>
      </c>
      <c r="AW58" s="19">
        <f t="shared" si="26"/>
        <v>0</v>
      </c>
    </row>
    <row r="59" spans="1:49" x14ac:dyDescent="0.25">
      <c r="Q59" t="s">
        <v>150</v>
      </c>
      <c r="AI59" s="19"/>
    </row>
    <row r="60" spans="1:49" x14ac:dyDescent="0.25">
      <c r="AI60" s="19"/>
    </row>
    <row r="61" spans="1:49" x14ac:dyDescent="0.25">
      <c r="AI61" s="19"/>
    </row>
    <row r="71" spans="1:33" ht="21.4" customHeight="1" thickBot="1" x14ac:dyDescent="0.3"/>
    <row r="72" spans="1:33" x14ac:dyDescent="0.25">
      <c r="A72" s="90" t="s">
        <v>89</v>
      </c>
      <c r="B72" s="87">
        <v>0</v>
      </c>
      <c r="C72" s="82">
        <v>0</v>
      </c>
      <c r="D72" s="82">
        <v>0</v>
      </c>
      <c r="E72" s="82">
        <v>0</v>
      </c>
      <c r="F72" s="82">
        <v>0</v>
      </c>
      <c r="G72" s="82">
        <v>0</v>
      </c>
      <c r="H72" s="82">
        <v>0</v>
      </c>
      <c r="I72" s="82">
        <v>0</v>
      </c>
      <c r="J72" s="82">
        <v>0</v>
      </c>
      <c r="K72" s="82">
        <v>0</v>
      </c>
      <c r="L72" s="82">
        <v>0</v>
      </c>
      <c r="M72" s="82">
        <v>0</v>
      </c>
      <c r="N72" s="82">
        <v>0</v>
      </c>
      <c r="O72" s="82">
        <v>0</v>
      </c>
      <c r="P72" s="82">
        <v>0</v>
      </c>
      <c r="Q72" s="82">
        <v>0</v>
      </c>
      <c r="R72" s="82">
        <v>7.76</v>
      </c>
      <c r="S72" s="82">
        <v>7.76</v>
      </c>
      <c r="T72" s="82">
        <v>7.76</v>
      </c>
      <c r="U72" s="82">
        <v>7.76</v>
      </c>
      <c r="V72" s="82">
        <v>7.76</v>
      </c>
      <c r="W72" s="82">
        <v>7.76</v>
      </c>
      <c r="X72" s="82">
        <v>7.76</v>
      </c>
      <c r="Y72" s="82">
        <v>7.76</v>
      </c>
      <c r="Z72" s="82">
        <v>7.76</v>
      </c>
      <c r="AA72" s="82">
        <v>7.76</v>
      </c>
      <c r="AB72" s="82">
        <v>7.76</v>
      </c>
      <c r="AC72" s="82">
        <v>7.76</v>
      </c>
      <c r="AD72" s="82">
        <v>7.76</v>
      </c>
      <c r="AE72" s="82">
        <v>7.7599999999999802</v>
      </c>
      <c r="AF72" s="82">
        <v>7.76</v>
      </c>
      <c r="AG72" s="83">
        <v>7.76</v>
      </c>
    </row>
    <row r="73" spans="1:33" x14ac:dyDescent="0.25">
      <c r="A73" s="91" t="s">
        <v>90</v>
      </c>
      <c r="B73" s="88">
        <v>0</v>
      </c>
      <c r="C73" s="7">
        <v>0</v>
      </c>
      <c r="D73" s="7">
        <v>0</v>
      </c>
      <c r="E73" s="7">
        <v>0</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9.29134557171332</v>
      </c>
      <c r="AD73" s="7">
        <v>9.29134557171332</v>
      </c>
      <c r="AE73" s="7">
        <v>9.29134557171332</v>
      </c>
      <c r="AF73" s="7">
        <v>18.9913455717133</v>
      </c>
      <c r="AG73" s="84">
        <v>19.399999999999999</v>
      </c>
    </row>
    <row r="74" spans="1:33" x14ac:dyDescent="0.25">
      <c r="A74" s="91" t="s">
        <v>31</v>
      </c>
      <c r="B74" s="88">
        <v>0.16</v>
      </c>
      <c r="C74" s="7">
        <v>0.18</v>
      </c>
      <c r="D74" s="7">
        <v>0.2</v>
      </c>
      <c r="E74" s="7">
        <v>0.6</v>
      </c>
      <c r="F74" s="7">
        <v>1</v>
      </c>
      <c r="G74" s="7">
        <v>1.4</v>
      </c>
      <c r="H74" s="7">
        <v>1.4</v>
      </c>
      <c r="I74" s="7">
        <v>1.4</v>
      </c>
      <c r="J74" s="7">
        <v>1.4</v>
      </c>
      <c r="K74" s="7">
        <v>1.4</v>
      </c>
      <c r="L74" s="7">
        <v>1.4</v>
      </c>
      <c r="M74" s="7">
        <v>1.4</v>
      </c>
      <c r="N74" s="7">
        <v>1.4</v>
      </c>
      <c r="O74" s="7">
        <v>1.4</v>
      </c>
      <c r="P74" s="7">
        <v>1.7810932342762</v>
      </c>
      <c r="Q74" s="7">
        <v>2.1810932342761999</v>
      </c>
      <c r="R74" s="7">
        <v>2.5810932342761999</v>
      </c>
      <c r="S74" s="7">
        <v>2.5810932342761999</v>
      </c>
      <c r="T74" s="7">
        <v>2.5810932342761999</v>
      </c>
      <c r="U74" s="7">
        <v>2.5810932342761999</v>
      </c>
      <c r="V74" s="7">
        <v>2.5810932342761999</v>
      </c>
      <c r="W74" s="7">
        <v>2.5810932342761999</v>
      </c>
      <c r="X74" s="7">
        <v>2.5810932342761999</v>
      </c>
      <c r="Y74" s="7">
        <v>2.5810932342761999</v>
      </c>
      <c r="Z74" s="7">
        <v>2.5810932342761999</v>
      </c>
      <c r="AA74" s="7">
        <v>2.5810932342761999</v>
      </c>
      <c r="AB74" s="7">
        <v>2.5810932342761999</v>
      </c>
      <c r="AC74" s="7">
        <v>2.5810932342761999</v>
      </c>
      <c r="AD74" s="7">
        <v>2.5810932342761999</v>
      </c>
      <c r="AE74" s="7">
        <v>2.5810932342761999</v>
      </c>
      <c r="AF74" s="7">
        <v>2.5810932342761999</v>
      </c>
      <c r="AG74" s="84">
        <v>2.6423338419277198</v>
      </c>
    </row>
    <row r="75" spans="1:33" x14ac:dyDescent="0.25">
      <c r="A75" s="91" t="s">
        <v>35</v>
      </c>
      <c r="B75" s="88">
        <v>20.303999999999998</v>
      </c>
      <c r="C75" s="7">
        <v>21.15</v>
      </c>
      <c r="D75" s="7">
        <v>21.995999999999999</v>
      </c>
      <c r="E75" s="7">
        <v>21.995999999999999</v>
      </c>
      <c r="F75" s="7">
        <v>21.995999999999999</v>
      </c>
      <c r="G75" s="7">
        <v>21.995999999999999</v>
      </c>
      <c r="H75" s="7">
        <v>21.995999999999999</v>
      </c>
      <c r="I75" s="7">
        <v>21.995999999999999</v>
      </c>
      <c r="J75" s="7">
        <v>21.995999999999999</v>
      </c>
      <c r="K75" s="7">
        <v>21.995999999999999</v>
      </c>
      <c r="L75" s="7">
        <v>21.995999999999999</v>
      </c>
      <c r="M75" s="7">
        <v>21.995999999999999</v>
      </c>
      <c r="N75" s="7">
        <v>21.995999999999999</v>
      </c>
      <c r="O75" s="7">
        <v>21.995999999999999</v>
      </c>
      <c r="P75" s="7">
        <v>21.995999999999999</v>
      </c>
      <c r="Q75" s="7">
        <v>21.995999999999999</v>
      </c>
      <c r="R75" s="7">
        <v>21.995999999999999</v>
      </c>
      <c r="S75" s="7">
        <v>21.995999999999999</v>
      </c>
      <c r="T75" s="7">
        <v>21.995999999999999</v>
      </c>
      <c r="U75" s="7">
        <v>21.995999999999999</v>
      </c>
      <c r="V75" s="7">
        <v>21.995999999999999</v>
      </c>
      <c r="W75" s="7">
        <v>21.995999999999999</v>
      </c>
      <c r="X75" s="7">
        <v>21.995999999999999</v>
      </c>
      <c r="Y75" s="7">
        <v>21.995999999999999</v>
      </c>
      <c r="Z75" s="7">
        <v>21.995999999999999</v>
      </c>
      <c r="AA75" s="7">
        <v>21.995999999999999</v>
      </c>
      <c r="AB75" s="7">
        <v>21.995999999999999</v>
      </c>
      <c r="AC75" s="7">
        <v>21.995999999999999</v>
      </c>
      <c r="AD75" s="7">
        <v>21.995999999999999</v>
      </c>
      <c r="AE75" s="7">
        <v>21.995999999999999</v>
      </c>
      <c r="AF75" s="7">
        <v>21.995999999999999</v>
      </c>
      <c r="AG75" s="84">
        <v>21.995999999999999</v>
      </c>
    </row>
    <row r="76" spans="1:33" x14ac:dyDescent="0.25">
      <c r="A76" s="91" t="s">
        <v>36</v>
      </c>
      <c r="B76" s="88">
        <v>14.382</v>
      </c>
      <c r="C76" s="7">
        <v>14.382</v>
      </c>
      <c r="D76" s="7">
        <v>14.382</v>
      </c>
      <c r="E76" s="7">
        <v>14.382</v>
      </c>
      <c r="F76" s="7">
        <v>14.382</v>
      </c>
      <c r="G76" s="7">
        <v>14.382</v>
      </c>
      <c r="H76" s="7">
        <v>14.382</v>
      </c>
      <c r="I76" s="7">
        <v>14.382</v>
      </c>
      <c r="J76" s="7">
        <v>14.382</v>
      </c>
      <c r="K76" s="7">
        <v>14.382</v>
      </c>
      <c r="L76" s="7">
        <v>14.382</v>
      </c>
      <c r="M76" s="7">
        <v>14.382</v>
      </c>
      <c r="N76" s="7">
        <v>14.382</v>
      </c>
      <c r="O76" s="7">
        <v>14.382</v>
      </c>
      <c r="P76" s="7">
        <v>14.382</v>
      </c>
      <c r="Q76" s="7">
        <v>14.382</v>
      </c>
      <c r="R76" s="7">
        <v>14.382</v>
      </c>
      <c r="S76" s="7">
        <v>14.382</v>
      </c>
      <c r="T76" s="7">
        <v>14.382</v>
      </c>
      <c r="U76" s="7">
        <v>14.382</v>
      </c>
      <c r="V76" s="7">
        <v>14.382</v>
      </c>
      <c r="W76" s="7">
        <v>14.382</v>
      </c>
      <c r="X76" s="7">
        <v>14.382</v>
      </c>
      <c r="Y76" s="7">
        <v>14.382</v>
      </c>
      <c r="Z76" s="7">
        <v>14.382</v>
      </c>
      <c r="AA76" s="7">
        <v>14.382</v>
      </c>
      <c r="AB76" s="7">
        <v>14.382</v>
      </c>
      <c r="AC76" s="7">
        <v>14.382</v>
      </c>
      <c r="AD76" s="7">
        <v>14.382</v>
      </c>
      <c r="AE76" s="7">
        <v>14.382</v>
      </c>
      <c r="AF76" s="7">
        <v>14.382</v>
      </c>
      <c r="AG76" s="84">
        <v>14.382</v>
      </c>
    </row>
    <row r="77" spans="1:33" x14ac:dyDescent="0.25">
      <c r="A77" s="91" t="s">
        <v>37</v>
      </c>
      <c r="B77" s="88">
        <v>253.8</v>
      </c>
      <c r="C77" s="7">
        <v>253.8</v>
      </c>
      <c r="D77" s="7">
        <v>253.8</v>
      </c>
      <c r="E77" s="7">
        <v>253.8</v>
      </c>
      <c r="F77" s="7">
        <v>253.8</v>
      </c>
      <c r="G77" s="7">
        <v>253.8</v>
      </c>
      <c r="H77" s="7">
        <v>253.8</v>
      </c>
      <c r="I77" s="7">
        <v>253.8</v>
      </c>
      <c r="J77" s="7">
        <v>253.8</v>
      </c>
      <c r="K77" s="7">
        <v>253.8</v>
      </c>
      <c r="L77" s="7">
        <v>253.8</v>
      </c>
      <c r="M77" s="7">
        <v>253.8</v>
      </c>
      <c r="N77" s="7">
        <v>253.8</v>
      </c>
      <c r="O77" s="7">
        <v>253.8</v>
      </c>
      <c r="P77" s="7">
        <v>253.8</v>
      </c>
      <c r="Q77" s="7">
        <v>253.8</v>
      </c>
      <c r="R77" s="7">
        <v>253.8</v>
      </c>
      <c r="S77" s="7">
        <v>253.8</v>
      </c>
      <c r="T77" s="7">
        <v>253.8</v>
      </c>
      <c r="U77" s="7">
        <v>253.8</v>
      </c>
      <c r="V77" s="7">
        <v>253.8</v>
      </c>
      <c r="W77" s="7">
        <v>253.8</v>
      </c>
      <c r="X77" s="7">
        <v>253.8</v>
      </c>
      <c r="Y77" s="7">
        <v>253.8</v>
      </c>
      <c r="Z77" s="7">
        <v>253.8</v>
      </c>
      <c r="AA77" s="7">
        <v>253.8</v>
      </c>
      <c r="AB77" s="7">
        <v>253.8</v>
      </c>
      <c r="AC77" s="7">
        <v>253.8</v>
      </c>
      <c r="AD77" s="7">
        <v>253.8</v>
      </c>
      <c r="AE77" s="7">
        <v>253.8</v>
      </c>
      <c r="AF77" s="7">
        <v>253.8</v>
      </c>
      <c r="AG77" s="84">
        <v>253.8</v>
      </c>
    </row>
    <row r="78" spans="1:33" x14ac:dyDescent="0.25">
      <c r="A78" s="91" t="s">
        <v>41</v>
      </c>
      <c r="B78" s="88">
        <v>83.248000000000005</v>
      </c>
      <c r="C78" s="7">
        <v>98.384</v>
      </c>
      <c r="D78" s="7">
        <v>120.056</v>
      </c>
      <c r="E78" s="7">
        <v>144.136</v>
      </c>
      <c r="F78" s="7">
        <v>168.21600000000001</v>
      </c>
      <c r="G78" s="7">
        <v>192.29599999999999</v>
      </c>
      <c r="H78" s="7">
        <v>216.376</v>
      </c>
      <c r="I78" s="7">
        <v>240.45599999999999</v>
      </c>
      <c r="J78" s="7">
        <v>264.536</v>
      </c>
      <c r="K78" s="7">
        <v>288.61599999999999</v>
      </c>
      <c r="L78" s="7">
        <v>309.60000000000002</v>
      </c>
      <c r="M78" s="7">
        <v>309.60000000000002</v>
      </c>
      <c r="N78" s="7">
        <v>335.4</v>
      </c>
      <c r="O78" s="7">
        <v>361.2</v>
      </c>
      <c r="P78" s="7">
        <v>387</v>
      </c>
      <c r="Q78" s="7">
        <v>412.8</v>
      </c>
      <c r="R78" s="7">
        <v>438.6</v>
      </c>
      <c r="S78" s="7">
        <v>464.4</v>
      </c>
      <c r="T78" s="7">
        <v>490.2</v>
      </c>
      <c r="U78" s="7">
        <v>516</v>
      </c>
      <c r="V78" s="7">
        <v>541.79999999999995</v>
      </c>
      <c r="W78" s="7">
        <v>567.6</v>
      </c>
      <c r="X78" s="7">
        <v>593.4</v>
      </c>
      <c r="Y78" s="7">
        <v>619.20000000000005</v>
      </c>
      <c r="Z78" s="7">
        <v>645</v>
      </c>
      <c r="AA78" s="7">
        <v>670.8</v>
      </c>
      <c r="AB78" s="7">
        <v>696.6</v>
      </c>
      <c r="AC78" s="7">
        <v>722.4</v>
      </c>
      <c r="AD78" s="7">
        <v>748.2</v>
      </c>
      <c r="AE78" s="7">
        <v>774</v>
      </c>
      <c r="AF78" s="7">
        <v>716.55200000000002</v>
      </c>
      <c r="AG78" s="84">
        <v>727.21600000000001</v>
      </c>
    </row>
    <row r="79" spans="1:33" ht="15.75" thickBot="1" x14ac:dyDescent="0.3">
      <c r="A79" s="92" t="s">
        <v>43</v>
      </c>
      <c r="B79" s="89">
        <v>1329.5630000000001</v>
      </c>
      <c r="C79" s="85">
        <v>1517.396</v>
      </c>
      <c r="D79" s="85">
        <v>1616.837</v>
      </c>
      <c r="E79" s="85">
        <v>1929.8920000000001</v>
      </c>
      <c r="F79" s="85">
        <v>2242.9470000000001</v>
      </c>
      <c r="G79" s="85">
        <v>2556.002</v>
      </c>
      <c r="H79" s="85">
        <v>2869.0569999999998</v>
      </c>
      <c r="I79" s="85">
        <v>3182.1120000000001</v>
      </c>
      <c r="J79" s="85">
        <v>3495.1669999999999</v>
      </c>
      <c r="K79" s="85">
        <v>3808.2220000000002</v>
      </c>
      <c r="L79" s="85">
        <v>4121.277</v>
      </c>
      <c r="M79" s="85">
        <v>4419.6000000000004</v>
      </c>
      <c r="N79" s="85">
        <v>4732.6549999999997</v>
      </c>
      <c r="O79" s="85">
        <v>5045.71</v>
      </c>
      <c r="P79" s="85">
        <v>5358.7650000000003</v>
      </c>
      <c r="Q79" s="85">
        <v>5671.82</v>
      </c>
      <c r="R79" s="85">
        <v>5984.875</v>
      </c>
      <c r="S79" s="85">
        <v>6297.93</v>
      </c>
      <c r="T79" s="85">
        <v>6610.9849999999997</v>
      </c>
      <c r="U79" s="85">
        <v>6830.1895611940099</v>
      </c>
      <c r="V79" s="85">
        <v>6830.1895611940099</v>
      </c>
      <c r="W79" s="85">
        <v>6830.1895611940099</v>
      </c>
      <c r="X79" s="85">
        <v>6830.1895611940099</v>
      </c>
      <c r="Y79" s="85">
        <v>6830.1895611940099</v>
      </c>
      <c r="Z79" s="85">
        <v>6830.1895611940099</v>
      </c>
      <c r="AA79" s="85">
        <v>6830.1895611940099</v>
      </c>
      <c r="AB79" s="85">
        <v>6830.1895611940099</v>
      </c>
      <c r="AC79" s="85">
        <v>6830.1895611940099</v>
      </c>
      <c r="AD79" s="85">
        <v>6830.1895611940099</v>
      </c>
      <c r="AE79" s="85">
        <v>6830.1895611940099</v>
      </c>
      <c r="AF79" s="85">
        <v>5684.7765611940104</v>
      </c>
      <c r="AG79" s="86">
        <v>5681.0935611940104</v>
      </c>
    </row>
    <row r="80" spans="1:33" x14ac:dyDescent="0.25">
      <c r="B80" s="93">
        <v>304.03075531522478</v>
      </c>
      <c r="C80" s="94">
        <v>342.03459972962787</v>
      </c>
      <c r="D80" s="94">
        <v>380.03844414403068</v>
      </c>
      <c r="E80" s="94">
        <v>1140.1153324320924</v>
      </c>
      <c r="F80" s="94">
        <v>1900.192220720154</v>
      </c>
      <c r="G80" s="94">
        <v>2660.2691090082149</v>
      </c>
      <c r="H80" s="94">
        <v>2660.2691090082162</v>
      </c>
      <c r="I80" s="94">
        <v>2660.2691090082162</v>
      </c>
      <c r="J80" s="94">
        <v>2660.2691090082153</v>
      </c>
      <c r="K80" s="94">
        <v>2660.2691090082158</v>
      </c>
      <c r="L80" s="94">
        <v>2660.2691090082162</v>
      </c>
      <c r="M80" s="94">
        <v>2427.0946579416764</v>
      </c>
      <c r="N80" s="94">
        <v>2211.4363018812255</v>
      </c>
      <c r="O80" s="94">
        <v>1749.9350909303812</v>
      </c>
      <c r="P80" s="94">
        <v>1648.5841229525954</v>
      </c>
      <c r="Q80" s="94">
        <v>1736.417230928352</v>
      </c>
      <c r="R80" s="94">
        <v>1511.9962811323026</v>
      </c>
      <c r="S80" s="94">
        <v>4422.4857303715407</v>
      </c>
      <c r="T80" s="94">
        <v>4356.2610264126979</v>
      </c>
      <c r="U80" s="94">
        <v>4373.6166480318743</v>
      </c>
      <c r="V80" s="94">
        <v>4373.6166480318752</v>
      </c>
      <c r="W80" s="94">
        <v>4391.1111146240019</v>
      </c>
      <c r="X80" s="94">
        <v>4391.1111146240019</v>
      </c>
      <c r="Y80" s="94">
        <v>4391.1111146240019</v>
      </c>
      <c r="Z80" s="94">
        <v>4391.1111146240009</v>
      </c>
      <c r="AA80" s="94">
        <v>4391.1111146240009</v>
      </c>
      <c r="AB80" s="94">
        <v>4391.111114624</v>
      </c>
      <c r="AC80" s="94">
        <v>4391.1111146240009</v>
      </c>
      <c r="AD80" s="94">
        <v>4391.1111146240009</v>
      </c>
      <c r="AE80" s="94">
        <v>4391.1111146240009</v>
      </c>
      <c r="AF80" s="94">
        <v>4391.1111146240009</v>
      </c>
      <c r="AG80" s="95">
        <v>4391.1111146239955</v>
      </c>
    </row>
    <row r="81" spans="1:33" ht="15.75" thickBot="1" x14ac:dyDescent="0.3">
      <c r="B81" s="96">
        <f t="shared" ref="B81:AF81" si="27">SUM(B72:B80)</f>
        <v>2005.4877553152248</v>
      </c>
      <c r="C81" s="97">
        <f t="shared" si="27"/>
        <v>2247.3265997296276</v>
      </c>
      <c r="D81" s="97">
        <f t="shared" si="27"/>
        <v>2407.3094441440307</v>
      </c>
      <c r="E81" s="97">
        <f t="shared" si="27"/>
        <v>3504.9213324320926</v>
      </c>
      <c r="F81" s="97">
        <f t="shared" si="27"/>
        <v>4602.5332207201545</v>
      </c>
      <c r="G81" s="97">
        <f t="shared" si="27"/>
        <v>5700.1451090082155</v>
      </c>
      <c r="H81" s="97">
        <f t="shared" si="27"/>
        <v>6037.2801090082157</v>
      </c>
      <c r="I81" s="97">
        <f t="shared" si="27"/>
        <v>6374.4151090082159</v>
      </c>
      <c r="J81" s="97">
        <f t="shared" si="27"/>
        <v>6711.5501090082153</v>
      </c>
      <c r="K81" s="97">
        <f t="shared" si="27"/>
        <v>7048.6851090082164</v>
      </c>
      <c r="L81" s="97">
        <f t="shared" si="27"/>
        <v>7382.7241090082161</v>
      </c>
      <c r="M81" s="97">
        <f t="shared" si="27"/>
        <v>7447.8726579416762</v>
      </c>
      <c r="N81" s="97">
        <f t="shared" si="27"/>
        <v>7571.0693018812253</v>
      </c>
      <c r="O81" s="97">
        <f t="shared" si="27"/>
        <v>7448.4230909303815</v>
      </c>
      <c r="P81" s="97">
        <f t="shared" si="27"/>
        <v>7686.3082161868715</v>
      </c>
      <c r="Q81" s="97">
        <f t="shared" si="27"/>
        <v>8113.3963241626279</v>
      </c>
      <c r="R81" s="97">
        <f t="shared" si="27"/>
        <v>8235.9903743665782</v>
      </c>
      <c r="S81" s="97">
        <f t="shared" si="27"/>
        <v>11485.334823605817</v>
      </c>
      <c r="T81" s="97">
        <f t="shared" si="27"/>
        <v>11757.965119646975</v>
      </c>
      <c r="U81" s="97">
        <f t="shared" si="27"/>
        <v>12020.325302460162</v>
      </c>
      <c r="V81" s="97">
        <f t="shared" si="27"/>
        <v>12046.125302460161</v>
      </c>
      <c r="W81" s="97">
        <f t="shared" si="27"/>
        <v>12089.419769052289</v>
      </c>
      <c r="X81" s="97">
        <f t="shared" si="27"/>
        <v>12115.219769052288</v>
      </c>
      <c r="Y81" s="97">
        <f t="shared" si="27"/>
        <v>12141.019769052287</v>
      </c>
      <c r="Z81" s="97">
        <f t="shared" si="27"/>
        <v>12166.819769052287</v>
      </c>
      <c r="AA81" s="97">
        <f t="shared" si="27"/>
        <v>12192.619769052286</v>
      </c>
      <c r="AB81" s="97">
        <f t="shared" si="27"/>
        <v>12218.419769052285</v>
      </c>
      <c r="AC81" s="97">
        <f t="shared" si="27"/>
        <v>12253.511114624001</v>
      </c>
      <c r="AD81" s="97">
        <f t="shared" si="27"/>
        <v>12279.311114624001</v>
      </c>
      <c r="AE81" s="97">
        <f t="shared" si="27"/>
        <v>12305.111114624</v>
      </c>
      <c r="AF81" s="97">
        <f t="shared" si="27"/>
        <v>11111.950114624</v>
      </c>
      <c r="AG81" s="98">
        <f>SUM(AG72:AG80)</f>
        <v>11119.401009659934</v>
      </c>
    </row>
    <row r="88" spans="1:33" x14ac:dyDescent="0.25">
      <c r="B88" s="19">
        <v>304.03075531522455</v>
      </c>
      <c r="C88" s="19">
        <v>342.03459972962776</v>
      </c>
      <c r="D88" s="19">
        <v>380.03844414403073</v>
      </c>
      <c r="E88" s="19">
        <v>1140.1153324320926</v>
      </c>
      <c r="F88" s="19">
        <v>1900.192220720154</v>
      </c>
      <c r="G88" s="19">
        <v>2660.2691090082149</v>
      </c>
      <c r="H88" s="19">
        <v>2660.2691090082162</v>
      </c>
      <c r="I88" s="19">
        <v>2660.2691090082167</v>
      </c>
      <c r="J88" s="19">
        <v>3420.3459972962773</v>
      </c>
      <c r="K88" s="19">
        <v>3420.3459972962769</v>
      </c>
      <c r="L88" s="19">
        <v>3420.3459972962801</v>
      </c>
      <c r="M88" s="19">
        <v>3120.5502744964397</v>
      </c>
      <c r="N88" s="19">
        <v>2796.1668641791421</v>
      </c>
      <c r="O88" s="19">
        <v>2330.3985124124129</v>
      </c>
      <c r="P88" s="19">
        <v>2425.2837342944363</v>
      </c>
      <c r="Q88" s="19">
        <v>2358.0973842642657</v>
      </c>
      <c r="R88" s="19">
        <v>2073.0830034277524</v>
      </c>
      <c r="S88" s="19">
        <v>2016.7773758843807</v>
      </c>
      <c r="T88" s="19">
        <v>1969.979149572878</v>
      </c>
      <c r="U88" s="19">
        <v>1886.6274089477258</v>
      </c>
      <c r="V88" s="19">
        <v>1772.3687592832805</v>
      </c>
      <c r="W88" s="19">
        <v>1634.3300207860509</v>
      </c>
      <c r="X88" s="19">
        <v>1604.5225627888685</v>
      </c>
      <c r="Y88" s="19">
        <v>1599.8274523106775</v>
      </c>
      <c r="Z88" s="19">
        <v>1574.5883866778081</v>
      </c>
      <c r="AA88" s="19">
        <v>1562.9291675833294</v>
      </c>
      <c r="AB88" s="19">
        <v>1533.8831814350267</v>
      </c>
      <c r="AC88" s="19">
        <v>1515.5636567826884</v>
      </c>
      <c r="AD88" s="19">
        <v>1292.1990543809325</v>
      </c>
      <c r="AE88" s="19">
        <v>549.04282443805175</v>
      </c>
      <c r="AF88" s="19">
        <v>1550.6001854395465</v>
      </c>
      <c r="AG88" s="19">
        <v>1503.5301670189431</v>
      </c>
    </row>
    <row r="89" spans="1:33" x14ac:dyDescent="0.25">
      <c r="A89" s="7" t="s">
        <v>89</v>
      </c>
      <c r="B89" s="19">
        <v>0</v>
      </c>
      <c r="C89" s="19">
        <v>0</v>
      </c>
      <c r="D89" s="19">
        <v>0</v>
      </c>
      <c r="E89" s="19">
        <v>0</v>
      </c>
      <c r="F89" s="19">
        <v>0</v>
      </c>
      <c r="G89" s="19">
        <v>0</v>
      </c>
      <c r="H89" s="19">
        <v>0</v>
      </c>
      <c r="I89" s="19">
        <v>0</v>
      </c>
      <c r="J89" s="19">
        <v>0</v>
      </c>
      <c r="K89" s="19">
        <v>0</v>
      </c>
      <c r="L89" s="19">
        <v>0</v>
      </c>
      <c r="M89" s="19">
        <v>0</v>
      </c>
      <c r="N89" s="19">
        <v>0</v>
      </c>
      <c r="O89" s="19">
        <v>0</v>
      </c>
      <c r="P89" s="19">
        <v>0</v>
      </c>
      <c r="Q89" s="19">
        <v>0</v>
      </c>
      <c r="R89" s="19">
        <v>7.76</v>
      </c>
      <c r="S89" s="19">
        <v>7.76</v>
      </c>
      <c r="T89" s="19">
        <v>7.76</v>
      </c>
      <c r="U89" s="19">
        <v>7.76</v>
      </c>
      <c r="V89" s="19">
        <v>7.76</v>
      </c>
      <c r="W89" s="19">
        <v>7.76</v>
      </c>
      <c r="X89" s="19">
        <v>7.76</v>
      </c>
      <c r="Y89" s="19">
        <v>7.76</v>
      </c>
      <c r="Z89" s="19">
        <v>7.76</v>
      </c>
      <c r="AA89" s="19">
        <v>7.76</v>
      </c>
      <c r="AB89" s="19">
        <v>7.76</v>
      </c>
      <c r="AC89" s="19">
        <v>7.76</v>
      </c>
      <c r="AD89" s="19">
        <v>7.76</v>
      </c>
      <c r="AE89" s="19">
        <v>7.76</v>
      </c>
      <c r="AF89" s="19">
        <v>7.76</v>
      </c>
      <c r="AG89" s="19">
        <v>7.76</v>
      </c>
    </row>
    <row r="90" spans="1:33" x14ac:dyDescent="0.25">
      <c r="A90" s="7" t="s">
        <v>90</v>
      </c>
      <c r="B90" s="19">
        <v>0</v>
      </c>
      <c r="C90" s="19">
        <v>0</v>
      </c>
      <c r="D90" s="19">
        <v>0</v>
      </c>
      <c r="E90" s="19">
        <v>0</v>
      </c>
      <c r="F90" s="19">
        <v>0</v>
      </c>
      <c r="G90" s="19">
        <v>0</v>
      </c>
      <c r="H90" s="19">
        <v>0</v>
      </c>
      <c r="I90" s="19">
        <v>0</v>
      </c>
      <c r="J90" s="19">
        <v>0</v>
      </c>
      <c r="K90" s="19">
        <v>0</v>
      </c>
      <c r="L90" s="19">
        <v>0</v>
      </c>
      <c r="M90" s="19">
        <v>0</v>
      </c>
      <c r="N90" s="19">
        <v>0</v>
      </c>
      <c r="O90" s="19">
        <v>0</v>
      </c>
      <c r="P90" s="19">
        <v>0</v>
      </c>
      <c r="Q90" s="19">
        <v>0</v>
      </c>
      <c r="R90" s="19">
        <v>0</v>
      </c>
      <c r="S90" s="19">
        <v>0</v>
      </c>
      <c r="T90" s="19">
        <v>0</v>
      </c>
      <c r="U90" s="19">
        <v>0</v>
      </c>
      <c r="V90" s="19">
        <v>0</v>
      </c>
      <c r="W90" s="19">
        <v>0</v>
      </c>
      <c r="X90" s="19">
        <v>0</v>
      </c>
      <c r="Y90" s="19">
        <v>0</v>
      </c>
      <c r="Z90" s="19">
        <v>0</v>
      </c>
      <c r="AA90" s="19">
        <v>0</v>
      </c>
      <c r="AB90" s="19">
        <v>0</v>
      </c>
      <c r="AC90" s="19">
        <v>0</v>
      </c>
      <c r="AD90" s="19">
        <v>0</v>
      </c>
      <c r="AE90" s="19">
        <v>9.6999999999999993</v>
      </c>
      <c r="AF90" s="19">
        <v>19.399999999999999</v>
      </c>
      <c r="AG90" s="19">
        <v>19.399999999999999</v>
      </c>
    </row>
    <row r="91" spans="1:33" x14ac:dyDescent="0.25">
      <c r="A91" s="7" t="s">
        <v>31</v>
      </c>
      <c r="B91" s="19">
        <v>0.16</v>
      </c>
      <c r="C91" s="19">
        <v>0.18</v>
      </c>
      <c r="D91" s="19">
        <v>0.2</v>
      </c>
      <c r="E91" s="19">
        <v>0.6</v>
      </c>
      <c r="F91" s="19">
        <v>1</v>
      </c>
      <c r="G91" s="19">
        <v>1.4</v>
      </c>
      <c r="H91" s="19">
        <v>1.4</v>
      </c>
      <c r="I91" s="19">
        <v>1.4</v>
      </c>
      <c r="J91" s="19">
        <v>1.8</v>
      </c>
      <c r="K91" s="19">
        <v>1.8</v>
      </c>
      <c r="L91" s="19">
        <v>1.8</v>
      </c>
      <c r="M91" s="19">
        <v>1.8</v>
      </c>
      <c r="N91" s="19">
        <v>1.8</v>
      </c>
      <c r="O91" s="19">
        <v>1.8</v>
      </c>
      <c r="P91" s="19">
        <v>2.2000000000000002</v>
      </c>
      <c r="Q91" s="19">
        <v>2.6</v>
      </c>
      <c r="R91" s="19">
        <v>3</v>
      </c>
      <c r="S91" s="19">
        <v>3</v>
      </c>
      <c r="T91" s="19">
        <v>3</v>
      </c>
      <c r="U91" s="19">
        <v>3</v>
      </c>
      <c r="V91" s="19">
        <v>3</v>
      </c>
      <c r="W91" s="19">
        <v>3</v>
      </c>
      <c r="X91" s="19">
        <v>3</v>
      </c>
      <c r="Y91" s="19">
        <v>3</v>
      </c>
      <c r="Z91" s="19">
        <v>3</v>
      </c>
      <c r="AA91" s="19">
        <v>3</v>
      </c>
      <c r="AB91" s="19">
        <v>3</v>
      </c>
      <c r="AC91" s="19">
        <v>3</v>
      </c>
      <c r="AD91" s="19">
        <v>3</v>
      </c>
      <c r="AE91" s="19">
        <v>3</v>
      </c>
      <c r="AF91" s="19">
        <v>3</v>
      </c>
      <c r="AG91" s="19">
        <v>3</v>
      </c>
    </row>
    <row r="92" spans="1:33" x14ac:dyDescent="0.25">
      <c r="A92" s="7" t="s">
        <v>35</v>
      </c>
      <c r="B92" s="19">
        <v>20.303999999999998</v>
      </c>
      <c r="C92" s="19">
        <v>21.15</v>
      </c>
      <c r="D92" s="19">
        <v>21.995999999999999</v>
      </c>
      <c r="E92" s="19">
        <v>21.995999999999999</v>
      </c>
      <c r="F92" s="19">
        <v>21.995999999999999</v>
      </c>
      <c r="G92" s="19">
        <v>21.995999999999999</v>
      </c>
      <c r="H92" s="19">
        <v>21.995999999999999</v>
      </c>
      <c r="I92" s="19">
        <v>21.995999999999999</v>
      </c>
      <c r="J92" s="19">
        <v>21.995999999999999</v>
      </c>
      <c r="K92" s="19">
        <v>21.995999999999999</v>
      </c>
      <c r="L92" s="19">
        <v>21.995999999999999</v>
      </c>
      <c r="M92" s="19">
        <v>21.995999999999999</v>
      </c>
      <c r="N92" s="19">
        <v>21.995999999999999</v>
      </c>
      <c r="O92" s="19">
        <v>21.995999999999999</v>
      </c>
      <c r="P92" s="19">
        <v>21.995999999999999</v>
      </c>
      <c r="Q92" s="19">
        <v>21.995999999999999</v>
      </c>
      <c r="R92" s="19">
        <v>21.995999999999999</v>
      </c>
      <c r="S92" s="19">
        <v>21.995999999999999</v>
      </c>
      <c r="T92" s="19">
        <v>21.995999999999999</v>
      </c>
      <c r="U92" s="19">
        <v>21.995999999999999</v>
      </c>
      <c r="V92" s="19">
        <v>21.995999999999999</v>
      </c>
      <c r="W92" s="19">
        <v>21.995999999999999</v>
      </c>
      <c r="X92" s="19">
        <v>21.995999999999999</v>
      </c>
      <c r="Y92" s="19">
        <v>21.995999999999999</v>
      </c>
      <c r="Z92" s="19">
        <v>37.454169537808099</v>
      </c>
      <c r="AA92" s="19">
        <v>58.604169537808097</v>
      </c>
      <c r="AB92" s="19">
        <v>79.754169537808096</v>
      </c>
      <c r="AC92" s="19">
        <v>100.904169537808</v>
      </c>
      <c r="AD92" s="19">
        <v>122.05416953780799</v>
      </c>
      <c r="AE92" s="19">
        <v>143.20416953780801</v>
      </c>
      <c r="AF92" s="19">
        <v>164.35416953780799</v>
      </c>
      <c r="AG92" s="19">
        <v>177.66</v>
      </c>
    </row>
    <row r="93" spans="1:33" x14ac:dyDescent="0.25">
      <c r="A93" s="7" t="s">
        <v>36</v>
      </c>
      <c r="B93" s="19">
        <v>14.382</v>
      </c>
      <c r="C93" s="19">
        <v>14.382</v>
      </c>
      <c r="D93" s="19">
        <v>14.382</v>
      </c>
      <c r="E93" s="19">
        <v>14.382</v>
      </c>
      <c r="F93" s="19">
        <v>14.382</v>
      </c>
      <c r="G93" s="19">
        <v>14.382</v>
      </c>
      <c r="H93" s="19">
        <v>14.382</v>
      </c>
      <c r="I93" s="19">
        <v>14.382</v>
      </c>
      <c r="J93" s="19">
        <v>14.382</v>
      </c>
      <c r="K93" s="19">
        <v>14.382</v>
      </c>
      <c r="L93" s="19">
        <v>14.382</v>
      </c>
      <c r="M93" s="19">
        <v>14.382</v>
      </c>
      <c r="N93" s="19">
        <v>14.382</v>
      </c>
      <c r="O93" s="19">
        <v>14.382</v>
      </c>
      <c r="P93" s="19">
        <v>14.382</v>
      </c>
      <c r="Q93" s="19">
        <v>14.382</v>
      </c>
      <c r="R93" s="19">
        <v>14.382</v>
      </c>
      <c r="S93" s="19">
        <v>14.382</v>
      </c>
      <c r="T93" s="19">
        <v>14.382</v>
      </c>
      <c r="U93" s="19">
        <v>14.382</v>
      </c>
      <c r="V93" s="19">
        <v>14.382</v>
      </c>
      <c r="W93" s="19">
        <v>14.382</v>
      </c>
      <c r="X93" s="19">
        <v>14.382</v>
      </c>
      <c r="Y93" s="19">
        <v>14.382</v>
      </c>
      <c r="Z93" s="19">
        <v>14.382</v>
      </c>
      <c r="AA93" s="19">
        <v>14.382</v>
      </c>
      <c r="AB93" s="19">
        <v>14.382</v>
      </c>
      <c r="AC93" s="19">
        <v>14.382</v>
      </c>
      <c r="AD93" s="19">
        <v>14.382</v>
      </c>
      <c r="AE93" s="19">
        <v>14.382</v>
      </c>
      <c r="AF93" s="19">
        <v>14.382</v>
      </c>
      <c r="AG93" s="19">
        <v>14.382</v>
      </c>
    </row>
    <row r="94" spans="1:33" x14ac:dyDescent="0.25">
      <c r="A94" s="7" t="s">
        <v>37</v>
      </c>
      <c r="B94" s="19">
        <v>253.8</v>
      </c>
      <c r="C94" s="19">
        <v>253.8</v>
      </c>
      <c r="D94" s="19">
        <v>253.8</v>
      </c>
      <c r="E94" s="19">
        <v>253.8</v>
      </c>
      <c r="F94" s="19">
        <v>253.8</v>
      </c>
      <c r="G94" s="19">
        <v>253.8</v>
      </c>
      <c r="H94" s="19">
        <v>253.8</v>
      </c>
      <c r="I94" s="19">
        <v>253.8</v>
      </c>
      <c r="J94" s="19">
        <v>253.8</v>
      </c>
      <c r="K94" s="19">
        <v>253.8</v>
      </c>
      <c r="L94" s="19">
        <v>253.8</v>
      </c>
      <c r="M94" s="19">
        <v>253.8</v>
      </c>
      <c r="N94" s="19">
        <v>253.8</v>
      </c>
      <c r="O94" s="19">
        <v>253.8</v>
      </c>
      <c r="P94" s="19">
        <v>253.8</v>
      </c>
      <c r="Q94" s="19">
        <v>253.8</v>
      </c>
      <c r="R94" s="19">
        <v>253.8</v>
      </c>
      <c r="S94" s="19">
        <v>253.8</v>
      </c>
      <c r="T94" s="19">
        <v>253.8</v>
      </c>
      <c r="U94" s="19">
        <v>253.8</v>
      </c>
      <c r="V94" s="19">
        <v>253.8</v>
      </c>
      <c r="W94" s="19">
        <v>253.8</v>
      </c>
      <c r="X94" s="19">
        <v>253.8</v>
      </c>
      <c r="Y94" s="19">
        <v>253.8</v>
      </c>
      <c r="Z94" s="19">
        <v>253.8</v>
      </c>
      <c r="AA94" s="19">
        <v>253.8</v>
      </c>
      <c r="AB94" s="19">
        <v>253.8</v>
      </c>
      <c r="AC94" s="19">
        <v>253.8</v>
      </c>
      <c r="AD94" s="19">
        <v>253.8</v>
      </c>
      <c r="AE94" s="19">
        <v>253.8</v>
      </c>
      <c r="AF94" s="19">
        <v>253.8</v>
      </c>
      <c r="AG94" s="19">
        <v>253.8</v>
      </c>
    </row>
    <row r="95" spans="1:33" x14ac:dyDescent="0.25">
      <c r="A95" s="7" t="s">
        <v>40</v>
      </c>
      <c r="B95" s="19">
        <v>0</v>
      </c>
      <c r="C95" s="19">
        <v>0</v>
      </c>
      <c r="D95" s="19">
        <v>0</v>
      </c>
      <c r="E95" s="19">
        <v>0</v>
      </c>
      <c r="F95" s="19">
        <v>0</v>
      </c>
      <c r="G95" s="19">
        <v>0</v>
      </c>
      <c r="H95" s="19">
        <v>0</v>
      </c>
      <c r="I95" s="19">
        <v>0</v>
      </c>
      <c r="J95" s="19">
        <v>0</v>
      </c>
      <c r="K95" s="19">
        <v>0</v>
      </c>
      <c r="L95" s="19">
        <v>0</v>
      </c>
      <c r="M95" s="19">
        <v>0</v>
      </c>
      <c r="N95" s="19">
        <v>0</v>
      </c>
      <c r="O95" s="19">
        <v>0</v>
      </c>
      <c r="P95" s="19">
        <v>0</v>
      </c>
      <c r="Q95" s="19">
        <v>0</v>
      </c>
      <c r="R95" s="19">
        <v>0</v>
      </c>
      <c r="S95" s="19">
        <v>0</v>
      </c>
      <c r="T95" s="19">
        <v>0</v>
      </c>
      <c r="U95" s="19">
        <v>0</v>
      </c>
      <c r="V95" s="19">
        <v>0</v>
      </c>
      <c r="W95" s="19">
        <v>0</v>
      </c>
      <c r="X95" s="19">
        <v>0</v>
      </c>
      <c r="Y95" s="19">
        <v>0</v>
      </c>
      <c r="Z95" s="19">
        <v>0</v>
      </c>
      <c r="AA95" s="19">
        <v>0</v>
      </c>
      <c r="AB95" s="19">
        <v>0</v>
      </c>
      <c r="AC95" s="19">
        <v>0</v>
      </c>
      <c r="AD95" s="19">
        <v>0</v>
      </c>
      <c r="AE95" s="19">
        <v>0</v>
      </c>
      <c r="AF95" s="19">
        <v>7.5</v>
      </c>
      <c r="AG95" s="19">
        <v>7.5</v>
      </c>
    </row>
    <row r="96" spans="1:33" x14ac:dyDescent="0.25">
      <c r="A96" s="7" t="s">
        <v>41</v>
      </c>
      <c r="B96">
        <v>83.248000000000005</v>
      </c>
      <c r="C96">
        <v>98.384</v>
      </c>
      <c r="D96">
        <v>120.056</v>
      </c>
      <c r="E96">
        <v>144.136</v>
      </c>
      <c r="F96">
        <v>168.21600000000001</v>
      </c>
      <c r="G96">
        <v>192.29599999999999</v>
      </c>
      <c r="H96">
        <v>216.376</v>
      </c>
      <c r="I96">
        <v>240.45599999999999</v>
      </c>
      <c r="J96">
        <v>264.536</v>
      </c>
      <c r="K96">
        <v>288.61599999999999</v>
      </c>
      <c r="L96">
        <v>309.60000000000002</v>
      </c>
      <c r="M96">
        <v>309.60000000000002</v>
      </c>
      <c r="N96">
        <v>335.4</v>
      </c>
      <c r="O96">
        <v>335.4</v>
      </c>
      <c r="P96">
        <v>335.4</v>
      </c>
      <c r="Q96">
        <v>358.40382668413002</v>
      </c>
      <c r="R96">
        <v>384.20382668412998</v>
      </c>
      <c r="S96">
        <v>384.20382668412998</v>
      </c>
      <c r="T96">
        <v>384.20382668412998</v>
      </c>
      <c r="U96">
        <v>384.20382668412998</v>
      </c>
      <c r="V96">
        <v>384.20382668412998</v>
      </c>
      <c r="W96">
        <v>384.20382668412998</v>
      </c>
      <c r="X96">
        <v>384.20382668412998</v>
      </c>
      <c r="Y96">
        <v>384.20382668412998</v>
      </c>
      <c r="Z96">
        <v>384.20382668412998</v>
      </c>
      <c r="AA96">
        <v>388.290413193424</v>
      </c>
      <c r="AB96">
        <v>391.88205807684102</v>
      </c>
      <c r="AC96">
        <v>391.88205807684102</v>
      </c>
      <c r="AD96">
        <v>417.68205807684097</v>
      </c>
      <c r="AE96">
        <v>443.48205807684099</v>
      </c>
      <c r="AF96">
        <v>386.03405807684101</v>
      </c>
      <c r="AG96">
        <v>396.69805807684099</v>
      </c>
    </row>
    <row r="97" spans="1:33" x14ac:dyDescent="0.25">
      <c r="A97" s="7" t="s">
        <v>43</v>
      </c>
      <c r="B97">
        <v>1329.5630000000001</v>
      </c>
      <c r="C97">
        <v>1517.396</v>
      </c>
      <c r="D97">
        <v>1616.837</v>
      </c>
      <c r="E97">
        <v>1929.8920000000001</v>
      </c>
      <c r="F97">
        <v>2242.9470000000001</v>
      </c>
      <c r="G97">
        <v>2556.002</v>
      </c>
      <c r="H97">
        <v>2869.0569999999998</v>
      </c>
      <c r="I97">
        <v>3182.1120000000001</v>
      </c>
      <c r="J97">
        <v>3495.1669999999999</v>
      </c>
      <c r="K97">
        <v>3808.2220000000002</v>
      </c>
      <c r="L97">
        <v>4121.277</v>
      </c>
      <c r="M97">
        <v>4419.6000000000004</v>
      </c>
      <c r="N97">
        <v>4732.6549999999997</v>
      </c>
      <c r="O97">
        <v>5045.71</v>
      </c>
      <c r="P97">
        <v>5358.7650000000003</v>
      </c>
      <c r="Q97">
        <v>5671.82</v>
      </c>
      <c r="R97">
        <v>5984.875</v>
      </c>
      <c r="S97">
        <v>6184.4012876822399</v>
      </c>
      <c r="T97">
        <v>6365.2104339085399</v>
      </c>
      <c r="U97">
        <v>6642.3251904599101</v>
      </c>
      <c r="V97">
        <v>6793.7622113245998</v>
      </c>
      <c r="W97">
        <v>6882.9100892813603</v>
      </c>
      <c r="X97">
        <v>6915.5114160017702</v>
      </c>
      <c r="Y97">
        <v>6915.5114160017702</v>
      </c>
      <c r="Z97">
        <v>6915.5114160017702</v>
      </c>
      <c r="AA97">
        <v>6926.6280730282897</v>
      </c>
      <c r="AB97">
        <v>6926.6280730282897</v>
      </c>
      <c r="AC97">
        <v>6926.6280730282897</v>
      </c>
      <c r="AD97">
        <v>6926.6280730282897</v>
      </c>
      <c r="AE97">
        <v>7038.6717723853499</v>
      </c>
      <c r="AF97">
        <v>5893.2587723853503</v>
      </c>
      <c r="AG97">
        <v>5889.5757723853503</v>
      </c>
    </row>
    <row r="98" spans="1:33" x14ac:dyDescent="0.25">
      <c r="B98" s="19">
        <f t="shared" ref="B98:AF98" si="28">SUM(B88:B97)</f>
        <v>2005.4877553152246</v>
      </c>
      <c r="C98" s="19">
        <f t="shared" si="28"/>
        <v>2247.3265997296276</v>
      </c>
      <c r="D98" s="19">
        <f t="shared" si="28"/>
        <v>2407.3094441440307</v>
      </c>
      <c r="E98" s="19">
        <f t="shared" si="28"/>
        <v>3504.9213324320926</v>
      </c>
      <c r="F98" s="19">
        <f t="shared" si="28"/>
        <v>4602.5332207201536</v>
      </c>
      <c r="G98" s="19">
        <f t="shared" si="28"/>
        <v>5700.1451090082155</v>
      </c>
      <c r="H98" s="19">
        <f t="shared" si="28"/>
        <v>6037.2801090082166</v>
      </c>
      <c r="I98" s="19">
        <f t="shared" si="28"/>
        <v>6374.4151090082178</v>
      </c>
      <c r="J98" s="19">
        <f t="shared" si="28"/>
        <v>7472.0269972962778</v>
      </c>
      <c r="K98" s="19">
        <f t="shared" si="28"/>
        <v>7809.1619972962781</v>
      </c>
      <c r="L98" s="19">
        <f t="shared" si="28"/>
        <v>8143.2009972962805</v>
      </c>
      <c r="M98" s="19">
        <f t="shared" si="28"/>
        <v>8141.7282744964405</v>
      </c>
      <c r="N98" s="19">
        <f t="shared" si="28"/>
        <v>8156.1998641791424</v>
      </c>
      <c r="O98" s="19">
        <f t="shared" si="28"/>
        <v>8003.4865124124135</v>
      </c>
      <c r="P98" s="19">
        <f t="shared" si="28"/>
        <v>8411.8267342944364</v>
      </c>
      <c r="Q98" s="19">
        <f t="shared" si="28"/>
        <v>8681.0992109483959</v>
      </c>
      <c r="R98" s="19">
        <f t="shared" si="28"/>
        <v>8743.0998301118834</v>
      </c>
      <c r="S98" s="19">
        <f t="shared" si="28"/>
        <v>8886.3204902507514</v>
      </c>
      <c r="T98" s="19">
        <f t="shared" si="28"/>
        <v>9020.3314101655487</v>
      </c>
      <c r="U98" s="19">
        <f t="shared" si="28"/>
        <v>9214.0944260917659</v>
      </c>
      <c r="V98" s="19">
        <f t="shared" si="28"/>
        <v>9251.2727972920111</v>
      </c>
      <c r="W98" s="19">
        <f t="shared" si="28"/>
        <v>9202.3819367515407</v>
      </c>
      <c r="X98" s="19">
        <f t="shared" si="28"/>
        <v>9205.1758054747697</v>
      </c>
      <c r="Y98" s="19">
        <f t="shared" si="28"/>
        <v>9200.4806949965787</v>
      </c>
      <c r="Z98" s="19">
        <f t="shared" si="28"/>
        <v>9190.6997989015163</v>
      </c>
      <c r="AA98" s="19">
        <f t="shared" si="28"/>
        <v>9215.3938233428507</v>
      </c>
      <c r="AB98" s="19">
        <f t="shared" si="28"/>
        <v>9211.0894820779649</v>
      </c>
      <c r="AC98" s="19">
        <f t="shared" si="28"/>
        <v>9213.9199574256272</v>
      </c>
      <c r="AD98" s="19">
        <f t="shared" si="28"/>
        <v>9037.5053550238717</v>
      </c>
      <c r="AE98" s="19">
        <f t="shared" si="28"/>
        <v>8463.042824438051</v>
      </c>
      <c r="AF98" s="19">
        <f t="shared" si="28"/>
        <v>8300.089185439545</v>
      </c>
      <c r="AG98" s="19">
        <f>SUM(AG88:AG97)</f>
        <v>8273.3059974811349</v>
      </c>
    </row>
    <row r="101" spans="1:33" x14ac:dyDescent="0.25">
      <c r="A101" t="s">
        <v>166</v>
      </c>
      <c r="B101">
        <v>304.03075531522472</v>
      </c>
      <c r="C101">
        <v>342.03459972962787</v>
      </c>
      <c r="D101">
        <v>380.03844414403068</v>
      </c>
      <c r="E101">
        <v>1140.1153324320924</v>
      </c>
      <c r="F101">
        <v>1900.1922207201535</v>
      </c>
      <c r="G101">
        <v>2660.2691090082139</v>
      </c>
      <c r="H101">
        <v>2660.2691090082162</v>
      </c>
      <c r="I101">
        <v>2660.2691090082167</v>
      </c>
      <c r="J101" s="19">
        <v>2660.2691090082162</v>
      </c>
      <c r="K101" s="19">
        <v>2660.2691090082158</v>
      </c>
      <c r="L101" s="19">
        <v>2660.2691090082162</v>
      </c>
      <c r="M101" s="19">
        <v>2385.7439463735818</v>
      </c>
      <c r="N101" s="19">
        <v>2072.5968561616337</v>
      </c>
      <c r="O101" s="19">
        <v>1615.5159680682521</v>
      </c>
      <c r="P101" s="19">
        <v>1260.9922093466098</v>
      </c>
      <c r="Q101" s="19">
        <v>1361.9095348073286</v>
      </c>
      <c r="R101" s="19">
        <v>1239.2574713003212</v>
      </c>
      <c r="S101" s="19">
        <v>4422.4857303715435</v>
      </c>
      <c r="T101" s="19">
        <v>4356.2610264127024</v>
      </c>
      <c r="U101" s="19">
        <v>4373.6166480318761</v>
      </c>
      <c r="V101" s="19">
        <v>4373.6166480318743</v>
      </c>
      <c r="W101" s="19">
        <v>4391.1111146240028</v>
      </c>
      <c r="X101" s="19">
        <v>4391.1111146239964</v>
      </c>
      <c r="Y101" s="19">
        <v>4391.111114624</v>
      </c>
      <c r="Z101" s="19">
        <v>4391.111114624</v>
      </c>
      <c r="AA101" s="19">
        <v>4391.111114624</v>
      </c>
      <c r="AB101" s="19">
        <v>4391.111114624</v>
      </c>
      <c r="AC101" s="19">
        <v>4391.111114624</v>
      </c>
      <c r="AD101" s="19">
        <v>4391.111114624</v>
      </c>
      <c r="AE101" s="19">
        <v>4391.1111146240009</v>
      </c>
      <c r="AF101" s="19">
        <v>4391.111114624</v>
      </c>
      <c r="AG101" s="19">
        <v>4391.111114624</v>
      </c>
    </row>
    <row r="102" spans="1:33" x14ac:dyDescent="0.25">
      <c r="A102" t="s">
        <v>89</v>
      </c>
      <c r="B102">
        <v>0</v>
      </c>
      <c r="C102">
        <v>0</v>
      </c>
      <c r="D102">
        <v>0</v>
      </c>
      <c r="E102">
        <v>0</v>
      </c>
      <c r="F102">
        <v>0</v>
      </c>
      <c r="G102">
        <v>0</v>
      </c>
      <c r="H102">
        <v>0</v>
      </c>
      <c r="I102">
        <v>0</v>
      </c>
      <c r="J102" s="19">
        <v>0</v>
      </c>
      <c r="K102" s="19">
        <v>0</v>
      </c>
      <c r="L102" s="19">
        <v>0</v>
      </c>
      <c r="M102" s="19">
        <v>0</v>
      </c>
      <c r="N102" s="19">
        <v>0</v>
      </c>
      <c r="O102" s="19">
        <v>0</v>
      </c>
      <c r="P102" s="19">
        <v>0</v>
      </c>
      <c r="Q102" s="19">
        <v>0</v>
      </c>
      <c r="R102" s="19">
        <v>0</v>
      </c>
      <c r="S102" s="19">
        <v>7.76</v>
      </c>
      <c r="T102" s="19">
        <v>7.76</v>
      </c>
      <c r="U102" s="19">
        <v>7.76</v>
      </c>
      <c r="V102" s="19">
        <v>7.76</v>
      </c>
      <c r="W102" s="19">
        <v>7.76</v>
      </c>
      <c r="X102" s="19">
        <v>7.76</v>
      </c>
      <c r="Y102" s="19">
        <v>7.76</v>
      </c>
      <c r="Z102" s="19">
        <v>7.76</v>
      </c>
      <c r="AA102" s="19">
        <v>7.76</v>
      </c>
      <c r="AB102" s="19">
        <v>7.76</v>
      </c>
      <c r="AC102" s="19">
        <v>7.76</v>
      </c>
      <c r="AD102" s="19">
        <v>7.76</v>
      </c>
      <c r="AE102" s="19">
        <v>7.76</v>
      </c>
      <c r="AF102" s="19">
        <v>7.76</v>
      </c>
      <c r="AG102" s="19">
        <v>7.76</v>
      </c>
    </row>
    <row r="103" spans="1:33" x14ac:dyDescent="0.25">
      <c r="A103" t="s">
        <v>90</v>
      </c>
      <c r="B103">
        <v>0</v>
      </c>
      <c r="C103">
        <v>0</v>
      </c>
      <c r="D103">
        <v>0</v>
      </c>
      <c r="E103">
        <v>0</v>
      </c>
      <c r="F103">
        <v>0</v>
      </c>
      <c r="G103">
        <v>0</v>
      </c>
      <c r="H103">
        <v>0</v>
      </c>
      <c r="I103">
        <v>0</v>
      </c>
      <c r="J103" s="19">
        <v>0</v>
      </c>
      <c r="K103" s="19">
        <v>0</v>
      </c>
      <c r="L103" s="19">
        <v>0</v>
      </c>
      <c r="M103" s="19">
        <v>0</v>
      </c>
      <c r="N103" s="19">
        <v>0</v>
      </c>
      <c r="O103" s="19">
        <v>0</v>
      </c>
      <c r="P103" s="19">
        <v>0</v>
      </c>
      <c r="Q103" s="19">
        <v>0</v>
      </c>
      <c r="R103" s="19">
        <v>0</v>
      </c>
      <c r="S103" s="19">
        <v>9.6999999999999993</v>
      </c>
      <c r="T103" s="19">
        <v>19.399999999999999</v>
      </c>
      <c r="U103" s="19">
        <v>19.399999999999999</v>
      </c>
      <c r="V103" s="19">
        <v>19.399999999999999</v>
      </c>
      <c r="W103" s="19">
        <v>19.399999999999999</v>
      </c>
      <c r="X103" s="19">
        <v>19.399999999999999</v>
      </c>
      <c r="Y103" s="19">
        <v>19.399999999999999</v>
      </c>
      <c r="Z103" s="19">
        <v>19.399999999999999</v>
      </c>
      <c r="AA103" s="19">
        <v>19.399999999999999</v>
      </c>
      <c r="AB103" s="19">
        <v>19.399999999999999</v>
      </c>
      <c r="AC103" s="19">
        <v>19.399999999999999</v>
      </c>
      <c r="AD103" s="19">
        <v>19.399999999999999</v>
      </c>
      <c r="AE103" s="19">
        <v>19.399999999999999</v>
      </c>
      <c r="AF103" s="19">
        <v>19.399999999999999</v>
      </c>
      <c r="AG103" s="19">
        <v>19.399999999999999</v>
      </c>
    </row>
    <row r="104" spans="1:33" x14ac:dyDescent="0.25">
      <c r="A104" t="s">
        <v>31</v>
      </c>
      <c r="B104">
        <v>0.16</v>
      </c>
      <c r="C104">
        <v>0.18</v>
      </c>
      <c r="D104">
        <v>0.2</v>
      </c>
      <c r="E104">
        <v>0.6</v>
      </c>
      <c r="F104">
        <v>1</v>
      </c>
      <c r="G104">
        <v>1.4</v>
      </c>
      <c r="H104">
        <v>1.4</v>
      </c>
      <c r="I104">
        <v>1.4</v>
      </c>
      <c r="J104" s="19">
        <v>1.4</v>
      </c>
      <c r="K104" s="19">
        <v>1.4</v>
      </c>
      <c r="L104" s="19">
        <v>1.4</v>
      </c>
      <c r="M104" s="19">
        <v>1.4</v>
      </c>
      <c r="N104" s="19">
        <v>1.4</v>
      </c>
      <c r="O104" s="19">
        <v>1.4</v>
      </c>
      <c r="P104" s="19">
        <v>1.4</v>
      </c>
      <c r="Q104" s="19">
        <v>1.8</v>
      </c>
      <c r="R104" s="19">
        <v>2.2000000000000002</v>
      </c>
      <c r="S104" s="19">
        <v>2.6</v>
      </c>
      <c r="T104" s="19">
        <v>3</v>
      </c>
      <c r="U104" s="19">
        <v>3</v>
      </c>
      <c r="V104" s="19">
        <v>3</v>
      </c>
      <c r="W104" s="19">
        <v>3</v>
      </c>
      <c r="X104" s="19">
        <v>3</v>
      </c>
      <c r="Y104" s="19">
        <v>3</v>
      </c>
      <c r="Z104" s="19">
        <v>3</v>
      </c>
      <c r="AA104" s="19">
        <v>3</v>
      </c>
      <c r="AB104" s="19">
        <v>3</v>
      </c>
      <c r="AC104" s="19">
        <v>3</v>
      </c>
      <c r="AD104" s="19">
        <v>3</v>
      </c>
      <c r="AE104" s="19">
        <v>3</v>
      </c>
      <c r="AF104" s="19">
        <v>3</v>
      </c>
      <c r="AG104" s="19">
        <v>3</v>
      </c>
    </row>
    <row r="105" spans="1:33" x14ac:dyDescent="0.25">
      <c r="A105" t="s">
        <v>35</v>
      </c>
      <c r="B105">
        <v>20.303999999999998</v>
      </c>
      <c r="C105">
        <v>21.15</v>
      </c>
      <c r="D105">
        <v>21.995999999999999</v>
      </c>
      <c r="E105">
        <v>21.995999999999999</v>
      </c>
      <c r="F105">
        <v>21.995999999999999</v>
      </c>
      <c r="G105">
        <v>21.995999999999999</v>
      </c>
      <c r="H105">
        <v>21.995999999999999</v>
      </c>
      <c r="I105">
        <v>21.995999999999999</v>
      </c>
      <c r="J105" s="19">
        <v>21.995999999999999</v>
      </c>
      <c r="K105" s="19">
        <v>21.995999999999999</v>
      </c>
      <c r="L105" s="19">
        <v>21.995999999999999</v>
      </c>
      <c r="M105" s="19">
        <v>21.995999999999999</v>
      </c>
      <c r="N105" s="19">
        <v>21.995999999999999</v>
      </c>
      <c r="O105" s="19">
        <v>21.995999999999999</v>
      </c>
      <c r="P105" s="19">
        <v>21.995999999999999</v>
      </c>
      <c r="Q105" s="19">
        <v>43.146000000000001</v>
      </c>
      <c r="R105" s="19">
        <v>64.296000000000006</v>
      </c>
      <c r="S105" s="19">
        <v>85.445999999999998</v>
      </c>
      <c r="T105" s="19">
        <v>106.596</v>
      </c>
      <c r="U105" s="19">
        <v>127.746</v>
      </c>
      <c r="V105" s="19">
        <v>148.89599999999999</v>
      </c>
      <c r="W105" s="19">
        <v>170.04599999999999</v>
      </c>
      <c r="X105" s="19">
        <v>177.66</v>
      </c>
      <c r="Y105" s="19">
        <v>177.66</v>
      </c>
      <c r="Z105" s="19">
        <v>177.66</v>
      </c>
      <c r="AA105" s="19">
        <v>177.66</v>
      </c>
      <c r="AB105" s="19">
        <v>177.66</v>
      </c>
      <c r="AC105" s="19">
        <v>177.66</v>
      </c>
      <c r="AD105" s="19">
        <v>177.66</v>
      </c>
      <c r="AE105" s="19">
        <v>177.66</v>
      </c>
      <c r="AF105" s="19">
        <v>177.66</v>
      </c>
      <c r="AG105" s="19">
        <v>177.66</v>
      </c>
    </row>
    <row r="106" spans="1:33" x14ac:dyDescent="0.25">
      <c r="A106" t="s">
        <v>36</v>
      </c>
      <c r="B106">
        <v>14.382</v>
      </c>
      <c r="C106">
        <v>14.382</v>
      </c>
      <c r="D106">
        <v>14.382</v>
      </c>
      <c r="E106">
        <v>14.382</v>
      </c>
      <c r="F106">
        <v>14.382</v>
      </c>
      <c r="G106">
        <v>14.382</v>
      </c>
      <c r="H106">
        <v>14.382</v>
      </c>
      <c r="I106">
        <v>14.382</v>
      </c>
      <c r="J106" s="19">
        <v>14.382</v>
      </c>
      <c r="K106" s="19">
        <v>14.382</v>
      </c>
      <c r="L106" s="19">
        <v>14.382</v>
      </c>
      <c r="M106" s="19">
        <v>14.382</v>
      </c>
      <c r="N106" s="19">
        <v>14.382</v>
      </c>
      <c r="O106" s="19">
        <v>14.382</v>
      </c>
      <c r="P106" s="19">
        <v>14.382</v>
      </c>
      <c r="Q106" s="19">
        <v>14.382</v>
      </c>
      <c r="R106" s="19">
        <v>14.382</v>
      </c>
      <c r="S106" s="19">
        <v>14.382</v>
      </c>
      <c r="T106" s="19">
        <v>14.382</v>
      </c>
      <c r="U106" s="19">
        <v>14.382</v>
      </c>
      <c r="V106" s="19">
        <v>14.382</v>
      </c>
      <c r="W106" s="19">
        <v>14.382</v>
      </c>
      <c r="X106" s="19">
        <v>14.382</v>
      </c>
      <c r="Y106" s="19">
        <v>14.382</v>
      </c>
      <c r="Z106" s="19">
        <v>14.382</v>
      </c>
      <c r="AA106" s="19">
        <v>14.382</v>
      </c>
      <c r="AB106" s="19">
        <v>14.382</v>
      </c>
      <c r="AC106" s="19">
        <v>14.382</v>
      </c>
      <c r="AD106" s="19">
        <v>14.382</v>
      </c>
      <c r="AE106" s="19">
        <v>14.382</v>
      </c>
      <c r="AF106" s="19">
        <v>14.382</v>
      </c>
      <c r="AG106" s="19">
        <v>14.382</v>
      </c>
    </row>
    <row r="107" spans="1:33" x14ac:dyDescent="0.25">
      <c r="A107" t="s">
        <v>37</v>
      </c>
      <c r="B107">
        <v>253.8</v>
      </c>
      <c r="C107">
        <v>253.8</v>
      </c>
      <c r="D107">
        <v>253.8</v>
      </c>
      <c r="E107">
        <v>253.8</v>
      </c>
      <c r="F107">
        <v>253.8</v>
      </c>
      <c r="G107">
        <v>253.8</v>
      </c>
      <c r="H107">
        <v>253.8</v>
      </c>
      <c r="I107">
        <v>253.8</v>
      </c>
      <c r="J107" s="19">
        <v>253.8</v>
      </c>
      <c r="K107" s="19">
        <v>253.8</v>
      </c>
      <c r="L107" s="19">
        <v>253.8</v>
      </c>
      <c r="M107" s="19">
        <v>253.8</v>
      </c>
      <c r="N107" s="19">
        <v>253.8</v>
      </c>
      <c r="O107" s="19">
        <v>253.8</v>
      </c>
      <c r="P107" s="19">
        <v>253.8</v>
      </c>
      <c r="Q107" s="19">
        <v>253.8</v>
      </c>
      <c r="R107" s="19">
        <v>253.8</v>
      </c>
      <c r="S107" s="19">
        <v>253.8</v>
      </c>
      <c r="T107" s="19">
        <v>253.8</v>
      </c>
      <c r="U107" s="19">
        <v>253.8</v>
      </c>
      <c r="V107" s="19">
        <v>253.8</v>
      </c>
      <c r="W107" s="19">
        <v>253.8</v>
      </c>
      <c r="X107" s="19">
        <v>253.8</v>
      </c>
      <c r="Y107" s="19">
        <v>253.8</v>
      </c>
      <c r="Z107" s="19">
        <v>253.8</v>
      </c>
      <c r="AA107" s="19">
        <v>253.8</v>
      </c>
      <c r="AB107" s="19">
        <v>253.8</v>
      </c>
      <c r="AC107" s="19">
        <v>253.8</v>
      </c>
      <c r="AD107" s="19">
        <v>253.8</v>
      </c>
      <c r="AE107" s="19">
        <v>253.8</v>
      </c>
      <c r="AF107" s="19">
        <v>253.8</v>
      </c>
      <c r="AG107" s="19">
        <v>253.8</v>
      </c>
    </row>
    <row r="108" spans="1:33" x14ac:dyDescent="0.25">
      <c r="A108" t="s">
        <v>40</v>
      </c>
      <c r="B108">
        <v>0</v>
      </c>
      <c r="C108">
        <v>0</v>
      </c>
      <c r="D108">
        <v>0</v>
      </c>
      <c r="E108">
        <v>0</v>
      </c>
      <c r="F108">
        <v>0</v>
      </c>
      <c r="G108">
        <v>0</v>
      </c>
      <c r="H108">
        <v>0</v>
      </c>
      <c r="I108">
        <v>0</v>
      </c>
      <c r="J108" s="19">
        <v>0</v>
      </c>
      <c r="K108" s="19">
        <v>0</v>
      </c>
      <c r="L108" s="19">
        <v>0</v>
      </c>
      <c r="M108" s="19">
        <v>0</v>
      </c>
      <c r="N108" s="19">
        <v>0</v>
      </c>
      <c r="O108" s="19">
        <v>0</v>
      </c>
      <c r="P108" s="19">
        <v>0</v>
      </c>
      <c r="Q108" s="19">
        <v>0</v>
      </c>
      <c r="R108" s="19">
        <v>0</v>
      </c>
      <c r="S108" s="19">
        <v>0</v>
      </c>
      <c r="T108" s="19">
        <v>0</v>
      </c>
      <c r="U108" s="19">
        <v>0</v>
      </c>
      <c r="V108" s="19">
        <v>0</v>
      </c>
      <c r="W108" s="19">
        <v>0</v>
      </c>
      <c r="X108" s="19">
        <v>0</v>
      </c>
      <c r="Y108" s="19">
        <v>0</v>
      </c>
      <c r="Z108" s="19">
        <v>0</v>
      </c>
      <c r="AA108" s="19">
        <v>0</v>
      </c>
      <c r="AB108" s="19">
        <v>0</v>
      </c>
      <c r="AC108" s="19">
        <v>0</v>
      </c>
      <c r="AD108" s="19">
        <v>0</v>
      </c>
      <c r="AE108" s="19">
        <v>0</v>
      </c>
      <c r="AF108" s="19">
        <v>7.5</v>
      </c>
      <c r="AG108" s="19">
        <v>9</v>
      </c>
    </row>
    <row r="109" spans="1:33" x14ac:dyDescent="0.25">
      <c r="A109" t="s">
        <v>41</v>
      </c>
      <c r="B109">
        <v>83.248000000000005</v>
      </c>
      <c r="C109">
        <v>98.384</v>
      </c>
      <c r="D109">
        <v>120.056</v>
      </c>
      <c r="E109">
        <v>144.136</v>
      </c>
      <c r="F109">
        <v>168.21600000000001</v>
      </c>
      <c r="G109">
        <v>192.29599999999999</v>
      </c>
      <c r="H109">
        <v>216.376</v>
      </c>
      <c r="I109">
        <v>240.45599999999999</v>
      </c>
      <c r="J109" s="19">
        <v>264.536</v>
      </c>
      <c r="K109" s="19">
        <v>288.61599999999999</v>
      </c>
      <c r="L109" s="19">
        <v>309.60000000000002</v>
      </c>
      <c r="M109" s="19">
        <v>309.60000000000002</v>
      </c>
      <c r="N109" s="19">
        <v>335.4</v>
      </c>
      <c r="O109" s="19">
        <v>361.2</v>
      </c>
      <c r="P109" s="19">
        <v>387</v>
      </c>
      <c r="Q109" s="19">
        <v>412.8</v>
      </c>
      <c r="R109" s="19">
        <v>438.6</v>
      </c>
      <c r="S109" s="19">
        <v>464.4</v>
      </c>
      <c r="T109" s="19">
        <v>490.2</v>
      </c>
      <c r="U109" s="19">
        <v>516</v>
      </c>
      <c r="V109" s="19">
        <v>541.79999999999995</v>
      </c>
      <c r="W109" s="19">
        <v>567.6</v>
      </c>
      <c r="X109" s="19">
        <v>593.4</v>
      </c>
      <c r="Y109" s="19">
        <v>619.20000000000005</v>
      </c>
      <c r="Z109" s="19">
        <v>645</v>
      </c>
      <c r="AA109" s="19">
        <v>670.8</v>
      </c>
      <c r="AB109" s="19">
        <v>696.6</v>
      </c>
      <c r="AC109" s="19">
        <v>722.4</v>
      </c>
      <c r="AD109" s="19">
        <v>748.2</v>
      </c>
      <c r="AE109" s="19">
        <v>774</v>
      </c>
      <c r="AF109" s="19">
        <v>716.55200000000002</v>
      </c>
      <c r="AG109" s="19">
        <v>727.21600000000001</v>
      </c>
    </row>
    <row r="110" spans="1:33" x14ac:dyDescent="0.25">
      <c r="A110" t="s">
        <v>43</v>
      </c>
      <c r="B110">
        <v>1329.5630000000001</v>
      </c>
      <c r="C110">
        <v>1517.396</v>
      </c>
      <c r="D110">
        <v>1616.837</v>
      </c>
      <c r="E110">
        <v>1929.8920000000001</v>
      </c>
      <c r="F110">
        <v>2242.9470000000001</v>
      </c>
      <c r="G110">
        <v>2556.002</v>
      </c>
      <c r="H110">
        <v>2869.0569999999998</v>
      </c>
      <c r="I110">
        <v>3182.1120000000001</v>
      </c>
      <c r="J110" s="19">
        <v>3495.1669999999999</v>
      </c>
      <c r="K110" s="19">
        <v>3808.2220000000002</v>
      </c>
      <c r="L110" s="19">
        <v>4121.277</v>
      </c>
      <c r="M110" s="19">
        <v>4419.6000000000004</v>
      </c>
      <c r="N110" s="19">
        <v>4553.3211605074703</v>
      </c>
      <c r="O110" s="19">
        <v>4866.3761605074696</v>
      </c>
      <c r="P110" s="19">
        <v>5179.4311605074699</v>
      </c>
      <c r="Q110" s="19">
        <v>5492.4861605074702</v>
      </c>
      <c r="R110" s="19">
        <v>5805.5411605074696</v>
      </c>
      <c r="S110" s="19">
        <v>6118.5961605074699</v>
      </c>
      <c r="T110" s="19">
        <v>6431.6511605074702</v>
      </c>
      <c r="U110" s="19">
        <v>6663.9979999999996</v>
      </c>
      <c r="V110" s="19">
        <v>6663.9979999999996</v>
      </c>
      <c r="W110" s="19">
        <v>6663.9979999999996</v>
      </c>
      <c r="X110" s="19">
        <v>6663.9979999999996</v>
      </c>
      <c r="Y110" s="19">
        <v>6663.9979999999996</v>
      </c>
      <c r="Z110" s="19">
        <v>6663.9979999999996</v>
      </c>
      <c r="AA110" s="19">
        <v>6663.9979999999996</v>
      </c>
      <c r="AB110" s="19">
        <v>6663.9979999999996</v>
      </c>
      <c r="AC110" s="19">
        <v>6663.9979999999996</v>
      </c>
      <c r="AD110" s="19">
        <v>6663.9979999999996</v>
      </c>
      <c r="AE110" s="19">
        <v>6663.9979999999996</v>
      </c>
      <c r="AF110" s="19">
        <v>5518.585</v>
      </c>
      <c r="AG110" s="19">
        <v>5514.902</v>
      </c>
    </row>
    <row r="114" spans="1:33" x14ac:dyDescent="0.25">
      <c r="A114" t="s">
        <v>166</v>
      </c>
      <c r="B114" s="77">
        <f>B101-B88</f>
        <v>0</v>
      </c>
      <c r="C114" s="77">
        <f t="shared" ref="C114:AG114" si="29">C101-C88</f>
        <v>0</v>
      </c>
      <c r="D114" s="77">
        <f t="shared" si="29"/>
        <v>0</v>
      </c>
      <c r="E114" s="77">
        <f t="shared" si="29"/>
        <v>0</v>
      </c>
      <c r="F114" s="77">
        <f t="shared" si="29"/>
        <v>0</v>
      </c>
      <c r="G114" s="77">
        <f t="shared" si="29"/>
        <v>0</v>
      </c>
      <c r="H114" s="77">
        <f t="shared" si="29"/>
        <v>0</v>
      </c>
      <c r="I114" s="77">
        <f t="shared" si="29"/>
        <v>0</v>
      </c>
      <c r="J114" s="19">
        <f>J101-J88</f>
        <v>-760.07688828806113</v>
      </c>
      <c r="K114" s="19">
        <f t="shared" si="29"/>
        <v>-760.07688828806113</v>
      </c>
      <c r="L114" s="19">
        <f t="shared" si="29"/>
        <v>-760.07688828806386</v>
      </c>
      <c r="M114" s="19">
        <f t="shared" si="29"/>
        <v>-734.80632812285785</v>
      </c>
      <c r="N114" s="19">
        <f t="shared" si="29"/>
        <v>-723.57000801750837</v>
      </c>
      <c r="O114" s="19">
        <f t="shared" si="29"/>
        <v>-714.88254434416081</v>
      </c>
      <c r="P114" s="19">
        <f t="shared" si="29"/>
        <v>-1164.2915249478265</v>
      </c>
      <c r="Q114" s="19">
        <f t="shared" si="29"/>
        <v>-996.1878494569371</v>
      </c>
      <c r="R114" s="19">
        <f t="shared" si="29"/>
        <v>-833.82553212743119</v>
      </c>
      <c r="S114" s="19">
        <f t="shared" si="29"/>
        <v>2405.708354487163</v>
      </c>
      <c r="T114" s="19">
        <f t="shared" si="29"/>
        <v>2386.2818768398247</v>
      </c>
      <c r="U114" s="19">
        <f t="shared" si="29"/>
        <v>2486.9892390841505</v>
      </c>
      <c r="V114" s="19">
        <f t="shared" si="29"/>
        <v>2601.2478887485941</v>
      </c>
      <c r="W114" s="19">
        <f t="shared" si="29"/>
        <v>2756.7810938379516</v>
      </c>
      <c r="X114" s="19">
        <f t="shared" si="29"/>
        <v>2786.5885518351279</v>
      </c>
      <c r="Y114" s="19">
        <f t="shared" si="29"/>
        <v>2791.2836623133226</v>
      </c>
      <c r="Z114" s="19">
        <f t="shared" si="29"/>
        <v>2816.5227279461919</v>
      </c>
      <c r="AA114" s="19">
        <f t="shared" si="29"/>
        <v>2828.1819470406708</v>
      </c>
      <c r="AB114" s="19">
        <f t="shared" si="29"/>
        <v>2857.2279331889731</v>
      </c>
      <c r="AC114" s="19">
        <f t="shared" si="29"/>
        <v>2875.5474578413114</v>
      </c>
      <c r="AD114" s="19">
        <f t="shared" si="29"/>
        <v>3098.9120602430676</v>
      </c>
      <c r="AE114" s="19">
        <f t="shared" si="29"/>
        <v>3842.0682901859491</v>
      </c>
      <c r="AF114" s="19">
        <f t="shared" si="29"/>
        <v>2840.5109291844537</v>
      </c>
      <c r="AG114" s="19">
        <f t="shared" si="29"/>
        <v>2887.5809476050572</v>
      </c>
    </row>
    <row r="115" spans="1:33" x14ac:dyDescent="0.25">
      <c r="A115" t="s">
        <v>89</v>
      </c>
      <c r="B115" s="77">
        <f t="shared" ref="B115:AG115" si="30">B102-B89</f>
        <v>0</v>
      </c>
      <c r="C115" s="77">
        <f t="shared" si="30"/>
        <v>0</v>
      </c>
      <c r="D115" s="77">
        <f t="shared" si="30"/>
        <v>0</v>
      </c>
      <c r="E115" s="77">
        <f t="shared" si="30"/>
        <v>0</v>
      </c>
      <c r="F115" s="77">
        <f t="shared" si="30"/>
        <v>0</v>
      </c>
      <c r="G115" s="77">
        <f t="shared" si="30"/>
        <v>0</v>
      </c>
      <c r="H115" s="77">
        <f t="shared" si="30"/>
        <v>0</v>
      </c>
      <c r="I115" s="77">
        <f t="shared" si="30"/>
        <v>0</v>
      </c>
      <c r="J115" s="77">
        <f t="shared" si="30"/>
        <v>0</v>
      </c>
      <c r="K115" s="77">
        <f t="shared" si="30"/>
        <v>0</v>
      </c>
      <c r="L115" s="77">
        <f t="shared" si="30"/>
        <v>0</v>
      </c>
      <c r="M115" s="77">
        <f t="shared" si="30"/>
        <v>0</v>
      </c>
      <c r="N115" s="77">
        <f t="shared" si="30"/>
        <v>0</v>
      </c>
      <c r="O115" s="77">
        <f t="shared" si="30"/>
        <v>0</v>
      </c>
      <c r="P115" s="77">
        <f t="shared" si="30"/>
        <v>0</v>
      </c>
      <c r="Q115" s="77">
        <f t="shared" si="30"/>
        <v>0</v>
      </c>
      <c r="R115" s="19">
        <f t="shared" si="30"/>
        <v>-7.76</v>
      </c>
      <c r="S115" s="19">
        <f t="shared" si="30"/>
        <v>0</v>
      </c>
      <c r="T115" s="19">
        <f t="shared" si="30"/>
        <v>0</v>
      </c>
      <c r="U115" s="19">
        <f t="shared" si="30"/>
        <v>0</v>
      </c>
      <c r="V115" s="19">
        <f t="shared" si="30"/>
        <v>0</v>
      </c>
      <c r="W115" s="19">
        <f t="shared" si="30"/>
        <v>0</v>
      </c>
      <c r="X115" s="19">
        <f t="shared" si="30"/>
        <v>0</v>
      </c>
      <c r="Y115" s="19">
        <f t="shared" si="30"/>
        <v>0</v>
      </c>
      <c r="Z115" s="19">
        <f t="shared" si="30"/>
        <v>0</v>
      </c>
      <c r="AA115" s="19">
        <f t="shared" si="30"/>
        <v>0</v>
      </c>
      <c r="AB115" s="19">
        <f t="shared" si="30"/>
        <v>0</v>
      </c>
      <c r="AC115" s="19">
        <f t="shared" si="30"/>
        <v>0</v>
      </c>
      <c r="AD115" s="19">
        <f t="shared" si="30"/>
        <v>0</v>
      </c>
      <c r="AE115" s="19">
        <f t="shared" si="30"/>
        <v>0</v>
      </c>
      <c r="AF115" s="19">
        <f t="shared" si="30"/>
        <v>0</v>
      </c>
      <c r="AG115" s="19">
        <f t="shared" si="30"/>
        <v>0</v>
      </c>
    </row>
    <row r="116" spans="1:33" x14ac:dyDescent="0.25">
      <c r="A116" t="s">
        <v>90</v>
      </c>
      <c r="B116" s="77">
        <f t="shared" ref="B116:AG116" si="31">B103-B90</f>
        <v>0</v>
      </c>
      <c r="C116" s="77">
        <f t="shared" si="31"/>
        <v>0</v>
      </c>
      <c r="D116" s="77">
        <f t="shared" si="31"/>
        <v>0</v>
      </c>
      <c r="E116" s="77">
        <f t="shared" si="31"/>
        <v>0</v>
      </c>
      <c r="F116" s="77">
        <f t="shared" si="31"/>
        <v>0</v>
      </c>
      <c r="G116" s="77">
        <f t="shared" si="31"/>
        <v>0</v>
      </c>
      <c r="H116" s="77">
        <f t="shared" si="31"/>
        <v>0</v>
      </c>
      <c r="I116" s="77">
        <f t="shared" si="31"/>
        <v>0</v>
      </c>
      <c r="J116" s="77">
        <f t="shared" si="31"/>
        <v>0</v>
      </c>
      <c r="K116" s="77">
        <f t="shared" si="31"/>
        <v>0</v>
      </c>
      <c r="L116" s="77">
        <f t="shared" si="31"/>
        <v>0</v>
      </c>
      <c r="M116" s="77">
        <f t="shared" si="31"/>
        <v>0</v>
      </c>
      <c r="N116" s="77">
        <f t="shared" si="31"/>
        <v>0</v>
      </c>
      <c r="O116" s="77">
        <f t="shared" si="31"/>
        <v>0</v>
      </c>
      <c r="P116" s="77">
        <f t="shared" si="31"/>
        <v>0</v>
      </c>
      <c r="Q116" s="77">
        <f t="shared" si="31"/>
        <v>0</v>
      </c>
      <c r="R116" s="19">
        <f t="shared" si="31"/>
        <v>0</v>
      </c>
      <c r="S116" s="19">
        <f t="shared" si="31"/>
        <v>9.6999999999999993</v>
      </c>
      <c r="T116" s="19">
        <f t="shared" si="31"/>
        <v>19.399999999999999</v>
      </c>
      <c r="U116" s="19">
        <f t="shared" si="31"/>
        <v>19.399999999999999</v>
      </c>
      <c r="V116" s="19">
        <f t="shared" si="31"/>
        <v>19.399999999999999</v>
      </c>
      <c r="W116" s="19">
        <f t="shared" si="31"/>
        <v>19.399999999999999</v>
      </c>
      <c r="X116" s="19">
        <f t="shared" si="31"/>
        <v>19.399999999999999</v>
      </c>
      <c r="Y116" s="19">
        <f t="shared" si="31"/>
        <v>19.399999999999999</v>
      </c>
      <c r="Z116" s="19">
        <f t="shared" si="31"/>
        <v>19.399999999999999</v>
      </c>
      <c r="AA116" s="19">
        <f t="shared" si="31"/>
        <v>19.399999999999999</v>
      </c>
      <c r="AB116" s="19">
        <f t="shared" si="31"/>
        <v>19.399999999999999</v>
      </c>
      <c r="AC116" s="19">
        <f t="shared" si="31"/>
        <v>19.399999999999999</v>
      </c>
      <c r="AD116" s="19">
        <f t="shared" si="31"/>
        <v>19.399999999999999</v>
      </c>
      <c r="AE116" s="19">
        <f t="shared" si="31"/>
        <v>9.6999999999999993</v>
      </c>
      <c r="AF116" s="19">
        <f t="shared" si="31"/>
        <v>0</v>
      </c>
      <c r="AG116" s="19">
        <f t="shared" si="31"/>
        <v>0</v>
      </c>
    </row>
    <row r="117" spans="1:33" x14ac:dyDescent="0.25">
      <c r="A117" t="s">
        <v>31</v>
      </c>
      <c r="B117" s="77">
        <f t="shared" ref="B117:AG117" si="32">B104-B91</f>
        <v>0</v>
      </c>
      <c r="C117" s="77">
        <f t="shared" si="32"/>
        <v>0</v>
      </c>
      <c r="D117" s="77">
        <f t="shared" si="32"/>
        <v>0</v>
      </c>
      <c r="E117" s="77">
        <f t="shared" si="32"/>
        <v>0</v>
      </c>
      <c r="F117" s="77">
        <f t="shared" si="32"/>
        <v>0</v>
      </c>
      <c r="G117" s="77">
        <f t="shared" si="32"/>
        <v>0</v>
      </c>
      <c r="H117" s="77">
        <f t="shared" si="32"/>
        <v>0</v>
      </c>
      <c r="I117" s="77">
        <f t="shared" si="32"/>
        <v>0</v>
      </c>
      <c r="J117" s="77">
        <f t="shared" si="32"/>
        <v>-0.40000000000000013</v>
      </c>
      <c r="K117" s="77">
        <f t="shared" si="32"/>
        <v>-0.40000000000000013</v>
      </c>
      <c r="L117" s="77">
        <f t="shared" si="32"/>
        <v>-0.40000000000000013</v>
      </c>
      <c r="M117" s="77">
        <f t="shared" si="32"/>
        <v>-0.40000000000000013</v>
      </c>
      <c r="N117" s="77">
        <f t="shared" si="32"/>
        <v>-0.40000000000000013</v>
      </c>
      <c r="O117" s="77">
        <f t="shared" si="32"/>
        <v>-0.40000000000000013</v>
      </c>
      <c r="P117" s="77">
        <f t="shared" si="32"/>
        <v>-0.80000000000000027</v>
      </c>
      <c r="Q117" s="77">
        <f t="shared" si="32"/>
        <v>-0.8</v>
      </c>
      <c r="R117" s="19">
        <f t="shared" si="32"/>
        <v>-0.79999999999999982</v>
      </c>
      <c r="S117" s="19">
        <f t="shared" si="32"/>
        <v>-0.39999999999999991</v>
      </c>
      <c r="T117" s="19">
        <f t="shared" si="32"/>
        <v>0</v>
      </c>
      <c r="U117" s="19">
        <f t="shared" si="32"/>
        <v>0</v>
      </c>
      <c r="V117" s="19">
        <f t="shared" si="32"/>
        <v>0</v>
      </c>
      <c r="W117" s="19">
        <f t="shared" si="32"/>
        <v>0</v>
      </c>
      <c r="X117" s="19">
        <f t="shared" si="32"/>
        <v>0</v>
      </c>
      <c r="Y117" s="19">
        <f t="shared" si="32"/>
        <v>0</v>
      </c>
      <c r="Z117" s="19">
        <f t="shared" si="32"/>
        <v>0</v>
      </c>
      <c r="AA117" s="19">
        <f t="shared" si="32"/>
        <v>0</v>
      </c>
      <c r="AB117" s="19">
        <f t="shared" si="32"/>
        <v>0</v>
      </c>
      <c r="AC117" s="19">
        <f t="shared" si="32"/>
        <v>0</v>
      </c>
      <c r="AD117" s="19">
        <f t="shared" si="32"/>
        <v>0</v>
      </c>
      <c r="AE117" s="19">
        <f t="shared" si="32"/>
        <v>0</v>
      </c>
      <c r="AF117" s="19">
        <f t="shared" si="32"/>
        <v>0</v>
      </c>
      <c r="AG117" s="19">
        <f t="shared" si="32"/>
        <v>0</v>
      </c>
    </row>
    <row r="118" spans="1:33" x14ac:dyDescent="0.25">
      <c r="A118" t="s">
        <v>35</v>
      </c>
      <c r="B118" s="77">
        <f t="shared" ref="B118:AG118" si="33">B105-B92</f>
        <v>0</v>
      </c>
      <c r="C118" s="77">
        <f t="shared" si="33"/>
        <v>0</v>
      </c>
      <c r="D118" s="77">
        <f t="shared" si="33"/>
        <v>0</v>
      </c>
      <c r="E118" s="77">
        <f t="shared" si="33"/>
        <v>0</v>
      </c>
      <c r="F118" s="77">
        <f t="shared" si="33"/>
        <v>0</v>
      </c>
      <c r="G118" s="77">
        <f t="shared" si="33"/>
        <v>0</v>
      </c>
      <c r="H118" s="77">
        <f t="shared" si="33"/>
        <v>0</v>
      </c>
      <c r="I118" s="77">
        <f t="shared" si="33"/>
        <v>0</v>
      </c>
      <c r="J118" s="77">
        <f t="shared" si="33"/>
        <v>0</v>
      </c>
      <c r="K118" s="77">
        <f t="shared" si="33"/>
        <v>0</v>
      </c>
      <c r="L118" s="77">
        <f t="shared" si="33"/>
        <v>0</v>
      </c>
      <c r="M118" s="77">
        <f t="shared" si="33"/>
        <v>0</v>
      </c>
      <c r="N118" s="77">
        <f t="shared" si="33"/>
        <v>0</v>
      </c>
      <c r="O118" s="77">
        <f t="shared" si="33"/>
        <v>0</v>
      </c>
      <c r="P118" s="77">
        <f t="shared" si="33"/>
        <v>0</v>
      </c>
      <c r="Q118" s="77">
        <f t="shared" si="33"/>
        <v>21.150000000000002</v>
      </c>
      <c r="R118" s="19">
        <f t="shared" si="33"/>
        <v>42.300000000000011</v>
      </c>
      <c r="S118" s="19">
        <f t="shared" si="33"/>
        <v>63.45</v>
      </c>
      <c r="T118" s="19">
        <f t="shared" si="33"/>
        <v>84.600000000000009</v>
      </c>
      <c r="U118" s="19">
        <f t="shared" si="33"/>
        <v>105.75</v>
      </c>
      <c r="V118" s="19">
        <f t="shared" si="33"/>
        <v>126.89999999999999</v>
      </c>
      <c r="W118" s="19">
        <f t="shared" si="33"/>
        <v>148.04999999999998</v>
      </c>
      <c r="X118" s="19">
        <f t="shared" si="33"/>
        <v>155.66399999999999</v>
      </c>
      <c r="Y118" s="19">
        <f t="shared" si="33"/>
        <v>155.66399999999999</v>
      </c>
      <c r="Z118" s="19">
        <f t="shared" si="33"/>
        <v>140.2058304621919</v>
      </c>
      <c r="AA118" s="19">
        <f t="shared" si="33"/>
        <v>119.05583046219189</v>
      </c>
      <c r="AB118" s="19">
        <f t="shared" si="33"/>
        <v>97.905830462191901</v>
      </c>
      <c r="AC118" s="19">
        <f t="shared" si="33"/>
        <v>76.755830462191994</v>
      </c>
      <c r="AD118" s="19">
        <f t="shared" si="33"/>
        <v>55.605830462192003</v>
      </c>
      <c r="AE118" s="19">
        <f t="shared" si="33"/>
        <v>34.455830462191983</v>
      </c>
      <c r="AF118" s="19">
        <f t="shared" si="33"/>
        <v>13.305830462192006</v>
      </c>
      <c r="AG118" s="19">
        <f t="shared" si="33"/>
        <v>0</v>
      </c>
    </row>
    <row r="119" spans="1:33" x14ac:dyDescent="0.25">
      <c r="A119" t="s">
        <v>36</v>
      </c>
      <c r="B119" s="77">
        <f t="shared" ref="B119:AG119" si="34">B106-B93</f>
        <v>0</v>
      </c>
      <c r="C119" s="77">
        <f t="shared" si="34"/>
        <v>0</v>
      </c>
      <c r="D119" s="77">
        <f t="shared" si="34"/>
        <v>0</v>
      </c>
      <c r="E119" s="77">
        <f t="shared" si="34"/>
        <v>0</v>
      </c>
      <c r="F119" s="77">
        <f t="shared" si="34"/>
        <v>0</v>
      </c>
      <c r="G119" s="77">
        <f t="shared" si="34"/>
        <v>0</v>
      </c>
      <c r="H119" s="77">
        <f t="shared" si="34"/>
        <v>0</v>
      </c>
      <c r="I119" s="77">
        <f t="shared" si="34"/>
        <v>0</v>
      </c>
      <c r="J119" s="77">
        <f t="shared" si="34"/>
        <v>0</v>
      </c>
      <c r="K119" s="77">
        <f t="shared" si="34"/>
        <v>0</v>
      </c>
      <c r="L119" s="77">
        <f t="shared" si="34"/>
        <v>0</v>
      </c>
      <c r="M119" s="77">
        <f t="shared" si="34"/>
        <v>0</v>
      </c>
      <c r="N119" s="77">
        <f t="shared" si="34"/>
        <v>0</v>
      </c>
      <c r="O119" s="77">
        <f t="shared" si="34"/>
        <v>0</v>
      </c>
      <c r="P119" s="77">
        <f t="shared" si="34"/>
        <v>0</v>
      </c>
      <c r="Q119" s="77">
        <f t="shared" si="34"/>
        <v>0</v>
      </c>
      <c r="R119" s="19">
        <f t="shared" si="34"/>
        <v>0</v>
      </c>
      <c r="S119" s="19">
        <f t="shared" si="34"/>
        <v>0</v>
      </c>
      <c r="T119" s="19">
        <f t="shared" si="34"/>
        <v>0</v>
      </c>
      <c r="U119" s="19">
        <f t="shared" si="34"/>
        <v>0</v>
      </c>
      <c r="V119" s="19">
        <f t="shared" si="34"/>
        <v>0</v>
      </c>
      <c r="W119" s="19">
        <f t="shared" si="34"/>
        <v>0</v>
      </c>
      <c r="X119" s="19">
        <f t="shared" si="34"/>
        <v>0</v>
      </c>
      <c r="Y119" s="19">
        <f t="shared" si="34"/>
        <v>0</v>
      </c>
      <c r="Z119" s="19">
        <f t="shared" si="34"/>
        <v>0</v>
      </c>
      <c r="AA119" s="19">
        <f t="shared" si="34"/>
        <v>0</v>
      </c>
      <c r="AB119" s="19">
        <f t="shared" si="34"/>
        <v>0</v>
      </c>
      <c r="AC119" s="19">
        <f t="shared" si="34"/>
        <v>0</v>
      </c>
      <c r="AD119" s="19">
        <f t="shared" si="34"/>
        <v>0</v>
      </c>
      <c r="AE119" s="19">
        <f t="shared" si="34"/>
        <v>0</v>
      </c>
      <c r="AF119" s="19">
        <f t="shared" si="34"/>
        <v>0</v>
      </c>
      <c r="AG119" s="19">
        <f t="shared" si="34"/>
        <v>0</v>
      </c>
    </row>
    <row r="120" spans="1:33" x14ac:dyDescent="0.25">
      <c r="A120" t="s">
        <v>37</v>
      </c>
      <c r="B120" s="77">
        <f t="shared" ref="B120:AG120" si="35">B107-B94</f>
        <v>0</v>
      </c>
      <c r="C120" s="77">
        <f t="shared" si="35"/>
        <v>0</v>
      </c>
      <c r="D120" s="77">
        <f t="shared" si="35"/>
        <v>0</v>
      </c>
      <c r="E120" s="77">
        <f t="shared" si="35"/>
        <v>0</v>
      </c>
      <c r="F120" s="77">
        <f t="shared" si="35"/>
        <v>0</v>
      </c>
      <c r="G120" s="77">
        <f t="shared" si="35"/>
        <v>0</v>
      </c>
      <c r="H120" s="77">
        <f t="shared" si="35"/>
        <v>0</v>
      </c>
      <c r="I120" s="77">
        <f t="shared" si="35"/>
        <v>0</v>
      </c>
      <c r="J120" s="77">
        <f t="shared" si="35"/>
        <v>0</v>
      </c>
      <c r="K120" s="77">
        <f t="shared" si="35"/>
        <v>0</v>
      </c>
      <c r="L120" s="77">
        <f t="shared" si="35"/>
        <v>0</v>
      </c>
      <c r="M120" s="77">
        <f t="shared" si="35"/>
        <v>0</v>
      </c>
      <c r="N120" s="77">
        <f t="shared" si="35"/>
        <v>0</v>
      </c>
      <c r="O120" s="77">
        <f t="shared" si="35"/>
        <v>0</v>
      </c>
      <c r="P120" s="77">
        <f t="shared" si="35"/>
        <v>0</v>
      </c>
      <c r="Q120" s="77">
        <f t="shared" si="35"/>
        <v>0</v>
      </c>
      <c r="R120" s="19">
        <f t="shared" si="35"/>
        <v>0</v>
      </c>
      <c r="S120" s="19">
        <f t="shared" si="35"/>
        <v>0</v>
      </c>
      <c r="T120" s="19">
        <f t="shared" si="35"/>
        <v>0</v>
      </c>
      <c r="U120" s="19">
        <f t="shared" si="35"/>
        <v>0</v>
      </c>
      <c r="V120" s="19">
        <f t="shared" si="35"/>
        <v>0</v>
      </c>
      <c r="W120" s="19">
        <f t="shared" si="35"/>
        <v>0</v>
      </c>
      <c r="X120" s="19">
        <f t="shared" si="35"/>
        <v>0</v>
      </c>
      <c r="Y120" s="19">
        <f t="shared" si="35"/>
        <v>0</v>
      </c>
      <c r="Z120" s="19">
        <f t="shared" si="35"/>
        <v>0</v>
      </c>
      <c r="AA120" s="19">
        <f t="shared" si="35"/>
        <v>0</v>
      </c>
      <c r="AB120" s="19">
        <f t="shared" si="35"/>
        <v>0</v>
      </c>
      <c r="AC120" s="19">
        <f t="shared" si="35"/>
        <v>0</v>
      </c>
      <c r="AD120" s="19">
        <f t="shared" si="35"/>
        <v>0</v>
      </c>
      <c r="AE120" s="19">
        <f t="shared" si="35"/>
        <v>0</v>
      </c>
      <c r="AF120" s="19">
        <f t="shared" si="35"/>
        <v>0</v>
      </c>
      <c r="AG120" s="19">
        <f t="shared" si="35"/>
        <v>0</v>
      </c>
    </row>
    <row r="121" spans="1:33" x14ac:dyDescent="0.25">
      <c r="A121" t="s">
        <v>40</v>
      </c>
      <c r="B121" s="77">
        <f t="shared" ref="B121:AG121" si="36">B108-B95</f>
        <v>0</v>
      </c>
      <c r="C121" s="77">
        <f t="shared" si="36"/>
        <v>0</v>
      </c>
      <c r="D121" s="77">
        <f t="shared" si="36"/>
        <v>0</v>
      </c>
      <c r="E121" s="77">
        <f t="shared" si="36"/>
        <v>0</v>
      </c>
      <c r="F121" s="77">
        <f t="shared" si="36"/>
        <v>0</v>
      </c>
      <c r="G121" s="77">
        <f t="shared" si="36"/>
        <v>0</v>
      </c>
      <c r="H121" s="77">
        <f t="shared" si="36"/>
        <v>0</v>
      </c>
      <c r="I121" s="77">
        <f t="shared" si="36"/>
        <v>0</v>
      </c>
      <c r="J121" s="77">
        <f t="shared" si="36"/>
        <v>0</v>
      </c>
      <c r="K121" s="77">
        <f t="shared" si="36"/>
        <v>0</v>
      </c>
      <c r="L121" s="77">
        <f t="shared" si="36"/>
        <v>0</v>
      </c>
      <c r="M121" s="77">
        <f t="shared" si="36"/>
        <v>0</v>
      </c>
      <c r="N121" s="77">
        <f t="shared" si="36"/>
        <v>0</v>
      </c>
      <c r="O121" s="77">
        <f t="shared" si="36"/>
        <v>0</v>
      </c>
      <c r="P121" s="77">
        <f t="shared" si="36"/>
        <v>0</v>
      </c>
      <c r="Q121" s="77">
        <f t="shared" si="36"/>
        <v>0</v>
      </c>
      <c r="R121" s="19">
        <f t="shared" si="36"/>
        <v>0</v>
      </c>
      <c r="S121" s="19">
        <f t="shared" si="36"/>
        <v>0</v>
      </c>
      <c r="T121" s="19">
        <f t="shared" si="36"/>
        <v>0</v>
      </c>
      <c r="U121" s="19">
        <f t="shared" si="36"/>
        <v>0</v>
      </c>
      <c r="V121" s="19">
        <f t="shared" si="36"/>
        <v>0</v>
      </c>
      <c r="W121" s="19">
        <f t="shared" si="36"/>
        <v>0</v>
      </c>
      <c r="X121" s="19">
        <f t="shared" si="36"/>
        <v>0</v>
      </c>
      <c r="Y121" s="19">
        <f t="shared" si="36"/>
        <v>0</v>
      </c>
      <c r="Z121" s="19">
        <f t="shared" si="36"/>
        <v>0</v>
      </c>
      <c r="AA121" s="19">
        <f t="shared" si="36"/>
        <v>0</v>
      </c>
      <c r="AB121" s="19">
        <f t="shared" si="36"/>
        <v>0</v>
      </c>
      <c r="AC121" s="19">
        <f t="shared" si="36"/>
        <v>0</v>
      </c>
      <c r="AD121" s="19">
        <f t="shared" si="36"/>
        <v>0</v>
      </c>
      <c r="AE121" s="19">
        <f t="shared" si="36"/>
        <v>0</v>
      </c>
      <c r="AF121" s="19">
        <f t="shared" si="36"/>
        <v>0</v>
      </c>
      <c r="AG121" s="19">
        <f t="shared" si="36"/>
        <v>1.5</v>
      </c>
    </row>
    <row r="122" spans="1:33" x14ac:dyDescent="0.25">
      <c r="A122" t="s">
        <v>41</v>
      </c>
      <c r="B122" s="77">
        <f t="shared" ref="B122:AG122" si="37">B109-B96</f>
        <v>0</v>
      </c>
      <c r="C122" s="77">
        <f t="shared" si="37"/>
        <v>0</v>
      </c>
      <c r="D122" s="77">
        <f t="shared" si="37"/>
        <v>0</v>
      </c>
      <c r="E122" s="77">
        <f t="shared" si="37"/>
        <v>0</v>
      </c>
      <c r="F122" s="77">
        <f t="shared" si="37"/>
        <v>0</v>
      </c>
      <c r="G122" s="77">
        <f t="shared" si="37"/>
        <v>0</v>
      </c>
      <c r="H122" s="77">
        <f t="shared" si="37"/>
        <v>0</v>
      </c>
      <c r="I122" s="77">
        <f t="shared" si="37"/>
        <v>0</v>
      </c>
      <c r="J122" s="77">
        <f t="shared" si="37"/>
        <v>0</v>
      </c>
      <c r="K122" s="77">
        <f t="shared" si="37"/>
        <v>0</v>
      </c>
      <c r="L122" s="77">
        <f t="shared" si="37"/>
        <v>0</v>
      </c>
      <c r="M122" s="77">
        <f t="shared" si="37"/>
        <v>0</v>
      </c>
      <c r="N122" s="77">
        <f t="shared" si="37"/>
        <v>0</v>
      </c>
      <c r="O122" s="77">
        <f t="shared" si="37"/>
        <v>25.800000000000011</v>
      </c>
      <c r="P122" s="77">
        <f t="shared" si="37"/>
        <v>51.600000000000023</v>
      </c>
      <c r="Q122" s="77">
        <f t="shared" si="37"/>
        <v>54.396173315869987</v>
      </c>
      <c r="R122" s="19">
        <f t="shared" si="37"/>
        <v>54.396173315870044</v>
      </c>
      <c r="S122" s="19">
        <f t="shared" si="37"/>
        <v>80.196173315869999</v>
      </c>
      <c r="T122" s="19">
        <f t="shared" si="37"/>
        <v>105.99617331587001</v>
      </c>
      <c r="U122" s="19">
        <f t="shared" si="37"/>
        <v>131.79617331587002</v>
      </c>
      <c r="V122" s="19">
        <f t="shared" si="37"/>
        <v>157.59617331586998</v>
      </c>
      <c r="W122" s="19">
        <f t="shared" si="37"/>
        <v>183.39617331587004</v>
      </c>
      <c r="X122" s="19">
        <f t="shared" si="37"/>
        <v>209.19617331587</v>
      </c>
      <c r="Y122" s="19">
        <f t="shared" si="37"/>
        <v>234.99617331587007</v>
      </c>
      <c r="Z122" s="19">
        <f t="shared" si="37"/>
        <v>260.79617331587002</v>
      </c>
      <c r="AA122" s="19">
        <f t="shared" si="37"/>
        <v>282.50958680657595</v>
      </c>
      <c r="AB122" s="19">
        <f t="shared" si="37"/>
        <v>304.717941923159</v>
      </c>
      <c r="AC122" s="19">
        <f t="shared" si="37"/>
        <v>330.51794192315896</v>
      </c>
      <c r="AD122" s="19">
        <f t="shared" si="37"/>
        <v>330.51794192315907</v>
      </c>
      <c r="AE122" s="19">
        <f t="shared" si="37"/>
        <v>330.51794192315901</v>
      </c>
      <c r="AF122" s="19">
        <f t="shared" si="37"/>
        <v>330.51794192315901</v>
      </c>
      <c r="AG122" s="19">
        <f t="shared" si="37"/>
        <v>330.51794192315901</v>
      </c>
    </row>
    <row r="123" spans="1:33" x14ac:dyDescent="0.25">
      <c r="A123" t="s">
        <v>43</v>
      </c>
      <c r="B123" s="77">
        <f t="shared" ref="B123:AG123" si="38">B110-B97</f>
        <v>0</v>
      </c>
      <c r="C123" s="77">
        <f t="shared" si="38"/>
        <v>0</v>
      </c>
      <c r="D123" s="77">
        <f t="shared" si="38"/>
        <v>0</v>
      </c>
      <c r="E123" s="77">
        <f t="shared" si="38"/>
        <v>0</v>
      </c>
      <c r="F123" s="77">
        <f t="shared" si="38"/>
        <v>0</v>
      </c>
      <c r="G123" s="77">
        <f t="shared" si="38"/>
        <v>0</v>
      </c>
      <c r="H123" s="77">
        <f t="shared" si="38"/>
        <v>0</v>
      </c>
      <c r="I123" s="77">
        <f t="shared" si="38"/>
        <v>0</v>
      </c>
      <c r="J123" s="77">
        <f t="shared" si="38"/>
        <v>0</v>
      </c>
      <c r="K123" s="77">
        <f t="shared" si="38"/>
        <v>0</v>
      </c>
      <c r="L123" s="77">
        <f t="shared" si="38"/>
        <v>0</v>
      </c>
      <c r="M123" s="77">
        <f t="shared" si="38"/>
        <v>0</v>
      </c>
      <c r="N123" s="77">
        <f t="shared" si="38"/>
        <v>-179.33383949252948</v>
      </c>
      <c r="O123" s="77">
        <f t="shared" si="38"/>
        <v>-179.33383949253039</v>
      </c>
      <c r="P123" s="77">
        <f t="shared" si="38"/>
        <v>-179.33383949253039</v>
      </c>
      <c r="Q123" s="77">
        <f t="shared" si="38"/>
        <v>-179.33383949252948</v>
      </c>
      <c r="R123" s="19">
        <f t="shared" si="38"/>
        <v>-179.33383949253039</v>
      </c>
      <c r="S123" s="19">
        <f t="shared" si="38"/>
        <v>-65.80512717476995</v>
      </c>
      <c r="T123" s="19">
        <f t="shared" si="38"/>
        <v>66.440726598930269</v>
      </c>
      <c r="U123" s="19">
        <f t="shared" si="38"/>
        <v>21.672809540089474</v>
      </c>
      <c r="V123" s="19">
        <f t="shared" si="38"/>
        <v>-129.76421132460018</v>
      </c>
      <c r="W123" s="19">
        <f t="shared" si="38"/>
        <v>-218.91208928136075</v>
      </c>
      <c r="X123" s="19">
        <f t="shared" si="38"/>
        <v>-251.51341600177057</v>
      </c>
      <c r="Y123" s="19">
        <f t="shared" si="38"/>
        <v>-251.51341600177057</v>
      </c>
      <c r="Z123" s="19">
        <f t="shared" si="38"/>
        <v>-251.51341600177057</v>
      </c>
      <c r="AA123" s="19">
        <f t="shared" si="38"/>
        <v>-262.6300730282901</v>
      </c>
      <c r="AB123" s="19">
        <f t="shared" si="38"/>
        <v>-262.6300730282901</v>
      </c>
      <c r="AC123" s="19">
        <f t="shared" si="38"/>
        <v>-262.6300730282901</v>
      </c>
      <c r="AD123" s="19">
        <f t="shared" si="38"/>
        <v>-262.6300730282901</v>
      </c>
      <c r="AE123" s="19">
        <f t="shared" si="38"/>
        <v>-374.67377238535028</v>
      </c>
      <c r="AF123" s="19">
        <f t="shared" si="38"/>
        <v>-374.67377238535028</v>
      </c>
      <c r="AG123" s="19">
        <f t="shared" si="38"/>
        <v>-374.67377238535028</v>
      </c>
    </row>
  </sheetData>
  <pageMargins left="0.7" right="0.7" top="0.75" bottom="0.75" header="0.3" footer="0.3"/>
  <pageSetup paperSize="9" orientation="portrait" verticalDpi="0" r:id="rId1"/>
  <ignoredErrors>
    <ignoredError sqref="B13:AG15 F25" formulaRange="1"/>
  </ignoredError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51E11-E7A7-4B70-9FD5-B6849F29AD9D}">
  <dimension ref="A1:AR97"/>
  <sheetViews>
    <sheetView topLeftCell="A86" zoomScale="130" zoomScaleNormal="130" workbookViewId="0">
      <selection activeCell="E86" sqref="E86"/>
    </sheetView>
  </sheetViews>
  <sheetFormatPr defaultRowHeight="15" x14ac:dyDescent="0.25"/>
  <cols>
    <col min="1" max="1" width="33.7109375" bestFit="1" customWidth="1"/>
    <col min="2" max="2" width="11.28515625" bestFit="1" customWidth="1"/>
    <col min="3" max="3" width="30.7109375" bestFit="1" customWidth="1"/>
    <col min="4" max="4" width="11.7109375" customWidth="1"/>
    <col min="5" max="6" width="12.7109375" customWidth="1"/>
    <col min="7" max="7" width="18.140625" customWidth="1"/>
    <col min="8" max="9" width="12.7109375" customWidth="1"/>
    <col min="10" max="10" width="26.42578125" customWidth="1"/>
    <col min="11" max="12" width="12.7109375" customWidth="1"/>
    <col min="13" max="13" width="12.7109375" bestFit="1" customWidth="1"/>
    <col min="14" max="23" width="12.7109375" customWidth="1"/>
    <col min="24" max="24" width="12.7109375" bestFit="1" customWidth="1"/>
    <col min="25" max="43" width="12.7109375" customWidth="1"/>
    <col min="44" max="44" width="12.7109375" bestFit="1" customWidth="1"/>
  </cols>
  <sheetData>
    <row r="1" spans="1:44" x14ac:dyDescent="0.25">
      <c r="A1" s="75" t="s">
        <v>304</v>
      </c>
      <c r="B1" s="75" t="s">
        <v>180</v>
      </c>
      <c r="C1" s="75" t="s">
        <v>181</v>
      </c>
      <c r="D1" s="75">
        <v>2010</v>
      </c>
      <c r="E1" s="75">
        <v>2011</v>
      </c>
      <c r="F1" s="75">
        <v>2012</v>
      </c>
      <c r="G1" s="75">
        <v>2013</v>
      </c>
      <c r="H1" s="75">
        <v>2014</v>
      </c>
      <c r="I1" s="75">
        <v>2015</v>
      </c>
      <c r="J1" s="75">
        <v>2016</v>
      </c>
      <c r="K1" s="75">
        <v>2017</v>
      </c>
      <c r="L1" s="75">
        <v>2018</v>
      </c>
      <c r="M1" s="75">
        <v>2019</v>
      </c>
      <c r="N1" s="75">
        <v>2020</v>
      </c>
      <c r="O1" s="75">
        <v>2021</v>
      </c>
      <c r="P1" s="75">
        <v>2022</v>
      </c>
      <c r="Q1" s="75">
        <v>2023</v>
      </c>
      <c r="R1" s="75">
        <v>2024</v>
      </c>
      <c r="S1" s="75">
        <v>2025</v>
      </c>
      <c r="T1" s="75">
        <v>2026</v>
      </c>
      <c r="U1" s="75">
        <v>2027</v>
      </c>
      <c r="V1" s="75">
        <v>2028</v>
      </c>
      <c r="W1" s="75">
        <v>2029</v>
      </c>
      <c r="X1" s="75">
        <v>2030</v>
      </c>
      <c r="Y1" s="75">
        <v>2031</v>
      </c>
      <c r="Z1" s="75">
        <v>2032</v>
      </c>
      <c r="AA1" s="75">
        <v>2033</v>
      </c>
      <c r="AB1" s="75">
        <v>2034</v>
      </c>
      <c r="AC1" s="75">
        <v>2035</v>
      </c>
      <c r="AD1" s="75">
        <v>2036</v>
      </c>
      <c r="AE1" s="75">
        <v>2037</v>
      </c>
      <c r="AF1" s="75">
        <v>2038</v>
      </c>
      <c r="AG1" s="75">
        <v>2039</v>
      </c>
      <c r="AH1" s="75">
        <v>2040</v>
      </c>
      <c r="AI1" s="75">
        <v>2041</v>
      </c>
      <c r="AJ1" s="75">
        <v>2042</v>
      </c>
      <c r="AK1" s="75">
        <v>2043</v>
      </c>
      <c r="AL1" s="75">
        <v>2044</v>
      </c>
      <c r="AM1" s="75">
        <v>2045</v>
      </c>
      <c r="AN1" s="75">
        <v>2046</v>
      </c>
      <c r="AO1" s="75">
        <v>2047</v>
      </c>
      <c r="AP1" s="75">
        <v>2048</v>
      </c>
      <c r="AQ1" s="75">
        <v>2049</v>
      </c>
      <c r="AR1" s="75">
        <v>2050</v>
      </c>
    </row>
    <row r="2" spans="1:44" x14ac:dyDescent="0.25">
      <c r="A2" s="156" t="s">
        <v>114</v>
      </c>
      <c r="B2" s="156" t="s">
        <v>184</v>
      </c>
      <c r="C2" s="156" t="s">
        <v>306</v>
      </c>
      <c r="D2" s="157">
        <v>869.26982517142858</v>
      </c>
      <c r="E2" s="157">
        <v>865.42171083642859</v>
      </c>
      <c r="F2" s="157">
        <v>861.5735965014286</v>
      </c>
      <c r="G2" s="157">
        <v>857.72548216642849</v>
      </c>
      <c r="H2" s="157">
        <v>853.8773678314285</v>
      </c>
      <c r="I2" s="157">
        <v>850.02925349642874</v>
      </c>
      <c r="J2" s="157">
        <v>846.18113916142852</v>
      </c>
      <c r="K2" s="157">
        <v>842.33302482642864</v>
      </c>
      <c r="L2" s="157">
        <v>838.48491049142865</v>
      </c>
      <c r="M2" s="203">
        <v>834.636796156429</v>
      </c>
      <c r="N2" s="204">
        <v>830.78868182142844</v>
      </c>
      <c r="O2" s="204">
        <v>826.94056748642856</v>
      </c>
      <c r="P2" s="204">
        <v>823.09245315142834</v>
      </c>
      <c r="Q2" s="204">
        <v>819.24433881642858</v>
      </c>
      <c r="R2" s="204">
        <v>815.39622448142859</v>
      </c>
      <c r="S2" s="204">
        <v>811.54811014642848</v>
      </c>
      <c r="T2" s="204">
        <v>807.69999581142872</v>
      </c>
      <c r="U2" s="204">
        <v>803.8518814764285</v>
      </c>
      <c r="V2" s="204">
        <v>800.00376714142851</v>
      </c>
      <c r="W2" s="204">
        <v>796.15565280642852</v>
      </c>
      <c r="X2" s="203">
        <v>792.30753847142864</v>
      </c>
      <c r="Y2" s="203">
        <v>768.14906362142847</v>
      </c>
      <c r="Z2" s="203">
        <v>766.99866005714273</v>
      </c>
      <c r="AA2" s="203">
        <v>765.84825649285699</v>
      </c>
      <c r="AB2" s="203">
        <v>764.69785292857136</v>
      </c>
      <c r="AC2" s="203">
        <v>763.54744936428574</v>
      </c>
      <c r="AD2" s="203">
        <v>762.39704580000011</v>
      </c>
      <c r="AE2" s="203">
        <v>761.24664223571426</v>
      </c>
      <c r="AF2" s="203">
        <v>760.09623867142852</v>
      </c>
      <c r="AG2" s="203">
        <v>758.9458351071429</v>
      </c>
      <c r="AH2" s="203">
        <v>757.79543154285716</v>
      </c>
      <c r="AI2" s="203">
        <v>756.64502797857142</v>
      </c>
      <c r="AJ2" s="203">
        <v>755.49462441428568</v>
      </c>
      <c r="AK2" s="203">
        <v>754.34422084999994</v>
      </c>
      <c r="AL2" s="203">
        <v>753.19381728571432</v>
      </c>
      <c r="AM2" s="203">
        <v>752.04341372142858</v>
      </c>
      <c r="AN2" s="203">
        <v>750.89301015714273</v>
      </c>
      <c r="AO2" s="203">
        <v>749.74260659285721</v>
      </c>
      <c r="AP2" s="203">
        <v>748.59220302857159</v>
      </c>
      <c r="AQ2" s="203">
        <v>747.44179946428562</v>
      </c>
      <c r="AR2" s="203">
        <v>769.29946718571432</v>
      </c>
    </row>
    <row r="3" spans="1:44" x14ac:dyDescent="0.25">
      <c r="A3" s="156" t="s">
        <v>186</v>
      </c>
      <c r="B3" s="156" t="s">
        <v>184</v>
      </c>
      <c r="C3" s="156" t="s">
        <v>306</v>
      </c>
      <c r="D3" s="157">
        <v>477.55017644999998</v>
      </c>
      <c r="E3" s="157">
        <v>474.14117887833333</v>
      </c>
      <c r="F3" s="157">
        <v>470.73218130666663</v>
      </c>
      <c r="G3" s="157">
        <v>467.32318373500004</v>
      </c>
      <c r="H3" s="157">
        <v>463.91418616333328</v>
      </c>
      <c r="I3" s="157">
        <v>460.50518859166658</v>
      </c>
      <c r="J3" s="157">
        <v>457.09619102000005</v>
      </c>
      <c r="K3" s="157">
        <v>453.68719344833335</v>
      </c>
      <c r="L3" s="157">
        <v>450.27819587666676</v>
      </c>
      <c r="M3" s="203">
        <v>446.86919830500005</v>
      </c>
      <c r="N3" s="204">
        <v>443.46020073333329</v>
      </c>
      <c r="O3" s="204">
        <v>440.05120316166665</v>
      </c>
      <c r="P3" s="204">
        <v>436.64220559000006</v>
      </c>
      <c r="Q3" s="204">
        <v>433.23320801833336</v>
      </c>
      <c r="R3" s="204">
        <v>429.82421044666665</v>
      </c>
      <c r="S3" s="204">
        <v>426.41521287500001</v>
      </c>
      <c r="T3" s="204">
        <v>423.00621530333331</v>
      </c>
      <c r="U3" s="204">
        <v>419.59721773166672</v>
      </c>
      <c r="V3" s="204">
        <v>416.18822016000001</v>
      </c>
      <c r="W3" s="204">
        <v>412.77922258833331</v>
      </c>
      <c r="X3" s="203">
        <v>409.37022501666661</v>
      </c>
      <c r="Y3" s="203">
        <v>367.44257579166668</v>
      </c>
      <c r="Z3" s="203">
        <v>365.44602106666662</v>
      </c>
      <c r="AA3" s="203">
        <v>363.44946634166672</v>
      </c>
      <c r="AB3" s="203">
        <v>361.45291161666671</v>
      </c>
      <c r="AC3" s="203">
        <v>359.4563568916667</v>
      </c>
      <c r="AD3" s="203">
        <v>357.45980216666663</v>
      </c>
      <c r="AE3" s="203">
        <v>355.46324744166674</v>
      </c>
      <c r="AF3" s="203">
        <v>353.46669271666667</v>
      </c>
      <c r="AG3" s="203">
        <v>351.4701379916666</v>
      </c>
      <c r="AH3" s="203">
        <v>349.47358326666665</v>
      </c>
      <c r="AI3" s="203">
        <v>347.4770285416667</v>
      </c>
      <c r="AJ3" s="203">
        <v>345.48047381666669</v>
      </c>
      <c r="AK3" s="203">
        <v>343.48391909166662</v>
      </c>
      <c r="AL3" s="203">
        <v>341.48736436666667</v>
      </c>
      <c r="AM3" s="203">
        <v>339.49080964166666</v>
      </c>
      <c r="AN3" s="203">
        <v>337.49425491666665</v>
      </c>
      <c r="AO3" s="203">
        <v>335.49770019166664</v>
      </c>
      <c r="AP3" s="203">
        <v>333.50114546666663</v>
      </c>
      <c r="AQ3" s="203">
        <v>331.50459074166668</v>
      </c>
      <c r="AR3" s="203">
        <v>369.43913051666669</v>
      </c>
    </row>
    <row r="4" spans="1:44" x14ac:dyDescent="0.25">
      <c r="A4" s="156" t="s">
        <v>187</v>
      </c>
      <c r="B4" s="156" t="s">
        <v>184</v>
      </c>
      <c r="C4" s="156" t="s">
        <v>306</v>
      </c>
      <c r="D4" s="157">
        <v>1272.1264117357141</v>
      </c>
      <c r="E4" s="157">
        <v>1243.9714427475001</v>
      </c>
      <c r="F4" s="157">
        <v>1215.8164737592856</v>
      </c>
      <c r="G4" s="157">
        <v>1187.6615047710713</v>
      </c>
      <c r="H4" s="157">
        <v>1159.5065357828569</v>
      </c>
      <c r="I4" s="157">
        <v>1131.3515667946428</v>
      </c>
      <c r="J4" s="157">
        <v>1103.1965978064286</v>
      </c>
      <c r="K4" s="157">
        <v>1075.0416288182141</v>
      </c>
      <c r="L4" s="157">
        <v>1046.8866598300003</v>
      </c>
      <c r="M4" s="203">
        <v>1018.7316908417857</v>
      </c>
      <c r="N4" s="204">
        <v>990.5767218535716</v>
      </c>
      <c r="O4" s="204">
        <v>962.42175286535712</v>
      </c>
      <c r="P4" s="204">
        <v>934.26678387714287</v>
      </c>
      <c r="Q4" s="204">
        <v>906.11181488892862</v>
      </c>
      <c r="R4" s="204">
        <v>877.95684590071426</v>
      </c>
      <c r="S4" s="204">
        <v>849.80187691250012</v>
      </c>
      <c r="T4" s="204">
        <v>821.64690792428553</v>
      </c>
      <c r="U4" s="204">
        <v>793.49193893607151</v>
      </c>
      <c r="V4" s="204">
        <v>765.33696994785726</v>
      </c>
      <c r="W4" s="204">
        <v>737.18200095964289</v>
      </c>
      <c r="X4" s="203">
        <v>709.02703197142853</v>
      </c>
      <c r="Y4" s="203">
        <v>572.70050170642855</v>
      </c>
      <c r="Z4" s="203">
        <v>566.20876217000011</v>
      </c>
      <c r="AA4" s="203">
        <v>559.71702263357156</v>
      </c>
      <c r="AB4" s="203">
        <v>553.22528309714289</v>
      </c>
      <c r="AC4" s="203">
        <v>546.73354356071434</v>
      </c>
      <c r="AD4" s="203">
        <v>540.24180402428578</v>
      </c>
      <c r="AE4" s="203">
        <v>533.75006448785712</v>
      </c>
      <c r="AF4" s="203">
        <v>527.25832495142856</v>
      </c>
      <c r="AG4" s="203">
        <v>520.76658541500001</v>
      </c>
      <c r="AH4" s="203">
        <v>514.27484587857145</v>
      </c>
      <c r="AI4" s="203">
        <v>507.78310634214284</v>
      </c>
      <c r="AJ4" s="203">
        <v>501.29136680571412</v>
      </c>
      <c r="AK4" s="203">
        <v>494.79962726928568</v>
      </c>
      <c r="AL4" s="203">
        <v>488.30788773285701</v>
      </c>
      <c r="AM4" s="203">
        <v>481.81614819642851</v>
      </c>
      <c r="AN4" s="203">
        <v>475.32440866000002</v>
      </c>
      <c r="AO4" s="203">
        <v>468.83266912357146</v>
      </c>
      <c r="AP4" s="203">
        <v>462.34092958714291</v>
      </c>
      <c r="AQ4" s="203">
        <v>455.84919005071424</v>
      </c>
      <c r="AR4" s="203">
        <v>579.19224124285711</v>
      </c>
    </row>
    <row r="5" spans="1:44" x14ac:dyDescent="0.25">
      <c r="A5" s="156" t="s">
        <v>189</v>
      </c>
      <c r="B5" s="156" t="s">
        <v>184</v>
      </c>
      <c r="C5" s="156" t="s">
        <v>306</v>
      </c>
      <c r="D5" s="157">
        <v>763.02370728333324</v>
      </c>
      <c r="E5" s="157">
        <v>751.11938753833306</v>
      </c>
      <c r="F5" s="157">
        <v>739.21506779333333</v>
      </c>
      <c r="G5" s="157">
        <v>727.31074804833349</v>
      </c>
      <c r="H5" s="157">
        <v>715.40642830333331</v>
      </c>
      <c r="I5" s="157">
        <v>703.50210855833336</v>
      </c>
      <c r="J5" s="157">
        <v>691.59778881333341</v>
      </c>
      <c r="K5" s="157">
        <v>679.69346906833323</v>
      </c>
      <c r="L5" s="157">
        <v>667.78914932333328</v>
      </c>
      <c r="M5" s="203">
        <v>655.88482957833332</v>
      </c>
      <c r="N5" s="204">
        <v>643.98050983333349</v>
      </c>
      <c r="O5" s="204">
        <v>632.07619008833319</v>
      </c>
      <c r="P5" s="204">
        <v>620.17187034333324</v>
      </c>
      <c r="Q5" s="204">
        <v>608.26755059833329</v>
      </c>
      <c r="R5" s="204">
        <v>596.36323085333333</v>
      </c>
      <c r="S5" s="204">
        <v>584.45891110833338</v>
      </c>
      <c r="T5" s="204">
        <v>572.55459136333343</v>
      </c>
      <c r="U5" s="204">
        <v>560.65027161833325</v>
      </c>
      <c r="V5" s="204">
        <v>548.7459518733333</v>
      </c>
      <c r="W5" s="204">
        <v>536.84163212833334</v>
      </c>
      <c r="X5" s="203">
        <v>524.93731238333339</v>
      </c>
      <c r="Y5" s="203">
        <v>473.32715129833338</v>
      </c>
      <c r="Z5" s="203">
        <v>470.86952457999996</v>
      </c>
      <c r="AA5" s="203">
        <v>468.41189786166666</v>
      </c>
      <c r="AB5" s="203">
        <v>465.95427114333336</v>
      </c>
      <c r="AC5" s="203">
        <v>463.496644425</v>
      </c>
      <c r="AD5" s="203">
        <v>461.03901770666658</v>
      </c>
      <c r="AE5" s="203">
        <v>458.58139098833334</v>
      </c>
      <c r="AF5" s="203">
        <v>456.12376426999998</v>
      </c>
      <c r="AG5" s="203">
        <v>453.66613755166662</v>
      </c>
      <c r="AH5" s="203">
        <v>451.20851083333332</v>
      </c>
      <c r="AI5" s="203">
        <v>448.75088411499996</v>
      </c>
      <c r="AJ5" s="203">
        <v>446.2932573966666</v>
      </c>
      <c r="AK5" s="203">
        <v>443.83563067833336</v>
      </c>
      <c r="AL5" s="203">
        <v>441.37800395999994</v>
      </c>
      <c r="AM5" s="203">
        <v>438.92037724166659</v>
      </c>
      <c r="AN5" s="203">
        <v>436.4627505233334</v>
      </c>
      <c r="AO5" s="203">
        <v>434.00512380499998</v>
      </c>
      <c r="AP5" s="203">
        <v>431.54749708666657</v>
      </c>
      <c r="AQ5" s="203">
        <v>429.08987036833338</v>
      </c>
      <c r="AR5" s="203">
        <v>475.78477801666656</v>
      </c>
    </row>
    <row r="6" spans="1:44" x14ac:dyDescent="0.25">
      <c r="A6" s="156" t="s">
        <v>188</v>
      </c>
      <c r="B6" s="156" t="s">
        <v>184</v>
      </c>
      <c r="C6" s="156" t="s">
        <v>306</v>
      </c>
      <c r="D6" s="157">
        <v>268.66556975000003</v>
      </c>
      <c r="E6" s="157">
        <v>265.01637629250007</v>
      </c>
      <c r="F6" s="157">
        <v>261.36718283499999</v>
      </c>
      <c r="G6" s="157">
        <v>257.71798937750003</v>
      </c>
      <c r="H6" s="157">
        <v>254.06879592000001</v>
      </c>
      <c r="I6" s="157">
        <v>250.41960246250002</v>
      </c>
      <c r="J6" s="157">
        <v>246.77040900500003</v>
      </c>
      <c r="K6" s="157">
        <v>243.12121554750001</v>
      </c>
      <c r="L6" s="157">
        <v>239.47202209000002</v>
      </c>
      <c r="M6" s="203">
        <v>235.82282863250003</v>
      </c>
      <c r="N6" s="204">
        <v>232.17363517500002</v>
      </c>
      <c r="O6" s="204">
        <v>228.52444171750003</v>
      </c>
      <c r="P6" s="204">
        <v>224.87524826000003</v>
      </c>
      <c r="Q6" s="204">
        <v>221.22605480250002</v>
      </c>
      <c r="R6" s="204">
        <v>217.57686134500005</v>
      </c>
      <c r="S6" s="204">
        <v>213.92766788750004</v>
      </c>
      <c r="T6" s="204">
        <v>210.27847443000002</v>
      </c>
      <c r="U6" s="204">
        <v>206.6292809725</v>
      </c>
      <c r="V6" s="204">
        <v>202.98008751500001</v>
      </c>
      <c r="W6" s="204">
        <v>199.33089405749999</v>
      </c>
      <c r="X6" s="203">
        <v>195.6817006</v>
      </c>
      <c r="Y6" s="203">
        <v>176.38699515249999</v>
      </c>
      <c r="Z6" s="203">
        <v>175.46819965500001</v>
      </c>
      <c r="AA6" s="203">
        <v>174.54940415750002</v>
      </c>
      <c r="AB6" s="203">
        <v>173.63060866000001</v>
      </c>
      <c r="AC6" s="203">
        <v>172.71181316249999</v>
      </c>
      <c r="AD6" s="203">
        <v>171.79301766499998</v>
      </c>
      <c r="AE6" s="203">
        <v>170.87422216749999</v>
      </c>
      <c r="AF6" s="203">
        <v>169.95542667000001</v>
      </c>
      <c r="AG6" s="203">
        <v>169.03663117249999</v>
      </c>
      <c r="AH6" s="203">
        <v>168.11783567499998</v>
      </c>
      <c r="AI6" s="203">
        <v>167.1990401775</v>
      </c>
      <c r="AJ6" s="203">
        <v>166.28024468000001</v>
      </c>
      <c r="AK6" s="203">
        <v>165.36144918250002</v>
      </c>
      <c r="AL6" s="203">
        <v>164.44265368500001</v>
      </c>
      <c r="AM6" s="203">
        <v>163.52385818749997</v>
      </c>
      <c r="AN6" s="203">
        <v>162.60506268999998</v>
      </c>
      <c r="AO6" s="203">
        <v>161.6862671925</v>
      </c>
      <c r="AP6" s="203">
        <v>160.76747169500001</v>
      </c>
      <c r="AQ6" s="203">
        <v>159.8486761975</v>
      </c>
      <c r="AR6" s="203">
        <v>177.30579065000001</v>
      </c>
    </row>
    <row r="7" spans="1:44" x14ac:dyDescent="0.25">
      <c r="A7" s="156" t="s">
        <v>172</v>
      </c>
      <c r="B7" s="156" t="s">
        <v>184</v>
      </c>
      <c r="C7" s="156" t="s">
        <v>306</v>
      </c>
      <c r="D7" s="157">
        <v>46.274999999999999</v>
      </c>
      <c r="E7" s="157">
        <v>46.274999999999999</v>
      </c>
      <c r="F7" s="157">
        <v>46.274999999999999</v>
      </c>
      <c r="G7" s="157">
        <v>46.274999999999999</v>
      </c>
      <c r="H7" s="157">
        <v>46.274999999999999</v>
      </c>
      <c r="I7" s="157">
        <v>46.274999999999999</v>
      </c>
      <c r="J7" s="157">
        <v>46.274999999999999</v>
      </c>
      <c r="K7" s="157">
        <v>46.274999999999999</v>
      </c>
      <c r="L7" s="157">
        <v>46.274999999999999</v>
      </c>
      <c r="M7" s="202">
        <v>46.274999999999999</v>
      </c>
      <c r="N7" s="157">
        <v>46.274999999999999</v>
      </c>
      <c r="O7" s="157">
        <v>46.274999999999999</v>
      </c>
      <c r="P7" s="157">
        <v>46.274999999999999</v>
      </c>
      <c r="Q7" s="157">
        <v>46.274999999999999</v>
      </c>
      <c r="R7" s="157">
        <v>46.274999999999999</v>
      </c>
      <c r="S7" s="157">
        <v>46.274999999999999</v>
      </c>
      <c r="T7" s="157">
        <v>46.274999999999999</v>
      </c>
      <c r="U7" s="157">
        <v>46.274999999999999</v>
      </c>
      <c r="V7" s="157">
        <v>46.274999999999999</v>
      </c>
      <c r="W7" s="157">
        <v>46.274999999999999</v>
      </c>
      <c r="X7" s="202">
        <v>46.274999999999999</v>
      </c>
      <c r="Y7" s="202">
        <v>46.274999999999999</v>
      </c>
      <c r="Z7" s="202">
        <v>46.274999999999999</v>
      </c>
      <c r="AA7" s="202">
        <v>46.274999999999999</v>
      </c>
      <c r="AB7" s="202">
        <v>46.274999999999999</v>
      </c>
      <c r="AC7" s="202">
        <v>46.274999999999999</v>
      </c>
      <c r="AD7" s="202">
        <v>46.274999999999999</v>
      </c>
      <c r="AE7" s="202">
        <v>46.274999999999999</v>
      </c>
      <c r="AF7" s="202">
        <v>46.274999999999999</v>
      </c>
      <c r="AG7" s="202">
        <v>46.274999999999999</v>
      </c>
      <c r="AH7" s="202">
        <v>46.274999999999999</v>
      </c>
      <c r="AI7" s="202">
        <v>46.274999999999999</v>
      </c>
      <c r="AJ7" s="202">
        <v>46.274999999999999</v>
      </c>
      <c r="AK7" s="202">
        <v>46.274999999999999</v>
      </c>
      <c r="AL7" s="202">
        <v>46.274999999999999</v>
      </c>
      <c r="AM7" s="202">
        <v>46.274999999999999</v>
      </c>
      <c r="AN7" s="202">
        <v>46.274999999999999</v>
      </c>
      <c r="AO7" s="202">
        <v>46.274999999999999</v>
      </c>
      <c r="AP7" s="202">
        <v>46.274999999999999</v>
      </c>
      <c r="AQ7" s="202">
        <v>46.274999999999999</v>
      </c>
      <c r="AR7" s="202">
        <v>46.274999999999999</v>
      </c>
    </row>
    <row r="10" spans="1:44" x14ac:dyDescent="0.25">
      <c r="A10" t="s">
        <v>232</v>
      </c>
    </row>
    <row r="11" spans="1:44" x14ac:dyDescent="0.25">
      <c r="A11" s="1" t="s">
        <v>87</v>
      </c>
      <c r="B11" s="1">
        <v>2019</v>
      </c>
      <c r="C11" s="1">
        <v>2020</v>
      </c>
      <c r="D11" s="1">
        <v>2021</v>
      </c>
      <c r="E11" s="1">
        <v>2022</v>
      </c>
      <c r="F11" s="1">
        <v>2023</v>
      </c>
      <c r="G11" s="1">
        <v>2024</v>
      </c>
      <c r="H11" s="1">
        <v>2025</v>
      </c>
      <c r="I11" s="1">
        <v>2026</v>
      </c>
      <c r="J11" s="1">
        <v>2027</v>
      </c>
      <c r="K11" s="1">
        <v>2028</v>
      </c>
      <c r="L11" s="1">
        <v>2029</v>
      </c>
      <c r="M11" s="1">
        <v>2030</v>
      </c>
      <c r="N11" s="1">
        <v>2031</v>
      </c>
      <c r="O11" s="1">
        <v>2032</v>
      </c>
      <c r="P11" s="1">
        <v>2033</v>
      </c>
      <c r="Q11" s="1">
        <v>2034</v>
      </c>
      <c r="R11" s="1">
        <v>2035</v>
      </c>
      <c r="S11" s="1">
        <v>2036</v>
      </c>
      <c r="T11" s="1">
        <v>2037</v>
      </c>
      <c r="U11" s="1">
        <v>2038</v>
      </c>
      <c r="V11" s="1">
        <v>2039</v>
      </c>
      <c r="W11" s="1">
        <v>2040</v>
      </c>
      <c r="X11" s="1">
        <v>2041</v>
      </c>
      <c r="Y11" s="1">
        <v>2042</v>
      </c>
      <c r="Z11" s="1">
        <v>2043</v>
      </c>
      <c r="AA11" s="1">
        <v>2044</v>
      </c>
      <c r="AB11" s="1">
        <v>2045</v>
      </c>
      <c r="AC11" s="1">
        <v>2046</v>
      </c>
      <c r="AD11" s="1">
        <v>2047</v>
      </c>
      <c r="AE11" s="1">
        <v>2048</v>
      </c>
      <c r="AF11" s="1">
        <v>2049</v>
      </c>
      <c r="AG11" s="1">
        <v>2050</v>
      </c>
    </row>
    <row r="12" spans="1:44" x14ac:dyDescent="0.25">
      <c r="A12" s="31" t="s">
        <v>23</v>
      </c>
      <c r="B12" s="103">
        <v>0</v>
      </c>
      <c r="C12" s="103">
        <v>0</v>
      </c>
      <c r="D12" s="103">
        <v>0</v>
      </c>
      <c r="E12" s="103">
        <v>0</v>
      </c>
      <c r="F12" s="103">
        <v>0</v>
      </c>
      <c r="G12" s="103">
        <v>0</v>
      </c>
      <c r="H12" s="103">
        <v>0</v>
      </c>
      <c r="I12" s="103">
        <v>0</v>
      </c>
      <c r="J12" s="103">
        <v>0</v>
      </c>
      <c r="K12" s="103">
        <v>0</v>
      </c>
      <c r="L12" s="103">
        <v>0</v>
      </c>
      <c r="M12" s="103">
        <v>0</v>
      </c>
      <c r="N12" s="103">
        <v>0</v>
      </c>
      <c r="O12" s="103">
        <v>0</v>
      </c>
      <c r="P12" s="103">
        <v>0</v>
      </c>
      <c r="Q12" s="103">
        <v>0</v>
      </c>
      <c r="R12" s="103">
        <v>0</v>
      </c>
      <c r="S12" s="103">
        <v>0</v>
      </c>
      <c r="T12" s="103">
        <v>0</v>
      </c>
      <c r="U12" s="103">
        <v>0</v>
      </c>
      <c r="V12" s="103">
        <v>0</v>
      </c>
      <c r="W12" s="103">
        <v>0</v>
      </c>
      <c r="X12" s="103">
        <v>0</v>
      </c>
      <c r="Y12" s="103">
        <v>0</v>
      </c>
      <c r="Z12" s="103">
        <v>0</v>
      </c>
      <c r="AA12" s="103">
        <v>0</v>
      </c>
      <c r="AB12" s="103">
        <v>0</v>
      </c>
      <c r="AC12" s="103">
        <v>0</v>
      </c>
      <c r="AD12" s="103">
        <v>0</v>
      </c>
      <c r="AE12" s="103">
        <v>0</v>
      </c>
      <c r="AF12" s="103">
        <v>0</v>
      </c>
      <c r="AG12" s="103">
        <v>0</v>
      </c>
    </row>
    <row r="13" spans="1:44" x14ac:dyDescent="0.25">
      <c r="A13" s="31" t="s">
        <v>28</v>
      </c>
      <c r="B13" s="103">
        <v>0</v>
      </c>
      <c r="C13" s="103">
        <v>0</v>
      </c>
      <c r="D13" s="103">
        <v>0</v>
      </c>
      <c r="E13" s="103">
        <v>0</v>
      </c>
      <c r="F13" s="103">
        <v>0</v>
      </c>
      <c r="G13" s="103">
        <v>0</v>
      </c>
      <c r="H13" s="103">
        <v>0</v>
      </c>
      <c r="I13" s="103">
        <v>0</v>
      </c>
      <c r="J13" s="103">
        <v>0</v>
      </c>
      <c r="K13" s="103">
        <v>0</v>
      </c>
      <c r="L13" s="103">
        <v>0</v>
      </c>
      <c r="M13" s="103">
        <v>0</v>
      </c>
      <c r="N13" s="103">
        <v>0</v>
      </c>
      <c r="O13" s="103">
        <v>0</v>
      </c>
      <c r="P13" s="103">
        <v>0</v>
      </c>
      <c r="Q13" s="103">
        <v>0</v>
      </c>
      <c r="R13" s="103">
        <v>0</v>
      </c>
      <c r="S13" s="103">
        <v>25228.800000000003</v>
      </c>
      <c r="T13" s="103">
        <v>0</v>
      </c>
      <c r="U13" s="103">
        <v>8409.6</v>
      </c>
      <c r="V13" s="103">
        <v>0</v>
      </c>
      <c r="W13" s="103">
        <v>0</v>
      </c>
      <c r="X13" s="103">
        <v>0</v>
      </c>
      <c r="Y13" s="103">
        <v>0</v>
      </c>
      <c r="Z13" s="103">
        <v>0</v>
      </c>
      <c r="AA13" s="103">
        <v>0</v>
      </c>
      <c r="AB13" s="103">
        <v>0</v>
      </c>
      <c r="AC13" s="103">
        <v>0</v>
      </c>
      <c r="AD13" s="103">
        <v>0</v>
      </c>
      <c r="AE13" s="103">
        <v>0</v>
      </c>
      <c r="AF13" s="103">
        <v>0</v>
      </c>
      <c r="AG13" s="103">
        <v>0</v>
      </c>
    </row>
    <row r="14" spans="1:44" x14ac:dyDescent="0.25">
      <c r="A14" s="31" t="s">
        <v>33</v>
      </c>
      <c r="B14" s="103">
        <v>0</v>
      </c>
      <c r="C14" s="103">
        <v>0</v>
      </c>
      <c r="D14" s="103">
        <v>0</v>
      </c>
      <c r="E14" s="103">
        <v>24110.734222222254</v>
      </c>
      <c r="F14" s="103">
        <v>33.177777777774743</v>
      </c>
      <c r="G14" s="103">
        <v>33.177777777783604</v>
      </c>
      <c r="H14" s="103">
        <v>33.177777777774743</v>
      </c>
      <c r="I14" s="103">
        <v>33.177777777774743</v>
      </c>
      <c r="J14" s="103">
        <v>33.177777777783689</v>
      </c>
      <c r="K14" s="103">
        <v>33.177777777774743</v>
      </c>
      <c r="L14" s="103">
        <v>422.06666666667883</v>
      </c>
      <c r="M14" s="103">
        <v>33.177777777765876</v>
      </c>
      <c r="N14" s="103">
        <v>479.93777777777711</v>
      </c>
      <c r="O14" s="103">
        <v>479.93777777777711</v>
      </c>
      <c r="P14" s="103">
        <v>479.93777777778593</v>
      </c>
      <c r="Q14" s="103">
        <v>868.82666666665182</v>
      </c>
      <c r="R14" s="103">
        <v>479.93777777776501</v>
      </c>
      <c r="S14" s="103">
        <v>479.9377777777932</v>
      </c>
      <c r="T14" s="103">
        <v>479.9377777777666</v>
      </c>
      <c r="U14" s="103">
        <v>868.82666666666785</v>
      </c>
      <c r="V14" s="103">
        <v>479.9377777777932</v>
      </c>
      <c r="W14" s="103">
        <v>479.93777777775853</v>
      </c>
      <c r="X14" s="103">
        <v>868.82666666665989</v>
      </c>
      <c r="Y14" s="103">
        <v>479.9377777777932</v>
      </c>
      <c r="Z14" s="103">
        <v>539.5057777777813</v>
      </c>
      <c r="AA14" s="103">
        <v>1944.4444444444462</v>
      </c>
      <c r="AB14" s="103">
        <v>777.77777777779295</v>
      </c>
      <c r="AC14" s="103">
        <v>777.77777777774872</v>
      </c>
      <c r="AD14" s="103">
        <v>777.77777777778726</v>
      </c>
      <c r="AE14" s="103">
        <v>1166.6666666666724</v>
      </c>
      <c r="AF14" s="103">
        <v>1701.081777777787</v>
      </c>
      <c r="AG14" s="103">
        <v>539.50577777776346</v>
      </c>
    </row>
    <row r="15" spans="1:44" x14ac:dyDescent="0.25">
      <c r="A15" s="31" t="s">
        <v>35</v>
      </c>
      <c r="B15" s="8">
        <v>0</v>
      </c>
      <c r="C15" s="8">
        <v>0.01</v>
      </c>
      <c r="D15" s="8">
        <v>0.01</v>
      </c>
      <c r="E15" s="8">
        <v>0</v>
      </c>
      <c r="F15" s="8">
        <v>0</v>
      </c>
      <c r="G15" s="8">
        <v>0</v>
      </c>
      <c r="H15" s="8">
        <v>0</v>
      </c>
      <c r="I15" s="8">
        <v>0</v>
      </c>
      <c r="J15" s="8">
        <v>0</v>
      </c>
      <c r="K15" s="8">
        <v>0</v>
      </c>
      <c r="L15" s="8">
        <v>0</v>
      </c>
      <c r="M15" s="8">
        <v>0</v>
      </c>
      <c r="N15" s="8">
        <v>0</v>
      </c>
      <c r="O15" s="8">
        <v>0</v>
      </c>
      <c r="P15" s="8">
        <v>0</v>
      </c>
      <c r="Q15" s="8">
        <v>0.25</v>
      </c>
      <c r="R15" s="8">
        <v>0.25</v>
      </c>
      <c r="S15" s="8">
        <v>0.25</v>
      </c>
      <c r="T15" s="8">
        <v>0.25</v>
      </c>
      <c r="U15" s="8">
        <v>0.25</v>
      </c>
      <c r="V15" s="8">
        <v>0.25</v>
      </c>
      <c r="W15" s="8">
        <v>0.25</v>
      </c>
      <c r="X15" s="8">
        <v>9.0000000000000094E-2</v>
      </c>
      <c r="Y15" s="8">
        <v>0</v>
      </c>
      <c r="Z15" s="8">
        <v>0</v>
      </c>
      <c r="AA15" s="8">
        <v>0</v>
      </c>
      <c r="AB15" s="8">
        <v>0</v>
      </c>
      <c r="AC15" s="8">
        <v>0</v>
      </c>
      <c r="AD15" s="8">
        <v>0</v>
      </c>
      <c r="AE15" s="8">
        <v>0</v>
      </c>
      <c r="AF15" s="8">
        <v>0</v>
      </c>
      <c r="AG15" s="8">
        <v>0</v>
      </c>
    </row>
    <row r="16" spans="1:44" x14ac:dyDescent="0.25">
      <c r="A16" s="31" t="s">
        <v>36</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row>
    <row r="17" spans="1:33" x14ac:dyDescent="0.25">
      <c r="A17" s="31" t="s">
        <v>37</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row>
    <row r="18" spans="1:33" x14ac:dyDescent="0.25">
      <c r="A18" s="31" t="s">
        <v>40</v>
      </c>
      <c r="B18" s="8">
        <v>0</v>
      </c>
      <c r="C18" s="8">
        <v>0</v>
      </c>
      <c r="D18" s="8">
        <v>0</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0.25</v>
      </c>
      <c r="AG18" s="8">
        <v>0.05</v>
      </c>
    </row>
    <row r="19" spans="1:33" x14ac:dyDescent="0.25">
      <c r="A19" s="31" t="s">
        <v>41</v>
      </c>
      <c r="B19" s="8">
        <v>0.15</v>
      </c>
      <c r="C19" s="8">
        <v>0.44</v>
      </c>
      <c r="D19" s="8">
        <v>0.63</v>
      </c>
      <c r="E19" s="8">
        <v>0.7</v>
      </c>
      <c r="F19" s="8">
        <v>0.7</v>
      </c>
      <c r="G19" s="8">
        <v>0.7</v>
      </c>
      <c r="H19" s="8">
        <v>0.7</v>
      </c>
      <c r="I19" s="8">
        <v>0.7</v>
      </c>
      <c r="J19" s="8">
        <v>0.7</v>
      </c>
      <c r="K19" s="8">
        <v>0.7</v>
      </c>
      <c r="L19" s="8">
        <v>0.60999999999999899</v>
      </c>
      <c r="M19" s="8">
        <v>0</v>
      </c>
      <c r="N19" s="8">
        <v>0.75</v>
      </c>
      <c r="O19" s="8">
        <v>0.75</v>
      </c>
      <c r="P19" s="8">
        <v>0.75</v>
      </c>
      <c r="Q19" s="8">
        <v>0.75</v>
      </c>
      <c r="R19" s="8">
        <v>0.75</v>
      </c>
      <c r="S19" s="8">
        <v>0.75</v>
      </c>
      <c r="T19" s="8">
        <v>0.75</v>
      </c>
      <c r="U19" s="8">
        <v>0.75</v>
      </c>
      <c r="V19" s="8">
        <v>0.75</v>
      </c>
      <c r="W19" s="8">
        <v>0.75</v>
      </c>
      <c r="X19" s="8">
        <v>0.75</v>
      </c>
      <c r="Y19" s="8">
        <v>0.75</v>
      </c>
      <c r="Z19" s="8">
        <v>0.75</v>
      </c>
      <c r="AA19" s="8">
        <v>0.75</v>
      </c>
      <c r="AB19" s="8">
        <v>0.75</v>
      </c>
      <c r="AC19" s="8">
        <v>0.75</v>
      </c>
      <c r="AD19" s="8">
        <v>0.75</v>
      </c>
      <c r="AE19" s="8">
        <v>0.75</v>
      </c>
      <c r="AF19" s="8">
        <v>0.75</v>
      </c>
      <c r="AG19" s="8">
        <v>0.75</v>
      </c>
    </row>
    <row r="20" spans="1:33" x14ac:dyDescent="0.25">
      <c r="A20" s="31" t="s">
        <v>42</v>
      </c>
      <c r="B20" s="8">
        <v>0.01</v>
      </c>
      <c r="C20" s="8">
        <v>0.02</v>
      </c>
      <c r="D20" s="8">
        <v>0.04</v>
      </c>
      <c r="E20" s="8">
        <v>0.25</v>
      </c>
      <c r="F20" s="8">
        <v>0.25</v>
      </c>
      <c r="G20" s="8">
        <v>0.25</v>
      </c>
      <c r="H20" s="8">
        <v>0.25</v>
      </c>
      <c r="I20" s="8">
        <v>0.25</v>
      </c>
      <c r="J20" s="8">
        <v>0.25</v>
      </c>
      <c r="K20" s="8">
        <v>0.25</v>
      </c>
      <c r="L20" s="8">
        <v>0.25</v>
      </c>
      <c r="M20" s="8">
        <v>0.25</v>
      </c>
      <c r="N20" s="8">
        <v>0.1</v>
      </c>
      <c r="O20" s="8">
        <v>0.1</v>
      </c>
      <c r="P20" s="8">
        <v>0.1</v>
      </c>
      <c r="Q20" s="8">
        <v>0.1</v>
      </c>
      <c r="R20" s="8">
        <v>0.1</v>
      </c>
      <c r="S20" s="8">
        <v>0.1</v>
      </c>
      <c r="T20" s="8">
        <v>0.1</v>
      </c>
      <c r="U20" s="8">
        <v>0.1</v>
      </c>
      <c r="V20" s="8">
        <v>0.1</v>
      </c>
      <c r="W20" s="8">
        <v>0.1</v>
      </c>
      <c r="X20" s="8">
        <v>0.1</v>
      </c>
      <c r="Y20" s="8">
        <v>0.1</v>
      </c>
      <c r="Z20" s="8">
        <v>7.9999999999999294E-2</v>
      </c>
      <c r="AA20" s="8">
        <v>0</v>
      </c>
      <c r="AB20" s="8">
        <v>0</v>
      </c>
      <c r="AC20" s="8">
        <v>0</v>
      </c>
      <c r="AD20" s="8">
        <v>0</v>
      </c>
      <c r="AE20" s="8">
        <v>0</v>
      </c>
      <c r="AF20" s="8">
        <v>0.1</v>
      </c>
      <c r="AG20" s="8">
        <v>0.1</v>
      </c>
    </row>
    <row r="21" spans="1:33" x14ac:dyDescent="0.25">
      <c r="A21" s="31" t="s">
        <v>43</v>
      </c>
      <c r="B21" s="8">
        <v>0.75</v>
      </c>
      <c r="C21" s="8">
        <v>0.51</v>
      </c>
      <c r="D21" s="8">
        <v>0.27</v>
      </c>
      <c r="E21" s="8">
        <v>0.85</v>
      </c>
      <c r="F21" s="8">
        <v>0.85</v>
      </c>
      <c r="G21" s="8">
        <v>0.85</v>
      </c>
      <c r="H21" s="8">
        <v>0.85</v>
      </c>
      <c r="I21" s="8">
        <v>0.85</v>
      </c>
      <c r="J21" s="8">
        <v>0.85</v>
      </c>
      <c r="K21" s="8">
        <v>0.85</v>
      </c>
      <c r="L21" s="8">
        <v>0.85</v>
      </c>
      <c r="M21" s="8">
        <v>0.81000000000000105</v>
      </c>
      <c r="N21" s="8">
        <v>0.36307673230375298</v>
      </c>
      <c r="O21" s="8">
        <v>0.85</v>
      </c>
      <c r="P21" s="8">
        <v>0.85</v>
      </c>
      <c r="Q21" s="8">
        <v>0.85</v>
      </c>
      <c r="R21" s="8">
        <v>0.85</v>
      </c>
      <c r="S21" s="8">
        <v>0.85</v>
      </c>
      <c r="T21" s="8">
        <v>0.85</v>
      </c>
      <c r="U21" s="8">
        <v>0.63086299074811503</v>
      </c>
      <c r="V21" s="8">
        <v>0</v>
      </c>
      <c r="W21" s="8">
        <v>0</v>
      </c>
      <c r="X21" s="8">
        <v>0</v>
      </c>
      <c r="Y21" s="8">
        <v>0</v>
      </c>
      <c r="Z21" s="8">
        <v>0</v>
      </c>
      <c r="AA21" s="8">
        <v>0</v>
      </c>
      <c r="AB21" s="8">
        <v>0</v>
      </c>
      <c r="AC21" s="8">
        <v>0</v>
      </c>
      <c r="AD21" s="8">
        <v>0</v>
      </c>
      <c r="AE21" s="8">
        <v>0</v>
      </c>
      <c r="AF21" s="8">
        <v>0.5</v>
      </c>
      <c r="AG21" s="8">
        <v>0.5</v>
      </c>
    </row>
    <row r="22" spans="1:33" x14ac:dyDescent="0.25">
      <c r="A22" s="31" t="s">
        <v>44</v>
      </c>
      <c r="B22" s="8">
        <v>0</v>
      </c>
      <c r="C22" s="8">
        <v>0</v>
      </c>
      <c r="D22" s="8">
        <v>0</v>
      </c>
      <c r="E22" s="8">
        <v>0</v>
      </c>
      <c r="F22" s="8">
        <v>0</v>
      </c>
      <c r="G22" s="8">
        <v>0</v>
      </c>
      <c r="H22" s="8">
        <v>0</v>
      </c>
      <c r="I22" s="8">
        <v>0</v>
      </c>
      <c r="J22" s="8">
        <v>0</v>
      </c>
      <c r="K22" s="8">
        <v>9.1832861766003401E-2</v>
      </c>
      <c r="L22" s="8">
        <v>0.35</v>
      </c>
      <c r="M22" s="8">
        <v>0.35</v>
      </c>
      <c r="N22" s="8">
        <v>0.25</v>
      </c>
      <c r="O22" s="8">
        <v>0.25</v>
      </c>
      <c r="P22" s="8">
        <v>0.25</v>
      </c>
      <c r="Q22" s="8">
        <v>0.25</v>
      </c>
      <c r="R22" s="8">
        <v>0.25</v>
      </c>
      <c r="S22" s="8">
        <v>0.25</v>
      </c>
      <c r="T22" s="8">
        <v>0.25</v>
      </c>
      <c r="U22" s="8">
        <v>0.25</v>
      </c>
      <c r="V22" s="8">
        <v>0.20816713823399599</v>
      </c>
      <c r="W22" s="8">
        <v>0</v>
      </c>
      <c r="X22" s="8">
        <v>0</v>
      </c>
      <c r="Y22" s="8">
        <v>0</v>
      </c>
      <c r="Z22" s="8">
        <v>0</v>
      </c>
      <c r="AA22" s="8">
        <v>0</v>
      </c>
      <c r="AB22" s="8">
        <v>0</v>
      </c>
      <c r="AC22" s="8">
        <v>0</v>
      </c>
      <c r="AD22" s="8">
        <v>0</v>
      </c>
      <c r="AE22" s="8">
        <v>0</v>
      </c>
      <c r="AF22" s="8">
        <v>0</v>
      </c>
      <c r="AG22" s="8">
        <v>0</v>
      </c>
    </row>
    <row r="23" spans="1:33" x14ac:dyDescent="0.25">
      <c r="A23" s="1" t="s">
        <v>261</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row>
    <row r="24" spans="1:33" x14ac:dyDescent="0.25">
      <c r="A24" s="75" t="s">
        <v>304</v>
      </c>
      <c r="B24" s="75" t="s">
        <v>180</v>
      </c>
      <c r="C24" s="75" t="s">
        <v>181</v>
      </c>
      <c r="D24" s="75">
        <v>2023</v>
      </c>
      <c r="E24" s="75">
        <v>2024</v>
      </c>
      <c r="F24" s="75">
        <v>2025</v>
      </c>
      <c r="G24" s="75">
        <v>2026</v>
      </c>
      <c r="H24" s="75">
        <v>2027</v>
      </c>
      <c r="I24" s="75">
        <v>2028</v>
      </c>
      <c r="J24" s="75">
        <v>2029</v>
      </c>
      <c r="K24" s="75">
        <v>2030</v>
      </c>
      <c r="L24" s="75">
        <v>2031</v>
      </c>
      <c r="M24" s="75">
        <v>2032</v>
      </c>
      <c r="N24" s="75">
        <v>2033</v>
      </c>
      <c r="O24" s="75">
        <v>2034</v>
      </c>
      <c r="P24" s="75">
        <v>2035</v>
      </c>
      <c r="Q24" s="75">
        <v>2036</v>
      </c>
      <c r="R24" s="75">
        <v>2037</v>
      </c>
      <c r="S24" s="75">
        <v>2038</v>
      </c>
      <c r="T24" s="75">
        <v>2039</v>
      </c>
      <c r="U24" s="75">
        <v>2040</v>
      </c>
      <c r="V24" s="75">
        <v>2041</v>
      </c>
      <c r="W24" s="75">
        <v>2042</v>
      </c>
      <c r="X24" s="75">
        <v>2043</v>
      </c>
      <c r="Y24" s="75">
        <v>2044</v>
      </c>
      <c r="Z24" s="75">
        <v>2045</v>
      </c>
      <c r="AA24" s="75">
        <v>2046</v>
      </c>
      <c r="AB24" s="75">
        <v>2047</v>
      </c>
      <c r="AC24" s="75">
        <v>2048</v>
      </c>
      <c r="AD24" s="75">
        <v>2049</v>
      </c>
      <c r="AE24" s="75">
        <v>2050</v>
      </c>
    </row>
    <row r="25" spans="1:33" x14ac:dyDescent="0.25">
      <c r="A25" s="156" t="s">
        <v>114</v>
      </c>
      <c r="B25" s="156" t="s">
        <v>184</v>
      </c>
      <c r="C25" s="156" t="s">
        <v>307</v>
      </c>
      <c r="D25" s="157">
        <f>SUM(F15:F17)*Q$2</f>
        <v>0</v>
      </c>
      <c r="E25" s="157">
        <f t="shared" ref="E25:AE25" si="0">SUM(G15:G17)*R$2</f>
        <v>0</v>
      </c>
      <c r="F25" s="157">
        <f t="shared" si="0"/>
        <v>0</v>
      </c>
      <c r="G25" s="157">
        <f t="shared" si="0"/>
        <v>0</v>
      </c>
      <c r="H25" s="157">
        <f t="shared" si="0"/>
        <v>0</v>
      </c>
      <c r="I25" s="157">
        <f t="shared" si="0"/>
        <v>0</v>
      </c>
      <c r="J25" s="157">
        <f t="shared" si="0"/>
        <v>0</v>
      </c>
      <c r="K25" s="157">
        <f t="shared" si="0"/>
        <v>0</v>
      </c>
      <c r="L25" s="157">
        <f t="shared" si="0"/>
        <v>0</v>
      </c>
      <c r="M25" s="157">
        <f t="shared" si="0"/>
        <v>0</v>
      </c>
      <c r="N25" s="157">
        <f t="shared" si="0"/>
        <v>0</v>
      </c>
      <c r="O25" s="157">
        <f t="shared" si="0"/>
        <v>191.17446323214284</v>
      </c>
      <c r="P25" s="157">
        <f t="shared" si="0"/>
        <v>190.88686234107143</v>
      </c>
      <c r="Q25" s="157">
        <f t="shared" si="0"/>
        <v>190.59926145000003</v>
      </c>
      <c r="R25" s="157">
        <f t="shared" si="0"/>
        <v>190.31166055892857</v>
      </c>
      <c r="S25" s="157">
        <f t="shared" si="0"/>
        <v>190.02405966785713</v>
      </c>
      <c r="T25" s="157">
        <f t="shared" si="0"/>
        <v>189.73645877678572</v>
      </c>
      <c r="U25" s="157">
        <f t="shared" si="0"/>
        <v>189.44885788571429</v>
      </c>
      <c r="V25" s="157">
        <f t="shared" si="0"/>
        <v>68.098052518071498</v>
      </c>
      <c r="W25" s="157">
        <f t="shared" si="0"/>
        <v>0</v>
      </c>
      <c r="X25" s="157">
        <f t="shared" si="0"/>
        <v>0</v>
      </c>
      <c r="Y25" s="157">
        <f t="shared" si="0"/>
        <v>0</v>
      </c>
      <c r="Z25" s="157">
        <f t="shared" si="0"/>
        <v>0</v>
      </c>
      <c r="AA25" s="157">
        <f t="shared" si="0"/>
        <v>0</v>
      </c>
      <c r="AB25" s="157">
        <f t="shared" si="0"/>
        <v>0</v>
      </c>
      <c r="AC25" s="157">
        <f t="shared" si="0"/>
        <v>0</v>
      </c>
      <c r="AD25" s="157">
        <f t="shared" si="0"/>
        <v>0</v>
      </c>
      <c r="AE25" s="157">
        <f t="shared" si="0"/>
        <v>0</v>
      </c>
    </row>
    <row r="26" spans="1:33" x14ac:dyDescent="0.25">
      <c r="A26" s="156" t="s">
        <v>186</v>
      </c>
      <c r="B26" s="156" t="s">
        <v>184</v>
      </c>
      <c r="C26" s="156" t="s">
        <v>307</v>
      </c>
      <c r="D26" s="157">
        <f>F18*Q$3</f>
        <v>0</v>
      </c>
      <c r="E26" s="157">
        <f t="shared" ref="E26:AE26" si="1">G18*R$3</f>
        <v>0</v>
      </c>
      <c r="F26" s="157">
        <f t="shared" si="1"/>
        <v>0</v>
      </c>
      <c r="G26" s="157">
        <f t="shared" si="1"/>
        <v>0</v>
      </c>
      <c r="H26" s="157">
        <f t="shared" si="1"/>
        <v>0</v>
      </c>
      <c r="I26" s="157">
        <f t="shared" si="1"/>
        <v>0</v>
      </c>
      <c r="J26" s="157">
        <f t="shared" si="1"/>
        <v>0</v>
      </c>
      <c r="K26" s="157">
        <f t="shared" si="1"/>
        <v>0</v>
      </c>
      <c r="L26" s="157">
        <f t="shared" si="1"/>
        <v>0</v>
      </c>
      <c r="M26" s="157">
        <f t="shared" si="1"/>
        <v>0</v>
      </c>
      <c r="N26" s="157">
        <f t="shared" si="1"/>
        <v>0</v>
      </c>
      <c r="O26" s="157">
        <f t="shared" si="1"/>
        <v>0</v>
      </c>
      <c r="P26" s="157">
        <f t="shared" si="1"/>
        <v>0</v>
      </c>
      <c r="Q26" s="157">
        <f t="shared" si="1"/>
        <v>0</v>
      </c>
      <c r="R26" s="157">
        <f t="shared" si="1"/>
        <v>0</v>
      </c>
      <c r="S26" s="157">
        <f t="shared" si="1"/>
        <v>0</v>
      </c>
      <c r="T26" s="157">
        <f t="shared" si="1"/>
        <v>0</v>
      </c>
      <c r="U26" s="157">
        <f t="shared" si="1"/>
        <v>0</v>
      </c>
      <c r="V26" s="157">
        <f t="shared" si="1"/>
        <v>0</v>
      </c>
      <c r="W26" s="157">
        <f t="shared" si="1"/>
        <v>0</v>
      </c>
      <c r="X26" s="157">
        <f t="shared" si="1"/>
        <v>0</v>
      </c>
      <c r="Y26" s="157">
        <f t="shared" si="1"/>
        <v>0</v>
      </c>
      <c r="Z26" s="157">
        <f t="shared" si="1"/>
        <v>0</v>
      </c>
      <c r="AA26" s="157">
        <f t="shared" si="1"/>
        <v>0</v>
      </c>
      <c r="AB26" s="157">
        <f t="shared" si="1"/>
        <v>0</v>
      </c>
      <c r="AC26" s="157">
        <f t="shared" si="1"/>
        <v>0</v>
      </c>
      <c r="AD26" s="157">
        <f t="shared" si="1"/>
        <v>82.876147685416669</v>
      </c>
      <c r="AE26" s="157">
        <f t="shared" si="1"/>
        <v>18.471956525833335</v>
      </c>
    </row>
    <row r="27" spans="1:33" x14ac:dyDescent="0.25">
      <c r="A27" s="156" t="s">
        <v>187</v>
      </c>
      <c r="B27" s="156" t="s">
        <v>184</v>
      </c>
      <c r="C27" s="156" t="s">
        <v>307</v>
      </c>
      <c r="D27" s="157">
        <f>SUM(F19:F20)*Q$4</f>
        <v>860.80622414448214</v>
      </c>
      <c r="E27" s="157">
        <f t="shared" ref="E27:AE27" si="2">SUM(G19:G20)*R$4</f>
        <v>834.05900360567853</v>
      </c>
      <c r="F27" s="157">
        <f t="shared" si="2"/>
        <v>807.31178306687502</v>
      </c>
      <c r="G27" s="157">
        <f t="shared" si="2"/>
        <v>780.56456252807118</v>
      </c>
      <c r="H27" s="157">
        <f t="shared" si="2"/>
        <v>753.8173419892679</v>
      </c>
      <c r="I27" s="157">
        <f t="shared" si="2"/>
        <v>727.0701214504644</v>
      </c>
      <c r="J27" s="157">
        <f t="shared" si="2"/>
        <v>633.97652082529214</v>
      </c>
      <c r="K27" s="157">
        <f t="shared" si="2"/>
        <v>177.25675799285713</v>
      </c>
      <c r="L27" s="157">
        <f t="shared" si="2"/>
        <v>486.79542645046428</v>
      </c>
      <c r="M27" s="157">
        <f t="shared" si="2"/>
        <v>481.2774478445001</v>
      </c>
      <c r="N27" s="157">
        <f t="shared" si="2"/>
        <v>475.75946923853581</v>
      </c>
      <c r="O27" s="157">
        <f t="shared" si="2"/>
        <v>470.24149063257147</v>
      </c>
      <c r="P27" s="157">
        <f t="shared" si="2"/>
        <v>464.72351202660718</v>
      </c>
      <c r="Q27" s="157">
        <f t="shared" si="2"/>
        <v>459.20553342064289</v>
      </c>
      <c r="R27" s="157">
        <f t="shared" si="2"/>
        <v>453.68755481467855</v>
      </c>
      <c r="S27" s="157">
        <f t="shared" si="2"/>
        <v>448.16957620871426</v>
      </c>
      <c r="T27" s="157">
        <f t="shared" si="2"/>
        <v>442.65159760274997</v>
      </c>
      <c r="U27" s="157">
        <f t="shared" si="2"/>
        <v>437.13361899678574</v>
      </c>
      <c r="V27" s="157">
        <f t="shared" si="2"/>
        <v>431.6156403908214</v>
      </c>
      <c r="W27" s="157">
        <f t="shared" si="2"/>
        <v>426.097661784857</v>
      </c>
      <c r="X27" s="157">
        <f t="shared" si="2"/>
        <v>410.68369063350679</v>
      </c>
      <c r="Y27" s="157">
        <f t="shared" si="2"/>
        <v>366.23091579964273</v>
      </c>
      <c r="Z27" s="157">
        <f t="shared" si="2"/>
        <v>361.3621111473214</v>
      </c>
      <c r="AA27" s="157">
        <f t="shared" si="2"/>
        <v>356.49330649500001</v>
      </c>
      <c r="AB27" s="157">
        <f t="shared" si="2"/>
        <v>351.62450184267857</v>
      </c>
      <c r="AC27" s="157">
        <f t="shared" si="2"/>
        <v>346.75569719035718</v>
      </c>
      <c r="AD27" s="157">
        <f t="shared" si="2"/>
        <v>387.47181154310709</v>
      </c>
      <c r="AE27" s="157">
        <f t="shared" si="2"/>
        <v>492.31340505642851</v>
      </c>
    </row>
    <row r="28" spans="1:33" x14ac:dyDescent="0.25">
      <c r="A28" s="156" t="s">
        <v>189</v>
      </c>
      <c r="B28" s="156" t="s">
        <v>184</v>
      </c>
      <c r="C28" s="156" t="s">
        <v>307</v>
      </c>
      <c r="D28" s="157">
        <f>F22*Q$5</f>
        <v>0</v>
      </c>
      <c r="E28" s="157">
        <f t="shared" ref="E28:AE28" si="3">G22*R$5</f>
        <v>0</v>
      </c>
      <c r="F28" s="157">
        <f t="shared" si="3"/>
        <v>0</v>
      </c>
      <c r="G28" s="157">
        <f t="shared" si="3"/>
        <v>0</v>
      </c>
      <c r="H28" s="157">
        <f t="shared" si="3"/>
        <v>0</v>
      </c>
      <c r="I28" s="157">
        <f t="shared" si="3"/>
        <v>50.392911143037772</v>
      </c>
      <c r="J28" s="157">
        <f t="shared" si="3"/>
        <v>187.89457124491665</v>
      </c>
      <c r="K28" s="157">
        <f t="shared" si="3"/>
        <v>183.72805933416669</v>
      </c>
      <c r="L28" s="157">
        <f t="shared" si="3"/>
        <v>118.33178782458334</v>
      </c>
      <c r="M28" s="157">
        <f t="shared" si="3"/>
        <v>117.71738114499999</v>
      </c>
      <c r="N28" s="157">
        <f t="shared" si="3"/>
        <v>117.10297446541666</v>
      </c>
      <c r="O28" s="157">
        <f t="shared" si="3"/>
        <v>116.48856778583334</v>
      </c>
      <c r="P28" s="157">
        <f t="shared" si="3"/>
        <v>115.87416110625</v>
      </c>
      <c r="Q28" s="157">
        <f t="shared" si="3"/>
        <v>115.25975442666665</v>
      </c>
      <c r="R28" s="157">
        <f t="shared" si="3"/>
        <v>114.64534774708333</v>
      </c>
      <c r="S28" s="157">
        <f t="shared" si="3"/>
        <v>114.0309410675</v>
      </c>
      <c r="T28" s="157">
        <f t="shared" si="3"/>
        <v>94.438381567800832</v>
      </c>
      <c r="U28" s="157">
        <f t="shared" si="3"/>
        <v>0</v>
      </c>
      <c r="V28" s="157">
        <f t="shared" si="3"/>
        <v>0</v>
      </c>
      <c r="W28" s="157">
        <f t="shared" si="3"/>
        <v>0</v>
      </c>
      <c r="X28" s="157">
        <f t="shared" si="3"/>
        <v>0</v>
      </c>
      <c r="Y28" s="157">
        <f t="shared" si="3"/>
        <v>0</v>
      </c>
      <c r="Z28" s="157">
        <f t="shared" si="3"/>
        <v>0</v>
      </c>
      <c r="AA28" s="157">
        <f t="shared" si="3"/>
        <v>0</v>
      </c>
      <c r="AB28" s="157">
        <f t="shared" si="3"/>
        <v>0</v>
      </c>
      <c r="AC28" s="157">
        <f t="shared" si="3"/>
        <v>0</v>
      </c>
      <c r="AD28" s="157">
        <f t="shared" si="3"/>
        <v>0</v>
      </c>
      <c r="AE28" s="157">
        <f t="shared" si="3"/>
        <v>0</v>
      </c>
    </row>
    <row r="29" spans="1:33" x14ac:dyDescent="0.25">
      <c r="A29" s="156" t="s">
        <v>188</v>
      </c>
      <c r="B29" s="156" t="s">
        <v>184</v>
      </c>
      <c r="C29" s="156" t="s">
        <v>307</v>
      </c>
      <c r="D29" s="157">
        <f>F21*Q$6</f>
        <v>188.04214658212501</v>
      </c>
      <c r="E29" s="157">
        <f t="shared" ref="E29:AE29" si="4">G21*R$6</f>
        <v>184.94033214325003</v>
      </c>
      <c r="F29" s="157">
        <f t="shared" si="4"/>
        <v>181.83851770437502</v>
      </c>
      <c r="G29" s="157">
        <f t="shared" si="4"/>
        <v>178.73670326550001</v>
      </c>
      <c r="H29" s="157">
        <f t="shared" si="4"/>
        <v>175.634888826625</v>
      </c>
      <c r="I29" s="157">
        <f t="shared" si="4"/>
        <v>172.53307438774999</v>
      </c>
      <c r="J29" s="157">
        <f t="shared" si="4"/>
        <v>169.43125994887498</v>
      </c>
      <c r="K29" s="157">
        <f t="shared" si="4"/>
        <v>158.50217748600019</v>
      </c>
      <c r="L29" s="157">
        <f t="shared" si="4"/>
        <v>64.042013820847615</v>
      </c>
      <c r="M29" s="157">
        <f t="shared" si="4"/>
        <v>149.14796970674999</v>
      </c>
      <c r="N29" s="157">
        <f t="shared" si="4"/>
        <v>148.36699353387502</v>
      </c>
      <c r="O29" s="157">
        <f t="shared" si="4"/>
        <v>147.58601736099999</v>
      </c>
      <c r="P29" s="157">
        <f t="shared" si="4"/>
        <v>146.80504118812499</v>
      </c>
      <c r="Q29" s="157">
        <f t="shared" si="4"/>
        <v>146.02406501524999</v>
      </c>
      <c r="R29" s="157">
        <f t="shared" si="4"/>
        <v>145.24308884237499</v>
      </c>
      <c r="S29" s="157">
        <f t="shared" si="4"/>
        <v>107.21858876290815</v>
      </c>
      <c r="T29" s="157">
        <f t="shared" si="4"/>
        <v>0</v>
      </c>
      <c r="U29" s="157">
        <f t="shared" si="4"/>
        <v>0</v>
      </c>
      <c r="V29" s="157">
        <f t="shared" si="4"/>
        <v>0</v>
      </c>
      <c r="W29" s="157">
        <f t="shared" si="4"/>
        <v>0</v>
      </c>
      <c r="X29" s="157">
        <f t="shared" si="4"/>
        <v>0</v>
      </c>
      <c r="Y29" s="157">
        <f t="shared" si="4"/>
        <v>0</v>
      </c>
      <c r="Z29" s="157">
        <f t="shared" si="4"/>
        <v>0</v>
      </c>
      <c r="AA29" s="157">
        <f t="shared" si="4"/>
        <v>0</v>
      </c>
      <c r="AB29" s="157">
        <f t="shared" si="4"/>
        <v>0</v>
      </c>
      <c r="AC29" s="157">
        <f t="shared" si="4"/>
        <v>0</v>
      </c>
      <c r="AD29" s="157">
        <f t="shared" si="4"/>
        <v>79.924338098749999</v>
      </c>
      <c r="AE29" s="157">
        <f t="shared" si="4"/>
        <v>88.652895325000003</v>
      </c>
    </row>
    <row r="30" spans="1:33" x14ac:dyDescent="0.25">
      <c r="A30" s="156" t="s">
        <v>172</v>
      </c>
      <c r="B30" s="156" t="s">
        <v>184</v>
      </c>
      <c r="C30" s="156" t="s">
        <v>307</v>
      </c>
      <c r="D30" s="157">
        <f>F14*Q$7/1000000</f>
        <v>1.5353016666665262E-3</v>
      </c>
      <c r="E30" s="157">
        <f t="shared" ref="E30:AE30" si="5">G14*R$7/1000000</f>
        <v>1.5353016666669363E-3</v>
      </c>
      <c r="F30" s="157">
        <f t="shared" si="5"/>
        <v>1.5353016666665262E-3</v>
      </c>
      <c r="G30" s="157">
        <f t="shared" si="5"/>
        <v>1.5353016666665262E-3</v>
      </c>
      <c r="H30" s="157">
        <f t="shared" si="5"/>
        <v>1.5353016666669402E-3</v>
      </c>
      <c r="I30" s="157">
        <f t="shared" si="5"/>
        <v>1.5353016666665262E-3</v>
      </c>
      <c r="J30" s="157">
        <f t="shared" si="5"/>
        <v>1.9531135000000564E-2</v>
      </c>
      <c r="K30" s="157">
        <f t="shared" si="5"/>
        <v>1.5353016666661157E-3</v>
      </c>
      <c r="L30" s="157">
        <f t="shared" si="5"/>
        <v>2.2209120666666637E-2</v>
      </c>
      <c r="M30" s="157">
        <f t="shared" si="5"/>
        <v>2.2209120666666637E-2</v>
      </c>
      <c r="N30" s="157">
        <f t="shared" si="5"/>
        <v>2.2209120666667043E-2</v>
      </c>
      <c r="O30" s="157">
        <f t="shared" si="5"/>
        <v>4.0204953999999314E-2</v>
      </c>
      <c r="P30" s="157">
        <f t="shared" si="5"/>
        <v>2.2209120666666075E-2</v>
      </c>
      <c r="Q30" s="157">
        <f t="shared" si="5"/>
        <v>2.220912066666738E-2</v>
      </c>
      <c r="R30" s="157">
        <f t="shared" si="5"/>
        <v>2.2209120666666148E-2</v>
      </c>
      <c r="S30" s="157">
        <f t="shared" si="5"/>
        <v>4.0204954000000057E-2</v>
      </c>
      <c r="T30" s="157">
        <f t="shared" si="5"/>
        <v>2.220912066666738E-2</v>
      </c>
      <c r="U30" s="157">
        <f t="shared" si="5"/>
        <v>2.2209120666665774E-2</v>
      </c>
      <c r="V30" s="157">
        <f t="shared" si="5"/>
        <v>4.0204953999999682E-2</v>
      </c>
      <c r="W30" s="157">
        <f t="shared" si="5"/>
        <v>2.220912066666738E-2</v>
      </c>
      <c r="X30" s="157">
        <f t="shared" si="5"/>
        <v>2.4965629866666828E-2</v>
      </c>
      <c r="Y30" s="157">
        <f t="shared" si="5"/>
        <v>8.9979166666666749E-2</v>
      </c>
      <c r="Z30" s="157">
        <f t="shared" si="5"/>
        <v>3.5991666666667373E-2</v>
      </c>
      <c r="AA30" s="157">
        <f t="shared" si="5"/>
        <v>3.5991666666665319E-2</v>
      </c>
      <c r="AB30" s="157">
        <f t="shared" si="5"/>
        <v>3.5991666666667109E-2</v>
      </c>
      <c r="AC30" s="157">
        <f t="shared" si="5"/>
        <v>5.3987500000000264E-2</v>
      </c>
      <c r="AD30" s="157">
        <f t="shared" si="5"/>
        <v>7.8717559266667084E-2</v>
      </c>
      <c r="AE30" s="157">
        <f t="shared" si="5"/>
        <v>2.4965629866666002E-2</v>
      </c>
    </row>
    <row r="31" spans="1:33" x14ac:dyDescent="0.25">
      <c r="A31" s="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row>
    <row r="32" spans="1:33" x14ac:dyDescent="0.25">
      <c r="A32" s="1" t="s">
        <v>308</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row>
    <row r="33" spans="1:33" x14ac:dyDescent="0.25">
      <c r="A33" s="1" t="s">
        <v>87</v>
      </c>
      <c r="B33" s="1">
        <v>2019</v>
      </c>
      <c r="C33" s="1">
        <v>2020</v>
      </c>
      <c r="D33" s="1">
        <v>2021</v>
      </c>
      <c r="E33" s="1">
        <v>2022</v>
      </c>
      <c r="F33" s="1">
        <v>2023</v>
      </c>
      <c r="G33" s="1">
        <v>2024</v>
      </c>
      <c r="H33" s="1">
        <v>2025</v>
      </c>
      <c r="I33" s="1">
        <v>2026</v>
      </c>
      <c r="J33" s="1">
        <v>2027</v>
      </c>
      <c r="K33" s="1">
        <v>2028</v>
      </c>
      <c r="L33" s="1">
        <v>2029</v>
      </c>
      <c r="M33" s="1">
        <v>2030</v>
      </c>
      <c r="N33" s="1">
        <v>2031</v>
      </c>
      <c r="O33" s="1">
        <v>2032</v>
      </c>
      <c r="P33" s="1">
        <v>2033</v>
      </c>
      <c r="Q33" s="1">
        <v>2034</v>
      </c>
      <c r="R33" s="1">
        <v>2035</v>
      </c>
      <c r="S33" s="1">
        <v>2036</v>
      </c>
      <c r="T33" s="1">
        <v>2037</v>
      </c>
      <c r="U33" s="1">
        <v>2038</v>
      </c>
      <c r="V33" s="1">
        <v>2039</v>
      </c>
      <c r="W33" s="1">
        <v>2040</v>
      </c>
      <c r="X33" s="1">
        <v>2041</v>
      </c>
      <c r="Y33" s="1">
        <v>2042</v>
      </c>
      <c r="Z33" s="1">
        <v>2043</v>
      </c>
      <c r="AA33" s="1">
        <v>2044</v>
      </c>
      <c r="AB33" s="1">
        <v>2045</v>
      </c>
      <c r="AC33" s="1">
        <v>2046</v>
      </c>
      <c r="AD33" s="1">
        <v>2047</v>
      </c>
      <c r="AE33" s="1">
        <v>2048</v>
      </c>
      <c r="AF33" s="1">
        <v>2049</v>
      </c>
      <c r="AG33" s="1">
        <v>2050</v>
      </c>
    </row>
    <row r="34" spans="1:33" x14ac:dyDescent="0.25">
      <c r="A34" s="1" t="s">
        <v>23</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row>
    <row r="35" spans="1:33" x14ac:dyDescent="0.25">
      <c r="A35" s="1" t="s">
        <v>28</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17440.551810979352</v>
      </c>
      <c r="T35" s="8">
        <v>3759.4593700483215</v>
      </c>
      <c r="U35" s="8">
        <v>2858.8170292345517</v>
      </c>
      <c r="V35" s="8">
        <v>2850.3564057970966</v>
      </c>
      <c r="W35" s="8">
        <v>2617.5182283219169</v>
      </c>
      <c r="X35" s="8">
        <v>2418.1301426926007</v>
      </c>
      <c r="Y35" s="8">
        <v>1693.5670129261448</v>
      </c>
      <c r="Z35" s="8">
        <v>0</v>
      </c>
      <c r="AA35" s="8">
        <v>0</v>
      </c>
      <c r="AB35" s="8">
        <v>0</v>
      </c>
      <c r="AC35" s="8">
        <v>0</v>
      </c>
      <c r="AD35" s="8">
        <v>0</v>
      </c>
      <c r="AE35" s="8">
        <v>0</v>
      </c>
      <c r="AF35" s="8">
        <v>0</v>
      </c>
      <c r="AG35" s="8">
        <v>0</v>
      </c>
    </row>
    <row r="36" spans="1:33" x14ac:dyDescent="0.25">
      <c r="A36" s="1" t="s">
        <v>33</v>
      </c>
      <c r="B36" s="8">
        <v>0</v>
      </c>
      <c r="C36" s="8">
        <v>0</v>
      </c>
      <c r="D36" s="8">
        <v>0</v>
      </c>
      <c r="E36" s="8">
        <v>24110.734222222254</v>
      </c>
      <c r="F36" s="8">
        <v>33.177777777774743</v>
      </c>
      <c r="G36" s="8">
        <v>33.177777777783604</v>
      </c>
      <c r="H36" s="8">
        <v>33.177777777774743</v>
      </c>
      <c r="I36" s="8">
        <v>33.177777777774743</v>
      </c>
      <c r="J36" s="8">
        <v>33.177777777783689</v>
      </c>
      <c r="K36" s="8">
        <v>33.177777777774743</v>
      </c>
      <c r="L36" s="8">
        <v>422.06666666667883</v>
      </c>
      <c r="M36" s="8">
        <v>33.177777777765876</v>
      </c>
      <c r="N36" s="8">
        <v>479.93777777777711</v>
      </c>
      <c r="O36" s="8">
        <v>479.93777777777711</v>
      </c>
      <c r="P36" s="8">
        <v>479.93777777778593</v>
      </c>
      <c r="Q36" s="8">
        <v>868.82666666665989</v>
      </c>
      <c r="R36" s="8">
        <v>479.93777777775614</v>
      </c>
      <c r="S36" s="8">
        <v>479.9377777777932</v>
      </c>
      <c r="T36" s="8">
        <v>479.9377777777666</v>
      </c>
      <c r="U36" s="8">
        <v>868.82666666666785</v>
      </c>
      <c r="V36" s="8">
        <v>479.9377777777932</v>
      </c>
      <c r="W36" s="8">
        <v>479.93777777775853</v>
      </c>
      <c r="X36" s="8">
        <v>868.82666666665989</v>
      </c>
      <c r="Y36" s="8">
        <v>479.9377777777932</v>
      </c>
      <c r="Z36" s="8">
        <v>539.5057777777813</v>
      </c>
      <c r="AA36" s="8">
        <v>1944.4444444444382</v>
      </c>
      <c r="AB36" s="8">
        <v>777.77777777778726</v>
      </c>
      <c r="AC36" s="8">
        <v>777.77777777775179</v>
      </c>
      <c r="AD36" s="8">
        <v>777.77777777778726</v>
      </c>
      <c r="AE36" s="8">
        <v>1166.6666666666724</v>
      </c>
      <c r="AF36" s="8">
        <v>1701.081777777787</v>
      </c>
      <c r="AG36" s="8">
        <v>539.50577777776346</v>
      </c>
    </row>
    <row r="37" spans="1:33" x14ac:dyDescent="0.25">
      <c r="A37" s="1" t="s">
        <v>35</v>
      </c>
      <c r="B37" s="8">
        <v>0</v>
      </c>
      <c r="C37" s="8">
        <v>0.01</v>
      </c>
      <c r="D37" s="8">
        <v>0.01</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row>
    <row r="38" spans="1:33" x14ac:dyDescent="0.25">
      <c r="A38" s="1" t="s">
        <v>36</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row>
    <row r="39" spans="1:33" x14ac:dyDescent="0.25">
      <c r="A39" s="1" t="s">
        <v>37</v>
      </c>
      <c r="B39" s="8">
        <v>0</v>
      </c>
      <c r="C39" s="8">
        <v>0</v>
      </c>
      <c r="D39" s="8">
        <v>0</v>
      </c>
      <c r="E39" s="8">
        <v>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0</v>
      </c>
      <c r="AA39" s="8">
        <v>0</v>
      </c>
      <c r="AB39" s="8">
        <v>0</v>
      </c>
      <c r="AC39" s="8">
        <v>0</v>
      </c>
      <c r="AD39" s="8">
        <v>0</v>
      </c>
      <c r="AE39" s="8">
        <v>0</v>
      </c>
      <c r="AF39" s="8">
        <v>0</v>
      </c>
      <c r="AG39" s="8">
        <v>0</v>
      </c>
    </row>
    <row r="40" spans="1:33" x14ac:dyDescent="0.25">
      <c r="A40" s="1" t="s">
        <v>40</v>
      </c>
      <c r="B40" s="8">
        <v>0</v>
      </c>
      <c r="C40" s="8">
        <v>0</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0</v>
      </c>
    </row>
    <row r="41" spans="1:33" x14ac:dyDescent="0.25">
      <c r="A41" s="1" t="s">
        <v>41</v>
      </c>
      <c r="B41" s="8">
        <v>0.15</v>
      </c>
      <c r="C41" s="8">
        <v>0.44</v>
      </c>
      <c r="D41" s="8">
        <v>0.63</v>
      </c>
      <c r="E41" s="8">
        <v>0.7</v>
      </c>
      <c r="F41" s="8">
        <v>0.7</v>
      </c>
      <c r="G41" s="8">
        <v>0.7</v>
      </c>
      <c r="H41" s="8">
        <v>0.7</v>
      </c>
      <c r="I41" s="8">
        <v>0.7</v>
      </c>
      <c r="J41" s="8">
        <v>0.7</v>
      </c>
      <c r="K41" s="8">
        <v>0.7</v>
      </c>
      <c r="L41" s="8">
        <v>0.60999999999999899</v>
      </c>
      <c r="M41" s="8">
        <v>0</v>
      </c>
      <c r="N41" s="8">
        <v>0.75</v>
      </c>
      <c r="O41" s="8">
        <v>0.75</v>
      </c>
      <c r="P41" s="8">
        <v>0.75</v>
      </c>
      <c r="Q41" s="8">
        <v>0.75</v>
      </c>
      <c r="R41" s="8">
        <v>0.75</v>
      </c>
      <c r="S41" s="8">
        <v>0.75</v>
      </c>
      <c r="T41" s="8">
        <v>0.75</v>
      </c>
      <c r="U41" s="8">
        <v>0.75</v>
      </c>
      <c r="V41" s="8">
        <v>0.75</v>
      </c>
      <c r="W41" s="8">
        <v>0.75</v>
      </c>
      <c r="X41" s="8">
        <v>0.75</v>
      </c>
      <c r="Y41" s="8">
        <v>0.75</v>
      </c>
      <c r="Z41" s="8">
        <v>0.75</v>
      </c>
      <c r="AA41" s="8">
        <v>0.75</v>
      </c>
      <c r="AB41" s="8">
        <v>0.75</v>
      </c>
      <c r="AC41" s="8">
        <v>0.75</v>
      </c>
      <c r="AD41" s="8">
        <v>0.75</v>
      </c>
      <c r="AE41" s="8">
        <v>0.75</v>
      </c>
      <c r="AF41" s="8">
        <v>0.75</v>
      </c>
      <c r="AG41" s="8">
        <v>0.75</v>
      </c>
    </row>
    <row r="42" spans="1:33" x14ac:dyDescent="0.25">
      <c r="A42" s="1" t="s">
        <v>42</v>
      </c>
      <c r="B42" s="8">
        <v>0.01</v>
      </c>
      <c r="C42" s="8">
        <v>0.02</v>
      </c>
      <c r="D42" s="8">
        <v>0.04</v>
      </c>
      <c r="E42" s="8">
        <v>0.25</v>
      </c>
      <c r="F42" s="8">
        <v>0.25</v>
      </c>
      <c r="G42" s="8">
        <v>0.25</v>
      </c>
      <c r="H42" s="8">
        <v>0.25</v>
      </c>
      <c r="I42" s="8">
        <v>0.25</v>
      </c>
      <c r="J42" s="8">
        <v>0.25</v>
      </c>
      <c r="K42" s="8">
        <v>0.25</v>
      </c>
      <c r="L42" s="8">
        <v>0.25</v>
      </c>
      <c r="M42" s="8">
        <v>0.25</v>
      </c>
      <c r="N42" s="8">
        <v>0.1</v>
      </c>
      <c r="O42" s="8">
        <v>0.1</v>
      </c>
      <c r="P42" s="8">
        <v>0.1</v>
      </c>
      <c r="Q42" s="8">
        <v>0.1</v>
      </c>
      <c r="R42" s="8">
        <v>0.1</v>
      </c>
      <c r="S42" s="8">
        <v>0.1</v>
      </c>
      <c r="T42" s="8">
        <v>0.1</v>
      </c>
      <c r="U42" s="8">
        <v>0.1</v>
      </c>
      <c r="V42" s="8">
        <v>0.1</v>
      </c>
      <c r="W42" s="8">
        <v>0.1</v>
      </c>
      <c r="X42" s="8">
        <v>0.1</v>
      </c>
      <c r="Y42" s="8">
        <v>0.1</v>
      </c>
      <c r="Z42" s="8">
        <v>7.9999999999999502E-2</v>
      </c>
      <c r="AA42" s="8">
        <v>0</v>
      </c>
      <c r="AB42" s="8">
        <v>0</v>
      </c>
      <c r="AC42" s="8">
        <v>0</v>
      </c>
      <c r="AD42" s="8">
        <v>0</v>
      </c>
      <c r="AE42" s="8">
        <v>0</v>
      </c>
      <c r="AF42" s="8">
        <v>0.1</v>
      </c>
      <c r="AG42" s="8">
        <v>0.1</v>
      </c>
    </row>
    <row r="43" spans="1:33" x14ac:dyDescent="0.25">
      <c r="A43" s="1" t="s">
        <v>43</v>
      </c>
      <c r="B43" s="8">
        <v>0.75</v>
      </c>
      <c r="C43" s="8">
        <v>0.51</v>
      </c>
      <c r="D43" s="8">
        <v>0.27</v>
      </c>
      <c r="E43" s="8">
        <v>0.85</v>
      </c>
      <c r="F43" s="8">
        <v>0.85</v>
      </c>
      <c r="G43" s="8">
        <v>0.85</v>
      </c>
      <c r="H43" s="8">
        <v>0.85</v>
      </c>
      <c r="I43" s="8">
        <v>0.85</v>
      </c>
      <c r="J43" s="8">
        <v>0.85</v>
      </c>
      <c r="K43" s="8">
        <v>0.85</v>
      </c>
      <c r="L43" s="8">
        <v>0.85</v>
      </c>
      <c r="M43" s="8">
        <v>0.81000000000000105</v>
      </c>
      <c r="N43" s="8">
        <v>0.85</v>
      </c>
      <c r="O43" s="8">
        <v>0.85</v>
      </c>
      <c r="P43" s="8">
        <v>0.85</v>
      </c>
      <c r="Q43" s="8">
        <v>0.85</v>
      </c>
      <c r="R43" s="8">
        <v>0.85</v>
      </c>
      <c r="S43" s="8">
        <v>0.85</v>
      </c>
      <c r="T43" s="8">
        <v>0.85</v>
      </c>
      <c r="U43" s="8">
        <v>0.59517936789034498</v>
      </c>
      <c r="V43" s="8">
        <v>0</v>
      </c>
      <c r="W43" s="8">
        <v>0</v>
      </c>
      <c r="X43" s="8">
        <v>0</v>
      </c>
      <c r="Y43" s="8">
        <v>0</v>
      </c>
      <c r="Z43" s="8">
        <v>0</v>
      </c>
      <c r="AA43" s="8">
        <v>0</v>
      </c>
      <c r="AB43" s="8">
        <v>0</v>
      </c>
      <c r="AC43" s="8">
        <v>0</v>
      </c>
      <c r="AD43" s="8">
        <v>0</v>
      </c>
      <c r="AE43" s="8">
        <v>0</v>
      </c>
      <c r="AF43" s="8">
        <v>0.5</v>
      </c>
      <c r="AG43" s="8">
        <v>0.5</v>
      </c>
    </row>
    <row r="44" spans="1:33" x14ac:dyDescent="0.25">
      <c r="A44" s="1" t="s">
        <v>44</v>
      </c>
      <c r="B44" s="8">
        <v>0</v>
      </c>
      <c r="C44" s="8">
        <v>0</v>
      </c>
      <c r="D44" s="8">
        <v>0</v>
      </c>
      <c r="E44" s="8">
        <v>0</v>
      </c>
      <c r="F44" s="8">
        <v>0</v>
      </c>
      <c r="G44" s="8">
        <v>0</v>
      </c>
      <c r="H44" s="8">
        <v>0</v>
      </c>
      <c r="I44" s="8">
        <v>0</v>
      </c>
      <c r="J44" s="8">
        <v>0</v>
      </c>
      <c r="K44" s="8">
        <v>0</v>
      </c>
      <c r="L44" s="8">
        <v>0</v>
      </c>
      <c r="M44" s="8">
        <v>0.35</v>
      </c>
      <c r="N44" s="8">
        <v>0.149999999999999</v>
      </c>
      <c r="O44" s="8">
        <v>0.25</v>
      </c>
      <c r="P44" s="8">
        <v>0.25</v>
      </c>
      <c r="Q44" s="8">
        <v>0.25</v>
      </c>
      <c r="R44" s="8">
        <v>0.25</v>
      </c>
      <c r="S44" s="8">
        <v>0.25</v>
      </c>
      <c r="T44" s="8">
        <v>0.25</v>
      </c>
      <c r="U44" s="8">
        <v>0.25</v>
      </c>
      <c r="V44" s="8">
        <v>0.25</v>
      </c>
      <c r="W44" s="8">
        <v>0.25</v>
      </c>
      <c r="X44" s="8">
        <v>0.25</v>
      </c>
      <c r="Y44" s="8">
        <v>0</v>
      </c>
      <c r="Z44" s="8">
        <v>0</v>
      </c>
      <c r="AA44" s="8">
        <v>0</v>
      </c>
      <c r="AB44" s="8">
        <v>0</v>
      </c>
      <c r="AC44" s="8">
        <v>0</v>
      </c>
      <c r="AD44" s="8">
        <v>0</v>
      </c>
      <c r="AE44" s="8">
        <v>0</v>
      </c>
      <c r="AF44" s="8">
        <v>0</v>
      </c>
      <c r="AG44" s="8">
        <v>0</v>
      </c>
    </row>
    <row r="45" spans="1:33" x14ac:dyDescent="0.25">
      <c r="A45" s="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row>
    <row r="46" spans="1:33" x14ac:dyDescent="0.25">
      <c r="A46" s="75" t="s">
        <v>304</v>
      </c>
      <c r="B46" s="75" t="s">
        <v>180</v>
      </c>
      <c r="C46" s="75" t="s">
        <v>181</v>
      </c>
      <c r="D46" s="75">
        <v>2023</v>
      </c>
      <c r="E46" s="75">
        <v>2024</v>
      </c>
      <c r="F46" s="75">
        <v>2025</v>
      </c>
      <c r="G46" s="75">
        <v>2026</v>
      </c>
      <c r="H46" s="75">
        <v>2027</v>
      </c>
      <c r="I46" s="75">
        <v>2028</v>
      </c>
      <c r="J46" s="75">
        <v>2029</v>
      </c>
      <c r="K46" s="75">
        <v>2030</v>
      </c>
      <c r="L46" s="75">
        <v>2031</v>
      </c>
      <c r="M46" s="75">
        <v>2032</v>
      </c>
      <c r="N46" s="75">
        <v>2033</v>
      </c>
      <c r="O46" s="75">
        <v>2034</v>
      </c>
      <c r="P46" s="75">
        <v>2035</v>
      </c>
      <c r="Q46" s="75">
        <v>2036</v>
      </c>
      <c r="R46" s="75">
        <v>2037</v>
      </c>
      <c r="S46" s="75">
        <v>2038</v>
      </c>
      <c r="T46" s="75">
        <v>2039</v>
      </c>
      <c r="U46" s="75">
        <v>2040</v>
      </c>
      <c r="V46" s="75">
        <v>2041</v>
      </c>
      <c r="W46" s="75">
        <v>2042</v>
      </c>
      <c r="X46" s="75">
        <v>2043</v>
      </c>
      <c r="Y46" s="75">
        <v>2044</v>
      </c>
      <c r="Z46" s="75">
        <v>2045</v>
      </c>
      <c r="AA46" s="75">
        <v>2046</v>
      </c>
      <c r="AB46" s="75">
        <v>2047</v>
      </c>
      <c r="AC46" s="75">
        <v>2048</v>
      </c>
      <c r="AD46" s="75">
        <v>2049</v>
      </c>
      <c r="AE46" s="75">
        <v>2050</v>
      </c>
      <c r="AF46" s="8"/>
      <c r="AG46" s="8"/>
    </row>
    <row r="47" spans="1:33" x14ac:dyDescent="0.25">
      <c r="A47" s="156" t="s">
        <v>114</v>
      </c>
      <c r="B47" s="156" t="s">
        <v>184</v>
      </c>
      <c r="C47" s="156" t="s">
        <v>307</v>
      </c>
      <c r="D47" s="158">
        <f>SUM(F37:F39)*Q$2</f>
        <v>0</v>
      </c>
      <c r="E47" s="158">
        <f t="shared" ref="E47" si="6">SUM(G37:G39)*R$2</f>
        <v>0</v>
      </c>
      <c r="F47" s="158">
        <f t="shared" ref="F47" si="7">SUM(H37:H39)*S$2</f>
        <v>0</v>
      </c>
      <c r="G47" s="158">
        <f t="shared" ref="G47" si="8">SUM(I37:I39)*T$2</f>
        <v>0</v>
      </c>
      <c r="H47" s="158">
        <f t="shared" ref="H47" si="9">SUM(J37:J39)*U$2</f>
        <v>0</v>
      </c>
      <c r="I47" s="158">
        <f t="shared" ref="I47" si="10">SUM(K37:K39)*V$2</f>
        <v>0</v>
      </c>
      <c r="J47" s="158">
        <f t="shared" ref="J47" si="11">SUM(L37:L39)*W$2</f>
        <v>0</v>
      </c>
      <c r="K47" s="158">
        <f t="shared" ref="K47" si="12">SUM(M37:M39)*X$2</f>
        <v>0</v>
      </c>
      <c r="L47" s="158">
        <f t="shared" ref="L47" si="13">SUM(N37:N39)*Y$2</f>
        <v>0</v>
      </c>
      <c r="M47" s="158">
        <f t="shared" ref="M47" si="14">SUM(O37:O39)*Z$2</f>
        <v>0</v>
      </c>
      <c r="N47" s="158">
        <f t="shared" ref="N47" si="15">SUM(P37:P39)*AA$2</f>
        <v>0</v>
      </c>
      <c r="O47" s="158">
        <f t="shared" ref="O47" si="16">SUM(Q37:Q39)*AB$2</f>
        <v>0</v>
      </c>
      <c r="P47" s="158">
        <f t="shared" ref="P47" si="17">SUM(R37:R39)*AC$2</f>
        <v>0</v>
      </c>
      <c r="Q47" s="158">
        <f t="shared" ref="Q47" si="18">SUM(S37:S39)*AD$2</f>
        <v>0</v>
      </c>
      <c r="R47" s="158">
        <f t="shared" ref="R47" si="19">SUM(T37:T39)*AE$2</f>
        <v>0</v>
      </c>
      <c r="S47" s="158">
        <f t="shared" ref="S47" si="20">SUM(U37:U39)*AF$2</f>
        <v>0</v>
      </c>
      <c r="T47" s="158">
        <f t="shared" ref="T47" si="21">SUM(V37:V39)*AG$2</f>
        <v>0</v>
      </c>
      <c r="U47" s="158">
        <f t="shared" ref="U47" si="22">SUM(W37:W39)*AH$2</f>
        <v>0</v>
      </c>
      <c r="V47" s="158">
        <f t="shared" ref="V47" si="23">SUM(X37:X39)*AI$2</f>
        <v>0</v>
      </c>
      <c r="W47" s="158">
        <f t="shared" ref="W47" si="24">SUM(Y37:Y39)*AJ$2</f>
        <v>0</v>
      </c>
      <c r="X47" s="158">
        <f t="shared" ref="X47" si="25">SUM(Z37:Z39)*AK$2</f>
        <v>0</v>
      </c>
      <c r="Y47" s="158">
        <f t="shared" ref="Y47" si="26">SUM(AA37:AA39)*AL$2</f>
        <v>0</v>
      </c>
      <c r="Z47" s="158">
        <f t="shared" ref="Z47" si="27">SUM(AB37:AB39)*AM$2</f>
        <v>0</v>
      </c>
      <c r="AA47" s="158">
        <f t="shared" ref="AA47" si="28">SUM(AC37:AC39)*AN$2</f>
        <v>0</v>
      </c>
      <c r="AB47" s="158">
        <f t="shared" ref="AB47" si="29">SUM(AD37:AD39)*AO$2</f>
        <v>0</v>
      </c>
      <c r="AC47" s="158">
        <f t="shared" ref="AC47" si="30">SUM(AE37:AE39)*AP$2</f>
        <v>0</v>
      </c>
      <c r="AD47" s="158">
        <f t="shared" ref="AD47" si="31">SUM(AF37:AF39)*AQ$2</f>
        <v>0</v>
      </c>
      <c r="AE47" s="158">
        <f t="shared" ref="AE47" si="32">SUM(AG37:AG39)*AR$2</f>
        <v>0</v>
      </c>
      <c r="AF47" s="8"/>
      <c r="AG47" s="8"/>
    </row>
    <row r="48" spans="1:33" x14ac:dyDescent="0.25">
      <c r="A48" s="156" t="s">
        <v>186</v>
      </c>
      <c r="B48" s="156" t="s">
        <v>184</v>
      </c>
      <c r="C48" s="156" t="s">
        <v>307</v>
      </c>
      <c r="D48" s="158">
        <f>F40*Q$3</f>
        <v>0</v>
      </c>
      <c r="E48" s="158">
        <f t="shared" ref="E48" si="33">G40*R$3</f>
        <v>0</v>
      </c>
      <c r="F48" s="158">
        <f t="shared" ref="F48" si="34">H40*S$3</f>
        <v>0</v>
      </c>
      <c r="G48" s="158">
        <f t="shared" ref="G48" si="35">I40*T$3</f>
        <v>0</v>
      </c>
      <c r="H48" s="158">
        <f t="shared" ref="H48" si="36">J40*U$3</f>
        <v>0</v>
      </c>
      <c r="I48" s="158">
        <f t="shared" ref="I48" si="37">K40*V$3</f>
        <v>0</v>
      </c>
      <c r="J48" s="158">
        <f t="shared" ref="J48" si="38">L40*W$3</f>
        <v>0</v>
      </c>
      <c r="K48" s="158">
        <f t="shared" ref="K48" si="39">M40*X$3</f>
        <v>0</v>
      </c>
      <c r="L48" s="158">
        <f t="shared" ref="L48" si="40">N40*Y$3</f>
        <v>0</v>
      </c>
      <c r="M48" s="158">
        <f t="shared" ref="M48" si="41">O40*Z$3</f>
        <v>0</v>
      </c>
      <c r="N48" s="158">
        <f t="shared" ref="N48" si="42">P40*AA$3</f>
        <v>0</v>
      </c>
      <c r="O48" s="158">
        <f t="shared" ref="O48" si="43">Q40*AB$3</f>
        <v>0</v>
      </c>
      <c r="P48" s="158">
        <f t="shared" ref="P48" si="44">R40*AC$3</f>
        <v>0</v>
      </c>
      <c r="Q48" s="158">
        <f t="shared" ref="Q48" si="45">S40*AD$3</f>
        <v>0</v>
      </c>
      <c r="R48" s="158">
        <f t="shared" ref="R48" si="46">T40*AE$3</f>
        <v>0</v>
      </c>
      <c r="S48" s="158">
        <f t="shared" ref="S48" si="47">U40*AF$3</f>
        <v>0</v>
      </c>
      <c r="T48" s="158">
        <f t="shared" ref="T48" si="48">V40*AG$3</f>
        <v>0</v>
      </c>
      <c r="U48" s="158">
        <f t="shared" ref="U48" si="49">W40*AH$3</f>
        <v>0</v>
      </c>
      <c r="V48" s="158">
        <f t="shared" ref="V48" si="50">X40*AI$3</f>
        <v>0</v>
      </c>
      <c r="W48" s="158">
        <f t="shared" ref="W48" si="51">Y40*AJ$3</f>
        <v>0</v>
      </c>
      <c r="X48" s="158">
        <f t="shared" ref="X48" si="52">Z40*AK$3</f>
        <v>0</v>
      </c>
      <c r="Y48" s="158">
        <f t="shared" ref="Y48" si="53">AA40*AL$3</f>
        <v>0</v>
      </c>
      <c r="Z48" s="158">
        <f t="shared" ref="Z48" si="54">AB40*AM$3</f>
        <v>0</v>
      </c>
      <c r="AA48" s="158">
        <f t="shared" ref="AA48" si="55">AC40*AN$3</f>
        <v>0</v>
      </c>
      <c r="AB48" s="158">
        <f t="shared" ref="AB48" si="56">AD40*AO$3</f>
        <v>0</v>
      </c>
      <c r="AC48" s="158">
        <f t="shared" ref="AC48" si="57">AE40*AP$3</f>
        <v>0</v>
      </c>
      <c r="AD48" s="158">
        <f t="shared" ref="AD48" si="58">AF40*AQ$3</f>
        <v>0</v>
      </c>
      <c r="AE48" s="158">
        <f t="shared" ref="AE48" si="59">AG40*AR$3</f>
        <v>0</v>
      </c>
      <c r="AF48" s="8"/>
      <c r="AG48" s="8"/>
    </row>
    <row r="49" spans="1:33" x14ac:dyDescent="0.25">
      <c r="A49" s="156" t="s">
        <v>187</v>
      </c>
      <c r="B49" s="156" t="s">
        <v>184</v>
      </c>
      <c r="C49" s="156" t="s">
        <v>307</v>
      </c>
      <c r="D49" s="158">
        <f>SUM(F41:F42)*Q$4</f>
        <v>860.80622414448214</v>
      </c>
      <c r="E49" s="158">
        <f t="shared" ref="E49" si="60">SUM(G41:G42)*R$4</f>
        <v>834.05900360567853</v>
      </c>
      <c r="F49" s="158">
        <f t="shared" ref="F49" si="61">SUM(H41:H42)*S$4</f>
        <v>807.31178306687502</v>
      </c>
      <c r="G49" s="158">
        <f t="shared" ref="G49" si="62">SUM(I41:I42)*T$4</f>
        <v>780.56456252807118</v>
      </c>
      <c r="H49" s="158">
        <f t="shared" ref="H49" si="63">SUM(J41:J42)*U$4</f>
        <v>753.8173419892679</v>
      </c>
      <c r="I49" s="158">
        <f t="shared" ref="I49" si="64">SUM(K41:K42)*V$4</f>
        <v>727.0701214504644</v>
      </c>
      <c r="J49" s="158">
        <f t="shared" ref="J49" si="65">SUM(L41:L42)*W$4</f>
        <v>633.97652082529214</v>
      </c>
      <c r="K49" s="158">
        <f t="shared" ref="K49" si="66">SUM(M41:M42)*X$4</f>
        <v>177.25675799285713</v>
      </c>
      <c r="L49" s="158">
        <f t="shared" ref="L49" si="67">SUM(N41:N42)*Y$4</f>
        <v>486.79542645046428</v>
      </c>
      <c r="M49" s="158">
        <f t="shared" ref="M49" si="68">SUM(O41:O42)*Z$4</f>
        <v>481.2774478445001</v>
      </c>
      <c r="N49" s="158">
        <f t="shared" ref="N49" si="69">SUM(P41:P42)*AA$4</f>
        <v>475.75946923853581</v>
      </c>
      <c r="O49" s="158">
        <f t="shared" ref="O49" si="70">SUM(Q41:Q42)*AB$4</f>
        <v>470.24149063257147</v>
      </c>
      <c r="P49" s="158">
        <f t="shared" ref="P49" si="71">SUM(R41:R42)*AC$4</f>
        <v>464.72351202660718</v>
      </c>
      <c r="Q49" s="158">
        <f t="shared" ref="Q49" si="72">SUM(S41:S42)*AD$4</f>
        <v>459.20553342064289</v>
      </c>
      <c r="R49" s="158">
        <f t="shared" ref="R49" si="73">SUM(T41:T42)*AE$4</f>
        <v>453.68755481467855</v>
      </c>
      <c r="S49" s="158">
        <f t="shared" ref="S49" si="74">SUM(U41:U42)*AF$4</f>
        <v>448.16957620871426</v>
      </c>
      <c r="T49" s="158">
        <f t="shared" ref="T49" si="75">SUM(V41:V42)*AG$4</f>
        <v>442.65159760274997</v>
      </c>
      <c r="U49" s="158">
        <f t="shared" ref="U49" si="76">SUM(W41:W42)*AH$4</f>
        <v>437.13361899678574</v>
      </c>
      <c r="V49" s="158">
        <f t="shared" ref="V49" si="77">SUM(X41:X42)*AI$4</f>
        <v>431.6156403908214</v>
      </c>
      <c r="W49" s="158">
        <f t="shared" ref="W49" si="78">SUM(Y41:Y42)*AJ$4</f>
        <v>426.097661784857</v>
      </c>
      <c r="X49" s="158">
        <f t="shared" ref="X49" si="79">SUM(Z41:Z42)*AK$4</f>
        <v>410.6836906335069</v>
      </c>
      <c r="Y49" s="158">
        <f t="shared" ref="Y49" si="80">SUM(AA41:AA42)*AL$4</f>
        <v>366.23091579964273</v>
      </c>
      <c r="Z49" s="158">
        <f t="shared" ref="Z49" si="81">SUM(AB41:AB42)*AM$4</f>
        <v>361.3621111473214</v>
      </c>
      <c r="AA49" s="158">
        <f t="shared" ref="AA49" si="82">SUM(AC41:AC42)*AN$4</f>
        <v>356.49330649500001</v>
      </c>
      <c r="AB49" s="158">
        <f t="shared" ref="AB49" si="83">SUM(AD41:AD42)*AO$4</f>
        <v>351.62450184267857</v>
      </c>
      <c r="AC49" s="158">
        <f t="shared" ref="AC49" si="84">SUM(AE41:AE42)*AP$4</f>
        <v>346.75569719035718</v>
      </c>
      <c r="AD49" s="158">
        <f t="shared" ref="AD49" si="85">SUM(AF41:AF42)*AQ$4</f>
        <v>387.47181154310709</v>
      </c>
      <c r="AE49" s="158">
        <f t="shared" ref="AE49" si="86">SUM(AG41:AG42)*AR$4</f>
        <v>492.31340505642851</v>
      </c>
      <c r="AF49" s="8"/>
      <c r="AG49" s="8"/>
    </row>
    <row r="50" spans="1:33" x14ac:dyDescent="0.25">
      <c r="A50" s="156" t="s">
        <v>189</v>
      </c>
      <c r="B50" s="156" t="s">
        <v>184</v>
      </c>
      <c r="C50" s="156" t="s">
        <v>307</v>
      </c>
      <c r="D50" s="158">
        <f>F44*Q$5</f>
        <v>0</v>
      </c>
      <c r="E50" s="158">
        <f t="shared" ref="E50" si="87">G44*R$5</f>
        <v>0</v>
      </c>
      <c r="F50" s="158">
        <f t="shared" ref="F50" si="88">H44*S$5</f>
        <v>0</v>
      </c>
      <c r="G50" s="158">
        <f t="shared" ref="G50" si="89">I44*T$5</f>
        <v>0</v>
      </c>
      <c r="H50" s="158">
        <f t="shared" ref="H50" si="90">J44*U$5</f>
        <v>0</v>
      </c>
      <c r="I50" s="158">
        <f t="shared" ref="I50" si="91">K44*V$5</f>
        <v>0</v>
      </c>
      <c r="J50" s="158">
        <f t="shared" ref="J50" si="92">L44*W$5</f>
        <v>0</v>
      </c>
      <c r="K50" s="158">
        <f t="shared" ref="K50" si="93">M44*X$5</f>
        <v>183.72805933416669</v>
      </c>
      <c r="L50" s="158">
        <f t="shared" ref="L50" si="94">N44*Y$5</f>
        <v>70.999072694749529</v>
      </c>
      <c r="M50" s="158">
        <f t="shared" ref="M50" si="95">O44*Z$5</f>
        <v>117.71738114499999</v>
      </c>
      <c r="N50" s="158">
        <f t="shared" ref="N50" si="96">P44*AA$5</f>
        <v>117.10297446541666</v>
      </c>
      <c r="O50" s="158">
        <f t="shared" ref="O50" si="97">Q44*AB$5</f>
        <v>116.48856778583334</v>
      </c>
      <c r="P50" s="158">
        <f t="shared" ref="P50" si="98">R44*AC$5</f>
        <v>115.87416110625</v>
      </c>
      <c r="Q50" s="158">
        <f t="shared" ref="Q50" si="99">S44*AD$5</f>
        <v>115.25975442666665</v>
      </c>
      <c r="R50" s="158">
        <f t="shared" ref="R50" si="100">T44*AE$5</f>
        <v>114.64534774708333</v>
      </c>
      <c r="S50" s="158">
        <f t="shared" ref="S50" si="101">U44*AF$5</f>
        <v>114.0309410675</v>
      </c>
      <c r="T50" s="158">
        <f t="shared" ref="T50" si="102">V44*AG$5</f>
        <v>113.41653438791666</v>
      </c>
      <c r="U50" s="158">
        <f t="shared" ref="U50" si="103">W44*AH$5</f>
        <v>112.80212770833333</v>
      </c>
      <c r="V50" s="158">
        <f t="shared" ref="V50" si="104">X44*AI$5</f>
        <v>112.18772102874999</v>
      </c>
      <c r="W50" s="158">
        <f t="shared" ref="W50" si="105">Y44*AJ$5</f>
        <v>0</v>
      </c>
      <c r="X50" s="158">
        <f t="shared" ref="X50" si="106">Z44*AK$5</f>
        <v>0</v>
      </c>
      <c r="Y50" s="158">
        <f t="shared" ref="Y50" si="107">AA44*AL$5</f>
        <v>0</v>
      </c>
      <c r="Z50" s="158">
        <f t="shared" ref="Z50" si="108">AB44*AM$5</f>
        <v>0</v>
      </c>
      <c r="AA50" s="158">
        <f t="shared" ref="AA50" si="109">AC44*AN$5</f>
        <v>0</v>
      </c>
      <c r="AB50" s="158">
        <f t="shared" ref="AB50" si="110">AD44*AO$5</f>
        <v>0</v>
      </c>
      <c r="AC50" s="158">
        <f t="shared" ref="AC50" si="111">AE44*AP$5</f>
        <v>0</v>
      </c>
      <c r="AD50" s="158">
        <f t="shared" ref="AD50" si="112">AF44*AQ$5</f>
        <v>0</v>
      </c>
      <c r="AE50" s="158">
        <f t="shared" ref="AE50" si="113">AG44*AR$5</f>
        <v>0</v>
      </c>
      <c r="AF50" s="8"/>
      <c r="AG50" s="8"/>
    </row>
    <row r="51" spans="1:33" x14ac:dyDescent="0.25">
      <c r="A51" s="156" t="s">
        <v>188</v>
      </c>
      <c r="B51" s="156" t="s">
        <v>184</v>
      </c>
      <c r="C51" s="156" t="s">
        <v>307</v>
      </c>
      <c r="D51" s="158">
        <f>F43*Q$6</f>
        <v>188.04214658212501</v>
      </c>
      <c r="E51" s="158">
        <f t="shared" ref="E51" si="114">G43*R$6</f>
        <v>184.94033214325003</v>
      </c>
      <c r="F51" s="158">
        <f t="shared" ref="F51" si="115">H43*S$6</f>
        <v>181.83851770437502</v>
      </c>
      <c r="G51" s="158">
        <f t="shared" ref="G51" si="116">I43*T$6</f>
        <v>178.73670326550001</v>
      </c>
      <c r="H51" s="158">
        <f t="shared" ref="H51" si="117">J43*U$6</f>
        <v>175.634888826625</v>
      </c>
      <c r="I51" s="158">
        <f t="shared" ref="I51" si="118">K43*V$6</f>
        <v>172.53307438774999</v>
      </c>
      <c r="J51" s="158">
        <f t="shared" ref="J51" si="119">L43*W$6</f>
        <v>169.43125994887498</v>
      </c>
      <c r="K51" s="158">
        <f t="shared" ref="K51" si="120">M43*X$6</f>
        <v>158.50217748600019</v>
      </c>
      <c r="L51" s="158">
        <f t="shared" ref="L51" si="121">N43*Y$6</f>
        <v>149.92894587962499</v>
      </c>
      <c r="M51" s="158">
        <f t="shared" ref="M51" si="122">O43*Z$6</f>
        <v>149.14796970674999</v>
      </c>
      <c r="N51" s="158">
        <f t="shared" ref="N51" si="123">P43*AA$6</f>
        <v>148.36699353387502</v>
      </c>
      <c r="O51" s="158">
        <f t="shared" ref="O51" si="124">Q43*AB$6</f>
        <v>147.58601736099999</v>
      </c>
      <c r="P51" s="158">
        <f t="shared" ref="P51" si="125">R43*AC$6</f>
        <v>146.80504118812499</v>
      </c>
      <c r="Q51" s="158">
        <f t="shared" ref="Q51" si="126">S43*AD$6</f>
        <v>146.02406501524999</v>
      </c>
      <c r="R51" s="158">
        <f t="shared" ref="R51" si="127">T43*AE$6</f>
        <v>145.24308884237499</v>
      </c>
      <c r="S51" s="158">
        <f t="shared" ref="S51" si="128">U43*AF$6</f>
        <v>101.15396341498449</v>
      </c>
      <c r="T51" s="158">
        <f t="shared" ref="T51" si="129">V43*AG$6</f>
        <v>0</v>
      </c>
      <c r="U51" s="158">
        <f t="shared" ref="U51" si="130">W43*AH$6</f>
        <v>0</v>
      </c>
      <c r="V51" s="158">
        <f t="shared" ref="V51" si="131">X43*AI$6</f>
        <v>0</v>
      </c>
      <c r="W51" s="158">
        <f t="shared" ref="W51" si="132">Y43*AJ$6</f>
        <v>0</v>
      </c>
      <c r="X51" s="158">
        <f t="shared" ref="X51" si="133">Z43*AK$6</f>
        <v>0</v>
      </c>
      <c r="Y51" s="158">
        <f t="shared" ref="Y51" si="134">AA43*AL$6</f>
        <v>0</v>
      </c>
      <c r="Z51" s="158">
        <f t="shared" ref="Z51" si="135">AB43*AM$6</f>
        <v>0</v>
      </c>
      <c r="AA51" s="158">
        <f t="shared" ref="AA51" si="136">AC43*AN$6</f>
        <v>0</v>
      </c>
      <c r="AB51" s="158">
        <f t="shared" ref="AB51" si="137">AD43*AO$6</f>
        <v>0</v>
      </c>
      <c r="AC51" s="158">
        <f t="shared" ref="AC51" si="138">AE43*AP$6</f>
        <v>0</v>
      </c>
      <c r="AD51" s="158">
        <f t="shared" ref="AD51" si="139">AF43*AQ$6</f>
        <v>79.924338098749999</v>
      </c>
      <c r="AE51" s="158">
        <f t="shared" ref="AE51" si="140">AG43*AR$6</f>
        <v>88.652895325000003</v>
      </c>
      <c r="AF51" s="8"/>
      <c r="AG51" s="8"/>
    </row>
    <row r="52" spans="1:33" x14ac:dyDescent="0.25">
      <c r="A52" s="156" t="s">
        <v>172</v>
      </c>
      <c r="B52" s="156" t="s">
        <v>184</v>
      </c>
      <c r="C52" s="156" t="s">
        <v>307</v>
      </c>
      <c r="D52" s="157">
        <f>F36*Q$7/1000000</f>
        <v>1.5353016666665262E-3</v>
      </c>
      <c r="E52" s="157">
        <f t="shared" ref="E52" si="141">G36*R$7/1000000</f>
        <v>1.5353016666669363E-3</v>
      </c>
      <c r="F52" s="157">
        <f t="shared" ref="F52" si="142">H36*S$7/1000000</f>
        <v>1.5353016666665262E-3</v>
      </c>
      <c r="G52" s="157">
        <f t="shared" ref="G52" si="143">I36*T$7/1000000</f>
        <v>1.5353016666665262E-3</v>
      </c>
      <c r="H52" s="157">
        <f t="shared" ref="H52" si="144">J36*U$7/1000000</f>
        <v>1.5353016666669402E-3</v>
      </c>
      <c r="I52" s="157">
        <f t="shared" ref="I52" si="145">K36*V$7/1000000</f>
        <v>1.5353016666665262E-3</v>
      </c>
      <c r="J52" s="157">
        <f t="shared" ref="J52" si="146">L36*W$7/1000000</f>
        <v>1.9531135000000564E-2</v>
      </c>
      <c r="K52" s="157">
        <f t="shared" ref="K52" si="147">M36*X$7/1000000</f>
        <v>1.5353016666661157E-3</v>
      </c>
      <c r="L52" s="157">
        <f t="shared" ref="L52" si="148">N36*Y$7/1000000</f>
        <v>2.2209120666666637E-2</v>
      </c>
      <c r="M52" s="157">
        <f t="shared" ref="M52" si="149">O36*Z$7/1000000</f>
        <v>2.2209120666666637E-2</v>
      </c>
      <c r="N52" s="157">
        <f t="shared" ref="N52" si="150">P36*AA$7/1000000</f>
        <v>2.2209120666667043E-2</v>
      </c>
      <c r="O52" s="157">
        <f t="shared" ref="O52" si="151">Q36*AB$7/1000000</f>
        <v>4.0204953999999682E-2</v>
      </c>
      <c r="P52" s="157">
        <f t="shared" ref="P52" si="152">R36*AC$7/1000000</f>
        <v>2.2209120666665666E-2</v>
      </c>
      <c r="Q52" s="157">
        <f t="shared" ref="Q52" si="153">S36*AD$7/1000000</f>
        <v>2.220912066666738E-2</v>
      </c>
      <c r="R52" s="157">
        <f t="shared" ref="R52" si="154">T36*AE$7/1000000</f>
        <v>2.2209120666666148E-2</v>
      </c>
      <c r="S52" s="157">
        <f t="shared" ref="S52" si="155">U36*AF$7/1000000</f>
        <v>4.0204954000000057E-2</v>
      </c>
      <c r="T52" s="157">
        <f t="shared" ref="T52" si="156">V36*AG$7/1000000</f>
        <v>2.220912066666738E-2</v>
      </c>
      <c r="U52" s="157">
        <f t="shared" ref="U52" si="157">W36*AH$7/1000000</f>
        <v>2.2209120666665774E-2</v>
      </c>
      <c r="V52" s="157">
        <f t="shared" ref="V52" si="158">X36*AI$7/1000000</f>
        <v>4.0204953999999682E-2</v>
      </c>
      <c r="W52" s="157">
        <f t="shared" ref="W52" si="159">Y36*AJ$7/1000000</f>
        <v>2.220912066666738E-2</v>
      </c>
      <c r="X52" s="157">
        <f t="shared" ref="X52" si="160">Z36*AK$7/1000000</f>
        <v>2.4965629866666828E-2</v>
      </c>
      <c r="Y52" s="157">
        <f t="shared" ref="Y52" si="161">AA36*AL$7/1000000</f>
        <v>8.9979166666666374E-2</v>
      </c>
      <c r="Z52" s="157">
        <f t="shared" ref="Z52" si="162">AB36*AM$7/1000000</f>
        <v>3.5991666666667109E-2</v>
      </c>
      <c r="AA52" s="157">
        <f t="shared" ref="AA52" si="163">AC36*AN$7/1000000</f>
        <v>3.5991666666665464E-2</v>
      </c>
      <c r="AB52" s="157">
        <f t="shared" ref="AB52" si="164">AD36*AO$7/1000000</f>
        <v>3.5991666666667109E-2</v>
      </c>
      <c r="AC52" s="157">
        <f t="shared" ref="AC52" si="165">AE36*AP$7/1000000</f>
        <v>5.3987500000000264E-2</v>
      </c>
      <c r="AD52" s="157">
        <f t="shared" ref="AD52" si="166">AF36*AQ$7/1000000</f>
        <v>7.8717559266667084E-2</v>
      </c>
      <c r="AE52" s="157">
        <f t="shared" ref="AE52" si="167">AG36*AR$7/1000000</f>
        <v>2.4965629866666002E-2</v>
      </c>
      <c r="AF52" s="8"/>
      <c r="AG52" s="8"/>
    </row>
    <row r="53" spans="1:33" x14ac:dyDescent="0.25">
      <c r="A53" s="1"/>
      <c r="B53" s="8"/>
      <c r="C53" s="156" t="s">
        <v>184</v>
      </c>
      <c r="D53" s="8">
        <f>SUM(D47:D52)</f>
        <v>1048.8499060282738</v>
      </c>
      <c r="E53" s="8">
        <f t="shared" ref="E53:AE53" si="168">SUM(E47:E52)</f>
        <v>1019.0008710505953</v>
      </c>
      <c r="F53" s="8">
        <f t="shared" si="168"/>
        <v>989.15183607291669</v>
      </c>
      <c r="G53" s="8">
        <f t="shared" si="168"/>
        <v>959.3028010952379</v>
      </c>
      <c r="H53" s="8">
        <f t="shared" si="168"/>
        <v>929.45376611755955</v>
      </c>
      <c r="I53" s="8">
        <f t="shared" si="168"/>
        <v>899.60473113988098</v>
      </c>
      <c r="J53" s="8">
        <f t="shared" si="168"/>
        <v>803.42731190916709</v>
      </c>
      <c r="K53" s="8">
        <f t="shared" si="168"/>
        <v>519.48853011469066</v>
      </c>
      <c r="L53" s="8">
        <f t="shared" si="168"/>
        <v>707.74565414550534</v>
      </c>
      <c r="M53" s="8">
        <f t="shared" si="168"/>
        <v>748.16500781691673</v>
      </c>
      <c r="N53" s="8">
        <f t="shared" si="168"/>
        <v>741.25164635849421</v>
      </c>
      <c r="O53" s="8">
        <f t="shared" si="168"/>
        <v>734.3562807334049</v>
      </c>
      <c r="P53" s="8">
        <f t="shared" si="168"/>
        <v>727.42492344164873</v>
      </c>
      <c r="Q53" s="8">
        <f t="shared" si="168"/>
        <v>720.51156198322622</v>
      </c>
      <c r="R53" s="8">
        <f t="shared" si="168"/>
        <v>713.59820052480347</v>
      </c>
      <c r="S53" s="8">
        <f t="shared" si="168"/>
        <v>663.39468564519871</v>
      </c>
      <c r="T53" s="8">
        <f t="shared" si="168"/>
        <v>556.09034111133326</v>
      </c>
      <c r="U53" s="8">
        <f t="shared" si="168"/>
        <v>549.95795582578569</v>
      </c>
      <c r="V53" s="8">
        <f t="shared" si="168"/>
        <v>543.84356637357143</v>
      </c>
      <c r="W53" s="8">
        <f t="shared" si="168"/>
        <v>426.11987090552367</v>
      </c>
      <c r="X53" s="8">
        <f t="shared" si="168"/>
        <v>410.70865626337354</v>
      </c>
      <c r="Y53" s="8">
        <f t="shared" si="168"/>
        <v>366.32089496630942</v>
      </c>
      <c r="Z53" s="8">
        <f t="shared" si="168"/>
        <v>361.39810281398809</v>
      </c>
      <c r="AA53" s="8">
        <f t="shared" si="168"/>
        <v>356.5292981616667</v>
      </c>
      <c r="AB53" s="8">
        <f t="shared" si="168"/>
        <v>351.66049350934526</v>
      </c>
      <c r="AC53" s="8">
        <f t="shared" si="168"/>
        <v>346.80968469035719</v>
      </c>
      <c r="AD53" s="8">
        <f t="shared" si="168"/>
        <v>467.4748672011238</v>
      </c>
      <c r="AE53" s="8">
        <f t="shared" si="168"/>
        <v>580.99126601129512</v>
      </c>
      <c r="AF53" s="8"/>
      <c r="AG53" s="8"/>
    </row>
    <row r="54" spans="1:33" x14ac:dyDescent="0.25">
      <c r="A54" s="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row>
    <row r="55" spans="1:33" x14ac:dyDescent="0.25">
      <c r="A55" s="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row>
    <row r="56" spans="1:33" x14ac:dyDescent="0.25">
      <c r="A56" s="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row>
    <row r="57" spans="1:33" x14ac:dyDescent="0.25">
      <c r="A57" s="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row>
    <row r="58" spans="1:33" ht="15.75" thickBot="1" x14ac:dyDescent="0.3">
      <c r="A58" s="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row>
    <row r="59" spans="1:33" ht="15.75" thickBot="1" x14ac:dyDescent="0.3">
      <c r="A59" s="201" t="s">
        <v>233</v>
      </c>
    </row>
    <row r="60" spans="1:33" x14ac:dyDescent="0.25">
      <c r="A60" s="1" t="s">
        <v>87</v>
      </c>
      <c r="B60" s="1">
        <v>2019</v>
      </c>
      <c r="C60" s="1">
        <v>2020</v>
      </c>
      <c r="D60" s="1">
        <v>2021</v>
      </c>
      <c r="E60" s="1">
        <v>2022</v>
      </c>
      <c r="F60" s="1">
        <v>2023</v>
      </c>
      <c r="G60" s="1">
        <v>2024</v>
      </c>
      <c r="H60" s="1">
        <v>2025</v>
      </c>
      <c r="I60" s="1">
        <v>2026</v>
      </c>
      <c r="J60" s="1">
        <v>2027</v>
      </c>
      <c r="K60" s="1">
        <v>2028</v>
      </c>
      <c r="L60" s="1">
        <v>2029</v>
      </c>
      <c r="M60" s="1">
        <v>2030</v>
      </c>
      <c r="N60" s="1">
        <v>2031</v>
      </c>
      <c r="O60" s="1">
        <v>2032</v>
      </c>
      <c r="P60" s="1">
        <v>2033</v>
      </c>
      <c r="Q60" s="1">
        <v>2034</v>
      </c>
      <c r="R60" s="1">
        <v>2035</v>
      </c>
      <c r="S60" s="1">
        <v>2036</v>
      </c>
      <c r="T60" s="1">
        <v>2037</v>
      </c>
      <c r="U60" s="1">
        <v>2038</v>
      </c>
      <c r="V60" s="1">
        <v>2039</v>
      </c>
      <c r="W60" s="1">
        <v>2040</v>
      </c>
      <c r="X60" s="1">
        <v>2041</v>
      </c>
      <c r="Y60" s="1">
        <v>2042</v>
      </c>
      <c r="Z60" s="1">
        <v>2043</v>
      </c>
      <c r="AA60" s="1">
        <v>2044</v>
      </c>
      <c r="AB60" s="1">
        <v>2045</v>
      </c>
      <c r="AC60" s="1">
        <v>2046</v>
      </c>
      <c r="AD60" s="1">
        <v>2047</v>
      </c>
      <c r="AE60" s="1">
        <v>2048</v>
      </c>
      <c r="AF60" s="1">
        <v>2049</v>
      </c>
      <c r="AG60" s="1">
        <v>2050</v>
      </c>
    </row>
    <row r="61" spans="1:33" x14ac:dyDescent="0.25">
      <c r="A61" s="31" t="s">
        <v>23</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row>
    <row r="62" spans="1:33" x14ac:dyDescent="0.25">
      <c r="A62" s="31" t="s">
        <v>28</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row>
    <row r="63" spans="1:33" x14ac:dyDescent="0.25">
      <c r="A63" s="31" t="s">
        <v>33</v>
      </c>
      <c r="B63" s="8">
        <v>0</v>
      </c>
      <c r="C63" s="8">
        <v>0</v>
      </c>
      <c r="D63" s="8">
        <v>0</v>
      </c>
      <c r="E63" s="8">
        <v>24110.734222222254</v>
      </c>
      <c r="F63" s="8">
        <v>33.177777777774743</v>
      </c>
      <c r="G63" s="8">
        <v>33.177777777783604</v>
      </c>
      <c r="H63" s="8">
        <v>33.177777777774743</v>
      </c>
      <c r="I63" s="8">
        <v>33.177777777774743</v>
      </c>
      <c r="J63" s="8">
        <v>33.177777777783689</v>
      </c>
      <c r="K63" s="8">
        <v>33.177777777774743</v>
      </c>
      <c r="L63" s="8">
        <v>422.06666666667883</v>
      </c>
      <c r="M63" s="8">
        <v>33.177777777765876</v>
      </c>
      <c r="N63" s="8">
        <v>479.93777777777711</v>
      </c>
      <c r="O63" s="8">
        <v>479.93777777776819</v>
      </c>
      <c r="P63" s="8">
        <v>479.93777777779485</v>
      </c>
      <c r="Q63" s="8">
        <v>868.82666666665182</v>
      </c>
      <c r="R63" s="8">
        <v>479.93777777776501</v>
      </c>
      <c r="S63" s="8">
        <v>479.9377777777932</v>
      </c>
      <c r="T63" s="8">
        <v>479.9377777777666</v>
      </c>
      <c r="U63" s="8">
        <v>868.82666666666785</v>
      </c>
      <c r="V63" s="8">
        <v>479.9377777777932</v>
      </c>
      <c r="W63" s="8">
        <v>479.93777777775853</v>
      </c>
      <c r="X63" s="8">
        <v>868.82666666665989</v>
      </c>
      <c r="Y63" s="8">
        <v>479.9377777777932</v>
      </c>
      <c r="Z63" s="8">
        <v>539.5057777777813</v>
      </c>
      <c r="AA63" s="8">
        <v>1944.4444444444382</v>
      </c>
      <c r="AB63" s="8">
        <v>777.77777777779056</v>
      </c>
      <c r="AC63" s="8">
        <v>777.77777777774872</v>
      </c>
      <c r="AD63" s="8">
        <v>777.77777777778726</v>
      </c>
      <c r="AE63" s="8">
        <v>1166.6666666666724</v>
      </c>
      <c r="AF63" s="8">
        <v>1701.081777777787</v>
      </c>
      <c r="AG63" s="8">
        <v>539.50577777776346</v>
      </c>
    </row>
    <row r="64" spans="1:33" x14ac:dyDescent="0.25">
      <c r="A64" s="31" t="s">
        <v>35</v>
      </c>
      <c r="B64" s="8">
        <v>0</v>
      </c>
      <c r="C64" s="8">
        <v>0.01</v>
      </c>
      <c r="D64" s="8">
        <v>0.01</v>
      </c>
      <c r="E64" s="8">
        <v>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v>0.18272068011593501</v>
      </c>
      <c r="AA64" s="8">
        <v>0.25</v>
      </c>
      <c r="AB64" s="8">
        <v>0.25</v>
      </c>
      <c r="AC64" s="8">
        <v>0.25</v>
      </c>
      <c r="AD64" s="8">
        <v>0.25</v>
      </c>
      <c r="AE64" s="8">
        <v>0.25</v>
      </c>
      <c r="AF64" s="8">
        <v>0.25</v>
      </c>
      <c r="AG64" s="8">
        <v>0.15727931988406499</v>
      </c>
    </row>
    <row r="65" spans="1:33" x14ac:dyDescent="0.25">
      <c r="A65" s="31" t="s">
        <v>36</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row>
    <row r="66" spans="1:33" x14ac:dyDescent="0.25">
      <c r="A66" s="31" t="s">
        <v>37</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row>
    <row r="67" spans="1:33" x14ac:dyDescent="0.25">
      <c r="A67" s="31" t="s">
        <v>40</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0.25</v>
      </c>
      <c r="AG67" s="8">
        <v>0</v>
      </c>
    </row>
    <row r="68" spans="1:33" x14ac:dyDescent="0.25">
      <c r="A68" s="31" t="s">
        <v>41</v>
      </c>
      <c r="B68" s="8">
        <v>0.15</v>
      </c>
      <c r="C68" s="8">
        <v>0.44</v>
      </c>
      <c r="D68" s="8">
        <v>0.63</v>
      </c>
      <c r="E68" s="8">
        <v>0.7</v>
      </c>
      <c r="F68" s="8">
        <v>0.7</v>
      </c>
      <c r="G68" s="8">
        <v>0.7</v>
      </c>
      <c r="H68" s="8">
        <v>0.7</v>
      </c>
      <c r="I68" s="8">
        <v>0.7</v>
      </c>
      <c r="J68" s="8">
        <v>0.7</v>
      </c>
      <c r="K68" s="8">
        <v>0.7</v>
      </c>
      <c r="L68" s="8">
        <v>0.60999999999999899</v>
      </c>
      <c r="M68" s="8">
        <v>0</v>
      </c>
      <c r="N68" s="8">
        <v>0.75</v>
      </c>
      <c r="O68" s="8">
        <v>0</v>
      </c>
      <c r="P68" s="8">
        <v>0</v>
      </c>
      <c r="Q68" s="8">
        <v>0.66871589198052905</v>
      </c>
      <c r="R68" s="8">
        <v>0.75</v>
      </c>
      <c r="S68" s="8">
        <v>0</v>
      </c>
      <c r="T68" s="8">
        <v>0</v>
      </c>
      <c r="U68" s="8">
        <v>0</v>
      </c>
      <c r="V68" s="8">
        <v>0</v>
      </c>
      <c r="W68" s="8">
        <v>0</v>
      </c>
      <c r="X68" s="8">
        <v>0</v>
      </c>
      <c r="Y68" s="8">
        <v>0</v>
      </c>
      <c r="Z68" s="8">
        <v>0</v>
      </c>
      <c r="AA68" s="8">
        <v>0.118796119456213</v>
      </c>
      <c r="AB68" s="8">
        <v>0.104408281494697</v>
      </c>
      <c r="AC68" s="8">
        <v>0</v>
      </c>
      <c r="AD68" s="8">
        <v>0.75</v>
      </c>
      <c r="AE68" s="8">
        <v>0.75</v>
      </c>
      <c r="AF68" s="8">
        <v>0.75</v>
      </c>
      <c r="AG68" s="8">
        <v>0.75</v>
      </c>
    </row>
    <row r="69" spans="1:33" x14ac:dyDescent="0.25">
      <c r="A69" s="31" t="s">
        <v>42</v>
      </c>
      <c r="B69" s="8">
        <v>0.01</v>
      </c>
      <c r="C69" s="8">
        <v>0.02</v>
      </c>
      <c r="D69" s="8">
        <v>0.04</v>
      </c>
      <c r="E69" s="8">
        <v>0.25</v>
      </c>
      <c r="F69" s="8">
        <v>0.25</v>
      </c>
      <c r="G69" s="8">
        <v>0.25</v>
      </c>
      <c r="H69" s="8">
        <v>0.25</v>
      </c>
      <c r="I69" s="8">
        <v>0.25</v>
      </c>
      <c r="J69" s="8">
        <v>0.25</v>
      </c>
      <c r="K69" s="8">
        <v>0.25</v>
      </c>
      <c r="L69" s="8">
        <v>0.25</v>
      </c>
      <c r="M69" s="8">
        <v>0.25</v>
      </c>
      <c r="N69" s="8">
        <v>0.1</v>
      </c>
      <c r="O69" s="8">
        <v>0.1</v>
      </c>
      <c r="P69" s="8">
        <v>0.1</v>
      </c>
      <c r="Q69" s="8">
        <v>0.1</v>
      </c>
      <c r="R69" s="8">
        <v>0.1</v>
      </c>
      <c r="S69" s="8">
        <v>0.1</v>
      </c>
      <c r="T69" s="8">
        <v>0.1</v>
      </c>
      <c r="U69" s="8">
        <v>0.1</v>
      </c>
      <c r="V69" s="8">
        <v>0.1</v>
      </c>
      <c r="W69" s="8">
        <v>0.1</v>
      </c>
      <c r="X69" s="8">
        <v>0.1</v>
      </c>
      <c r="Y69" s="8">
        <v>0.1</v>
      </c>
      <c r="Z69" s="8">
        <v>7.9999999999999294E-2</v>
      </c>
      <c r="AA69" s="8">
        <v>0</v>
      </c>
      <c r="AB69" s="8">
        <v>0</v>
      </c>
      <c r="AC69" s="8">
        <v>0</v>
      </c>
      <c r="AD69" s="8">
        <v>0</v>
      </c>
      <c r="AE69" s="8">
        <v>0</v>
      </c>
      <c r="AF69" s="8">
        <v>0.1</v>
      </c>
      <c r="AG69" s="8">
        <v>0.1</v>
      </c>
    </row>
    <row r="70" spans="1:33" x14ac:dyDescent="0.25">
      <c r="A70" s="31" t="s">
        <v>43</v>
      </c>
      <c r="B70" s="8">
        <v>0.75</v>
      </c>
      <c r="C70" s="8">
        <v>0.51</v>
      </c>
      <c r="D70" s="8">
        <v>0.27</v>
      </c>
      <c r="E70" s="8">
        <v>0.85</v>
      </c>
      <c r="F70" s="8">
        <v>0.85</v>
      </c>
      <c r="G70" s="8">
        <v>0.85</v>
      </c>
      <c r="H70" s="8">
        <v>0.85</v>
      </c>
      <c r="I70" s="8">
        <v>0.85</v>
      </c>
      <c r="J70" s="8">
        <v>0.85</v>
      </c>
      <c r="K70" s="8">
        <v>0.85</v>
      </c>
      <c r="L70" s="8">
        <v>0.85</v>
      </c>
      <c r="M70" s="8">
        <v>0.81000000000000105</v>
      </c>
      <c r="N70" s="8">
        <v>0.85</v>
      </c>
      <c r="O70" s="8">
        <v>0.85</v>
      </c>
      <c r="P70" s="8">
        <v>0.85</v>
      </c>
      <c r="Q70" s="8">
        <v>0.85</v>
      </c>
      <c r="R70" s="8">
        <v>0.85</v>
      </c>
      <c r="S70" s="8">
        <v>0.54174935564008897</v>
      </c>
      <c r="T70" s="8">
        <v>0.49092898785308398</v>
      </c>
      <c r="U70" s="8">
        <v>0.75241584727498101</v>
      </c>
      <c r="V70" s="8">
        <v>0.41117844383570901</v>
      </c>
      <c r="W70" s="8">
        <v>0.24205234308108001</v>
      </c>
      <c r="X70" s="8">
        <v>8.8518400001090097E-2</v>
      </c>
      <c r="Y70" s="8">
        <v>0</v>
      </c>
      <c r="Z70" s="8">
        <v>0</v>
      </c>
      <c r="AA70" s="8">
        <v>3.01837008594209E-2</v>
      </c>
      <c r="AB70" s="8">
        <v>0</v>
      </c>
      <c r="AC70" s="8">
        <v>0</v>
      </c>
      <c r="AD70" s="8">
        <v>0</v>
      </c>
      <c r="AE70" s="8">
        <v>0.30421857007076603</v>
      </c>
      <c r="AF70" s="8">
        <v>0.5</v>
      </c>
      <c r="AG70" s="8">
        <v>0.5</v>
      </c>
    </row>
    <row r="71" spans="1:33" x14ac:dyDescent="0.25">
      <c r="A71" s="31" t="s">
        <v>44</v>
      </c>
      <c r="B71" s="8">
        <v>0</v>
      </c>
      <c r="C71" s="8">
        <v>0</v>
      </c>
      <c r="D71" s="8">
        <v>0</v>
      </c>
      <c r="E71" s="8">
        <v>0</v>
      </c>
      <c r="F71" s="8">
        <v>0</v>
      </c>
      <c r="G71" s="8">
        <v>0</v>
      </c>
      <c r="H71" s="8">
        <v>0</v>
      </c>
      <c r="I71" s="8">
        <v>0</v>
      </c>
      <c r="J71" s="8">
        <v>0</v>
      </c>
      <c r="K71" s="8">
        <v>0</v>
      </c>
      <c r="L71" s="8">
        <v>0</v>
      </c>
      <c r="M71" s="8">
        <v>0.162823409640314</v>
      </c>
      <c r="N71" s="8">
        <v>0.25</v>
      </c>
      <c r="O71" s="8">
        <v>0.25</v>
      </c>
      <c r="P71" s="8">
        <v>0.25</v>
      </c>
      <c r="Q71" s="8">
        <v>0.25</v>
      </c>
      <c r="R71" s="8">
        <v>0.25</v>
      </c>
      <c r="S71" s="8">
        <v>0</v>
      </c>
      <c r="T71" s="8">
        <v>0</v>
      </c>
      <c r="U71" s="8">
        <v>0</v>
      </c>
      <c r="V71" s="8">
        <v>0.110937205927796</v>
      </c>
      <c r="W71" s="8">
        <v>0.25</v>
      </c>
      <c r="X71" s="8">
        <v>0.25</v>
      </c>
      <c r="Y71" s="8">
        <v>0.166114681989117</v>
      </c>
      <c r="Z71" s="8">
        <v>6.0124702442772703E-2</v>
      </c>
      <c r="AA71" s="8">
        <v>0.25</v>
      </c>
      <c r="AB71" s="8">
        <v>0</v>
      </c>
      <c r="AC71" s="8">
        <v>0</v>
      </c>
      <c r="AD71" s="8">
        <v>0</v>
      </c>
      <c r="AE71" s="8">
        <v>0.25</v>
      </c>
      <c r="AF71" s="8">
        <v>0.25</v>
      </c>
      <c r="AG71" s="8">
        <v>0</v>
      </c>
    </row>
    <row r="73" spans="1:33" x14ac:dyDescent="0.25">
      <c r="A73" s="75" t="s">
        <v>304</v>
      </c>
      <c r="B73" s="75" t="s">
        <v>180</v>
      </c>
      <c r="C73" s="75" t="s">
        <v>181</v>
      </c>
      <c r="D73" s="75">
        <v>2023</v>
      </c>
      <c r="E73" s="75">
        <v>2024</v>
      </c>
      <c r="F73" s="75">
        <v>2025</v>
      </c>
      <c r="G73" s="75">
        <v>2026</v>
      </c>
      <c r="H73" s="75">
        <v>2027</v>
      </c>
      <c r="I73" s="75">
        <v>2028</v>
      </c>
      <c r="J73" s="75">
        <v>2029</v>
      </c>
      <c r="K73" s="75">
        <v>2030</v>
      </c>
      <c r="L73" s="75">
        <v>2031</v>
      </c>
      <c r="M73" s="75">
        <v>2032</v>
      </c>
      <c r="N73" s="75">
        <v>2033</v>
      </c>
      <c r="O73" s="75">
        <v>2034</v>
      </c>
      <c r="P73" s="75">
        <v>2035</v>
      </c>
      <c r="Q73" s="75">
        <v>2036</v>
      </c>
      <c r="R73" s="75">
        <v>2037</v>
      </c>
      <c r="S73" s="75">
        <v>2038</v>
      </c>
      <c r="T73" s="75">
        <v>2039</v>
      </c>
      <c r="U73" s="75">
        <v>2040</v>
      </c>
      <c r="V73" s="75">
        <v>2041</v>
      </c>
      <c r="W73" s="75">
        <v>2042</v>
      </c>
      <c r="X73" s="75">
        <v>2043</v>
      </c>
      <c r="Y73" s="75">
        <v>2044</v>
      </c>
      <c r="Z73" s="75">
        <v>2045</v>
      </c>
      <c r="AA73" s="75">
        <v>2046</v>
      </c>
      <c r="AB73" s="75">
        <v>2047</v>
      </c>
      <c r="AC73" s="75">
        <v>2048</v>
      </c>
      <c r="AD73" s="75">
        <v>2049</v>
      </c>
      <c r="AE73" s="75">
        <v>2050</v>
      </c>
    </row>
    <row r="74" spans="1:33" x14ac:dyDescent="0.25">
      <c r="A74" s="156" t="s">
        <v>114</v>
      </c>
      <c r="B74" s="156" t="s">
        <v>184</v>
      </c>
      <c r="C74" s="156" t="s">
        <v>307</v>
      </c>
      <c r="D74" s="158">
        <f>SUM(F64:F66)*Q$2</f>
        <v>0</v>
      </c>
      <c r="E74" s="158">
        <f t="shared" ref="E74" si="169">SUM(G64:G66)*R$2</f>
        <v>0</v>
      </c>
      <c r="F74" s="158">
        <f t="shared" ref="F74" si="170">SUM(H64:H66)*S$2</f>
        <v>0</v>
      </c>
      <c r="G74" s="158">
        <f t="shared" ref="G74" si="171">SUM(I64:I66)*T$2</f>
        <v>0</v>
      </c>
      <c r="H74" s="158">
        <f t="shared" ref="H74" si="172">SUM(J64:J66)*U$2</f>
        <v>0</v>
      </c>
      <c r="I74" s="158">
        <f t="shared" ref="I74" si="173">SUM(K64:K66)*V$2</f>
        <v>0</v>
      </c>
      <c r="J74" s="158">
        <f t="shared" ref="J74" si="174">SUM(L64:L66)*W$2</f>
        <v>0</v>
      </c>
      <c r="K74" s="158">
        <f t="shared" ref="K74" si="175">SUM(M64:M66)*X$2</f>
        <v>0</v>
      </c>
      <c r="L74" s="158">
        <f t="shared" ref="L74" si="176">SUM(N64:N66)*Y$2</f>
        <v>0</v>
      </c>
      <c r="M74" s="158">
        <f t="shared" ref="M74" si="177">SUM(O64:O66)*Z$2</f>
        <v>0</v>
      </c>
      <c r="N74" s="158">
        <f t="shared" ref="N74" si="178">SUM(P64:P66)*AA$2</f>
        <v>0</v>
      </c>
      <c r="O74" s="158">
        <f t="shared" ref="O74" si="179">SUM(Q64:Q66)*AB$2</f>
        <v>0</v>
      </c>
      <c r="P74" s="158">
        <f t="shared" ref="P74" si="180">SUM(R64:R66)*AC$2</f>
        <v>0</v>
      </c>
      <c r="Q74" s="158">
        <f t="shared" ref="Q74" si="181">SUM(S64:S66)*AD$2</f>
        <v>0</v>
      </c>
      <c r="R74" s="158">
        <f t="shared" ref="R74" si="182">SUM(T64:T66)*AE$2</f>
        <v>0</v>
      </c>
      <c r="S74" s="158">
        <f t="shared" ref="S74" si="183">SUM(U64:U66)*AF$2</f>
        <v>0</v>
      </c>
      <c r="T74" s="158">
        <f t="shared" ref="T74" si="184">SUM(V64:V66)*AG$2</f>
        <v>0</v>
      </c>
      <c r="U74" s="158">
        <f t="shared" ref="U74" si="185">SUM(W64:W66)*AH$2</f>
        <v>0</v>
      </c>
      <c r="V74" s="158">
        <f t="shared" ref="V74" si="186">SUM(X64:X66)*AI$2</f>
        <v>0</v>
      </c>
      <c r="W74" s="158">
        <f t="shared" ref="W74" si="187">SUM(Y64:Y66)*AJ$2</f>
        <v>0</v>
      </c>
      <c r="X74" s="158">
        <f t="shared" ref="X74" si="188">SUM(Z64:Z66)*AK$2</f>
        <v>137.83428907523708</v>
      </c>
      <c r="Y74" s="158">
        <f t="shared" ref="Y74" si="189">SUM(AA64:AA66)*AL$2</f>
        <v>188.29845432142858</v>
      </c>
      <c r="Z74" s="158">
        <f t="shared" ref="Z74" si="190">SUM(AB64:AB66)*AM$2</f>
        <v>188.01085343035714</v>
      </c>
      <c r="AA74" s="158">
        <f t="shared" ref="AA74" si="191">SUM(AC64:AC66)*AN$2</f>
        <v>187.72325253928568</v>
      </c>
      <c r="AB74" s="158">
        <f t="shared" ref="AB74" si="192">SUM(AD64:AD66)*AO$2</f>
        <v>187.4356516482143</v>
      </c>
      <c r="AC74" s="158">
        <f t="shared" ref="AC74" si="193">SUM(AE64:AE66)*AP$2</f>
        <v>187.1480507571429</v>
      </c>
      <c r="AD74" s="158">
        <f t="shared" ref="AD74" si="194">SUM(AF64:AF66)*AQ$2</f>
        <v>186.86044986607141</v>
      </c>
      <c r="AE74" s="158">
        <f t="shared" ref="AE74" si="195">SUM(AG64:AG66)*AR$2</f>
        <v>120.99489698614272</v>
      </c>
    </row>
    <row r="75" spans="1:33" x14ac:dyDescent="0.25">
      <c r="A75" s="156" t="s">
        <v>186</v>
      </c>
      <c r="B75" s="156" t="s">
        <v>184</v>
      </c>
      <c r="C75" s="156" t="s">
        <v>307</v>
      </c>
      <c r="D75" s="158">
        <f>F67*Q$3</f>
        <v>0</v>
      </c>
      <c r="E75" s="158">
        <f t="shared" ref="E75" si="196">G67*R$3</f>
        <v>0</v>
      </c>
      <c r="F75" s="158">
        <f t="shared" ref="F75" si="197">H67*S$3</f>
        <v>0</v>
      </c>
      <c r="G75" s="158">
        <f t="shared" ref="G75" si="198">I67*T$3</f>
        <v>0</v>
      </c>
      <c r="H75" s="158">
        <f t="shared" ref="H75" si="199">J67*U$3</f>
        <v>0</v>
      </c>
      <c r="I75" s="158">
        <f t="shared" ref="I75" si="200">K67*V$3</f>
        <v>0</v>
      </c>
      <c r="J75" s="158">
        <f t="shared" ref="J75" si="201">L67*W$3</f>
        <v>0</v>
      </c>
      <c r="K75" s="158">
        <f t="shared" ref="K75" si="202">M67*X$3</f>
        <v>0</v>
      </c>
      <c r="L75" s="158">
        <f t="shared" ref="L75" si="203">N67*Y$3</f>
        <v>0</v>
      </c>
      <c r="M75" s="158">
        <f t="shared" ref="M75" si="204">O67*Z$3</f>
        <v>0</v>
      </c>
      <c r="N75" s="158">
        <f t="shared" ref="N75" si="205">P67*AA$3</f>
        <v>0</v>
      </c>
      <c r="O75" s="158">
        <f t="shared" ref="O75" si="206">Q67*AB$3</f>
        <v>0</v>
      </c>
      <c r="P75" s="158">
        <f t="shared" ref="P75" si="207">R67*AC$3</f>
        <v>0</v>
      </c>
      <c r="Q75" s="158">
        <f t="shared" ref="Q75" si="208">S67*AD$3</f>
        <v>0</v>
      </c>
      <c r="R75" s="158">
        <f t="shared" ref="R75" si="209">T67*AE$3</f>
        <v>0</v>
      </c>
      <c r="S75" s="158">
        <f t="shared" ref="S75" si="210">U67*AF$3</f>
        <v>0</v>
      </c>
      <c r="T75" s="158">
        <f t="shared" ref="T75" si="211">V67*AG$3</f>
        <v>0</v>
      </c>
      <c r="U75" s="158">
        <f t="shared" ref="U75" si="212">W67*AH$3</f>
        <v>0</v>
      </c>
      <c r="V75" s="158">
        <f t="shared" ref="V75" si="213">X67*AI$3</f>
        <v>0</v>
      </c>
      <c r="W75" s="158">
        <f t="shared" ref="W75" si="214">Y67*AJ$3</f>
        <v>0</v>
      </c>
      <c r="X75" s="158">
        <f t="shared" ref="X75" si="215">Z67*AK$3</f>
        <v>0</v>
      </c>
      <c r="Y75" s="158">
        <f t="shared" ref="Y75" si="216">AA67*AL$3</f>
        <v>0</v>
      </c>
      <c r="Z75" s="158">
        <f t="shared" ref="Z75" si="217">AB67*AM$3</f>
        <v>0</v>
      </c>
      <c r="AA75" s="158">
        <f t="shared" ref="AA75" si="218">AC67*AN$3</f>
        <v>0</v>
      </c>
      <c r="AB75" s="158">
        <f t="shared" ref="AB75" si="219">AD67*AO$3</f>
        <v>0</v>
      </c>
      <c r="AC75" s="158">
        <f t="shared" ref="AC75" si="220">AE67*AP$3</f>
        <v>0</v>
      </c>
      <c r="AD75" s="158">
        <f t="shared" ref="AD75" si="221">AF67*AQ$3</f>
        <v>82.876147685416669</v>
      </c>
      <c r="AE75" s="158">
        <f t="shared" ref="AE75" si="222">AG67*AR$3</f>
        <v>0</v>
      </c>
    </row>
    <row r="76" spans="1:33" x14ac:dyDescent="0.25">
      <c r="A76" s="156" t="s">
        <v>187</v>
      </c>
      <c r="B76" s="156" t="s">
        <v>184</v>
      </c>
      <c r="C76" s="156" t="s">
        <v>307</v>
      </c>
      <c r="D76" s="158">
        <f>SUM(F68:F69)*Q$4</f>
        <v>860.80622414448214</v>
      </c>
      <c r="E76" s="158">
        <f t="shared" ref="E76" si="223">SUM(G68:G69)*R$4</f>
        <v>834.05900360567853</v>
      </c>
      <c r="F76" s="158">
        <f t="shared" ref="F76" si="224">SUM(H68:H69)*S$4</f>
        <v>807.31178306687502</v>
      </c>
      <c r="G76" s="158">
        <f t="shared" ref="G76" si="225">SUM(I68:I69)*T$4</f>
        <v>780.56456252807118</v>
      </c>
      <c r="H76" s="158">
        <f t="shared" ref="H76" si="226">SUM(J68:J69)*U$4</f>
        <v>753.8173419892679</v>
      </c>
      <c r="I76" s="158">
        <f t="shared" ref="I76" si="227">SUM(K68:K69)*V$4</f>
        <v>727.0701214504644</v>
      </c>
      <c r="J76" s="158">
        <f t="shared" ref="J76" si="228">SUM(L68:L69)*W$4</f>
        <v>633.97652082529214</v>
      </c>
      <c r="K76" s="158">
        <f t="shared" ref="K76" si="229">SUM(M68:M69)*X$4</f>
        <v>177.25675799285713</v>
      </c>
      <c r="L76" s="158">
        <f t="shared" ref="L76" si="230">SUM(N68:N69)*Y$4</f>
        <v>486.79542645046428</v>
      </c>
      <c r="M76" s="158">
        <f t="shared" ref="M76" si="231">SUM(O68:O69)*Z$4</f>
        <v>56.620876217000017</v>
      </c>
      <c r="N76" s="158">
        <f t="shared" ref="N76" si="232">SUM(P68:P69)*AA$4</f>
        <v>55.971702263357159</v>
      </c>
      <c r="O76" s="158">
        <f t="shared" ref="O76" si="233">SUM(Q68:Q69)*AB$4</f>
        <v>425.27306696220091</v>
      </c>
      <c r="P76" s="158">
        <f t="shared" ref="P76" si="234">SUM(R68:R69)*AC$4</f>
        <v>464.72351202660718</v>
      </c>
      <c r="Q76" s="158">
        <f t="shared" ref="Q76" si="235">SUM(S68:S69)*AD$4</f>
        <v>54.024180402428584</v>
      </c>
      <c r="R76" s="158">
        <f t="shared" ref="R76" si="236">SUM(T68:T69)*AE$4</f>
        <v>53.375006448785712</v>
      </c>
      <c r="S76" s="158">
        <f t="shared" ref="S76" si="237">SUM(U68:U69)*AF$4</f>
        <v>52.725832495142861</v>
      </c>
      <c r="T76" s="158">
        <f t="shared" ref="T76" si="238">SUM(V68:V69)*AG$4</f>
        <v>52.076658541500002</v>
      </c>
      <c r="U76" s="158">
        <f t="shared" ref="U76" si="239">SUM(W68:W69)*AH$4</f>
        <v>51.427484587857151</v>
      </c>
      <c r="V76" s="158">
        <f t="shared" ref="V76" si="240">SUM(X68:X69)*AI$4</f>
        <v>50.778310634214286</v>
      </c>
      <c r="W76" s="158">
        <f t="shared" ref="W76" si="241">SUM(Y68:Y69)*AJ$4</f>
        <v>50.129136680571413</v>
      </c>
      <c r="X76" s="158">
        <f t="shared" ref="X76" si="242">SUM(Z68:Z69)*AK$4</f>
        <v>39.583970181542504</v>
      </c>
      <c r="Y76" s="158">
        <f t="shared" ref="Y76" si="243">SUM(AA68:AA69)*AL$4</f>
        <v>58.009082162523526</v>
      </c>
      <c r="Z76" s="158">
        <f t="shared" ref="Z76" si="244">SUM(AB68:AB69)*AM$4</f>
        <v>50.305596029583356</v>
      </c>
      <c r="AA76" s="158">
        <f t="shared" ref="AA76" si="245">SUM(AC68:AC69)*AN$4</f>
        <v>0</v>
      </c>
      <c r="AB76" s="158">
        <f t="shared" ref="AB76" si="246">SUM(AD68:AD69)*AO$4</f>
        <v>351.62450184267857</v>
      </c>
      <c r="AC76" s="158">
        <f t="shared" ref="AC76" si="247">SUM(AE68:AE69)*AP$4</f>
        <v>346.75569719035718</v>
      </c>
      <c r="AD76" s="158">
        <f t="shared" ref="AD76" si="248">SUM(AF68:AF69)*AQ$4</f>
        <v>387.47181154310709</v>
      </c>
      <c r="AE76" s="158">
        <f t="shared" ref="AE76" si="249">SUM(AG68:AG69)*AR$4</f>
        <v>492.31340505642851</v>
      </c>
    </row>
    <row r="77" spans="1:33" x14ac:dyDescent="0.25">
      <c r="A77" s="156" t="s">
        <v>189</v>
      </c>
      <c r="B77" s="156" t="s">
        <v>184</v>
      </c>
      <c r="C77" s="156" t="s">
        <v>307</v>
      </c>
      <c r="D77" s="158">
        <f>F71*Q$5</f>
        <v>0</v>
      </c>
      <c r="E77" s="158">
        <f t="shared" ref="E77" si="250">G71*R$5</f>
        <v>0</v>
      </c>
      <c r="F77" s="158">
        <f t="shared" ref="F77" si="251">H71*S$5</f>
        <v>0</v>
      </c>
      <c r="G77" s="158">
        <f t="shared" ref="G77" si="252">I71*T$5</f>
        <v>0</v>
      </c>
      <c r="H77" s="158">
        <f t="shared" ref="H77" si="253">J71*U$5</f>
        <v>0</v>
      </c>
      <c r="I77" s="158">
        <f t="shared" ref="I77" si="254">K71*V$5</f>
        <v>0</v>
      </c>
      <c r="J77" s="158">
        <f t="shared" ref="J77" si="255">L71*W$5</f>
        <v>0</v>
      </c>
      <c r="K77" s="158">
        <f t="shared" ref="K77" si="256">M71*X$5</f>
        <v>85.472083049676968</v>
      </c>
      <c r="L77" s="158">
        <f t="shared" ref="L77" si="257">N71*Y$5</f>
        <v>118.33178782458334</v>
      </c>
      <c r="M77" s="158">
        <f t="shared" ref="M77" si="258">O71*Z$5</f>
        <v>117.71738114499999</v>
      </c>
      <c r="N77" s="158">
        <f t="shared" ref="N77" si="259">P71*AA$5</f>
        <v>117.10297446541666</v>
      </c>
      <c r="O77" s="158">
        <f t="shared" ref="O77" si="260">Q71*AB$5</f>
        <v>116.48856778583334</v>
      </c>
      <c r="P77" s="158">
        <f t="shared" ref="P77" si="261">R71*AC$5</f>
        <v>115.87416110625</v>
      </c>
      <c r="Q77" s="158">
        <f t="shared" ref="Q77" si="262">S71*AD$5</f>
        <v>0</v>
      </c>
      <c r="R77" s="158">
        <f t="shared" ref="R77" si="263">T71*AE$5</f>
        <v>0</v>
      </c>
      <c r="S77" s="158">
        <f t="shared" ref="S77" si="264">U71*AF$5</f>
        <v>0</v>
      </c>
      <c r="T77" s="158">
        <f t="shared" ref="T77" si="265">V71*AG$5</f>
        <v>50.328453724037068</v>
      </c>
      <c r="U77" s="158">
        <f t="shared" ref="U77" si="266">W71*AH$5</f>
        <v>112.80212770833333</v>
      </c>
      <c r="V77" s="158">
        <f t="shared" ref="V77" si="267">X71*AI$5</f>
        <v>112.18772102874999</v>
      </c>
      <c r="W77" s="158">
        <f t="shared" ref="W77" si="268">Y71*AJ$5</f>
        <v>74.135862526334407</v>
      </c>
      <c r="X77" s="158">
        <f t="shared" ref="X77" si="269">Z71*AK$5</f>
        <v>26.685485228035152</v>
      </c>
      <c r="Y77" s="158">
        <f t="shared" ref="Y77" si="270">AA71*AL$5</f>
        <v>110.34450098999999</v>
      </c>
      <c r="Z77" s="158">
        <f t="shared" ref="Z77" si="271">AB71*AM$5</f>
        <v>0</v>
      </c>
      <c r="AA77" s="158">
        <f t="shared" ref="AA77" si="272">AC71*AN$5</f>
        <v>0</v>
      </c>
      <c r="AB77" s="158">
        <f t="shared" ref="AB77" si="273">AD71*AO$5</f>
        <v>0</v>
      </c>
      <c r="AC77" s="158">
        <f t="shared" ref="AC77" si="274">AE71*AP$5</f>
        <v>107.88687427166664</v>
      </c>
      <c r="AD77" s="158">
        <f t="shared" ref="AD77" si="275">AF71*AQ$5</f>
        <v>107.27246759208334</v>
      </c>
      <c r="AE77" s="158">
        <f t="shared" ref="AE77" si="276">AG71*AR$5</f>
        <v>0</v>
      </c>
    </row>
    <row r="78" spans="1:33" x14ac:dyDescent="0.25">
      <c r="A78" s="156" t="s">
        <v>188</v>
      </c>
      <c r="B78" s="156" t="s">
        <v>184</v>
      </c>
      <c r="C78" s="156" t="s">
        <v>307</v>
      </c>
      <c r="D78" s="158">
        <f>F70*Q$6</f>
        <v>188.04214658212501</v>
      </c>
      <c r="E78" s="158">
        <f t="shared" ref="E78" si="277">G70*R$6</f>
        <v>184.94033214325003</v>
      </c>
      <c r="F78" s="158">
        <f t="shared" ref="F78" si="278">H70*S$6</f>
        <v>181.83851770437502</v>
      </c>
      <c r="G78" s="158">
        <f t="shared" ref="G78" si="279">I70*T$6</f>
        <v>178.73670326550001</v>
      </c>
      <c r="H78" s="158">
        <f t="shared" ref="H78" si="280">J70*U$6</f>
        <v>175.634888826625</v>
      </c>
      <c r="I78" s="158">
        <f t="shared" ref="I78" si="281">K70*V$6</f>
        <v>172.53307438774999</v>
      </c>
      <c r="J78" s="158">
        <f t="shared" ref="J78" si="282">L70*W$6</f>
        <v>169.43125994887498</v>
      </c>
      <c r="K78" s="158">
        <f t="shared" ref="K78" si="283">M70*X$6</f>
        <v>158.50217748600019</v>
      </c>
      <c r="L78" s="158">
        <f t="shared" ref="L78" si="284">N70*Y$6</f>
        <v>149.92894587962499</v>
      </c>
      <c r="M78" s="158">
        <f t="shared" ref="M78" si="285">O70*Z$6</f>
        <v>149.14796970674999</v>
      </c>
      <c r="N78" s="158">
        <f t="shared" ref="N78" si="286">P70*AA$6</f>
        <v>148.36699353387502</v>
      </c>
      <c r="O78" s="158">
        <f t="shared" ref="O78" si="287">Q70*AB$6</f>
        <v>147.58601736099999</v>
      </c>
      <c r="P78" s="158">
        <f t="shared" ref="P78" si="288">R70*AC$6</f>
        <v>146.80504118812499</v>
      </c>
      <c r="Q78" s="158">
        <f t="shared" ref="Q78" si="289">S70*AD$6</f>
        <v>93.068756623480155</v>
      </c>
      <c r="R78" s="158">
        <f t="shared" ref="R78" si="290">T70*AE$6</f>
        <v>83.88710893887378</v>
      </c>
      <c r="S78" s="158">
        <f t="shared" ref="S78" si="291">U70*AF$6</f>
        <v>127.87715635688896</v>
      </c>
      <c r="T78" s="158">
        <f t="shared" ref="T78" si="292">V70*AG$6</f>
        <v>69.504218956739251</v>
      </c>
      <c r="U78" s="158">
        <f t="shared" ref="U78" si="293">W70*AH$6</f>
        <v>40.69331603885373</v>
      </c>
      <c r="V78" s="158">
        <f t="shared" ref="V78" si="294">X70*AI$6</f>
        <v>14.800191518230278</v>
      </c>
      <c r="W78" s="158">
        <f t="shared" ref="W78" si="295">Y70*AJ$6</f>
        <v>0</v>
      </c>
      <c r="X78" s="158">
        <f t="shared" ref="X78" si="296">Z70*AK$6</f>
        <v>0</v>
      </c>
      <c r="Y78" s="158">
        <f t="shared" ref="Y78" si="297">AA70*AL$6</f>
        <v>4.9634878673573883</v>
      </c>
      <c r="Z78" s="158">
        <f t="shared" ref="Z78" si="298">AB70*AM$6</f>
        <v>0</v>
      </c>
      <c r="AA78" s="158">
        <f t="shared" ref="AA78" si="299">AC70*AN$6</f>
        <v>0</v>
      </c>
      <c r="AB78" s="158">
        <f t="shared" ref="AB78" si="300">AD70*AO$6</f>
        <v>0</v>
      </c>
      <c r="AC78" s="158">
        <f t="shared" ref="AC78" si="301">AE70*AP$6</f>
        <v>48.908450352945252</v>
      </c>
      <c r="AD78" s="158">
        <f t="shared" ref="AD78" si="302">AF70*AQ$6</f>
        <v>79.924338098749999</v>
      </c>
      <c r="AE78" s="158">
        <f t="shared" ref="AE78" si="303">AG70*AR$6</f>
        <v>88.652895325000003</v>
      </c>
    </row>
    <row r="79" spans="1:33" x14ac:dyDescent="0.25">
      <c r="A79" s="156" t="s">
        <v>172</v>
      </c>
      <c r="B79" s="156" t="s">
        <v>184</v>
      </c>
      <c r="C79" s="156" t="s">
        <v>307</v>
      </c>
      <c r="D79" s="157">
        <f>F63*Q$7/1000000</f>
        <v>1.5353016666665262E-3</v>
      </c>
      <c r="E79" s="157">
        <f t="shared" ref="E79" si="304">G63*R$7/1000000</f>
        <v>1.5353016666669363E-3</v>
      </c>
      <c r="F79" s="157">
        <f t="shared" ref="F79" si="305">H63*S$7/1000000</f>
        <v>1.5353016666665262E-3</v>
      </c>
      <c r="G79" s="157">
        <f t="shared" ref="G79" si="306">I63*T$7/1000000</f>
        <v>1.5353016666665262E-3</v>
      </c>
      <c r="H79" s="157">
        <f t="shared" ref="H79" si="307">J63*U$7/1000000</f>
        <v>1.5353016666669402E-3</v>
      </c>
      <c r="I79" s="157">
        <f t="shared" ref="I79" si="308">K63*V$7/1000000</f>
        <v>1.5353016666665262E-3</v>
      </c>
      <c r="J79" s="157">
        <f t="shared" ref="J79" si="309">L63*W$7/1000000</f>
        <v>1.9531135000000564E-2</v>
      </c>
      <c r="K79" s="157">
        <f t="shared" ref="K79" si="310">M63*X$7/1000000</f>
        <v>1.5353016666661157E-3</v>
      </c>
      <c r="L79" s="157">
        <f t="shared" ref="L79" si="311">N63*Y$7/1000000</f>
        <v>2.2209120666666637E-2</v>
      </c>
      <c r="M79" s="157">
        <f t="shared" ref="M79" si="312">O63*Z$7/1000000</f>
        <v>2.2209120666666221E-2</v>
      </c>
      <c r="N79" s="157">
        <f t="shared" ref="N79" si="313">P63*AA$7/1000000</f>
        <v>2.2209120666667456E-2</v>
      </c>
      <c r="O79" s="157">
        <f t="shared" ref="O79" si="314">Q63*AB$7/1000000</f>
        <v>4.0204953999999314E-2</v>
      </c>
      <c r="P79" s="157">
        <f t="shared" ref="P79" si="315">R63*AC$7/1000000</f>
        <v>2.2209120666666075E-2</v>
      </c>
      <c r="Q79" s="157">
        <f t="shared" ref="Q79" si="316">S63*AD$7/1000000</f>
        <v>2.220912066666738E-2</v>
      </c>
      <c r="R79" s="157">
        <f t="shared" ref="R79" si="317">T63*AE$7/1000000</f>
        <v>2.2209120666666148E-2</v>
      </c>
      <c r="S79" s="157">
        <f t="shared" ref="S79" si="318">U63*AF$7/1000000</f>
        <v>4.0204954000000057E-2</v>
      </c>
      <c r="T79" s="157">
        <f t="shared" ref="T79" si="319">V63*AG$7/1000000</f>
        <v>2.220912066666738E-2</v>
      </c>
      <c r="U79" s="157">
        <f t="shared" ref="U79" si="320">W63*AH$7/1000000</f>
        <v>2.2209120666665774E-2</v>
      </c>
      <c r="V79" s="157">
        <f t="shared" ref="V79" si="321">X63*AI$7/1000000</f>
        <v>4.0204953999999682E-2</v>
      </c>
      <c r="W79" s="157">
        <f t="shared" ref="W79" si="322">Y63*AJ$7/1000000</f>
        <v>2.220912066666738E-2</v>
      </c>
      <c r="X79" s="157">
        <f t="shared" ref="X79" si="323">Z63*AK$7/1000000</f>
        <v>2.4965629866666828E-2</v>
      </c>
      <c r="Y79" s="157">
        <f t="shared" ref="Y79" si="324">AA63*AL$7/1000000</f>
        <v>8.9979166666666374E-2</v>
      </c>
      <c r="Z79" s="157">
        <f t="shared" ref="Z79" si="325">AB63*AM$7/1000000</f>
        <v>3.5991666666667255E-2</v>
      </c>
      <c r="AA79" s="157">
        <f t="shared" ref="AA79" si="326">AC63*AN$7/1000000</f>
        <v>3.5991666666665319E-2</v>
      </c>
      <c r="AB79" s="157">
        <f t="shared" ref="AB79" si="327">AD63*AO$7/1000000</f>
        <v>3.5991666666667109E-2</v>
      </c>
      <c r="AC79" s="157">
        <f t="shared" ref="AC79" si="328">AE63*AP$7/1000000</f>
        <v>5.3987500000000264E-2</v>
      </c>
      <c r="AD79" s="157">
        <f t="shared" ref="AD79" si="329">AF63*AQ$7/1000000</f>
        <v>7.8717559266667084E-2</v>
      </c>
      <c r="AE79" s="157">
        <f t="shared" ref="AE79" si="330">AG63*AR$7/1000000</f>
        <v>2.4965629866666002E-2</v>
      </c>
    </row>
    <row r="80" spans="1:33" x14ac:dyDescent="0.25">
      <c r="A80" s="1"/>
      <c r="B80" s="8"/>
      <c r="C80" s="156" t="s">
        <v>184</v>
      </c>
      <c r="D80" s="8">
        <f>SUM(D74:D79)</f>
        <v>1048.8499060282738</v>
      </c>
      <c r="E80" s="8">
        <f t="shared" ref="E80" si="331">SUM(E74:E79)</f>
        <v>1019.0008710505953</v>
      </c>
      <c r="F80" s="8">
        <f t="shared" ref="F80" si="332">SUM(F74:F79)</f>
        <v>989.15183607291669</v>
      </c>
      <c r="G80" s="8">
        <f t="shared" ref="G80" si="333">SUM(G74:G79)</f>
        <v>959.3028010952379</v>
      </c>
      <c r="H80" s="8">
        <f t="shared" ref="H80" si="334">SUM(H74:H79)</f>
        <v>929.45376611755955</v>
      </c>
      <c r="I80" s="8">
        <f t="shared" ref="I80" si="335">SUM(I74:I79)</f>
        <v>899.60473113988098</v>
      </c>
      <c r="J80" s="8">
        <f t="shared" ref="J80" si="336">SUM(J74:J79)</f>
        <v>803.42731190916709</v>
      </c>
      <c r="K80" s="8">
        <f t="shared" ref="K80" si="337">SUM(K74:K79)</f>
        <v>421.23255383020091</v>
      </c>
      <c r="L80" s="8">
        <f t="shared" ref="L80" si="338">SUM(L74:L79)</f>
        <v>755.07836927533924</v>
      </c>
      <c r="M80" s="8">
        <f t="shared" ref="M80" si="339">SUM(M74:M79)</f>
        <v>323.50843618941667</v>
      </c>
      <c r="N80" s="8">
        <f t="shared" ref="N80" si="340">SUM(N74:N79)</f>
        <v>321.46387938331549</v>
      </c>
      <c r="O80" s="8">
        <f t="shared" ref="O80" si="341">SUM(O74:O79)</f>
        <v>689.38785706303429</v>
      </c>
      <c r="P80" s="8">
        <f t="shared" ref="P80" si="342">SUM(P74:P79)</f>
        <v>727.42492344164873</v>
      </c>
      <c r="Q80" s="8">
        <f t="shared" ref="Q80" si="343">SUM(Q74:Q79)</f>
        <v>147.1151461465754</v>
      </c>
      <c r="R80" s="8">
        <f t="shared" ref="R80" si="344">SUM(R74:R79)</f>
        <v>137.28432450832616</v>
      </c>
      <c r="S80" s="8">
        <f t="shared" ref="S80" si="345">SUM(S74:S79)</f>
        <v>180.6431938060318</v>
      </c>
      <c r="T80" s="8">
        <f t="shared" ref="T80" si="346">SUM(T74:T79)</f>
        <v>171.93154034294298</v>
      </c>
      <c r="U80" s="8">
        <f t="shared" ref="U80" si="347">SUM(U74:U79)</f>
        <v>204.94513745571089</v>
      </c>
      <c r="V80" s="8">
        <f t="shared" ref="V80" si="348">SUM(V74:V79)</f>
        <v>177.80642813519455</v>
      </c>
      <c r="W80" s="8">
        <f t="shared" ref="W80" si="349">SUM(W74:W79)</f>
        <v>124.2872083275725</v>
      </c>
      <c r="X80" s="8">
        <f t="shared" ref="X80" si="350">SUM(X74:X79)</f>
        <v>204.12871011468141</v>
      </c>
      <c r="Y80" s="8">
        <f t="shared" ref="Y80" si="351">SUM(Y74:Y79)</f>
        <v>361.70550450797617</v>
      </c>
      <c r="Z80" s="8">
        <f t="shared" ref="Z80" si="352">SUM(Z74:Z79)</f>
        <v>238.35244112660715</v>
      </c>
      <c r="AA80" s="8">
        <f t="shared" ref="AA80" si="353">SUM(AA74:AA79)</f>
        <v>187.75924420595234</v>
      </c>
      <c r="AB80" s="8">
        <f t="shared" ref="AB80" si="354">SUM(AB74:AB79)</f>
        <v>539.09614515755948</v>
      </c>
      <c r="AC80" s="8">
        <f t="shared" ref="AC80" si="355">SUM(AC74:AC79)</f>
        <v>690.75306007211191</v>
      </c>
      <c r="AD80" s="8">
        <f t="shared" ref="AD80" si="356">SUM(AD74:AD79)</f>
        <v>844.48393234469529</v>
      </c>
      <c r="AE80" s="8">
        <f t="shared" ref="AE80" si="357">SUM(AE74:AE79)</f>
        <v>701.98616299743787</v>
      </c>
    </row>
    <row r="85" spans="1:29" ht="30.75" thickBot="1" x14ac:dyDescent="0.3">
      <c r="A85" s="159" t="s">
        <v>170</v>
      </c>
      <c r="B85" s="160">
        <v>2023</v>
      </c>
      <c r="C85" s="160">
        <v>2024</v>
      </c>
      <c r="D85" s="160">
        <v>2025</v>
      </c>
      <c r="E85" s="160">
        <v>2026</v>
      </c>
      <c r="F85" s="160">
        <v>2027</v>
      </c>
      <c r="G85" s="160">
        <v>2028</v>
      </c>
      <c r="H85" s="160">
        <v>2029</v>
      </c>
      <c r="I85" s="160">
        <v>2030</v>
      </c>
      <c r="J85" s="160">
        <v>2031</v>
      </c>
      <c r="K85" s="160">
        <v>2032</v>
      </c>
      <c r="L85" s="160">
        <v>2033</v>
      </c>
      <c r="M85" s="160">
        <v>2034</v>
      </c>
      <c r="N85" s="160">
        <v>2035</v>
      </c>
      <c r="O85" s="160">
        <v>2036</v>
      </c>
      <c r="P85" s="160">
        <v>2037</v>
      </c>
      <c r="Q85" s="160">
        <v>2038</v>
      </c>
      <c r="R85" s="160">
        <v>2039</v>
      </c>
      <c r="S85" s="160">
        <v>2040</v>
      </c>
      <c r="T85" s="160">
        <v>2041</v>
      </c>
      <c r="U85" s="160">
        <v>2042</v>
      </c>
      <c r="V85" s="160">
        <v>2043</v>
      </c>
      <c r="W85" s="160">
        <v>2044</v>
      </c>
      <c r="X85" s="160">
        <v>2045</v>
      </c>
      <c r="Y85" s="160">
        <v>2046</v>
      </c>
      <c r="Z85" s="160">
        <v>2047</v>
      </c>
      <c r="AA85" s="160">
        <v>2048</v>
      </c>
      <c r="AB85" s="160">
        <v>2049</v>
      </c>
      <c r="AC85" s="160">
        <v>2050</v>
      </c>
    </row>
    <row r="86" spans="1:29" x14ac:dyDescent="0.25">
      <c r="A86" s="162" t="s">
        <v>142</v>
      </c>
      <c r="B86" s="82">
        <v>860.80622414448203</v>
      </c>
      <c r="C86" s="82">
        <v>834.05900360567853</v>
      </c>
      <c r="D86" s="82">
        <v>807.31178306687502</v>
      </c>
      <c r="E86" s="82">
        <v>780.56456252807118</v>
      </c>
      <c r="F86" s="82">
        <v>753.8173419892679</v>
      </c>
      <c r="G86" s="82">
        <v>727.0701214504644</v>
      </c>
      <c r="H86" s="82">
        <v>633.97652082529214</v>
      </c>
      <c r="I86" s="82">
        <v>177.25675799285713</v>
      </c>
      <c r="J86" s="82">
        <v>486.79542645046428</v>
      </c>
      <c r="K86" s="82">
        <v>481.2774478445001</v>
      </c>
      <c r="L86" s="82">
        <v>475.75946923853581</v>
      </c>
      <c r="M86" s="82">
        <v>470.24149063257147</v>
      </c>
      <c r="N86" s="82">
        <v>464.72351202660718</v>
      </c>
      <c r="O86" s="82">
        <v>459.20553342064289</v>
      </c>
      <c r="P86" s="82">
        <v>453.68755481467855</v>
      </c>
      <c r="Q86" s="82">
        <v>448.16957620871426</v>
      </c>
      <c r="R86" s="82">
        <v>442.65159760274997</v>
      </c>
      <c r="S86" s="82">
        <v>437.13361899678574</v>
      </c>
      <c r="T86" s="82">
        <v>431.6156403908214</v>
      </c>
      <c r="U86" s="82">
        <v>426.097661784857</v>
      </c>
      <c r="V86" s="82">
        <v>410.68369063350679</v>
      </c>
      <c r="W86" s="82">
        <v>366.23091579964273</v>
      </c>
      <c r="X86" s="82">
        <v>361.3621111473214</v>
      </c>
      <c r="Y86" s="82">
        <v>356.49330649500001</v>
      </c>
      <c r="Z86" s="82">
        <v>351.62450184267857</v>
      </c>
      <c r="AA86" s="82">
        <v>346.75569719035718</v>
      </c>
      <c r="AB86" s="82">
        <v>387.47181154310709</v>
      </c>
      <c r="AC86" s="83">
        <v>492.31340505642851</v>
      </c>
    </row>
    <row r="87" spans="1:29" x14ac:dyDescent="0.25">
      <c r="A87" s="163" t="s">
        <v>158</v>
      </c>
      <c r="B87" s="7">
        <v>188.04214658212501</v>
      </c>
      <c r="C87" s="7">
        <v>184.94033214325003</v>
      </c>
      <c r="D87" s="7">
        <v>181.83851770437502</v>
      </c>
      <c r="E87" s="7">
        <v>178.73670326550001</v>
      </c>
      <c r="F87" s="7">
        <v>175.634888826625</v>
      </c>
      <c r="G87" s="7">
        <v>172.53307438774999</v>
      </c>
      <c r="H87" s="7">
        <v>169.43125994887498</v>
      </c>
      <c r="I87" s="7">
        <v>158.50217748600019</v>
      </c>
      <c r="J87" s="7">
        <v>64.042013820847615</v>
      </c>
      <c r="K87" s="7">
        <v>149.14796970674999</v>
      </c>
      <c r="L87" s="7">
        <v>148.36699353387502</v>
      </c>
      <c r="M87" s="7">
        <v>147.58601736099999</v>
      </c>
      <c r="N87" s="7">
        <v>146.80504118812499</v>
      </c>
      <c r="O87" s="7">
        <v>146.02406501524999</v>
      </c>
      <c r="P87" s="7">
        <v>145.24308884237499</v>
      </c>
      <c r="Q87" s="7">
        <v>107.21858876290815</v>
      </c>
      <c r="R87" s="7">
        <v>0</v>
      </c>
      <c r="S87" s="7">
        <v>0</v>
      </c>
      <c r="T87" s="7">
        <v>0</v>
      </c>
      <c r="U87" s="7">
        <v>0</v>
      </c>
      <c r="V87" s="7">
        <v>0</v>
      </c>
      <c r="W87" s="7">
        <v>0</v>
      </c>
      <c r="X87" s="7">
        <v>0</v>
      </c>
      <c r="Y87" s="7">
        <v>0</v>
      </c>
      <c r="Z87" s="7">
        <v>0</v>
      </c>
      <c r="AA87" s="7">
        <v>0</v>
      </c>
      <c r="AB87" s="7">
        <v>79.924338098749999</v>
      </c>
      <c r="AC87" s="84">
        <v>88.652895325000003</v>
      </c>
    </row>
    <row r="88" spans="1:29" x14ac:dyDescent="0.25">
      <c r="A88" s="163" t="s">
        <v>159</v>
      </c>
      <c r="B88" s="7">
        <v>0</v>
      </c>
      <c r="C88" s="7">
        <v>0</v>
      </c>
      <c r="D88" s="7">
        <v>0</v>
      </c>
      <c r="E88" s="7">
        <v>0</v>
      </c>
      <c r="F88" s="7">
        <v>0</v>
      </c>
      <c r="G88" s="7">
        <v>50.392911143037772</v>
      </c>
      <c r="H88" s="7">
        <v>187.89457124491665</v>
      </c>
      <c r="I88" s="7">
        <v>183.72805933416669</v>
      </c>
      <c r="J88" s="7">
        <v>118.33178782458334</v>
      </c>
      <c r="K88" s="7">
        <v>117.71738114499999</v>
      </c>
      <c r="L88" s="7">
        <v>117.10297446541666</v>
      </c>
      <c r="M88" s="7">
        <v>116.48856778583334</v>
      </c>
      <c r="N88" s="7">
        <v>115.87416110625</v>
      </c>
      <c r="O88" s="7">
        <v>115.25975442666665</v>
      </c>
      <c r="P88" s="7">
        <v>114.64534774708333</v>
      </c>
      <c r="Q88" s="7">
        <v>114.0309410675</v>
      </c>
      <c r="R88" s="7">
        <v>94.438381567800832</v>
      </c>
      <c r="S88" s="7">
        <v>0</v>
      </c>
      <c r="T88" s="7">
        <v>0</v>
      </c>
      <c r="U88" s="7">
        <v>0</v>
      </c>
      <c r="V88" s="7">
        <v>0</v>
      </c>
      <c r="W88" s="7">
        <v>0</v>
      </c>
      <c r="X88" s="7">
        <v>0</v>
      </c>
      <c r="Y88" s="7">
        <v>0</v>
      </c>
      <c r="Z88" s="7">
        <v>0</v>
      </c>
      <c r="AA88" s="7">
        <v>0</v>
      </c>
      <c r="AB88" s="7">
        <v>0</v>
      </c>
      <c r="AC88" s="84">
        <v>0</v>
      </c>
    </row>
    <row r="89" spans="1:29" ht="15.75" thickBot="1" x14ac:dyDescent="0.3">
      <c r="A89" s="164" t="s">
        <v>114</v>
      </c>
      <c r="B89" s="85">
        <v>0</v>
      </c>
      <c r="C89" s="85">
        <v>0</v>
      </c>
      <c r="D89" s="85">
        <v>0</v>
      </c>
      <c r="E89" s="85">
        <v>0</v>
      </c>
      <c r="F89" s="85">
        <v>0</v>
      </c>
      <c r="G89" s="85">
        <v>0</v>
      </c>
      <c r="H89" s="85">
        <v>0</v>
      </c>
      <c r="I89" s="85">
        <v>0</v>
      </c>
      <c r="J89" s="85">
        <v>0</v>
      </c>
      <c r="K89" s="85">
        <v>0</v>
      </c>
      <c r="L89" s="85">
        <v>0</v>
      </c>
      <c r="M89" s="85">
        <v>191.17446323214284</v>
      </c>
      <c r="N89" s="85">
        <v>190.88686234107143</v>
      </c>
      <c r="O89" s="85">
        <v>190.59926145000003</v>
      </c>
      <c r="P89" s="85">
        <v>190.31166055892857</v>
      </c>
      <c r="Q89" s="85">
        <v>190.02405966785713</v>
      </c>
      <c r="R89" s="85">
        <v>189.73645877678572</v>
      </c>
      <c r="S89" s="85">
        <v>189.44885788571429</v>
      </c>
      <c r="T89" s="85">
        <v>68.098052518071498</v>
      </c>
      <c r="U89" s="85">
        <v>0</v>
      </c>
      <c r="V89" s="85">
        <v>0</v>
      </c>
      <c r="W89" s="85">
        <v>0</v>
      </c>
      <c r="X89" s="85">
        <v>0</v>
      </c>
      <c r="Y89" s="85">
        <v>0</v>
      </c>
      <c r="Z89" s="85">
        <v>0</v>
      </c>
      <c r="AA89" s="85">
        <v>0</v>
      </c>
      <c r="AB89" s="85">
        <v>0</v>
      </c>
      <c r="AC89" s="86">
        <v>0</v>
      </c>
    </row>
    <row r="90" spans="1:29" x14ac:dyDescent="0.25">
      <c r="A90" s="161" t="s">
        <v>224</v>
      </c>
      <c r="B90" s="161">
        <v>1048.84990602827</v>
      </c>
      <c r="C90" s="161">
        <v>1019.0008710505953</v>
      </c>
      <c r="D90" s="161">
        <v>989.15183607291669</v>
      </c>
      <c r="E90" s="161">
        <v>959.3028010952379</v>
      </c>
      <c r="F90" s="161">
        <v>929.45376611755955</v>
      </c>
      <c r="G90" s="161">
        <v>899.60473113988098</v>
      </c>
      <c r="H90" s="161">
        <v>803.42731190916709</v>
      </c>
      <c r="I90" s="161">
        <v>421.23255383020091</v>
      </c>
      <c r="J90" s="161">
        <v>755.07836927533924</v>
      </c>
      <c r="K90" s="161">
        <v>323.50843618941667</v>
      </c>
      <c r="L90" s="161">
        <v>321.46387938331549</v>
      </c>
      <c r="M90" s="161">
        <v>689.38785706303429</v>
      </c>
      <c r="N90" s="161">
        <v>727.42492344164873</v>
      </c>
      <c r="O90" s="161">
        <v>147.1151461465754</v>
      </c>
      <c r="P90" s="161">
        <v>137.28432450832616</v>
      </c>
      <c r="Q90" s="161">
        <v>180.6431938060318</v>
      </c>
      <c r="R90" s="161">
        <v>171.93154034294298</v>
      </c>
      <c r="S90" s="161">
        <v>204.94513745571089</v>
      </c>
      <c r="T90" s="161">
        <v>177.80642813519455</v>
      </c>
      <c r="U90" s="161">
        <v>124.2872083275725</v>
      </c>
      <c r="V90" s="161">
        <v>204.12871011468141</v>
      </c>
      <c r="W90" s="161">
        <v>361.70550450797617</v>
      </c>
      <c r="X90" s="161">
        <v>238.35244112660715</v>
      </c>
      <c r="Y90" s="161">
        <v>187.75924420595234</v>
      </c>
      <c r="Z90" s="161">
        <v>539.09614515755948</v>
      </c>
      <c r="AA90" s="161">
        <v>690.75306007211191</v>
      </c>
      <c r="AB90" s="161">
        <v>844.48393234469529</v>
      </c>
      <c r="AC90" s="161">
        <v>701.98616299743787</v>
      </c>
    </row>
    <row r="91" spans="1:29" x14ac:dyDescent="0.25">
      <c r="A91" s="7" t="s">
        <v>326</v>
      </c>
      <c r="B91" s="7">
        <v>1048.8499060282738</v>
      </c>
      <c r="C91" s="7">
        <v>1019.0008710505953</v>
      </c>
      <c r="D91" s="7">
        <v>989.15183607291669</v>
      </c>
      <c r="E91" s="7">
        <v>959.3028010952379</v>
      </c>
      <c r="F91" s="7">
        <v>929.45376611755955</v>
      </c>
      <c r="G91" s="7">
        <v>899.60473113988098</v>
      </c>
      <c r="H91" s="7">
        <v>803.42731190916709</v>
      </c>
      <c r="I91" s="7">
        <v>519.48853011469066</v>
      </c>
      <c r="J91" s="7">
        <v>707.74565414550534</v>
      </c>
      <c r="K91" s="7">
        <v>748.16500781691673</v>
      </c>
      <c r="L91" s="7">
        <v>741.25164635849421</v>
      </c>
      <c r="M91" s="7">
        <v>734.3562807334049</v>
      </c>
      <c r="N91" s="7">
        <v>727.42492344164873</v>
      </c>
      <c r="O91" s="7">
        <v>720.51156198322622</v>
      </c>
      <c r="P91" s="7">
        <v>713.59820052480347</v>
      </c>
      <c r="Q91" s="7">
        <v>663.39468564519871</v>
      </c>
      <c r="R91" s="7">
        <v>556.09034111133326</v>
      </c>
      <c r="S91" s="7">
        <v>549.95795582578569</v>
      </c>
      <c r="T91" s="7">
        <v>543.84356637357143</v>
      </c>
      <c r="U91" s="7">
        <v>426.11987090552367</v>
      </c>
      <c r="V91" s="7">
        <v>410.70865626337354</v>
      </c>
      <c r="W91" s="7">
        <v>366.32089496630942</v>
      </c>
      <c r="X91" s="7">
        <v>361.39810281398809</v>
      </c>
      <c r="Y91" s="7">
        <v>356.5292981616667</v>
      </c>
      <c r="Z91" s="7">
        <v>351.66049350934526</v>
      </c>
      <c r="AA91" s="7">
        <v>346.80968469035719</v>
      </c>
      <c r="AB91" s="7">
        <v>467.4748672011238</v>
      </c>
      <c r="AC91" s="7">
        <v>580.99126601129512</v>
      </c>
    </row>
    <row r="92" spans="1:29" x14ac:dyDescent="0.25">
      <c r="A92" s="35" t="s">
        <v>331</v>
      </c>
      <c r="B92" s="7">
        <f>SUM(B86:B89)</f>
        <v>1048.8483707266071</v>
      </c>
      <c r="C92" s="7">
        <f t="shared" ref="C92:AC92" si="358">SUM(C86:C89)</f>
        <v>1018.9993357489286</v>
      </c>
      <c r="D92" s="7">
        <f t="shared" si="358"/>
        <v>989.15030077125004</v>
      </c>
      <c r="E92" s="7">
        <f t="shared" si="358"/>
        <v>959.30126579357125</v>
      </c>
      <c r="F92" s="7">
        <f t="shared" si="358"/>
        <v>929.4522308158929</v>
      </c>
      <c r="G92" s="7">
        <f t="shared" si="358"/>
        <v>949.99610698125207</v>
      </c>
      <c r="H92" s="7">
        <f t="shared" si="358"/>
        <v>991.30235201908374</v>
      </c>
      <c r="I92" s="7">
        <f t="shared" si="358"/>
        <v>519.48699481302401</v>
      </c>
      <c r="J92" s="7">
        <f t="shared" si="358"/>
        <v>669.16922809589516</v>
      </c>
      <c r="K92" s="7">
        <f t="shared" si="358"/>
        <v>748.14279869625011</v>
      </c>
      <c r="L92" s="7">
        <f t="shared" si="358"/>
        <v>741.22943723782748</v>
      </c>
      <c r="M92" s="7">
        <f t="shared" si="358"/>
        <v>925.49053901154753</v>
      </c>
      <c r="N92" s="7">
        <f t="shared" si="358"/>
        <v>918.28957666205361</v>
      </c>
      <c r="O92" s="7">
        <f t="shared" si="358"/>
        <v>911.08861431255946</v>
      </c>
      <c r="P92" s="7">
        <f t="shared" si="358"/>
        <v>903.88765196306542</v>
      </c>
      <c r="Q92" s="7">
        <f t="shared" si="358"/>
        <v>859.44316570697958</v>
      </c>
      <c r="R92" s="7">
        <f t="shared" si="358"/>
        <v>726.82643794733656</v>
      </c>
      <c r="S92" s="7">
        <f t="shared" si="358"/>
        <v>626.58247688250003</v>
      </c>
      <c r="T92" s="7">
        <f t="shared" si="358"/>
        <v>499.71369290889288</v>
      </c>
      <c r="U92" s="7">
        <f t="shared" si="358"/>
        <v>426.097661784857</v>
      </c>
      <c r="V92" s="7">
        <f t="shared" si="358"/>
        <v>410.68369063350679</v>
      </c>
      <c r="W92" s="7">
        <f t="shared" si="358"/>
        <v>366.23091579964273</v>
      </c>
      <c r="X92" s="7">
        <f t="shared" si="358"/>
        <v>361.3621111473214</v>
      </c>
      <c r="Y92" s="7">
        <f t="shared" si="358"/>
        <v>356.49330649500001</v>
      </c>
      <c r="Z92" s="7">
        <f t="shared" si="358"/>
        <v>351.62450184267857</v>
      </c>
      <c r="AA92" s="7">
        <f t="shared" si="358"/>
        <v>346.75569719035718</v>
      </c>
      <c r="AB92" s="7">
        <f t="shared" si="358"/>
        <v>467.39614964185711</v>
      </c>
      <c r="AC92" s="7">
        <f t="shared" si="358"/>
        <v>580.96630038142848</v>
      </c>
    </row>
    <row r="93" spans="1:29" x14ac:dyDescent="0.25">
      <c r="A93" s="35" t="s">
        <v>226</v>
      </c>
      <c r="B93" s="7">
        <v>528.54162220878425</v>
      </c>
      <c r="C93" s="7">
        <v>528.54162220878425</v>
      </c>
      <c r="D93" s="7">
        <v>528.54162220878425</v>
      </c>
      <c r="E93" s="7">
        <v>528.54162220878425</v>
      </c>
      <c r="F93" s="7">
        <v>528.54162220878425</v>
      </c>
      <c r="G93" s="7">
        <v>528.54162220878425</v>
      </c>
      <c r="H93" s="7">
        <v>528.54162220878425</v>
      </c>
      <c r="I93" s="7">
        <v>528.54162220878425</v>
      </c>
      <c r="J93" s="7">
        <v>528.54162220878425</v>
      </c>
      <c r="K93" s="7">
        <v>528.54162220878425</v>
      </c>
      <c r="L93" s="7">
        <v>528.54162220878425</v>
      </c>
      <c r="M93" s="7">
        <v>528.54162220878425</v>
      </c>
      <c r="N93" s="7">
        <v>528.54162220878425</v>
      </c>
      <c r="O93" s="7">
        <v>528.54162220878425</v>
      </c>
      <c r="P93" s="7">
        <v>528.54162220878425</v>
      </c>
      <c r="Q93" s="7">
        <v>528.54162220878425</v>
      </c>
      <c r="R93" s="7">
        <v>528.54162220878425</v>
      </c>
      <c r="S93" s="7">
        <v>528.54162220878425</v>
      </c>
      <c r="T93" s="7">
        <v>528.54162220878425</v>
      </c>
      <c r="U93" s="7">
        <v>528.54162220878425</v>
      </c>
      <c r="V93" s="7">
        <v>528.54162220878425</v>
      </c>
      <c r="W93" s="7">
        <v>528.54162220878425</v>
      </c>
      <c r="X93" s="7">
        <v>528.54162220878425</v>
      </c>
      <c r="Y93" s="7">
        <v>528.54162220878425</v>
      </c>
      <c r="Z93" s="7">
        <v>528.54162220878425</v>
      </c>
      <c r="AA93" s="7">
        <v>528.54162220878425</v>
      </c>
      <c r="AB93" s="7">
        <v>528.54162220878425</v>
      </c>
      <c r="AC93" s="7">
        <v>528.54162220878425</v>
      </c>
    </row>
    <row r="94" spans="1:29" x14ac:dyDescent="0.25">
      <c r="A94" s="35" t="s">
        <v>328</v>
      </c>
      <c r="B94" s="7">
        <v>700.1432468575415</v>
      </c>
      <c r="C94" s="7">
        <v>700.1432468575415</v>
      </c>
      <c r="D94" s="7">
        <v>700.1432468575415</v>
      </c>
      <c r="E94" s="7">
        <v>700.1432468575415</v>
      </c>
      <c r="F94" s="7">
        <v>700.1432468575415</v>
      </c>
      <c r="G94" s="7">
        <v>700.1432468575415</v>
      </c>
      <c r="H94" s="7">
        <v>700.1432468575415</v>
      </c>
      <c r="I94" s="7">
        <v>700.1432468575415</v>
      </c>
      <c r="J94" s="7">
        <v>700.1432468575415</v>
      </c>
      <c r="K94" s="7">
        <v>700.1432468575415</v>
      </c>
      <c r="L94" s="7">
        <v>700.1432468575415</v>
      </c>
      <c r="M94" s="7">
        <v>700.1432468575415</v>
      </c>
      <c r="N94" s="7">
        <v>700.1432468575415</v>
      </c>
      <c r="O94" s="7">
        <v>700.1432468575415</v>
      </c>
      <c r="P94" s="7">
        <v>700.1432468575415</v>
      </c>
      <c r="Q94" s="7">
        <v>700.1432468575415</v>
      </c>
      <c r="R94" s="7">
        <v>700.1432468575415</v>
      </c>
      <c r="S94" s="7">
        <v>700.1432468575415</v>
      </c>
      <c r="T94" s="7">
        <v>700.1432468575415</v>
      </c>
      <c r="U94" s="7">
        <v>700.1432468575415</v>
      </c>
      <c r="V94" s="7">
        <v>700.1432468575415</v>
      </c>
      <c r="W94" s="7">
        <v>700.1432468575415</v>
      </c>
      <c r="X94" s="7">
        <v>700.1432468575415</v>
      </c>
      <c r="Y94" s="7">
        <v>700.1432468575415</v>
      </c>
      <c r="Z94" s="7">
        <v>700.1432468575415</v>
      </c>
      <c r="AA94" s="7">
        <v>700.1432468575415</v>
      </c>
      <c r="AB94" s="7">
        <v>700.1432468575415</v>
      </c>
      <c r="AC94" s="7">
        <v>700.1432468575415</v>
      </c>
    </row>
    <row r="95" spans="1:29" x14ac:dyDescent="0.25">
      <c r="A95" s="35" t="s">
        <v>323</v>
      </c>
      <c r="B95" s="7">
        <f>AVERAGE(B91:AC91)</f>
        <v>651.52259685754291</v>
      </c>
      <c r="C95" s="7">
        <v>34.558635163087182</v>
      </c>
      <c r="D95" s="7">
        <v>34.558635163087182</v>
      </c>
      <c r="E95" s="7">
        <v>34.558635163087182</v>
      </c>
      <c r="F95" s="7">
        <v>34.558635163087182</v>
      </c>
      <c r="G95" s="7">
        <v>34.558635163087182</v>
      </c>
      <c r="H95" s="7">
        <v>34.558635163087182</v>
      </c>
      <c r="I95" s="7">
        <v>34.558635163087182</v>
      </c>
      <c r="J95" s="7">
        <v>34.558635163087182</v>
      </c>
      <c r="K95" s="7">
        <v>34.558635163087182</v>
      </c>
      <c r="L95" s="7">
        <v>34.558635163087182</v>
      </c>
      <c r="M95" s="7">
        <v>34.558635163087182</v>
      </c>
      <c r="N95" s="7">
        <v>34.558635163087182</v>
      </c>
      <c r="O95" s="7">
        <v>34.558635163087182</v>
      </c>
      <c r="P95" s="7">
        <v>34.558635163087182</v>
      </c>
      <c r="Q95" s="7">
        <v>34.558635163087182</v>
      </c>
      <c r="R95" s="7">
        <v>34.558635163087182</v>
      </c>
      <c r="S95" s="7">
        <v>34.558635163087182</v>
      </c>
      <c r="T95" s="7">
        <v>34.558635163087182</v>
      </c>
      <c r="U95" s="7">
        <v>34.558635163087182</v>
      </c>
      <c r="V95" s="7">
        <v>34.558635163087182</v>
      </c>
      <c r="W95" s="7">
        <v>34.558635163087182</v>
      </c>
      <c r="X95" s="7">
        <v>34.558635163087182</v>
      </c>
      <c r="Y95" s="7">
        <v>34.558635163087182</v>
      </c>
      <c r="Z95" s="7">
        <v>34.558635163087182</v>
      </c>
      <c r="AA95" s="7">
        <v>34.558635163087182</v>
      </c>
      <c r="AB95" s="7">
        <v>34.558635163087182</v>
      </c>
      <c r="AC95" s="7">
        <v>34.558635163087182</v>
      </c>
    </row>
    <row r="97" spans="2:2" x14ac:dyDescent="0.25">
      <c r="B97" s="19">
        <f>B94-B93</f>
        <v>171.60162464875725</v>
      </c>
    </row>
  </sheetData>
  <autoFilter ref="A1:AR5" xr:uid="{E7051E11-E7A7-4B70-9FD5-B6849F29AD9D}"/>
  <pageMargins left="0.7" right="0.7" top="0.75" bottom="0.75" header="0.3" footer="0.3"/>
  <pageSetup paperSize="9" orientation="portrait" verticalDpi="0" r:id="rId1"/>
  <ignoredErrors>
    <ignoredError sqref="B92:AC92 U47:AE49 D25:AE27" formulaRange="1"/>
  </ignoredError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B81BA-0A58-4D2F-B592-24C9FCE012FE}">
  <dimension ref="A1:AG54"/>
  <sheetViews>
    <sheetView topLeftCell="A4" zoomScaleNormal="100" workbookViewId="0">
      <selection activeCell="H4" sqref="H4"/>
    </sheetView>
  </sheetViews>
  <sheetFormatPr defaultColWidth="17.28515625" defaultRowHeight="15" x14ac:dyDescent="0.25"/>
  <cols>
    <col min="1" max="1" width="25.7109375" bestFit="1" customWidth="1"/>
    <col min="2" max="2" width="45.7109375" bestFit="1" customWidth="1"/>
    <col min="3" max="3" width="12" bestFit="1" customWidth="1"/>
    <col min="4" max="4" width="15.7109375" bestFit="1" customWidth="1"/>
    <col min="5" max="5" width="14" bestFit="1" customWidth="1"/>
    <col min="6" max="6" width="13.7109375" bestFit="1" customWidth="1"/>
    <col min="7" max="7" width="13.28515625" bestFit="1" customWidth="1"/>
    <col min="8" max="8" width="20" bestFit="1" customWidth="1"/>
    <col min="9" max="33" width="12" bestFit="1" customWidth="1"/>
  </cols>
  <sheetData>
    <row r="1" spans="1:30" x14ac:dyDescent="0.25">
      <c r="A1" s="219" t="s">
        <v>319</v>
      </c>
      <c r="B1" s="171" t="s">
        <v>293</v>
      </c>
      <c r="C1" s="224" t="s">
        <v>294</v>
      </c>
      <c r="D1" s="224"/>
      <c r="E1" s="172" t="s">
        <v>295</v>
      </c>
      <c r="F1" s="172" t="s">
        <v>296</v>
      </c>
      <c r="G1" s="172" t="s">
        <v>297</v>
      </c>
      <c r="H1" s="173" t="s">
        <v>298</v>
      </c>
    </row>
    <row r="2" spans="1:30" ht="26.25" thickBot="1" x14ac:dyDescent="0.3">
      <c r="A2" s="220"/>
      <c r="B2" s="174" t="s">
        <v>312</v>
      </c>
      <c r="C2" s="175" t="s">
        <v>313</v>
      </c>
      <c r="D2" s="175" t="s">
        <v>314</v>
      </c>
      <c r="E2" s="175" t="s">
        <v>315</v>
      </c>
      <c r="F2" s="175" t="s">
        <v>305</v>
      </c>
      <c r="G2" s="169" t="s">
        <v>316</v>
      </c>
      <c r="H2" s="176" t="s">
        <v>280</v>
      </c>
    </row>
    <row r="3" spans="1:30" x14ac:dyDescent="0.25">
      <c r="A3" s="167" t="s">
        <v>182</v>
      </c>
      <c r="B3" s="161">
        <v>3183.4141458890263</v>
      </c>
      <c r="C3" s="161">
        <v>234412.22386008853</v>
      </c>
      <c r="D3" s="170">
        <v>902.85391987420633</v>
      </c>
      <c r="E3" s="161">
        <v>43.370138999999995</v>
      </c>
      <c r="F3" s="161">
        <v>14799.165421845959</v>
      </c>
      <c r="G3" s="7">
        <v>13267.188218752352</v>
      </c>
      <c r="H3" s="161">
        <v>0</v>
      </c>
    </row>
    <row r="4" spans="1:30" x14ac:dyDescent="0.25">
      <c r="A4" s="6" t="s">
        <v>317</v>
      </c>
      <c r="B4" s="7">
        <v>2157.5163407170794</v>
      </c>
      <c r="C4" s="7">
        <v>269673.70629809151</v>
      </c>
      <c r="D4" s="168">
        <v>953.06400000000019</v>
      </c>
      <c r="E4" s="7">
        <v>47.795628999999998</v>
      </c>
      <c r="F4" s="7">
        <v>19604.010912011163</v>
      </c>
      <c r="G4" s="7">
        <v>15063.180268567401</v>
      </c>
      <c r="H4" s="7">
        <v>0.56280780825182819</v>
      </c>
    </row>
    <row r="5" spans="1:30" x14ac:dyDescent="0.25">
      <c r="A5" s="6" t="s">
        <v>291</v>
      </c>
      <c r="B5" s="7">
        <v>2692.7557644410881</v>
      </c>
      <c r="C5" s="7">
        <v>272041.81757584569</v>
      </c>
      <c r="D5" s="7">
        <v>967.64178456644106</v>
      </c>
      <c r="E5" s="7">
        <v>44.841610000000017</v>
      </c>
      <c r="F5" s="7">
        <v>18242.6327120112</v>
      </c>
      <c r="G5" s="7">
        <v>6825.2071211136717</v>
      </c>
      <c r="H5" s="7">
        <v>0.3214520186607035</v>
      </c>
    </row>
    <row r="9" spans="1:30" ht="15.75" thickBot="1" x14ac:dyDescent="0.3"/>
    <row r="10" spans="1:30" x14ac:dyDescent="0.25">
      <c r="B10" s="177" t="s">
        <v>320</v>
      </c>
    </row>
    <row r="11" spans="1:30" x14ac:dyDescent="0.25">
      <c r="B11" s="6"/>
      <c r="C11" s="6">
        <v>2023</v>
      </c>
      <c r="D11" s="6">
        <v>2024</v>
      </c>
      <c r="E11" s="6">
        <v>2025</v>
      </c>
      <c r="F11" s="6">
        <v>2026</v>
      </c>
      <c r="G11" s="6">
        <v>2027</v>
      </c>
      <c r="H11" s="6">
        <v>2028</v>
      </c>
      <c r="I11" s="6">
        <v>2029</v>
      </c>
      <c r="J11" s="6">
        <v>2030</v>
      </c>
      <c r="K11" s="6">
        <v>2031</v>
      </c>
      <c r="L11" s="6">
        <v>2032</v>
      </c>
      <c r="M11" s="6">
        <v>2033</v>
      </c>
      <c r="N11" s="6">
        <v>2034</v>
      </c>
      <c r="O11" s="6">
        <v>2035</v>
      </c>
      <c r="P11" s="6">
        <v>2036</v>
      </c>
      <c r="Q11" s="6">
        <v>2037</v>
      </c>
      <c r="R11" s="6">
        <v>2038</v>
      </c>
      <c r="S11" s="6">
        <v>2039</v>
      </c>
      <c r="T11" s="6">
        <v>2040</v>
      </c>
      <c r="U11" s="6">
        <v>2041</v>
      </c>
      <c r="V11" s="6">
        <v>2042</v>
      </c>
      <c r="W11" s="6">
        <v>2043</v>
      </c>
      <c r="X11" s="6">
        <v>2044</v>
      </c>
      <c r="Y11" s="6">
        <v>2045</v>
      </c>
      <c r="Z11" s="6">
        <v>2046</v>
      </c>
      <c r="AA11" s="6">
        <v>2047</v>
      </c>
      <c r="AB11" s="6">
        <v>2048</v>
      </c>
      <c r="AC11" s="6">
        <v>2049</v>
      </c>
      <c r="AD11" s="6">
        <v>2050</v>
      </c>
    </row>
    <row r="12" spans="1:30" x14ac:dyDescent="0.25">
      <c r="B12" s="6" t="s">
        <v>261</v>
      </c>
      <c r="C12" s="7">
        <v>0</v>
      </c>
      <c r="D12" s="76">
        <f>IFERROR($C12*(1+(($J12/$C12-1)*(D$11-$C$11)/($J$11-$C$11))),0)</f>
        <v>0</v>
      </c>
      <c r="E12" s="76">
        <f t="shared" ref="E12:I13" si="0">IFERROR($C12*(1+(($J12/$C12-1)*(E$11-$C$11)/($J$11-$C$11))),0)</f>
        <v>0</v>
      </c>
      <c r="F12" s="76">
        <f t="shared" si="0"/>
        <v>0</v>
      </c>
      <c r="G12" s="76">
        <f t="shared" si="0"/>
        <v>0</v>
      </c>
      <c r="H12" s="76">
        <f t="shared" si="0"/>
        <v>0</v>
      </c>
      <c r="I12" s="76">
        <f t="shared" si="0"/>
        <v>0</v>
      </c>
      <c r="J12" s="7">
        <v>2.5519843807075837E-4</v>
      </c>
      <c r="K12" s="76">
        <f t="shared" ref="K12:N13" si="1">IFERROR($J12*(1+(($O12/$J12-1)*(K$11-$J$11)/($O$11-$J$11))),0)</f>
        <v>1.9362144826142735E-4</v>
      </c>
      <c r="L12" s="76">
        <f t="shared" si="1"/>
        <v>1.3204445845209635E-4</v>
      </c>
      <c r="M12" s="76">
        <f t="shared" si="1"/>
        <v>7.0467468642765316E-5</v>
      </c>
      <c r="N12" s="76">
        <f t="shared" si="1"/>
        <v>8.8904788334343013E-6</v>
      </c>
      <c r="O12" s="7">
        <v>-5.2686510975896717E-5</v>
      </c>
      <c r="P12" s="76">
        <f>IFERROR($O12*(1+(($T12/$O12-1)*(P$11-$O$11)/($T$11-$O$11))),0)</f>
        <v>4.3736595922387878E-3</v>
      </c>
      <c r="Q12" s="76">
        <f>IFERROR($O12*(1+(($T12/$O12-1)*(Q$11-$O$11)/($T$11-$O$11))),0)</f>
        <v>8.8000056954534722E-3</v>
      </c>
      <c r="R12" s="76">
        <f>IFERROR($O12*(1+(($T12/$O12-1)*(R$11-$O$11)/($T$11-$O$11))),0)</f>
        <v>1.3226351798668157E-2</v>
      </c>
      <c r="S12" s="76">
        <f>IFERROR($O12*(1+(($T12/$O12-1)*(S$11-$O$11)/($T$11-$O$11))),0)</f>
        <v>1.7652697901882841E-2</v>
      </c>
      <c r="T12" s="7">
        <v>2.2079044005097526E-2</v>
      </c>
      <c r="U12" s="76">
        <f>IFERROR($T12*(1+(($Y12/$T12-1)*(U$11-$T$11)/($Y$11-$T$11))),0)</f>
        <v>2.7112576213558271E-2</v>
      </c>
      <c r="V12" s="76">
        <f>IFERROR($T12*(1+(($Y12/$T12-1)*(V$11-$T$11)/($Y$11-$T$11))),0)</f>
        <v>3.214610842201901E-2</v>
      </c>
      <c r="W12" s="76">
        <f>IFERROR($T12*(1+(($Y12/$T12-1)*(W$11-$T$11)/($Y$11-$T$11))),0)</f>
        <v>3.7179640630479759E-2</v>
      </c>
      <c r="X12" s="76">
        <f>IFERROR($T12*(1+(($Y12/$T12-1)*(X$11-$T$11)/($Y$11-$T$11))),0)</f>
        <v>4.2213172838940501E-2</v>
      </c>
      <c r="Y12" s="7">
        <v>4.724670504740125E-2</v>
      </c>
      <c r="Z12" s="76">
        <f>IFERROR($Y12*(1+(($AD12/$Y12-1)*(Z$11-$Y$11)/($AD$11-$Y$11))),0)</f>
        <v>5.2175824053254431E-2</v>
      </c>
      <c r="AA12" s="76">
        <f t="shared" ref="AA12:AC13" si="2">IFERROR($Y12*(1+(($AD12/$Y12-1)*(AA$11-$Y$11)/($AD$11-$Y$11))),0)</f>
        <v>5.7104943059107606E-2</v>
      </c>
      <c r="AB12" s="76">
        <f t="shared" si="2"/>
        <v>6.2034062064960788E-2</v>
      </c>
      <c r="AC12" s="76">
        <f t="shared" si="2"/>
        <v>6.6963181070813962E-2</v>
      </c>
      <c r="AD12" s="7">
        <v>7.1892300076667137E-2</v>
      </c>
    </row>
    <row r="13" spans="1:30" x14ac:dyDescent="0.25">
      <c r="B13" s="6" t="s">
        <v>291</v>
      </c>
      <c r="C13" s="7">
        <v>0</v>
      </c>
      <c r="D13" s="76">
        <f t="shared" ref="D13" si="3">IFERROR($C13*(1+(($J13/$C13-1)*(D$11-$C$11)/($J$11-$C$11))),0)</f>
        <v>0</v>
      </c>
      <c r="E13" s="76">
        <f t="shared" si="0"/>
        <v>0</v>
      </c>
      <c r="F13" s="76">
        <f t="shared" si="0"/>
        <v>0</v>
      </c>
      <c r="G13" s="76">
        <f t="shared" si="0"/>
        <v>0</v>
      </c>
      <c r="H13" s="76">
        <f t="shared" si="0"/>
        <v>0</v>
      </c>
      <c r="I13" s="76">
        <f t="shared" si="0"/>
        <v>0</v>
      </c>
      <c r="J13" s="7">
        <v>4.6213263838144059E-3</v>
      </c>
      <c r="K13" s="76">
        <f t="shared" si="1"/>
        <v>4.7355505855866563E-3</v>
      </c>
      <c r="L13" s="76">
        <f t="shared" si="1"/>
        <v>4.8497747873589066E-3</v>
      </c>
      <c r="M13" s="76">
        <f t="shared" si="1"/>
        <v>4.9639989891311579E-3</v>
      </c>
      <c r="N13" s="76">
        <f t="shared" si="1"/>
        <v>5.0782231909034083E-3</v>
      </c>
      <c r="O13" s="7">
        <v>5.1924473926756587E-3</v>
      </c>
      <c r="P13" s="76">
        <f t="shared" ref="P13" si="4">IFERROR($O13*(1+(($T13/$O13-1)*(P$11-$O$11)/($T$11-$O$11))),0)</f>
        <v>6.7753238448971416E-3</v>
      </c>
      <c r="Q13" s="76">
        <f>IFERROR($O13*(1+(($T13/$O13-1)*(Q$11-$O$11)/($T$11-$O$11))),0)</f>
        <v>8.3582002971186245E-3</v>
      </c>
      <c r="R13" s="76">
        <f>IFERROR($O13*(1+(($T13/$O13-1)*(R$11-$O$11)/($T$11-$O$11))),0)</f>
        <v>9.9410767493401057E-3</v>
      </c>
      <c r="S13" s="76">
        <f>IFERROR($O13*(1+(($T13/$O13-1)*(S$11-$O$11)/($T$11-$O$11))),0)</f>
        <v>1.1523953201561589E-2</v>
      </c>
      <c r="T13" s="7">
        <v>1.310682965378307E-2</v>
      </c>
      <c r="U13" s="76">
        <f t="shared" ref="U13" si="5">IFERROR($T13*(1+(($Y13/$T13-1)*(U$11-$T$11)/($Y$11-$T$11))),0)</f>
        <v>1.5059788495622771E-2</v>
      </c>
      <c r="V13" s="76">
        <f>IFERROR($T13*(1+(($Y13/$T13-1)*(V$11-$T$11)/($Y$11-$T$11))),0)</f>
        <v>1.7012747337462476E-2</v>
      </c>
      <c r="W13" s="76">
        <f>IFERROR($T13*(1+(($Y13/$T13-1)*(W$11-$T$11)/($Y$11-$T$11))),0)</f>
        <v>1.8965706179302176E-2</v>
      </c>
      <c r="X13" s="76">
        <f>IFERROR($T13*(1+(($Y13/$T13-1)*(X$11-$T$11)/($Y$11-$T$11))),0)</f>
        <v>2.0918665021141879E-2</v>
      </c>
      <c r="Y13" s="7">
        <v>2.2871623862981583E-2</v>
      </c>
      <c r="Z13" s="76">
        <f t="shared" ref="Z13" si="6">IFERROR($Y13*(1+(($AD13/$Y13-1)*(Z$11-$Y$11)/($AD$11-$Y$11))),0)</f>
        <v>2.5079534754522514E-2</v>
      </c>
      <c r="AA13" s="76">
        <f t="shared" si="2"/>
        <v>2.7287445646063446E-2</v>
      </c>
      <c r="AB13" s="76">
        <f t="shared" si="2"/>
        <v>2.9495356537604378E-2</v>
      </c>
      <c r="AC13" s="76">
        <f t="shared" si="2"/>
        <v>3.170326742914531E-2</v>
      </c>
      <c r="AD13" s="7">
        <v>3.3911178320686242E-2</v>
      </c>
    </row>
    <row r="15" spans="1:30" x14ac:dyDescent="0.25">
      <c r="B15" s="221" t="s">
        <v>293</v>
      </c>
      <c r="C15" s="221" t="s">
        <v>294</v>
      </c>
      <c r="D15" s="221"/>
      <c r="E15" s="221" t="s">
        <v>295</v>
      </c>
      <c r="F15" s="221" t="s">
        <v>296</v>
      </c>
      <c r="G15" s="221" t="s">
        <v>297</v>
      </c>
      <c r="H15" s="221" t="s">
        <v>298</v>
      </c>
    </row>
    <row r="16" spans="1:30" x14ac:dyDescent="0.25">
      <c r="B16" s="221"/>
      <c r="C16" s="155" t="s">
        <v>313</v>
      </c>
      <c r="D16" s="155" t="s">
        <v>314</v>
      </c>
      <c r="E16" s="221"/>
      <c r="F16" s="221"/>
      <c r="G16" s="221"/>
      <c r="H16" s="221"/>
      <c r="O16" s="80"/>
    </row>
    <row r="17" spans="1:8" x14ac:dyDescent="0.25">
      <c r="A17" s="54" t="s">
        <v>303</v>
      </c>
      <c r="B17" s="76">
        <v>0.16666666666666666</v>
      </c>
      <c r="C17" s="76">
        <v>0.16666666666666666</v>
      </c>
      <c r="D17" s="178"/>
      <c r="E17" s="76">
        <v>0.16666666666666666</v>
      </c>
      <c r="F17" s="76">
        <v>0.16666666666666666</v>
      </c>
      <c r="G17" s="76">
        <v>0.16666666666666666</v>
      </c>
      <c r="H17" s="76">
        <v>0.16666666666666666</v>
      </c>
    </row>
    <row r="18" spans="1:8" x14ac:dyDescent="0.25">
      <c r="A18" s="54" t="s">
        <v>293</v>
      </c>
      <c r="B18" s="76">
        <v>0.66666666666666663</v>
      </c>
      <c r="C18" s="76">
        <v>6.666666666666668E-2</v>
      </c>
      <c r="D18" s="178"/>
      <c r="E18" s="76">
        <v>6.666666666666668E-2</v>
      </c>
      <c r="F18" s="76">
        <v>6.666666666666668E-2</v>
      </c>
      <c r="G18" s="76">
        <v>6.666666666666668E-2</v>
      </c>
      <c r="H18" s="76">
        <v>6.666666666666668E-2</v>
      </c>
    </row>
    <row r="19" spans="1:8" x14ac:dyDescent="0.25">
      <c r="A19" s="54" t="s">
        <v>294</v>
      </c>
      <c r="B19" s="76">
        <v>6.666666666666668E-2</v>
      </c>
      <c r="C19" s="76">
        <v>0.66666666666666663</v>
      </c>
      <c r="D19" s="178"/>
      <c r="E19" s="76">
        <v>6.666666666666668E-2</v>
      </c>
      <c r="F19" s="76">
        <v>6.666666666666668E-2</v>
      </c>
      <c r="G19" s="76">
        <v>6.666666666666668E-2</v>
      </c>
      <c r="H19" s="76">
        <v>6.666666666666668E-2</v>
      </c>
    </row>
    <row r="20" spans="1:8" x14ac:dyDescent="0.25">
      <c r="A20" s="54" t="s">
        <v>295</v>
      </c>
      <c r="B20" s="76">
        <v>6.666666666666668E-2</v>
      </c>
      <c r="C20" s="76">
        <v>6.666666666666668E-2</v>
      </c>
      <c r="D20" s="178"/>
      <c r="E20" s="76">
        <v>0.66666666666666663</v>
      </c>
      <c r="F20" s="76">
        <v>6.666666666666668E-2</v>
      </c>
      <c r="G20" s="76">
        <v>6.666666666666668E-2</v>
      </c>
      <c r="H20" s="76">
        <v>6.666666666666668E-2</v>
      </c>
    </row>
    <row r="21" spans="1:8" x14ac:dyDescent="0.25">
      <c r="A21" s="54" t="s">
        <v>296</v>
      </c>
      <c r="B21" s="76">
        <v>6.666666666666668E-2</v>
      </c>
      <c r="C21" s="76">
        <v>6.666666666666668E-2</v>
      </c>
      <c r="D21" s="178"/>
      <c r="E21" s="76">
        <v>6.666666666666668E-2</v>
      </c>
      <c r="F21" s="76">
        <v>0.66666666666666663</v>
      </c>
      <c r="G21" s="76">
        <v>6.666666666666668E-2</v>
      </c>
      <c r="H21" s="76">
        <v>6.666666666666668E-2</v>
      </c>
    </row>
    <row r="22" spans="1:8" x14ac:dyDescent="0.25">
      <c r="A22" s="54" t="s">
        <v>297</v>
      </c>
      <c r="B22" s="76">
        <v>6.666666666666668E-2</v>
      </c>
      <c r="C22" s="76">
        <v>6.666666666666668E-2</v>
      </c>
      <c r="D22" s="178"/>
      <c r="E22" s="76">
        <v>6.666666666666668E-2</v>
      </c>
      <c r="F22" s="76">
        <v>6.666666666666668E-2</v>
      </c>
      <c r="G22" s="76">
        <v>0.66666666666666663</v>
      </c>
      <c r="H22" s="76">
        <v>6.666666666666668E-2</v>
      </c>
    </row>
    <row r="23" spans="1:8" x14ac:dyDescent="0.25">
      <c r="A23" s="54" t="s">
        <v>298</v>
      </c>
      <c r="B23" s="76">
        <v>6.666666666666668E-2</v>
      </c>
      <c r="C23" s="76">
        <v>6.666666666666668E-2</v>
      </c>
      <c r="D23" s="178"/>
      <c r="E23" s="76">
        <v>6.666666666666668E-2</v>
      </c>
      <c r="F23" s="76">
        <v>6.666666666666668E-2</v>
      </c>
      <c r="G23" s="76">
        <v>6.666666666666668E-2</v>
      </c>
      <c r="H23" s="76">
        <v>0.66666666666666663</v>
      </c>
    </row>
    <row r="26" spans="1:8" x14ac:dyDescent="0.25">
      <c r="B26" s="178" t="s">
        <v>293</v>
      </c>
      <c r="C26" s="222" t="s">
        <v>294</v>
      </c>
      <c r="D26" s="223"/>
      <c r="E26" s="178" t="s">
        <v>295</v>
      </c>
      <c r="F26" s="178" t="s">
        <v>296</v>
      </c>
      <c r="G26" s="178" t="s">
        <v>297</v>
      </c>
      <c r="H26" s="178" t="s">
        <v>298</v>
      </c>
    </row>
    <row r="27" spans="1:8" ht="25.5" x14ac:dyDescent="0.25">
      <c r="B27" s="185" t="s">
        <v>312</v>
      </c>
      <c r="C27" s="166" t="s">
        <v>313</v>
      </c>
      <c r="D27" s="166" t="s">
        <v>314</v>
      </c>
      <c r="E27" s="169" t="s">
        <v>315</v>
      </c>
      <c r="F27" s="169" t="s">
        <v>305</v>
      </c>
      <c r="G27" s="169" t="s">
        <v>316</v>
      </c>
      <c r="H27" s="186" t="s">
        <v>280</v>
      </c>
    </row>
    <row r="28" spans="1:8" x14ac:dyDescent="0.25">
      <c r="A28" s="54" t="s">
        <v>303</v>
      </c>
      <c r="B28" s="76">
        <v>0.16666666666666666</v>
      </c>
      <c r="C28" s="76">
        <v>8.3333333333333329E-2</v>
      </c>
      <c r="D28" s="76">
        <v>8.3333333333333329E-2</v>
      </c>
      <c r="E28" s="76">
        <v>0.16666666666666666</v>
      </c>
      <c r="F28" s="76">
        <v>0.16666666666666666</v>
      </c>
      <c r="G28" s="76">
        <v>0.16666666666666666</v>
      </c>
      <c r="H28" s="76">
        <v>0.16666666666666666</v>
      </c>
    </row>
    <row r="29" spans="1:8" x14ac:dyDescent="0.25">
      <c r="A29" s="54" t="s">
        <v>293</v>
      </c>
      <c r="B29" s="76">
        <v>0.66666666666666663</v>
      </c>
      <c r="C29" s="76">
        <v>3.333333333333334E-2</v>
      </c>
      <c r="D29" s="76">
        <v>3.333333333333334E-2</v>
      </c>
      <c r="E29" s="76">
        <v>6.666666666666668E-2</v>
      </c>
      <c r="F29" s="76">
        <v>6.666666666666668E-2</v>
      </c>
      <c r="G29" s="76">
        <v>6.666666666666668E-2</v>
      </c>
      <c r="H29" s="76">
        <v>6.666666666666668E-2</v>
      </c>
    </row>
    <row r="30" spans="1:8" x14ac:dyDescent="0.25">
      <c r="A30" s="54" t="s">
        <v>294</v>
      </c>
      <c r="B30" s="76">
        <v>6.666666666666668E-2</v>
      </c>
      <c r="C30" s="76">
        <v>0.33333333333333331</v>
      </c>
      <c r="D30" s="76">
        <v>0.33333333333333331</v>
      </c>
      <c r="E30" s="76">
        <v>6.666666666666668E-2</v>
      </c>
      <c r="F30" s="76">
        <v>6.666666666666668E-2</v>
      </c>
      <c r="G30" s="76">
        <v>6.666666666666668E-2</v>
      </c>
      <c r="H30" s="76">
        <v>6.666666666666668E-2</v>
      </c>
    </row>
    <row r="31" spans="1:8" x14ac:dyDescent="0.25">
      <c r="A31" s="54" t="s">
        <v>295</v>
      </c>
      <c r="B31" s="76">
        <v>6.666666666666668E-2</v>
      </c>
      <c r="C31" s="76">
        <v>3.333333333333334E-2</v>
      </c>
      <c r="D31" s="76">
        <v>3.333333333333334E-2</v>
      </c>
      <c r="E31" s="76">
        <v>0.66666666666666663</v>
      </c>
      <c r="F31" s="76">
        <v>6.666666666666668E-2</v>
      </c>
      <c r="G31" s="76">
        <v>6.666666666666668E-2</v>
      </c>
      <c r="H31" s="76">
        <v>6.666666666666668E-2</v>
      </c>
    </row>
    <row r="32" spans="1:8" x14ac:dyDescent="0.25">
      <c r="A32" s="54" t="s">
        <v>296</v>
      </c>
      <c r="B32" s="76">
        <v>6.666666666666668E-2</v>
      </c>
      <c r="C32" s="76">
        <v>3.333333333333334E-2</v>
      </c>
      <c r="D32" s="76">
        <v>3.333333333333334E-2</v>
      </c>
      <c r="E32" s="76">
        <v>6.666666666666668E-2</v>
      </c>
      <c r="F32" s="76">
        <v>0.66666666666666663</v>
      </c>
      <c r="G32" s="76">
        <v>6.666666666666668E-2</v>
      </c>
      <c r="H32" s="76">
        <v>6.666666666666668E-2</v>
      </c>
    </row>
    <row r="33" spans="1:33" x14ac:dyDescent="0.25">
      <c r="A33" s="54" t="s">
        <v>297</v>
      </c>
      <c r="B33" s="76">
        <v>6.666666666666668E-2</v>
      </c>
      <c r="C33" s="76">
        <v>3.333333333333334E-2</v>
      </c>
      <c r="D33" s="76">
        <v>3.333333333333334E-2</v>
      </c>
      <c r="E33" s="76">
        <v>6.666666666666668E-2</v>
      </c>
      <c r="F33" s="76">
        <v>6.666666666666668E-2</v>
      </c>
      <c r="G33" s="76">
        <v>0.66666666666666663</v>
      </c>
      <c r="H33" s="76">
        <v>6.666666666666668E-2</v>
      </c>
    </row>
    <row r="34" spans="1:33" x14ac:dyDescent="0.25">
      <c r="A34" s="54" t="s">
        <v>298</v>
      </c>
      <c r="B34" s="76">
        <v>6.666666666666668E-2</v>
      </c>
      <c r="C34" s="76">
        <v>3.333333333333334E-2</v>
      </c>
      <c r="D34" s="76">
        <v>3.333333333333334E-2</v>
      </c>
      <c r="E34" s="76">
        <v>6.666666666666668E-2</v>
      </c>
      <c r="F34" s="76">
        <v>6.666666666666668E-2</v>
      </c>
      <c r="G34" s="76">
        <v>6.666666666666668E-2</v>
      </c>
      <c r="H34" s="76">
        <v>0.66666666666666663</v>
      </c>
    </row>
    <row r="39" spans="1:33" x14ac:dyDescent="0.25">
      <c r="B39" s="19"/>
    </row>
    <row r="40" spans="1:33" ht="15.75" thickBot="1" x14ac:dyDescent="0.3">
      <c r="B40" s="19"/>
    </row>
    <row r="41" spans="1:33" x14ac:dyDescent="0.25">
      <c r="A41" s="113" t="s">
        <v>321</v>
      </c>
      <c r="B41" s="119" t="s">
        <v>303</v>
      </c>
      <c r="C41" s="119" t="s">
        <v>293</v>
      </c>
      <c r="D41" s="119" t="s">
        <v>294</v>
      </c>
      <c r="E41" s="119" t="s">
        <v>295</v>
      </c>
      <c r="F41" s="119" t="s">
        <v>296</v>
      </c>
      <c r="G41" s="119" t="s">
        <v>297</v>
      </c>
      <c r="H41" s="120" t="s">
        <v>298</v>
      </c>
    </row>
    <row r="42" spans="1:33" x14ac:dyDescent="0.25">
      <c r="A42" s="182" t="s">
        <v>182</v>
      </c>
      <c r="B42" s="54"/>
      <c r="C42" s="54"/>
      <c r="D42" s="54"/>
      <c r="E42" s="54"/>
      <c r="F42" s="54"/>
      <c r="G42" s="54"/>
      <c r="H42" s="179"/>
    </row>
    <row r="43" spans="1:33" x14ac:dyDescent="0.25">
      <c r="A43" s="182" t="s">
        <v>317</v>
      </c>
      <c r="B43" s="54"/>
      <c r="C43" s="54"/>
      <c r="D43" s="54"/>
      <c r="E43" s="54"/>
      <c r="F43" s="54"/>
      <c r="G43" s="54"/>
      <c r="H43" s="179"/>
    </row>
    <row r="44" spans="1:33" ht="15.75" thickBot="1" x14ac:dyDescent="0.3">
      <c r="A44" s="115" t="s">
        <v>291</v>
      </c>
      <c r="B44" s="180"/>
      <c r="C44" s="180"/>
      <c r="D44" s="180"/>
      <c r="E44" s="180"/>
      <c r="F44" s="180"/>
      <c r="G44" s="180"/>
      <c r="H44" s="181"/>
    </row>
    <row r="48" spans="1:33" x14ac:dyDescent="0.25">
      <c r="F48">
        <v>360.11300383082545</v>
      </c>
      <c r="G48">
        <v>350.67327008082538</v>
      </c>
      <c r="H48">
        <v>341.23353633082542</v>
      </c>
      <c r="I48">
        <v>331.7938025808254</v>
      </c>
      <c r="J48">
        <v>322.35406883082544</v>
      </c>
      <c r="K48">
        <v>312.91433508082542</v>
      </c>
      <c r="L48">
        <v>283.2825624435236</v>
      </c>
      <c r="M48">
        <v>175.31902808082549</v>
      </c>
      <c r="N48">
        <v>286.7576268239967</v>
      </c>
      <c r="O48">
        <v>295.79722759185398</v>
      </c>
      <c r="P48">
        <v>294.37831960971113</v>
      </c>
      <c r="Q48">
        <v>292.99575718312383</v>
      </c>
      <c r="R48">
        <v>291.54050364542542</v>
      </c>
      <c r="S48">
        <v>291.75158963553667</v>
      </c>
      <c r="T48">
        <v>289.05404675386438</v>
      </c>
      <c r="U48">
        <v>260.96445333627901</v>
      </c>
      <c r="V48">
        <v>197.33908665153976</v>
      </c>
      <c r="W48">
        <v>195.91156073833005</v>
      </c>
      <c r="X48">
        <v>194.52350662625986</v>
      </c>
      <c r="Y48">
        <v>166.90992854345342</v>
      </c>
      <c r="Z48">
        <v>161.46578885641955</v>
      </c>
      <c r="AA48">
        <v>144.80201688492062</v>
      </c>
      <c r="AB48">
        <v>143.45601030753969</v>
      </c>
      <c r="AC48">
        <v>142.21904039682539</v>
      </c>
      <c r="AD48">
        <v>140.9820704861111</v>
      </c>
      <c r="AE48">
        <v>139.78144613095236</v>
      </c>
      <c r="AF48">
        <v>209.20586251366541</v>
      </c>
      <c r="AG48">
        <v>207.68767113856251</v>
      </c>
    </row>
    <row r="49" spans="2:30" x14ac:dyDescent="0.25">
      <c r="C49">
        <v>6825.2071211136717</v>
      </c>
    </row>
    <row r="52" spans="2:30" x14ac:dyDescent="0.25">
      <c r="B52" t="s">
        <v>318</v>
      </c>
      <c r="C52" s="8">
        <v>360.19445013329681</v>
      </c>
      <c r="D52" s="8">
        <v>350.76586301438255</v>
      </c>
      <c r="E52" s="8">
        <v>341.33670195568254</v>
      </c>
      <c r="F52" s="8">
        <v>331.9069669571968</v>
      </c>
      <c r="G52" s="8">
        <v>322.47665801892543</v>
      </c>
      <c r="H52" s="8">
        <v>322.87608994827059</v>
      </c>
      <c r="I52" s="8">
        <v>320.45928892367357</v>
      </c>
      <c r="J52" s="8">
        <v>175.45713856996835</v>
      </c>
      <c r="K52" s="8">
        <v>246.43826352270247</v>
      </c>
      <c r="L52" s="8">
        <v>295.95305117075401</v>
      </c>
      <c r="M52" s="8">
        <v>294.54277931604327</v>
      </c>
      <c r="N52" s="8">
        <v>1400.5821902385903</v>
      </c>
      <c r="O52" s="8">
        <v>1399.860734355062</v>
      </c>
      <c r="P52" s="8">
        <v>1401.5333607301252</v>
      </c>
      <c r="Q52" s="8">
        <v>1398.490072864224</v>
      </c>
      <c r="R52" s="8">
        <v>1375.7320840278562</v>
      </c>
      <c r="S52" s="8">
        <v>1303.9567254353562</v>
      </c>
      <c r="T52" s="8">
        <v>1281.5424610407349</v>
      </c>
      <c r="U52" s="8">
        <v>568.91515321519921</v>
      </c>
      <c r="V52" s="8">
        <v>166.98722010025395</v>
      </c>
      <c r="W52" s="8">
        <v>161.70831465454452</v>
      </c>
      <c r="X52" s="8">
        <v>145.05050674099203</v>
      </c>
      <c r="Y52" s="8">
        <v>143.71033456423612</v>
      </c>
      <c r="Z52" s="8">
        <v>142.47906939682539</v>
      </c>
      <c r="AA52" s="8">
        <v>141.24767457209325</v>
      </c>
      <c r="AB52" s="8">
        <v>140.05249564559523</v>
      </c>
      <c r="AC52" s="8">
        <v>302.29060445765589</v>
      </c>
      <c r="AD52" s="8">
        <v>226.63401499715775</v>
      </c>
    </row>
    <row r="53" spans="2:30" x14ac:dyDescent="0.25">
      <c r="B53" t="s">
        <v>182</v>
      </c>
      <c r="C53" s="8">
        <v>360.11300383082545</v>
      </c>
      <c r="D53" s="8">
        <v>350.67327008082538</v>
      </c>
      <c r="E53" s="8">
        <v>341.23353633082542</v>
      </c>
      <c r="F53" s="8">
        <v>331.7938025808254</v>
      </c>
      <c r="G53" s="8">
        <v>322.35406883082544</v>
      </c>
      <c r="H53" s="8">
        <v>312.91433508082542</v>
      </c>
      <c r="I53" s="8">
        <v>283.2825624435236</v>
      </c>
      <c r="J53" s="8">
        <v>155.74025378207764</v>
      </c>
      <c r="K53" s="8">
        <v>297.21613557399684</v>
      </c>
      <c r="L53" s="8">
        <v>136.33329955613968</v>
      </c>
      <c r="M53" s="8">
        <v>136.15136148471112</v>
      </c>
      <c r="N53" s="8">
        <v>275.98136896980986</v>
      </c>
      <c r="O53" s="8">
        <v>291.54050364542542</v>
      </c>
      <c r="P53" s="8">
        <v>77.264014536054788</v>
      </c>
      <c r="Q53" s="8">
        <v>71.780370663049979</v>
      </c>
      <c r="R53" s="8">
        <v>98.963519296494923</v>
      </c>
      <c r="S53" s="8">
        <v>74.693132015899465</v>
      </c>
      <c r="T53" s="8">
        <v>71.380139606231864</v>
      </c>
      <c r="U53" s="8">
        <v>55.210326795711936</v>
      </c>
      <c r="V53" s="8">
        <v>37.002283361747615</v>
      </c>
      <c r="W53" s="8">
        <v>836.0469064084516</v>
      </c>
      <c r="X53" s="8">
        <v>1167.0035880761507</v>
      </c>
      <c r="Y53" s="8">
        <v>1135.426726130851</v>
      </c>
      <c r="Z53" s="8">
        <v>1116.1916402777777</v>
      </c>
      <c r="AA53" s="8">
        <v>1257.8264750694443</v>
      </c>
      <c r="AB53" s="8">
        <v>1315.1686204970531</v>
      </c>
      <c r="AC53" s="8">
        <v>1446.2199995969988</v>
      </c>
      <c r="AD53" s="8">
        <v>911.68297422979788</v>
      </c>
    </row>
    <row r="54" spans="2:30" x14ac:dyDescent="0.25">
      <c r="B54" t="s">
        <v>243</v>
      </c>
      <c r="C54" s="8">
        <v>360.11300383082545</v>
      </c>
      <c r="D54" s="8">
        <v>350.67327008082538</v>
      </c>
      <c r="E54" s="8">
        <v>341.23353633082542</v>
      </c>
      <c r="F54" s="8">
        <v>331.7938025808254</v>
      </c>
      <c r="G54" s="8">
        <v>322.35406883082544</v>
      </c>
      <c r="H54" s="8">
        <v>312.91433508082542</v>
      </c>
      <c r="I54" s="8">
        <v>283.2825624435236</v>
      </c>
      <c r="J54" s="8">
        <v>175.31902808082549</v>
      </c>
      <c r="K54" s="8">
        <v>286.7576268239967</v>
      </c>
      <c r="L54" s="8">
        <v>295.79722759185398</v>
      </c>
      <c r="M54" s="8">
        <v>294.37831960971113</v>
      </c>
      <c r="N54" s="8">
        <v>292.99575718312383</v>
      </c>
      <c r="O54" s="8">
        <v>291.54050364542542</v>
      </c>
      <c r="P54" s="8">
        <v>291.75158963553667</v>
      </c>
      <c r="Q54" s="8">
        <v>289.05404675386438</v>
      </c>
      <c r="R54" s="8">
        <v>260.96445333627901</v>
      </c>
      <c r="S54" s="8">
        <v>197.33908665153976</v>
      </c>
      <c r="T54" s="8">
        <v>195.91156073833005</v>
      </c>
      <c r="U54" s="8">
        <v>194.52350662625986</v>
      </c>
      <c r="V54" s="8">
        <v>166.90992854345342</v>
      </c>
      <c r="W54" s="8">
        <v>161.46578885641955</v>
      </c>
      <c r="X54" s="8">
        <v>144.80201688492062</v>
      </c>
      <c r="Y54" s="8">
        <v>143.45601030753969</v>
      </c>
      <c r="Z54" s="8">
        <v>142.21904039682539</v>
      </c>
      <c r="AA54" s="8">
        <v>140.9820704861111</v>
      </c>
      <c r="AB54" s="8">
        <v>139.78144613095236</v>
      </c>
      <c r="AC54" s="8">
        <v>209.20586251366541</v>
      </c>
      <c r="AD54" s="8">
        <v>207.68767113856251</v>
      </c>
    </row>
  </sheetData>
  <mergeCells count="9">
    <mergeCell ref="F15:F16"/>
    <mergeCell ref="G15:G16"/>
    <mergeCell ref="H15:H16"/>
    <mergeCell ref="C1:D1"/>
    <mergeCell ref="A1:A2"/>
    <mergeCell ref="C15:D15"/>
    <mergeCell ref="B15:B16"/>
    <mergeCell ref="E15:E16"/>
    <mergeCell ref="C26:D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O49"/>
  <sheetViews>
    <sheetView topLeftCell="R1" zoomScale="115" zoomScaleNormal="115" workbookViewId="0">
      <selection activeCell="V7" sqref="V7"/>
    </sheetView>
  </sheetViews>
  <sheetFormatPr defaultRowHeight="15" x14ac:dyDescent="0.25"/>
  <cols>
    <col min="1" max="1" width="49.42578125" style="1" customWidth="1"/>
    <col min="2" max="2" width="31.28515625" style="1" customWidth="1"/>
    <col min="3" max="3" width="22.7109375" style="1" customWidth="1"/>
    <col min="4" max="4" width="21.28515625" style="1" customWidth="1"/>
    <col min="5" max="40" width="31.28515625" style="1" customWidth="1"/>
  </cols>
  <sheetData>
    <row r="1" spans="1:41" x14ac:dyDescent="0.25">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c r="AO1" s="1"/>
    </row>
    <row r="2" spans="1:41" x14ac:dyDescent="0.25">
      <c r="A2" s="1" t="s">
        <v>23</v>
      </c>
      <c r="C2" s="8">
        <v>1427.28</v>
      </c>
      <c r="D2" s="8">
        <v>1453.82</v>
      </c>
      <c r="E2" s="8">
        <v>1485.06</v>
      </c>
      <c r="F2" s="8">
        <v>1521.33</v>
      </c>
      <c r="G2" s="8">
        <v>1549.98</v>
      </c>
      <c r="H2" s="8">
        <v>1582.18</v>
      </c>
      <c r="I2" s="8">
        <v>1619.52</v>
      </c>
      <c r="J2" s="8">
        <v>1404.54</v>
      </c>
      <c r="K2" s="8">
        <v>1185.8</v>
      </c>
      <c r="L2" s="8">
        <v>968.24</v>
      </c>
      <c r="M2" s="8">
        <v>742.02</v>
      </c>
      <c r="N2" s="8">
        <v>518.09</v>
      </c>
      <c r="O2" s="8">
        <v>492.94</v>
      </c>
      <c r="P2" s="8">
        <v>472.82</v>
      </c>
      <c r="Q2" s="8">
        <v>447.67</v>
      </c>
      <c r="R2" s="8">
        <v>427.55</v>
      </c>
      <c r="S2" s="8">
        <v>407.43</v>
      </c>
      <c r="T2" s="8">
        <v>198.85687368899099</v>
      </c>
      <c r="U2" s="8">
        <v>95.640670633853901</v>
      </c>
      <c r="V2" s="8">
        <v>59.612436619724498</v>
      </c>
      <c r="W2" s="8">
        <v>43.5331667323304</v>
      </c>
      <c r="X2" s="8">
        <v>40.857437493200202</v>
      </c>
      <c r="Y2" s="8">
        <v>53.086992137530999</v>
      </c>
      <c r="Z2" s="8">
        <v>64.717762206499899</v>
      </c>
      <c r="AA2" s="8">
        <v>76.244030322441702</v>
      </c>
      <c r="AB2" s="8">
        <v>105.26610473923699</v>
      </c>
      <c r="AC2" s="8">
        <v>116.815017782715</v>
      </c>
      <c r="AD2" s="8">
        <v>128.86731879021701</v>
      </c>
      <c r="AE2" s="8">
        <v>140.735860598317</v>
      </c>
      <c r="AF2" s="8">
        <v>158.46943863830001</v>
      </c>
      <c r="AG2" s="8">
        <v>317.49745826851802</v>
      </c>
      <c r="AH2" s="8">
        <v>335.03541375966</v>
      </c>
      <c r="AI2" s="8"/>
      <c r="AJ2" s="8"/>
      <c r="AK2" s="8"/>
      <c r="AL2" s="8"/>
      <c r="AM2" s="8"/>
      <c r="AN2" s="8"/>
    </row>
    <row r="3" spans="1:41" x14ac:dyDescent="0.25">
      <c r="A3" s="1"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c r="AJ3" s="8"/>
      <c r="AK3" s="8"/>
      <c r="AL3" s="8"/>
      <c r="AM3" s="8"/>
      <c r="AN3" s="8"/>
    </row>
    <row r="4" spans="1:41" x14ac:dyDescent="0.25">
      <c r="A4" s="1" t="s">
        <v>89</v>
      </c>
      <c r="C4" s="8">
        <v>0</v>
      </c>
      <c r="D4" s="8">
        <v>0</v>
      </c>
      <c r="E4" s="8">
        <v>0</v>
      </c>
      <c r="F4" s="8">
        <v>0</v>
      </c>
      <c r="G4" s="8">
        <v>0</v>
      </c>
      <c r="H4" s="8">
        <v>0</v>
      </c>
      <c r="I4" s="8">
        <v>0</v>
      </c>
      <c r="J4" s="8">
        <v>0</v>
      </c>
      <c r="K4" s="8">
        <v>0</v>
      </c>
      <c r="L4" s="8">
        <v>0</v>
      </c>
      <c r="M4" s="8">
        <v>0</v>
      </c>
      <c r="N4" s="8">
        <v>0</v>
      </c>
      <c r="O4" s="8">
        <v>0</v>
      </c>
      <c r="P4" s="8">
        <v>0</v>
      </c>
      <c r="Q4" s="8">
        <v>0</v>
      </c>
      <c r="R4" s="8">
        <v>0</v>
      </c>
      <c r="S4" s="8">
        <v>0</v>
      </c>
      <c r="T4" s="8">
        <v>0.449577216</v>
      </c>
      <c r="U4" s="8">
        <v>0.449577216</v>
      </c>
      <c r="V4" s="8">
        <v>0.449577216</v>
      </c>
      <c r="W4" s="8">
        <v>0.449577216</v>
      </c>
      <c r="X4" s="8">
        <v>0.449577216</v>
      </c>
      <c r="Y4" s="8">
        <v>0.449577216</v>
      </c>
      <c r="Z4" s="8">
        <v>0.449577216</v>
      </c>
      <c r="AA4" s="8">
        <v>0.449577216</v>
      </c>
      <c r="AB4" s="8">
        <v>0.449577216</v>
      </c>
      <c r="AC4" s="8">
        <v>0.449577216</v>
      </c>
      <c r="AD4" s="8">
        <v>0.449577216</v>
      </c>
      <c r="AE4" s="8">
        <v>0.449577216</v>
      </c>
      <c r="AF4" s="8">
        <v>0.449577216</v>
      </c>
      <c r="AG4" s="8">
        <v>0.449577216</v>
      </c>
      <c r="AH4" s="8">
        <v>0.449577216</v>
      </c>
      <c r="AI4" s="8"/>
      <c r="AJ4" s="8"/>
      <c r="AK4" s="8"/>
      <c r="AL4" s="8"/>
      <c r="AM4" s="8"/>
      <c r="AN4" s="8"/>
    </row>
    <row r="5" spans="1:41" x14ac:dyDescent="0.25">
      <c r="A5" s="1" t="s">
        <v>90</v>
      </c>
      <c r="C5" s="8">
        <v>0</v>
      </c>
      <c r="D5" s="8">
        <v>0</v>
      </c>
      <c r="E5" s="8">
        <v>0</v>
      </c>
      <c r="F5" s="8">
        <v>0</v>
      </c>
      <c r="G5" s="8">
        <v>0</v>
      </c>
      <c r="H5" s="8">
        <v>0</v>
      </c>
      <c r="I5" s="8">
        <v>0</v>
      </c>
      <c r="J5" s="8">
        <v>0</v>
      </c>
      <c r="K5" s="8">
        <v>0</v>
      </c>
      <c r="L5" s="8">
        <v>0</v>
      </c>
      <c r="M5" s="8">
        <v>0</v>
      </c>
      <c r="N5" s="8">
        <v>0</v>
      </c>
      <c r="O5" s="8">
        <v>0</v>
      </c>
      <c r="P5" s="8">
        <v>0</v>
      </c>
      <c r="Q5" s="8">
        <v>0</v>
      </c>
      <c r="R5" s="8">
        <v>0</v>
      </c>
      <c r="S5" s="8">
        <v>0</v>
      </c>
      <c r="T5" s="8">
        <v>0.56197152000000095</v>
      </c>
      <c r="U5" s="8">
        <v>1.1239430399999999</v>
      </c>
      <c r="V5" s="8">
        <v>1.1239430399999999</v>
      </c>
      <c r="W5" s="8">
        <v>1.1239430399999999</v>
      </c>
      <c r="X5" s="8">
        <v>1.1239430399999999</v>
      </c>
      <c r="Y5" s="8">
        <v>1.1239430399999999</v>
      </c>
      <c r="Z5" s="8">
        <v>1.1239430399999999</v>
      </c>
      <c r="AA5" s="8">
        <v>1.1239430399999999</v>
      </c>
      <c r="AB5" s="8">
        <v>1.1239430399999999</v>
      </c>
      <c r="AC5" s="8">
        <v>1.1239430399999999</v>
      </c>
      <c r="AD5" s="8">
        <v>1.1239430399999999</v>
      </c>
      <c r="AE5" s="8">
        <v>1.1239430399999999</v>
      </c>
      <c r="AF5" s="8">
        <v>1.1239430399999999</v>
      </c>
      <c r="AG5" s="8">
        <v>1.1239430399999999</v>
      </c>
      <c r="AH5" s="8">
        <v>1.1239430399999999</v>
      </c>
      <c r="AI5" s="8"/>
      <c r="AJ5" s="8"/>
      <c r="AK5" s="8"/>
      <c r="AL5" s="8"/>
      <c r="AM5" s="8"/>
      <c r="AN5" s="8"/>
    </row>
    <row r="6" spans="1:41" x14ac:dyDescent="0.25">
      <c r="A6" s="1" t="s">
        <v>24</v>
      </c>
      <c r="C6" s="8">
        <v>0</v>
      </c>
      <c r="D6" s="8">
        <v>0</v>
      </c>
      <c r="E6" s="8">
        <v>0</v>
      </c>
      <c r="F6" s="8">
        <v>0</v>
      </c>
      <c r="G6" s="8">
        <v>0</v>
      </c>
      <c r="H6" s="8">
        <v>0</v>
      </c>
      <c r="I6" s="8">
        <v>0</v>
      </c>
      <c r="J6" s="8">
        <v>0</v>
      </c>
      <c r="K6" s="8">
        <v>0</v>
      </c>
      <c r="L6" s="8">
        <v>0</v>
      </c>
      <c r="M6" s="8">
        <v>0</v>
      </c>
      <c r="N6" s="8">
        <v>0</v>
      </c>
      <c r="O6" s="8">
        <v>0</v>
      </c>
      <c r="P6" s="8">
        <v>0</v>
      </c>
      <c r="Q6" s="8">
        <v>0</v>
      </c>
      <c r="R6" s="8">
        <v>0</v>
      </c>
      <c r="S6" s="8">
        <v>0</v>
      </c>
      <c r="T6" s="8">
        <v>24.664981032782698</v>
      </c>
      <c r="U6" s="8">
        <v>49.213771242208402</v>
      </c>
      <c r="V6" s="8">
        <v>67.890432723740602</v>
      </c>
      <c r="W6" s="8">
        <v>57.912772891257397</v>
      </c>
      <c r="X6" s="8">
        <v>51.4243651229161</v>
      </c>
      <c r="Y6" s="8">
        <v>49.642925499602001</v>
      </c>
      <c r="Z6" s="8">
        <v>47.725487155711498</v>
      </c>
      <c r="AA6" s="8">
        <v>48.468173552135603</v>
      </c>
      <c r="AB6" s="8">
        <v>49.160331798068</v>
      </c>
      <c r="AC6" s="8">
        <v>43.322818593467701</v>
      </c>
      <c r="AD6" s="8">
        <v>34.028028131542897</v>
      </c>
      <c r="AE6" s="8">
        <v>24.139704272591999</v>
      </c>
      <c r="AF6" s="8">
        <v>13.874356470082301</v>
      </c>
      <c r="AG6" s="8">
        <v>68.6565581211281</v>
      </c>
      <c r="AH6" s="8">
        <v>67.557855728384794</v>
      </c>
      <c r="AI6" s="8"/>
      <c r="AJ6" s="8"/>
      <c r="AK6" s="8"/>
      <c r="AL6" s="8"/>
      <c r="AM6" s="8"/>
      <c r="AN6" s="8"/>
    </row>
    <row r="7" spans="1:41" x14ac:dyDescent="0.25">
      <c r="A7" s="1" t="s">
        <v>25</v>
      </c>
      <c r="C7" s="8">
        <v>12.1531013805865</v>
      </c>
      <c r="D7" s="8">
        <v>13.576649383522399</v>
      </c>
      <c r="E7" s="8">
        <v>14.977875128388501</v>
      </c>
      <c r="F7" s="8">
        <v>44.759727794073598</v>
      </c>
      <c r="G7" s="8">
        <v>74.049590691172796</v>
      </c>
      <c r="H7" s="8">
        <v>102.546653390375</v>
      </c>
      <c r="I7" s="8">
        <v>101.76537435793399</v>
      </c>
      <c r="J7" s="8">
        <v>100.976534560662</v>
      </c>
      <c r="K7" s="8">
        <v>100.18013399856</v>
      </c>
      <c r="L7" s="8">
        <v>99.046019274048007</v>
      </c>
      <c r="M7" s="8">
        <v>98.238277564701093</v>
      </c>
      <c r="N7" s="8">
        <v>91.130396059732007</v>
      </c>
      <c r="O7" s="8">
        <v>79.6714957594765</v>
      </c>
      <c r="P7" s="8">
        <v>62.0536688269829</v>
      </c>
      <c r="Q7" s="8">
        <v>48.549527381225197</v>
      </c>
      <c r="R7" s="8">
        <v>52.598809857859202</v>
      </c>
      <c r="S7" s="8">
        <v>47.9704174181878</v>
      </c>
      <c r="T7" s="8">
        <v>172.25</v>
      </c>
      <c r="U7" s="8">
        <v>169.52</v>
      </c>
      <c r="V7" s="8">
        <v>170.56</v>
      </c>
      <c r="W7" s="8">
        <v>171.08</v>
      </c>
      <c r="X7" s="8">
        <v>172.12</v>
      </c>
      <c r="Y7" s="8">
        <v>173.16</v>
      </c>
      <c r="Z7" s="8">
        <v>173.68</v>
      </c>
      <c r="AA7" s="8">
        <v>174.72</v>
      </c>
      <c r="AB7" s="8">
        <v>175.24</v>
      </c>
      <c r="AC7" s="8">
        <v>176.28</v>
      </c>
      <c r="AD7" s="8">
        <v>176.8</v>
      </c>
      <c r="AE7" s="8">
        <v>177.84</v>
      </c>
      <c r="AF7" s="8">
        <v>178.88</v>
      </c>
      <c r="AG7" s="8">
        <v>179.4</v>
      </c>
      <c r="AH7" s="8">
        <v>180.44</v>
      </c>
      <c r="AI7" s="8"/>
      <c r="AJ7" s="8"/>
      <c r="AK7" s="8"/>
      <c r="AL7" s="8"/>
      <c r="AM7" s="8"/>
      <c r="AN7" s="8"/>
    </row>
    <row r="8" spans="1:41" x14ac:dyDescent="0.25">
      <c r="A8" s="1" t="s">
        <v>26</v>
      </c>
      <c r="C8" s="8">
        <v>0</v>
      </c>
      <c r="D8" s="8">
        <v>0</v>
      </c>
      <c r="E8" s="8">
        <v>95.380288213255696</v>
      </c>
      <c r="F8" s="8">
        <v>101.176880314614</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c r="AJ8" s="8"/>
      <c r="AK8" s="8"/>
      <c r="AL8" s="8"/>
      <c r="AM8" s="8"/>
      <c r="AN8" s="8"/>
    </row>
    <row r="9" spans="1:41" x14ac:dyDescent="0.25">
      <c r="A9" s="1" t="s">
        <v>27</v>
      </c>
      <c r="C9" s="8">
        <v>96.012661118473005</v>
      </c>
      <c r="D9" s="8">
        <v>48.941031071224501</v>
      </c>
      <c r="E9" s="8">
        <v>77.825999999999993</v>
      </c>
      <c r="F9" s="8">
        <v>83.058000000000007</v>
      </c>
      <c r="G9" s="8">
        <v>48.329594708852802</v>
      </c>
      <c r="H9" s="8">
        <v>4.17920629143239</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c r="AJ9" s="8"/>
      <c r="AK9" s="8"/>
      <c r="AL9" s="8"/>
      <c r="AM9" s="8"/>
      <c r="AN9" s="8"/>
    </row>
    <row r="10" spans="1:41" x14ac:dyDescent="0.25">
      <c r="A10" s="1" t="s">
        <v>28</v>
      </c>
      <c r="C10" s="8">
        <v>-404.06</v>
      </c>
      <c r="D10" s="8">
        <v>-410.29</v>
      </c>
      <c r="E10" s="8">
        <v>-418.5</v>
      </c>
      <c r="F10" s="8">
        <v>-426.79</v>
      </c>
      <c r="G10" s="8">
        <v>-438.96</v>
      </c>
      <c r="H10" s="8">
        <v>-447.44</v>
      </c>
      <c r="I10" s="8">
        <v>-456</v>
      </c>
      <c r="J10" s="8">
        <v>-396.88</v>
      </c>
      <c r="K10" s="8">
        <v>-336.72</v>
      </c>
      <c r="L10" s="8">
        <v>-275.52</v>
      </c>
      <c r="M10" s="8">
        <v>-208.32</v>
      </c>
      <c r="N10" s="8">
        <v>-145.29</v>
      </c>
      <c r="O10" s="8">
        <v>-140.28</v>
      </c>
      <c r="P10" s="8">
        <v>-135.27000000000001</v>
      </c>
      <c r="Q10" s="8">
        <v>-125.25</v>
      </c>
      <c r="R10" s="8">
        <v>-120.24</v>
      </c>
      <c r="S10" s="8">
        <v>-115.23</v>
      </c>
      <c r="T10" s="8">
        <v>-3806.5488768565001</v>
      </c>
      <c r="U10" s="8">
        <v>-4758.57536110824</v>
      </c>
      <c r="V10" s="8">
        <v>-5502.9590912968497</v>
      </c>
      <c r="W10" s="8">
        <v>-5798.9752955915601</v>
      </c>
      <c r="X10" s="8">
        <v>-5983.3827177393896</v>
      </c>
      <c r="Y10" s="8">
        <v>-6080.1885071807701</v>
      </c>
      <c r="Z10" s="8">
        <v>-6182.20936417346</v>
      </c>
      <c r="AA10" s="8">
        <v>-6266.0755722266003</v>
      </c>
      <c r="AB10" s="8">
        <v>-6222.7136854334403</v>
      </c>
      <c r="AC10" s="8">
        <v>-6265.3521318247404</v>
      </c>
      <c r="AD10" s="8">
        <v>-6319.0553606229496</v>
      </c>
      <c r="AE10" s="8">
        <v>-6358.8223373239698</v>
      </c>
      <c r="AF10" s="8">
        <v>-6355.6722996169701</v>
      </c>
      <c r="AG10" s="8">
        <v>-5232.4592238205396</v>
      </c>
      <c r="AH10" s="8">
        <v>-5261.7429188984097</v>
      </c>
      <c r="AI10" s="8"/>
      <c r="AJ10" s="8"/>
      <c r="AK10" s="8"/>
      <c r="AL10" s="8"/>
      <c r="AM10" s="8"/>
      <c r="AN10" s="8"/>
    </row>
    <row r="11" spans="1:41" x14ac:dyDescent="0.25">
      <c r="A11" s="1" t="s">
        <v>29</v>
      </c>
      <c r="C11" s="8">
        <v>99.863720000000001</v>
      </c>
      <c r="D11" s="8">
        <v>85.574460000000002</v>
      </c>
      <c r="E11" s="8">
        <v>133.91399999999999</v>
      </c>
      <c r="F11" s="8">
        <v>135.98357999999999</v>
      </c>
      <c r="G11" s="8">
        <v>126.96263999999999</v>
      </c>
      <c r="H11" s="8">
        <v>115.73305000000001</v>
      </c>
      <c r="I11" s="8">
        <v>105.92859</v>
      </c>
      <c r="J11" s="8">
        <v>93.219489999999993</v>
      </c>
      <c r="K11" s="8">
        <v>82.673400000000001</v>
      </c>
      <c r="L11" s="8">
        <v>57.796349999999997</v>
      </c>
      <c r="M11" s="8">
        <v>33.566920000000003</v>
      </c>
      <c r="N11" s="8">
        <v>10.382160000000001</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c r="AI11" s="8"/>
      <c r="AJ11" s="8"/>
      <c r="AK11" s="8"/>
      <c r="AL11" s="8"/>
      <c r="AM11" s="8"/>
      <c r="AN11" s="8"/>
    </row>
    <row r="12" spans="1:41" x14ac:dyDescent="0.25">
      <c r="A12" s="1" t="s">
        <v>30</v>
      </c>
      <c r="C12" s="8">
        <v>228886.37499340801</v>
      </c>
      <c r="D12" s="8">
        <v>243095.984930304</v>
      </c>
      <c r="E12" s="8">
        <v>256316.72480409601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c r="AI12" s="8"/>
      <c r="AJ12" s="8"/>
      <c r="AK12" s="8"/>
      <c r="AL12" s="8"/>
      <c r="AM12" s="8"/>
      <c r="AN12" s="8"/>
    </row>
    <row r="13" spans="1:41" x14ac:dyDescent="0.25">
      <c r="A13" s="1" t="s">
        <v>31</v>
      </c>
      <c r="C13" s="8">
        <v>1.5985617069311999</v>
      </c>
      <c r="D13" s="8">
        <v>1.7983819202975999</v>
      </c>
      <c r="E13" s="8">
        <v>1.9982021336639999</v>
      </c>
      <c r="F13" s="8">
        <v>5.9946064009919997</v>
      </c>
      <c r="G13" s="8">
        <v>9.9910106683200102</v>
      </c>
      <c r="H13" s="8">
        <v>13.987414935647999</v>
      </c>
      <c r="I13" s="8">
        <v>13.987414935647999</v>
      </c>
      <c r="J13" s="8">
        <v>13.987414935647999</v>
      </c>
      <c r="K13" s="8">
        <v>13.987414935647999</v>
      </c>
      <c r="L13" s="8">
        <v>13.987414935647999</v>
      </c>
      <c r="M13" s="8">
        <v>13.987414935647999</v>
      </c>
      <c r="N13" s="8">
        <v>12.543990529055399</v>
      </c>
      <c r="O13" s="8">
        <v>10.897496092889799</v>
      </c>
      <c r="P13" s="8">
        <v>8.4942128989950803</v>
      </c>
      <c r="Q13" s="8">
        <v>6.63016429541831</v>
      </c>
      <c r="R13" s="8">
        <v>7.1607769693899099</v>
      </c>
      <c r="S13" s="8">
        <v>6.5158853307295104</v>
      </c>
      <c r="T13" s="8">
        <v>25.452434922907901</v>
      </c>
      <c r="U13" s="8">
        <v>27.2929186812264</v>
      </c>
      <c r="V13" s="8">
        <v>29.0369131380596</v>
      </c>
      <c r="W13" s="8">
        <v>28.1284463675794</v>
      </c>
      <c r="X13" s="8">
        <v>27.645368885144698</v>
      </c>
      <c r="Y13" s="8">
        <v>27.461305341631601</v>
      </c>
      <c r="Z13" s="8">
        <v>27.275770019196798</v>
      </c>
      <c r="AA13" s="8">
        <v>27.3158721133887</v>
      </c>
      <c r="AB13" s="8">
        <v>27.359465228638399</v>
      </c>
      <c r="AC13" s="8">
        <v>26.8375772817738</v>
      </c>
      <c r="AD13" s="8">
        <v>26.015993118295601</v>
      </c>
      <c r="AE13" s="8">
        <v>25.157117509079299</v>
      </c>
      <c r="AF13" s="8">
        <v>24.270382777872701</v>
      </c>
      <c r="AG13" s="8">
        <v>28.916587343361499</v>
      </c>
      <c r="AH13" s="8">
        <v>28.801464370171999</v>
      </c>
      <c r="AI13" s="8"/>
      <c r="AJ13" s="8"/>
      <c r="AK13" s="8"/>
      <c r="AL13" s="8"/>
      <c r="AM13" s="8"/>
      <c r="AN13" s="8"/>
    </row>
    <row r="14" spans="1:41" x14ac:dyDescent="0.25">
      <c r="A14" s="1" t="s">
        <v>32</v>
      </c>
      <c r="C14" s="8">
        <v>37.068323667740202</v>
      </c>
      <c r="D14" s="8">
        <v>23.102287061577702</v>
      </c>
      <c r="E14" s="8">
        <v>62.693093193983998</v>
      </c>
      <c r="F14" s="8">
        <v>62.207100223487998</v>
      </c>
      <c r="G14" s="8">
        <v>17.381311832343499</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c r="AI14" s="8"/>
      <c r="AJ14" s="8"/>
      <c r="AK14" s="8"/>
      <c r="AL14" s="8"/>
      <c r="AM14" s="8"/>
      <c r="AN14" s="8"/>
    </row>
    <row r="15" spans="1:41" x14ac:dyDescent="0.25">
      <c r="A15" s="1" t="s">
        <v>91</v>
      </c>
      <c r="C15" s="8">
        <v>0</v>
      </c>
      <c r="D15" s="8">
        <v>0</v>
      </c>
      <c r="E15" s="8">
        <v>0</v>
      </c>
      <c r="F15" s="8">
        <v>0</v>
      </c>
      <c r="G15" s="8">
        <v>1.6953753600000001</v>
      </c>
      <c r="H15" s="8">
        <v>1.55668259022042</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I15" s="8"/>
      <c r="AJ15" s="8"/>
      <c r="AK15" s="8"/>
      <c r="AL15" s="8"/>
      <c r="AM15" s="8"/>
      <c r="AN15" s="8"/>
    </row>
    <row r="16" spans="1:41" x14ac:dyDescent="0.25">
      <c r="A16" s="1" t="s">
        <v>33</v>
      </c>
      <c r="C16" s="8">
        <v>1004.10858482087</v>
      </c>
      <c r="D16" s="8">
        <v>998.102406177391</v>
      </c>
      <c r="E16" s="8">
        <v>992.04405362087005</v>
      </c>
      <c r="F16" s="8">
        <v>1144.1795904779101</v>
      </c>
      <c r="G16" s="8">
        <v>1138.2206227700899</v>
      </c>
      <c r="H16" s="8">
        <v>1130.07029443896</v>
      </c>
      <c r="I16" s="8">
        <v>1123.9369836354799</v>
      </c>
      <c r="J16" s="8">
        <v>1115.59570810435</v>
      </c>
      <c r="K16" s="8">
        <v>1109.2880542052201</v>
      </c>
      <c r="L16" s="8">
        <v>1100.75583147409</v>
      </c>
      <c r="M16" s="8">
        <v>1099.8064431749599</v>
      </c>
      <c r="N16" s="8">
        <v>1093.18707783235</v>
      </c>
      <c r="O16" s="8">
        <v>1094.8785257572199</v>
      </c>
      <c r="P16" s="8">
        <v>1096.4717878873</v>
      </c>
      <c r="Q16" s="8">
        <v>1097.96686422261</v>
      </c>
      <c r="R16" s="8">
        <v>1104.7115808500901</v>
      </c>
      <c r="S16" s="8">
        <v>1105.9776769001701</v>
      </c>
      <c r="T16" s="8">
        <v>1107.1455871554799</v>
      </c>
      <c r="U16" s="8">
        <v>1108.215311616</v>
      </c>
      <c r="V16" s="8">
        <v>1114.4042415860899</v>
      </c>
      <c r="W16" s="8">
        <v>1115.2449857613899</v>
      </c>
      <c r="X16" s="8">
        <v>1115.9875441419099</v>
      </c>
      <c r="Y16" s="8">
        <v>1121.75148194504</v>
      </c>
      <c r="Z16" s="8">
        <v>1122.2650600403499</v>
      </c>
      <c r="AA16" s="8">
        <v>1123.1803116521701</v>
      </c>
      <c r="AB16" s="8">
        <v>1141.04268271304</v>
      </c>
      <c r="AC16" s="8">
        <v>1143.61157551304</v>
      </c>
      <c r="AD16" s="8">
        <v>1146.05003353044</v>
      </c>
      <c r="AE16" s="8">
        <v>1148.35805676522</v>
      </c>
      <c r="AF16" s="8">
        <v>1155.42694956522</v>
      </c>
      <c r="AG16" s="8">
        <v>1164.8893982775701</v>
      </c>
      <c r="AH16" s="8">
        <v>1164.8143824584399</v>
      </c>
      <c r="AI16" s="8"/>
      <c r="AJ16" s="8"/>
      <c r="AK16" s="8"/>
      <c r="AL16" s="8"/>
      <c r="AM16" s="8"/>
      <c r="AN16" s="8"/>
    </row>
    <row r="17" spans="1:40" x14ac:dyDescent="0.25">
      <c r="A17" s="1" t="s">
        <v>34</v>
      </c>
      <c r="C17" s="8">
        <v>139.74799999999999</v>
      </c>
      <c r="D17" s="8">
        <v>139.25800000000001</v>
      </c>
      <c r="E17" s="8">
        <v>138.768</v>
      </c>
      <c r="F17" s="8">
        <v>138.376</v>
      </c>
      <c r="G17" s="8">
        <v>129.44399999999999</v>
      </c>
      <c r="H17" s="8">
        <v>119.17</v>
      </c>
      <c r="I17" s="8">
        <v>110.44199999999999</v>
      </c>
      <c r="J17" s="8">
        <v>101.68899999999999</v>
      </c>
      <c r="K17" s="8">
        <v>94.384</v>
      </c>
      <c r="L17" s="8">
        <v>76.064999999999998</v>
      </c>
      <c r="M17" s="8">
        <v>57.917999999999999</v>
      </c>
      <c r="N17" s="8">
        <v>39.845999999999997</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c r="AJ17" s="8"/>
      <c r="AK17" s="8"/>
      <c r="AL17" s="8"/>
      <c r="AM17" s="8"/>
      <c r="AN17" s="8"/>
    </row>
    <row r="18" spans="1:40" x14ac:dyDescent="0.25">
      <c r="A18" s="1" t="s">
        <v>35</v>
      </c>
      <c r="C18" s="8">
        <v>0</v>
      </c>
      <c r="D18" s="8">
        <v>0</v>
      </c>
      <c r="E18" s="8">
        <v>0</v>
      </c>
      <c r="F18" s="8">
        <v>0</v>
      </c>
      <c r="G18" s="8">
        <v>0</v>
      </c>
      <c r="H18" s="8">
        <v>0</v>
      </c>
      <c r="I18" s="8">
        <v>0</v>
      </c>
      <c r="J18" s="8">
        <v>0</v>
      </c>
      <c r="K18" s="8">
        <v>0</v>
      </c>
      <c r="L18" s="8">
        <v>0</v>
      </c>
      <c r="M18" s="8">
        <v>0</v>
      </c>
      <c r="N18" s="8">
        <v>0</v>
      </c>
      <c r="O18" s="8">
        <v>0</v>
      </c>
      <c r="P18" s="8">
        <v>0</v>
      </c>
      <c r="Q18" s="8">
        <v>0</v>
      </c>
      <c r="R18" s="8">
        <v>0</v>
      </c>
      <c r="S18" s="8">
        <v>0</v>
      </c>
      <c r="T18" s="8">
        <v>0</v>
      </c>
      <c r="U18" s="8">
        <v>0</v>
      </c>
      <c r="V18" s="8">
        <v>0</v>
      </c>
      <c r="W18" s="8">
        <v>0</v>
      </c>
      <c r="X18" s="8">
        <v>0</v>
      </c>
      <c r="Y18" s="8">
        <v>0</v>
      </c>
      <c r="Z18" s="8">
        <v>0</v>
      </c>
      <c r="AA18" s="8">
        <v>0</v>
      </c>
      <c r="AB18" s="8">
        <v>0</v>
      </c>
      <c r="AC18" s="8">
        <v>0</v>
      </c>
      <c r="AD18" s="8">
        <v>0</v>
      </c>
      <c r="AE18" s="8">
        <v>0</v>
      </c>
      <c r="AF18" s="8">
        <v>0</v>
      </c>
      <c r="AG18" s="8">
        <v>0</v>
      </c>
      <c r="AH18" s="8">
        <v>0</v>
      </c>
      <c r="AI18" s="8"/>
      <c r="AJ18" s="8"/>
      <c r="AK18" s="8"/>
      <c r="AL18" s="8"/>
      <c r="AM18" s="8"/>
      <c r="AN18" s="8"/>
    </row>
    <row r="19" spans="1:40" x14ac:dyDescent="0.25">
      <c r="A19" s="1" t="s">
        <v>36</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c r="AJ19" s="8"/>
      <c r="AK19" s="8"/>
      <c r="AL19" s="8"/>
      <c r="AM19" s="8"/>
      <c r="AN19" s="8"/>
    </row>
    <row r="20" spans="1:40" x14ac:dyDescent="0.25">
      <c r="A20" s="1" t="s">
        <v>37</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c r="AJ20" s="8"/>
      <c r="AK20" s="8"/>
      <c r="AL20" s="8"/>
      <c r="AM20" s="8"/>
      <c r="AN20" s="8"/>
    </row>
    <row r="21" spans="1:40" x14ac:dyDescent="0.25">
      <c r="A21" s="1" t="s">
        <v>38</v>
      </c>
      <c r="C21" s="8">
        <v>33.835680806399999</v>
      </c>
      <c r="D21" s="8">
        <v>36.043904185343997</v>
      </c>
      <c r="E21" s="8">
        <v>13.868104465387599</v>
      </c>
      <c r="F21" s="8">
        <v>22.8633676037966</v>
      </c>
      <c r="G21" s="8">
        <v>35.462550892031999</v>
      </c>
      <c r="H21" s="8">
        <v>35.462550892031999</v>
      </c>
      <c r="I21" s="8">
        <v>30.2165296261206</v>
      </c>
      <c r="J21" s="8">
        <v>26.589606340555399</v>
      </c>
      <c r="K21" s="8">
        <v>22.902683054990199</v>
      </c>
      <c r="L21" s="8">
        <v>18.864047975736099</v>
      </c>
      <c r="M21" s="8">
        <v>13.3725241979075</v>
      </c>
      <c r="N21" s="8">
        <v>11.8427533535084</v>
      </c>
      <c r="O21" s="8">
        <v>10.8063961045677</v>
      </c>
      <c r="P21" s="8">
        <v>7.3468597965200404</v>
      </c>
      <c r="Q21" s="8">
        <v>4.7948249340771696</v>
      </c>
      <c r="R21" s="8">
        <v>1.75149850494284</v>
      </c>
      <c r="S21" s="8">
        <v>0</v>
      </c>
      <c r="T21" s="8">
        <v>0</v>
      </c>
      <c r="U21" s="8">
        <v>0</v>
      </c>
      <c r="V21" s="8">
        <v>0</v>
      </c>
      <c r="W21" s="8">
        <v>0</v>
      </c>
      <c r="X21" s="8">
        <v>0</v>
      </c>
      <c r="Y21" s="8">
        <v>0</v>
      </c>
      <c r="Z21" s="8">
        <v>0</v>
      </c>
      <c r="AA21" s="8">
        <v>0</v>
      </c>
      <c r="AB21" s="8">
        <v>0</v>
      </c>
      <c r="AC21" s="8">
        <v>0</v>
      </c>
      <c r="AD21" s="8">
        <v>0</v>
      </c>
      <c r="AE21" s="8">
        <v>0</v>
      </c>
      <c r="AF21" s="8">
        <v>0</v>
      </c>
      <c r="AG21" s="8">
        <v>0</v>
      </c>
      <c r="AH21" s="8">
        <v>0</v>
      </c>
      <c r="AI21" s="8"/>
      <c r="AJ21" s="8"/>
      <c r="AK21" s="8"/>
      <c r="AL21" s="8"/>
      <c r="AM21" s="8"/>
      <c r="AN21" s="8"/>
    </row>
    <row r="22" spans="1:40" x14ac:dyDescent="0.25">
      <c r="A22" s="1" t="s">
        <v>39</v>
      </c>
      <c r="C22" s="8">
        <v>0</v>
      </c>
      <c r="D22" s="8">
        <v>2.5850689920000001</v>
      </c>
      <c r="E22" s="8">
        <v>0</v>
      </c>
      <c r="F22" s="8">
        <v>0</v>
      </c>
      <c r="G22" s="8">
        <v>0</v>
      </c>
      <c r="H22" s="8">
        <v>2.5850689920000001</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c r="AJ22" s="8"/>
      <c r="AK22" s="8"/>
      <c r="AL22" s="8"/>
      <c r="AM22" s="8"/>
      <c r="AN22" s="8"/>
    </row>
    <row r="23" spans="1:40" x14ac:dyDescent="0.25">
      <c r="A23" s="1"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0</v>
      </c>
      <c r="AH23" s="8">
        <v>0</v>
      </c>
      <c r="AI23" s="8"/>
      <c r="AJ23" s="8"/>
      <c r="AK23" s="8"/>
      <c r="AL23" s="8"/>
      <c r="AM23" s="8"/>
      <c r="AN23" s="8"/>
    </row>
    <row r="24" spans="1:40" x14ac:dyDescent="0.25">
      <c r="A24" s="1" t="s">
        <v>41</v>
      </c>
      <c r="C24" s="8">
        <v>0</v>
      </c>
      <c r="D24" s="8">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c r="AJ24" s="8"/>
      <c r="AK24" s="8"/>
      <c r="AL24" s="8"/>
      <c r="AM24" s="8"/>
      <c r="AN24" s="8"/>
    </row>
    <row r="25" spans="1:40" x14ac:dyDescent="0.25">
      <c r="A25" s="1" t="s">
        <v>42</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c r="AJ25" s="8"/>
      <c r="AK25" s="8"/>
      <c r="AL25" s="8"/>
      <c r="AM25" s="8"/>
      <c r="AN25" s="8"/>
    </row>
    <row r="26" spans="1:40" x14ac:dyDescent="0.25">
      <c r="A26" s="1" t="s">
        <v>43</v>
      </c>
      <c r="C26" s="8">
        <v>2.3087757887999998</v>
      </c>
      <c r="D26" s="8">
        <v>2.6349463296</v>
      </c>
      <c r="E26" s="8">
        <v>2.8076248511999999</v>
      </c>
      <c r="F26" s="8">
        <v>3.3512424192000001</v>
      </c>
      <c r="G26" s="8">
        <v>3.8948599871999998</v>
      </c>
      <c r="H26" s="8">
        <v>4.4384775552000004</v>
      </c>
      <c r="I26" s="8">
        <v>4.9820951231999997</v>
      </c>
      <c r="J26" s="8">
        <v>5.5257126911999999</v>
      </c>
      <c r="K26" s="8">
        <v>6.0693302592</v>
      </c>
      <c r="L26" s="8">
        <v>6.6129478272000002</v>
      </c>
      <c r="M26" s="8">
        <v>7.1565653952000003</v>
      </c>
      <c r="N26" s="8">
        <v>7.6746009600000002</v>
      </c>
      <c r="O26" s="8">
        <v>7.8130217498324201</v>
      </c>
      <c r="P26" s="8">
        <v>8.1862731827367607</v>
      </c>
      <c r="Q26" s="8">
        <v>8.4674017532052002</v>
      </c>
      <c r="R26" s="8">
        <v>8.6806566434452002</v>
      </c>
      <c r="S26" s="8">
        <v>8.7407300419360201</v>
      </c>
      <c r="T26" s="8">
        <v>10.624894553191</v>
      </c>
      <c r="U26" s="8">
        <v>11.168512121191</v>
      </c>
      <c r="V26" s="8">
        <v>11.571980597393001</v>
      </c>
      <c r="W26" s="8">
        <v>11.571980597393001</v>
      </c>
      <c r="X26" s="8">
        <v>11.571980597393001</v>
      </c>
      <c r="Y26" s="8">
        <v>11.571980597393001</v>
      </c>
      <c r="Z26" s="8">
        <v>11.528892808567701</v>
      </c>
      <c r="AA26" s="8">
        <v>11.466100405089501</v>
      </c>
      <c r="AB26" s="8">
        <v>11.4369197219591</v>
      </c>
      <c r="AC26" s="8">
        <v>11.3816520823069</v>
      </c>
      <c r="AD26" s="8">
        <v>11.3263844426547</v>
      </c>
      <c r="AE26" s="8">
        <v>11.271116803002499</v>
      </c>
      <c r="AF26" s="8">
        <v>11.2245448155243</v>
      </c>
      <c r="AG26" s="8">
        <v>9.5829798485930002</v>
      </c>
      <c r="AH26" s="8">
        <v>9.5627587419799198</v>
      </c>
      <c r="AI26" s="8"/>
      <c r="AJ26" s="8"/>
      <c r="AK26" s="8"/>
      <c r="AL26" s="8"/>
      <c r="AM26" s="8"/>
      <c r="AN26" s="8"/>
    </row>
    <row r="27" spans="1:40" x14ac:dyDescent="0.25">
      <c r="A27" s="1" t="s">
        <v>44</v>
      </c>
      <c r="C27" s="8">
        <v>0</v>
      </c>
      <c r="D27" s="8">
        <v>0</v>
      </c>
      <c r="E27" s="8">
        <v>0</v>
      </c>
      <c r="F27" s="8">
        <v>0</v>
      </c>
      <c r="G27" s="8">
        <v>0</v>
      </c>
      <c r="H27" s="8">
        <v>0</v>
      </c>
      <c r="I27" s="8">
        <v>0</v>
      </c>
      <c r="J27" s="8">
        <v>0</v>
      </c>
      <c r="K27" s="8">
        <v>0</v>
      </c>
      <c r="L27" s="8">
        <v>0.154822358737772</v>
      </c>
      <c r="M27" s="8">
        <v>0.74489245473777199</v>
      </c>
      <c r="N27" s="8">
        <v>1.10280794481483</v>
      </c>
      <c r="O27" s="8">
        <v>1.4181636280771599</v>
      </c>
      <c r="P27" s="8">
        <v>1.5712596912135499</v>
      </c>
      <c r="Q27" s="8">
        <v>1.60237373708862</v>
      </c>
      <c r="R27" s="8">
        <v>1.4204764539122201</v>
      </c>
      <c r="S27" s="8">
        <v>1.2653158038460599</v>
      </c>
      <c r="T27" s="8">
        <v>3.8638343907377699</v>
      </c>
      <c r="U27" s="8">
        <v>4.0484810391059201</v>
      </c>
      <c r="V27" s="8">
        <v>4.6013549354726502</v>
      </c>
      <c r="W27" s="8">
        <v>4.7977384803761698</v>
      </c>
      <c r="X27" s="8">
        <v>4.6781470512839904</v>
      </c>
      <c r="Y27" s="8">
        <v>4.5860509644142899</v>
      </c>
      <c r="Z27" s="8">
        <v>4.5536722559999996</v>
      </c>
      <c r="AA27" s="8">
        <v>4.5248279165745497</v>
      </c>
      <c r="AB27" s="8">
        <v>4.5188365482267203</v>
      </c>
      <c r="AC27" s="8">
        <v>4.4932799624875903</v>
      </c>
      <c r="AD27" s="8">
        <v>4.4677233767484603</v>
      </c>
      <c r="AE27" s="8">
        <v>4.4421667910093303</v>
      </c>
      <c r="AF27" s="8">
        <v>4.4231319444006401</v>
      </c>
      <c r="AG27" s="8">
        <v>4.5758449164977701</v>
      </c>
      <c r="AH27" s="8">
        <v>4.5536722559999996</v>
      </c>
      <c r="AI27" s="8"/>
      <c r="AJ27" s="8"/>
      <c r="AK27" s="8"/>
      <c r="AL27" s="8"/>
      <c r="AM27" s="8"/>
      <c r="AN27" s="8"/>
    </row>
    <row r="28" spans="1:40" x14ac:dyDescent="0.25">
      <c r="A28" s="1" t="s">
        <v>45</v>
      </c>
      <c r="C28" s="8">
        <v>606.47649555921998</v>
      </c>
      <c r="D28" s="8">
        <v>395.48354282790899</v>
      </c>
      <c r="E28" s="8">
        <v>548.481320480612</v>
      </c>
      <c r="F28" s="8">
        <v>946.05292075376599</v>
      </c>
      <c r="G28" s="8">
        <v>1039.92129676114</v>
      </c>
      <c r="H28" s="8">
        <v>879.88643766282598</v>
      </c>
      <c r="I28" s="8">
        <v>672.36687045060501</v>
      </c>
      <c r="J28" s="8">
        <v>593.54173771098704</v>
      </c>
      <c r="K28" s="8">
        <v>513.41260497137</v>
      </c>
      <c r="L28" s="8">
        <v>425.63960258224802</v>
      </c>
      <c r="M28" s="8">
        <v>311.21640997858901</v>
      </c>
      <c r="N28" s="8">
        <v>275.80333468785398</v>
      </c>
      <c r="O28" s="8">
        <v>247.72324054502701</v>
      </c>
      <c r="P28" s="8">
        <v>169.705269935833</v>
      </c>
      <c r="Q28" s="8">
        <v>113.571753168841</v>
      </c>
      <c r="R28" s="8">
        <v>43.767643833679401</v>
      </c>
      <c r="S28" s="8">
        <v>0</v>
      </c>
      <c r="T28" s="8">
        <v>0</v>
      </c>
      <c r="U28" s="8">
        <v>0</v>
      </c>
      <c r="V28" s="8">
        <v>0</v>
      </c>
      <c r="W28" s="8">
        <v>0</v>
      </c>
      <c r="X28" s="8">
        <v>0</v>
      </c>
      <c r="Y28" s="8">
        <v>0</v>
      </c>
      <c r="Z28" s="8">
        <v>0</v>
      </c>
      <c r="AA28" s="8">
        <v>0</v>
      </c>
      <c r="AB28" s="8">
        <v>0</v>
      </c>
      <c r="AC28" s="8">
        <v>0</v>
      </c>
      <c r="AD28" s="8">
        <v>0</v>
      </c>
      <c r="AE28" s="8">
        <v>0</v>
      </c>
      <c r="AF28" s="8">
        <v>0</v>
      </c>
      <c r="AG28" s="8">
        <v>0</v>
      </c>
      <c r="AH28" s="8">
        <v>0</v>
      </c>
      <c r="AI28" s="8"/>
      <c r="AJ28" s="8"/>
      <c r="AK28" s="8"/>
      <c r="AL28" s="8"/>
      <c r="AM28" s="8"/>
      <c r="AN28" s="8"/>
    </row>
    <row r="29" spans="1:40" x14ac:dyDescent="0.25">
      <c r="A29" s="1" t="s">
        <v>92</v>
      </c>
      <c r="C29" s="8">
        <v>0</v>
      </c>
      <c r="D29" s="8">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c r="AJ29" s="8"/>
      <c r="AK29" s="8"/>
      <c r="AL29" s="8"/>
      <c r="AM29" s="8"/>
      <c r="AN29" s="8"/>
    </row>
    <row r="30" spans="1:40" x14ac:dyDescent="0.25">
      <c r="A30" s="1" t="s">
        <v>46</v>
      </c>
      <c r="C30" s="8">
        <v>1.915</v>
      </c>
      <c r="D30" s="8">
        <v>0.71099999999999997</v>
      </c>
      <c r="E30" s="8">
        <v>2.5680000000000001</v>
      </c>
      <c r="F30" s="8">
        <v>2.7</v>
      </c>
      <c r="G30" s="8">
        <v>1.9350000000000001</v>
      </c>
      <c r="H30" s="8">
        <v>1.62</v>
      </c>
      <c r="I30" s="8">
        <v>1.44</v>
      </c>
      <c r="J30" s="8">
        <v>1.44</v>
      </c>
      <c r="K30" s="8">
        <v>1.44</v>
      </c>
      <c r="L30" s="8">
        <v>1.44</v>
      </c>
      <c r="M30" s="8">
        <v>1.44</v>
      </c>
      <c r="N30" s="8">
        <v>1.44</v>
      </c>
      <c r="O30" s="8">
        <v>1.44</v>
      </c>
      <c r="P30" s="8">
        <v>1.44</v>
      </c>
      <c r="Q30" s="8">
        <v>1.44</v>
      </c>
      <c r="R30" s="8">
        <v>1.44</v>
      </c>
      <c r="S30" s="8">
        <v>0</v>
      </c>
      <c r="T30" s="8">
        <v>0</v>
      </c>
      <c r="U30" s="8">
        <v>0</v>
      </c>
      <c r="V30" s="8">
        <v>0</v>
      </c>
      <c r="W30" s="8">
        <v>0</v>
      </c>
      <c r="X30" s="8">
        <v>0</v>
      </c>
      <c r="Y30" s="8">
        <v>0</v>
      </c>
      <c r="Z30" s="8">
        <v>0</v>
      </c>
      <c r="AA30" s="8">
        <v>0</v>
      </c>
      <c r="AB30" s="8">
        <v>0</v>
      </c>
      <c r="AC30" s="8">
        <v>0</v>
      </c>
      <c r="AD30" s="8">
        <v>0</v>
      </c>
      <c r="AE30" s="8">
        <v>0</v>
      </c>
      <c r="AF30" s="8">
        <v>0</v>
      </c>
      <c r="AG30" s="8">
        <v>0</v>
      </c>
      <c r="AH30" s="8">
        <v>0</v>
      </c>
      <c r="AI30" s="8"/>
      <c r="AJ30" s="8"/>
      <c r="AK30" s="8"/>
      <c r="AL30" s="8"/>
      <c r="AM30" s="8"/>
      <c r="AN30" s="8"/>
    </row>
    <row r="31" spans="1:40" x14ac:dyDescent="0.25">
      <c r="A31" s="1" t="s">
        <v>47</v>
      </c>
      <c r="C31" s="8">
        <v>48.350999999999999</v>
      </c>
      <c r="D31" s="8">
        <v>17.062000000000001</v>
      </c>
      <c r="E31" s="8">
        <v>27.55</v>
      </c>
      <c r="F31" s="8">
        <v>27.968</v>
      </c>
      <c r="G31" s="8">
        <v>28.385999999999999</v>
      </c>
      <c r="H31" s="8">
        <v>28.803999999999998</v>
      </c>
      <c r="I31" s="8">
        <v>29.222000000000001</v>
      </c>
      <c r="J31" s="8">
        <v>28.841999999999999</v>
      </c>
      <c r="K31" s="8">
        <v>28.423999999999999</v>
      </c>
      <c r="L31" s="8">
        <v>28.006</v>
      </c>
      <c r="M31" s="8">
        <v>27.626000000000001</v>
      </c>
      <c r="N31" s="8">
        <v>27.207999999999998</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c r="AI31" s="8"/>
      <c r="AJ31" s="8"/>
      <c r="AK31" s="8"/>
      <c r="AL31" s="8"/>
      <c r="AM31" s="8"/>
      <c r="AN31" s="8"/>
    </row>
    <row r="32" spans="1:40" x14ac:dyDescent="0.25">
      <c r="A32" s="1"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c r="AJ32" s="8"/>
      <c r="AK32" s="8"/>
      <c r="AL32" s="8"/>
      <c r="AM32" s="8"/>
      <c r="AN32" s="8"/>
    </row>
    <row r="33" spans="1:40" x14ac:dyDescent="0.25">
      <c r="A33" s="1"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c r="AJ33" s="8"/>
      <c r="AK33" s="8"/>
      <c r="AL33" s="8"/>
      <c r="AM33" s="8"/>
      <c r="AN33" s="8"/>
    </row>
    <row r="34" spans="1:40" x14ac:dyDescent="0.25">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row>
    <row r="35" spans="1:40" x14ac:dyDescent="0.25">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row>
    <row r="36" spans="1:40" x14ac:dyDescent="0.25">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row>
    <row r="37" spans="1:40" x14ac:dyDescent="0.25">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row>
    <row r="39" spans="1:40" x14ac:dyDescent="0.25">
      <c r="C39" s="6">
        <v>2019</v>
      </c>
      <c r="D39" s="6">
        <v>2020</v>
      </c>
      <c r="E39" s="6">
        <v>2021</v>
      </c>
      <c r="F39" s="6">
        <v>2022</v>
      </c>
      <c r="G39" s="6">
        <v>2023</v>
      </c>
      <c r="H39" s="6">
        <v>2024</v>
      </c>
      <c r="I39" s="6">
        <v>2025</v>
      </c>
      <c r="J39" s="6">
        <v>2026</v>
      </c>
      <c r="K39" s="6">
        <v>2027</v>
      </c>
      <c r="L39" s="6">
        <v>2028</v>
      </c>
      <c r="M39" s="6">
        <v>2029</v>
      </c>
      <c r="N39" s="6">
        <v>2030</v>
      </c>
      <c r="O39" s="6">
        <v>2031</v>
      </c>
      <c r="P39" s="6">
        <v>2032</v>
      </c>
      <c r="Q39" s="6">
        <v>2033</v>
      </c>
      <c r="R39" s="6">
        <v>2034</v>
      </c>
      <c r="S39" s="6">
        <v>2035</v>
      </c>
      <c r="T39" s="6">
        <v>2036</v>
      </c>
      <c r="U39" s="6">
        <v>2037</v>
      </c>
      <c r="V39" s="6">
        <v>2038</v>
      </c>
      <c r="W39" s="6">
        <v>2039</v>
      </c>
      <c r="X39" s="6">
        <v>2040</v>
      </c>
      <c r="Y39" s="6">
        <v>2041</v>
      </c>
      <c r="Z39" s="6">
        <v>2042</v>
      </c>
      <c r="AA39" s="6">
        <v>2043</v>
      </c>
      <c r="AB39" s="6">
        <v>2044</v>
      </c>
      <c r="AC39" s="6">
        <v>2045</v>
      </c>
      <c r="AD39" s="6">
        <v>2046</v>
      </c>
      <c r="AE39" s="6">
        <v>2047</v>
      </c>
      <c r="AF39" s="6">
        <v>2048</v>
      </c>
      <c r="AG39" s="6">
        <v>2049</v>
      </c>
      <c r="AH39" s="6">
        <v>2050</v>
      </c>
    </row>
    <row r="40" spans="1:40" x14ac:dyDescent="0.25">
      <c r="A40" s="1" t="s">
        <v>109</v>
      </c>
      <c r="C40" s="8">
        <f>SUM(C2,C10)</f>
        <v>1023.22</v>
      </c>
      <c r="D40" s="8">
        <f t="shared" ref="D40:AH40" si="0">SUM(D2,D10)</f>
        <v>1043.53</v>
      </c>
      <c r="E40" s="8">
        <f t="shared" si="0"/>
        <v>1066.56</v>
      </c>
      <c r="F40" s="8">
        <f t="shared" si="0"/>
        <v>1094.54</v>
      </c>
      <c r="G40" s="8">
        <f t="shared" si="0"/>
        <v>1111.02</v>
      </c>
      <c r="H40" s="8">
        <f t="shared" si="0"/>
        <v>1134.74</v>
      </c>
      <c r="I40" s="8">
        <f t="shared" si="0"/>
        <v>1163.52</v>
      </c>
      <c r="J40" s="8">
        <f t="shared" si="0"/>
        <v>1007.66</v>
      </c>
      <c r="K40" s="8">
        <f t="shared" si="0"/>
        <v>849.07999999999993</v>
      </c>
      <c r="L40" s="8">
        <f t="shared" si="0"/>
        <v>692.72</v>
      </c>
      <c r="M40" s="8">
        <f t="shared" si="0"/>
        <v>533.70000000000005</v>
      </c>
      <c r="N40" s="8">
        <f t="shared" si="0"/>
        <v>372.80000000000007</v>
      </c>
      <c r="O40" s="8">
        <f t="shared" si="0"/>
        <v>352.65999999999997</v>
      </c>
      <c r="P40" s="8">
        <f t="shared" si="0"/>
        <v>337.54999999999995</v>
      </c>
      <c r="Q40" s="8">
        <f t="shared" si="0"/>
        <v>322.42</v>
      </c>
      <c r="R40" s="8">
        <f t="shared" si="0"/>
        <v>307.31</v>
      </c>
      <c r="S40" s="8">
        <f t="shared" si="0"/>
        <v>292.2</v>
      </c>
      <c r="T40" s="8">
        <f t="shared" si="0"/>
        <v>-3607.692003167509</v>
      </c>
      <c r="U40" s="8">
        <f t="shared" si="0"/>
        <v>-4662.9346904743861</v>
      </c>
      <c r="V40" s="8">
        <f t="shared" si="0"/>
        <v>-5443.3466546771251</v>
      </c>
      <c r="W40" s="8">
        <f t="shared" si="0"/>
        <v>-5755.4421288592293</v>
      </c>
      <c r="X40" s="8">
        <f t="shared" si="0"/>
        <v>-5942.5252802461891</v>
      </c>
      <c r="Y40" s="8">
        <f t="shared" si="0"/>
        <v>-6027.1015150432395</v>
      </c>
      <c r="Z40" s="8">
        <f t="shared" si="0"/>
        <v>-6117.4916019669599</v>
      </c>
      <c r="AA40" s="8">
        <f t="shared" si="0"/>
        <v>-6189.8315419041583</v>
      </c>
      <c r="AB40" s="8">
        <f t="shared" si="0"/>
        <v>-6117.4475806942037</v>
      </c>
      <c r="AC40" s="8">
        <f t="shared" si="0"/>
        <v>-6148.5371140420257</v>
      </c>
      <c r="AD40" s="8">
        <f t="shared" si="0"/>
        <v>-6190.1880418327328</v>
      </c>
      <c r="AE40" s="8">
        <f t="shared" si="0"/>
        <v>-6218.0864767256526</v>
      </c>
      <c r="AF40" s="8">
        <f t="shared" si="0"/>
        <v>-6197.2028609786703</v>
      </c>
      <c r="AG40" s="8">
        <f t="shared" si="0"/>
        <v>-4914.9617655520215</v>
      </c>
      <c r="AH40" s="8">
        <f t="shared" si="0"/>
        <v>-4926.7075051387501</v>
      </c>
    </row>
    <row r="41" spans="1:40" x14ac:dyDescent="0.25">
      <c r="A41" s="1" t="s">
        <v>110</v>
      </c>
      <c r="C41" s="8">
        <f>SUM(C4:C5)</f>
        <v>0</v>
      </c>
      <c r="D41" s="8">
        <f t="shared" ref="D41:AH41" si="1">SUM(D4:D5)</f>
        <v>0</v>
      </c>
      <c r="E41" s="8">
        <f t="shared" si="1"/>
        <v>0</v>
      </c>
      <c r="F41" s="8">
        <f t="shared" si="1"/>
        <v>0</v>
      </c>
      <c r="G41" s="8">
        <f t="shared" si="1"/>
        <v>0</v>
      </c>
      <c r="H41" s="8">
        <f t="shared" si="1"/>
        <v>0</v>
      </c>
      <c r="I41" s="8">
        <f t="shared" si="1"/>
        <v>0</v>
      </c>
      <c r="J41" s="8">
        <f t="shared" si="1"/>
        <v>0</v>
      </c>
      <c r="K41" s="8">
        <f t="shared" si="1"/>
        <v>0</v>
      </c>
      <c r="L41" s="8">
        <f t="shared" si="1"/>
        <v>0</v>
      </c>
      <c r="M41" s="8">
        <f t="shared" si="1"/>
        <v>0</v>
      </c>
      <c r="N41" s="8">
        <f t="shared" si="1"/>
        <v>0</v>
      </c>
      <c r="O41" s="8">
        <f t="shared" si="1"/>
        <v>0</v>
      </c>
      <c r="P41" s="8">
        <f t="shared" si="1"/>
        <v>0</v>
      </c>
      <c r="Q41" s="8">
        <f t="shared" si="1"/>
        <v>0</v>
      </c>
      <c r="R41" s="8">
        <f t="shared" si="1"/>
        <v>0</v>
      </c>
      <c r="S41" s="8">
        <f t="shared" si="1"/>
        <v>0</v>
      </c>
      <c r="T41" s="8">
        <f t="shared" si="1"/>
        <v>1.0115487360000008</v>
      </c>
      <c r="U41" s="8">
        <f t="shared" si="1"/>
        <v>1.5735202559999999</v>
      </c>
      <c r="V41" s="8">
        <f t="shared" si="1"/>
        <v>1.5735202559999999</v>
      </c>
      <c r="W41" s="8">
        <f t="shared" si="1"/>
        <v>1.5735202559999999</v>
      </c>
      <c r="X41" s="8">
        <f t="shared" si="1"/>
        <v>1.5735202559999999</v>
      </c>
      <c r="Y41" s="8">
        <f t="shared" si="1"/>
        <v>1.5735202559999999</v>
      </c>
      <c r="Z41" s="8">
        <f t="shared" si="1"/>
        <v>1.5735202559999999</v>
      </c>
      <c r="AA41" s="8">
        <f t="shared" si="1"/>
        <v>1.5735202559999999</v>
      </c>
      <c r="AB41" s="8">
        <f t="shared" si="1"/>
        <v>1.5735202559999999</v>
      </c>
      <c r="AC41" s="8">
        <f t="shared" si="1"/>
        <v>1.5735202559999999</v>
      </c>
      <c r="AD41" s="8">
        <f t="shared" si="1"/>
        <v>1.5735202559999999</v>
      </c>
      <c r="AE41" s="8">
        <f t="shared" si="1"/>
        <v>1.5735202559999999</v>
      </c>
      <c r="AF41" s="8">
        <f t="shared" si="1"/>
        <v>1.5735202559999999</v>
      </c>
      <c r="AG41" s="8">
        <f t="shared" si="1"/>
        <v>1.5735202559999999</v>
      </c>
      <c r="AH41" s="8">
        <f t="shared" si="1"/>
        <v>1.5735202559999999</v>
      </c>
    </row>
    <row r="42" spans="1:40" x14ac:dyDescent="0.25">
      <c r="A42" s="1" t="s">
        <v>111</v>
      </c>
      <c r="C42" s="8">
        <f>C13</f>
        <v>1.5985617069311999</v>
      </c>
      <c r="D42" s="8">
        <f t="shared" ref="D42:AH42" si="2">D13</f>
        <v>1.7983819202975999</v>
      </c>
      <c r="E42" s="8">
        <f t="shared" si="2"/>
        <v>1.9982021336639999</v>
      </c>
      <c r="F42" s="8">
        <f t="shared" si="2"/>
        <v>5.9946064009919997</v>
      </c>
      <c r="G42" s="8">
        <f t="shared" si="2"/>
        <v>9.9910106683200102</v>
      </c>
      <c r="H42" s="8">
        <f t="shared" si="2"/>
        <v>13.987414935647999</v>
      </c>
      <c r="I42" s="8">
        <f t="shared" si="2"/>
        <v>13.987414935647999</v>
      </c>
      <c r="J42" s="8">
        <f t="shared" si="2"/>
        <v>13.987414935647999</v>
      </c>
      <c r="K42" s="8">
        <f t="shared" si="2"/>
        <v>13.987414935647999</v>
      </c>
      <c r="L42" s="8">
        <f t="shared" si="2"/>
        <v>13.987414935647999</v>
      </c>
      <c r="M42" s="8">
        <f t="shared" si="2"/>
        <v>13.987414935647999</v>
      </c>
      <c r="N42" s="8">
        <f t="shared" si="2"/>
        <v>12.543990529055399</v>
      </c>
      <c r="O42" s="8">
        <f t="shared" si="2"/>
        <v>10.897496092889799</v>
      </c>
      <c r="P42" s="8">
        <f t="shared" si="2"/>
        <v>8.4942128989950803</v>
      </c>
      <c r="Q42" s="8">
        <f t="shared" si="2"/>
        <v>6.63016429541831</v>
      </c>
      <c r="R42" s="8">
        <f t="shared" si="2"/>
        <v>7.1607769693899099</v>
      </c>
      <c r="S42" s="8">
        <f t="shared" si="2"/>
        <v>6.5158853307295104</v>
      </c>
      <c r="T42" s="8">
        <f t="shared" si="2"/>
        <v>25.452434922907901</v>
      </c>
      <c r="U42" s="8">
        <f t="shared" si="2"/>
        <v>27.2929186812264</v>
      </c>
      <c r="V42" s="8">
        <f t="shared" si="2"/>
        <v>29.0369131380596</v>
      </c>
      <c r="W42" s="8">
        <f t="shared" si="2"/>
        <v>28.1284463675794</v>
      </c>
      <c r="X42" s="8">
        <f t="shared" si="2"/>
        <v>27.645368885144698</v>
      </c>
      <c r="Y42" s="8">
        <f t="shared" si="2"/>
        <v>27.461305341631601</v>
      </c>
      <c r="Z42" s="8">
        <f t="shared" si="2"/>
        <v>27.275770019196798</v>
      </c>
      <c r="AA42" s="8">
        <f t="shared" si="2"/>
        <v>27.3158721133887</v>
      </c>
      <c r="AB42" s="8">
        <f t="shared" si="2"/>
        <v>27.359465228638399</v>
      </c>
      <c r="AC42" s="8">
        <f t="shared" si="2"/>
        <v>26.8375772817738</v>
      </c>
      <c r="AD42" s="8">
        <f t="shared" si="2"/>
        <v>26.015993118295601</v>
      </c>
      <c r="AE42" s="8">
        <f t="shared" si="2"/>
        <v>25.157117509079299</v>
      </c>
      <c r="AF42" s="8">
        <f t="shared" si="2"/>
        <v>24.270382777872701</v>
      </c>
      <c r="AG42" s="8">
        <f t="shared" si="2"/>
        <v>28.916587343361499</v>
      </c>
      <c r="AH42" s="8">
        <f t="shared" si="2"/>
        <v>28.801464370171999</v>
      </c>
    </row>
    <row r="43" spans="1:40" x14ac:dyDescent="0.25">
      <c r="A43" s="1" t="s">
        <v>112</v>
      </c>
      <c r="C43" s="8">
        <f>C14+C15</f>
        <v>37.068323667740202</v>
      </c>
      <c r="D43" s="8">
        <f t="shared" ref="D43:AH43" si="3">D14+D15</f>
        <v>23.102287061577702</v>
      </c>
      <c r="E43" s="8">
        <f t="shared" si="3"/>
        <v>62.693093193983998</v>
      </c>
      <c r="F43" s="8">
        <f t="shared" si="3"/>
        <v>62.207100223487998</v>
      </c>
      <c r="G43" s="8">
        <f t="shared" si="3"/>
        <v>19.076687192343499</v>
      </c>
      <c r="H43" s="8">
        <f t="shared" si="3"/>
        <v>1.55668259022042</v>
      </c>
      <c r="I43" s="8">
        <f t="shared" si="3"/>
        <v>0</v>
      </c>
      <c r="J43" s="8">
        <f t="shared" si="3"/>
        <v>0</v>
      </c>
      <c r="K43" s="8">
        <f t="shared" si="3"/>
        <v>0</v>
      </c>
      <c r="L43" s="8">
        <f t="shared" si="3"/>
        <v>0</v>
      </c>
      <c r="M43" s="8">
        <f t="shared" si="3"/>
        <v>0</v>
      </c>
      <c r="N43" s="8">
        <f t="shared" si="3"/>
        <v>0</v>
      </c>
      <c r="O43" s="8">
        <f t="shared" si="3"/>
        <v>0</v>
      </c>
      <c r="P43" s="8">
        <f t="shared" si="3"/>
        <v>0</v>
      </c>
      <c r="Q43" s="8">
        <f t="shared" si="3"/>
        <v>0</v>
      </c>
      <c r="R43" s="8">
        <f t="shared" si="3"/>
        <v>0</v>
      </c>
      <c r="S43" s="8">
        <f t="shared" si="3"/>
        <v>0</v>
      </c>
      <c r="T43" s="8">
        <f t="shared" si="3"/>
        <v>0</v>
      </c>
      <c r="U43" s="8">
        <f t="shared" si="3"/>
        <v>0</v>
      </c>
      <c r="V43" s="8">
        <f t="shared" si="3"/>
        <v>0</v>
      </c>
      <c r="W43" s="8">
        <f t="shared" si="3"/>
        <v>0</v>
      </c>
      <c r="X43" s="8">
        <f t="shared" si="3"/>
        <v>0</v>
      </c>
      <c r="Y43" s="8">
        <f t="shared" si="3"/>
        <v>0</v>
      </c>
      <c r="Z43" s="8">
        <f t="shared" si="3"/>
        <v>0</v>
      </c>
      <c r="AA43" s="8">
        <f t="shared" si="3"/>
        <v>0</v>
      </c>
      <c r="AB43" s="8">
        <f t="shared" si="3"/>
        <v>0</v>
      </c>
      <c r="AC43" s="8">
        <f t="shared" si="3"/>
        <v>0</v>
      </c>
      <c r="AD43" s="8">
        <f t="shared" si="3"/>
        <v>0</v>
      </c>
      <c r="AE43" s="8">
        <f t="shared" si="3"/>
        <v>0</v>
      </c>
      <c r="AF43" s="8">
        <f t="shared" si="3"/>
        <v>0</v>
      </c>
      <c r="AG43" s="8">
        <f t="shared" si="3"/>
        <v>0</v>
      </c>
      <c r="AH43" s="8">
        <f t="shared" si="3"/>
        <v>0</v>
      </c>
    </row>
    <row r="44" spans="1:40" x14ac:dyDescent="0.25">
      <c r="A44" s="1" t="s">
        <v>113</v>
      </c>
      <c r="C44" s="8">
        <f>C17</f>
        <v>139.74799999999999</v>
      </c>
      <c r="D44" s="8">
        <f t="shared" ref="D44:AH44" si="4">D17</f>
        <v>139.25800000000001</v>
      </c>
      <c r="E44" s="8">
        <f t="shared" si="4"/>
        <v>138.768</v>
      </c>
      <c r="F44" s="8">
        <f t="shared" si="4"/>
        <v>138.376</v>
      </c>
      <c r="G44" s="8">
        <f t="shared" si="4"/>
        <v>129.44399999999999</v>
      </c>
      <c r="H44" s="8">
        <f t="shared" si="4"/>
        <v>119.17</v>
      </c>
      <c r="I44" s="8">
        <f t="shared" si="4"/>
        <v>110.44199999999999</v>
      </c>
      <c r="J44" s="8">
        <f t="shared" si="4"/>
        <v>101.68899999999999</v>
      </c>
      <c r="K44" s="8">
        <f t="shared" si="4"/>
        <v>94.384</v>
      </c>
      <c r="L44" s="8">
        <f t="shared" si="4"/>
        <v>76.064999999999998</v>
      </c>
      <c r="M44" s="8">
        <f t="shared" si="4"/>
        <v>57.917999999999999</v>
      </c>
      <c r="N44" s="8">
        <f t="shared" si="4"/>
        <v>39.845999999999997</v>
      </c>
      <c r="O44" s="8">
        <f t="shared" si="4"/>
        <v>0</v>
      </c>
      <c r="P44" s="8">
        <f t="shared" si="4"/>
        <v>0</v>
      </c>
      <c r="Q44" s="8">
        <f t="shared" si="4"/>
        <v>0</v>
      </c>
      <c r="R44" s="8">
        <f t="shared" si="4"/>
        <v>0</v>
      </c>
      <c r="S44" s="8">
        <f t="shared" si="4"/>
        <v>0</v>
      </c>
      <c r="T44" s="8">
        <f t="shared" si="4"/>
        <v>0</v>
      </c>
      <c r="U44" s="8">
        <f t="shared" si="4"/>
        <v>0</v>
      </c>
      <c r="V44" s="8">
        <f t="shared" si="4"/>
        <v>0</v>
      </c>
      <c r="W44" s="8">
        <f t="shared" si="4"/>
        <v>0</v>
      </c>
      <c r="X44" s="8">
        <f t="shared" si="4"/>
        <v>0</v>
      </c>
      <c r="Y44" s="8">
        <f t="shared" si="4"/>
        <v>0</v>
      </c>
      <c r="Z44" s="8">
        <f t="shared" si="4"/>
        <v>0</v>
      </c>
      <c r="AA44" s="8">
        <f t="shared" si="4"/>
        <v>0</v>
      </c>
      <c r="AB44" s="8">
        <f t="shared" si="4"/>
        <v>0</v>
      </c>
      <c r="AC44" s="8">
        <f t="shared" si="4"/>
        <v>0</v>
      </c>
      <c r="AD44" s="8">
        <f t="shared" si="4"/>
        <v>0</v>
      </c>
      <c r="AE44" s="8">
        <f t="shared" si="4"/>
        <v>0</v>
      </c>
      <c r="AF44" s="8">
        <f t="shared" si="4"/>
        <v>0</v>
      </c>
      <c r="AG44" s="8">
        <f t="shared" si="4"/>
        <v>0</v>
      </c>
      <c r="AH44" s="8">
        <f t="shared" si="4"/>
        <v>0</v>
      </c>
    </row>
    <row r="45" spans="1:40" x14ac:dyDescent="0.25">
      <c r="A45" s="1" t="s">
        <v>114</v>
      </c>
      <c r="C45" s="8">
        <f>SUM(C18:C20)</f>
        <v>0</v>
      </c>
      <c r="D45" s="8">
        <f t="shared" ref="D45:AH45" si="5">SUM(D18:D20)</f>
        <v>0</v>
      </c>
      <c r="E45" s="8">
        <f t="shared" si="5"/>
        <v>0</v>
      </c>
      <c r="F45" s="8">
        <f t="shared" si="5"/>
        <v>0</v>
      </c>
      <c r="G45" s="8">
        <f t="shared" si="5"/>
        <v>0</v>
      </c>
      <c r="H45" s="8">
        <f t="shared" si="5"/>
        <v>0</v>
      </c>
      <c r="I45" s="8">
        <f t="shared" si="5"/>
        <v>0</v>
      </c>
      <c r="J45" s="8">
        <f t="shared" si="5"/>
        <v>0</v>
      </c>
      <c r="K45" s="8">
        <f t="shared" si="5"/>
        <v>0</v>
      </c>
      <c r="L45" s="8">
        <f t="shared" si="5"/>
        <v>0</v>
      </c>
      <c r="M45" s="8">
        <f t="shared" si="5"/>
        <v>0</v>
      </c>
      <c r="N45" s="8">
        <f t="shared" si="5"/>
        <v>0</v>
      </c>
      <c r="O45" s="8">
        <f t="shared" si="5"/>
        <v>0</v>
      </c>
      <c r="P45" s="8">
        <f t="shared" si="5"/>
        <v>0</v>
      </c>
      <c r="Q45" s="8">
        <f t="shared" si="5"/>
        <v>0</v>
      </c>
      <c r="R45" s="8">
        <f t="shared" si="5"/>
        <v>0</v>
      </c>
      <c r="S45" s="8">
        <f t="shared" si="5"/>
        <v>0</v>
      </c>
      <c r="T45" s="8">
        <f t="shared" si="5"/>
        <v>0</v>
      </c>
      <c r="U45" s="8">
        <f t="shared" si="5"/>
        <v>0</v>
      </c>
      <c r="V45" s="8">
        <f t="shared" si="5"/>
        <v>0</v>
      </c>
      <c r="W45" s="8">
        <f t="shared" si="5"/>
        <v>0</v>
      </c>
      <c r="X45" s="8">
        <f t="shared" si="5"/>
        <v>0</v>
      </c>
      <c r="Y45" s="8">
        <f t="shared" si="5"/>
        <v>0</v>
      </c>
      <c r="Z45" s="8">
        <f t="shared" si="5"/>
        <v>0</v>
      </c>
      <c r="AA45" s="8">
        <f t="shared" si="5"/>
        <v>0</v>
      </c>
      <c r="AB45" s="8">
        <f t="shared" si="5"/>
        <v>0</v>
      </c>
      <c r="AC45" s="8">
        <f t="shared" si="5"/>
        <v>0</v>
      </c>
      <c r="AD45" s="8">
        <f t="shared" si="5"/>
        <v>0</v>
      </c>
      <c r="AE45" s="8">
        <f t="shared" si="5"/>
        <v>0</v>
      </c>
      <c r="AF45" s="8">
        <f t="shared" si="5"/>
        <v>0</v>
      </c>
      <c r="AG45" s="8">
        <f t="shared" si="5"/>
        <v>0</v>
      </c>
      <c r="AH45" s="8">
        <f t="shared" si="5"/>
        <v>0</v>
      </c>
    </row>
    <row r="46" spans="1:40" x14ac:dyDescent="0.25">
      <c r="A46" s="1" t="s">
        <v>115</v>
      </c>
      <c r="C46" s="8">
        <f>SUM(C21:C22,C29)</f>
        <v>33.835680806399999</v>
      </c>
      <c r="D46" s="8">
        <f t="shared" ref="D46:AH46" si="6">SUM(D21:D22,D29)</f>
        <v>38.628973177343994</v>
      </c>
      <c r="E46" s="8">
        <f t="shared" si="6"/>
        <v>13.868104465387599</v>
      </c>
      <c r="F46" s="8">
        <f t="shared" si="6"/>
        <v>22.8633676037966</v>
      </c>
      <c r="G46" s="8">
        <f t="shared" si="6"/>
        <v>35.462550892031999</v>
      </c>
      <c r="H46" s="8">
        <f t="shared" si="6"/>
        <v>38.047619884032002</v>
      </c>
      <c r="I46" s="8">
        <f t="shared" si="6"/>
        <v>30.2165296261206</v>
      </c>
      <c r="J46" s="8">
        <f t="shared" si="6"/>
        <v>26.589606340555399</v>
      </c>
      <c r="K46" s="8">
        <f t="shared" si="6"/>
        <v>22.902683054990199</v>
      </c>
      <c r="L46" s="8">
        <f t="shared" si="6"/>
        <v>18.864047975736099</v>
      </c>
      <c r="M46" s="8">
        <f t="shared" si="6"/>
        <v>13.3725241979075</v>
      </c>
      <c r="N46" s="8">
        <f t="shared" si="6"/>
        <v>11.8427533535084</v>
      </c>
      <c r="O46" s="8">
        <f t="shared" si="6"/>
        <v>10.8063961045677</v>
      </c>
      <c r="P46" s="8">
        <f t="shared" si="6"/>
        <v>7.3468597965200404</v>
      </c>
      <c r="Q46" s="8">
        <f t="shared" si="6"/>
        <v>4.7948249340771696</v>
      </c>
      <c r="R46" s="8">
        <f t="shared" si="6"/>
        <v>1.75149850494284</v>
      </c>
      <c r="S46" s="8">
        <f t="shared" si="6"/>
        <v>0</v>
      </c>
      <c r="T46" s="8">
        <f t="shared" si="6"/>
        <v>0</v>
      </c>
      <c r="U46" s="8">
        <f t="shared" si="6"/>
        <v>0</v>
      </c>
      <c r="V46" s="8">
        <f t="shared" si="6"/>
        <v>0</v>
      </c>
      <c r="W46" s="8">
        <f t="shared" si="6"/>
        <v>0</v>
      </c>
      <c r="X46" s="8">
        <f t="shared" si="6"/>
        <v>0</v>
      </c>
      <c r="Y46" s="8">
        <f t="shared" si="6"/>
        <v>0</v>
      </c>
      <c r="Z46" s="8">
        <f t="shared" si="6"/>
        <v>0</v>
      </c>
      <c r="AA46" s="8">
        <f t="shared" si="6"/>
        <v>0</v>
      </c>
      <c r="AB46" s="8">
        <f t="shared" si="6"/>
        <v>0</v>
      </c>
      <c r="AC46" s="8">
        <f t="shared" si="6"/>
        <v>0</v>
      </c>
      <c r="AD46" s="8">
        <f t="shared" si="6"/>
        <v>0</v>
      </c>
      <c r="AE46" s="8">
        <f t="shared" si="6"/>
        <v>0</v>
      </c>
      <c r="AF46" s="8">
        <f t="shared" si="6"/>
        <v>0</v>
      </c>
      <c r="AG46" s="8">
        <f t="shared" si="6"/>
        <v>0</v>
      </c>
      <c r="AH46" s="8">
        <f t="shared" si="6"/>
        <v>0</v>
      </c>
    </row>
    <row r="47" spans="1:40" x14ac:dyDescent="0.25">
      <c r="A47" s="1" t="s">
        <v>116</v>
      </c>
      <c r="C47" s="8">
        <f>SUM(C24:C25)</f>
        <v>0</v>
      </c>
      <c r="D47" s="8">
        <f t="shared" ref="D47:AH47" si="7">SUM(D24:D25)</f>
        <v>0</v>
      </c>
      <c r="E47" s="8">
        <f t="shared" si="7"/>
        <v>0</v>
      </c>
      <c r="F47" s="8">
        <f t="shared" si="7"/>
        <v>0</v>
      </c>
      <c r="G47" s="8">
        <f t="shared" si="7"/>
        <v>0</v>
      </c>
      <c r="H47" s="8">
        <f t="shared" si="7"/>
        <v>0</v>
      </c>
      <c r="I47" s="8">
        <f t="shared" si="7"/>
        <v>0</v>
      </c>
      <c r="J47" s="8">
        <f t="shared" si="7"/>
        <v>0</v>
      </c>
      <c r="K47" s="8">
        <f t="shared" si="7"/>
        <v>0</v>
      </c>
      <c r="L47" s="8">
        <f t="shared" si="7"/>
        <v>0</v>
      </c>
      <c r="M47" s="8">
        <f t="shared" si="7"/>
        <v>0</v>
      </c>
      <c r="N47" s="8">
        <f t="shared" si="7"/>
        <v>0</v>
      </c>
      <c r="O47" s="8">
        <f t="shared" si="7"/>
        <v>0</v>
      </c>
      <c r="P47" s="8">
        <f t="shared" si="7"/>
        <v>0</v>
      </c>
      <c r="Q47" s="8">
        <f t="shared" si="7"/>
        <v>0</v>
      </c>
      <c r="R47" s="8">
        <f t="shared" si="7"/>
        <v>0</v>
      </c>
      <c r="S47" s="8">
        <f t="shared" si="7"/>
        <v>0</v>
      </c>
      <c r="T47" s="8">
        <f t="shared" si="7"/>
        <v>0</v>
      </c>
      <c r="U47" s="8">
        <f t="shared" si="7"/>
        <v>0</v>
      </c>
      <c r="V47" s="8">
        <f t="shared" si="7"/>
        <v>0</v>
      </c>
      <c r="W47" s="8">
        <f t="shared" si="7"/>
        <v>0</v>
      </c>
      <c r="X47" s="8">
        <f t="shared" si="7"/>
        <v>0</v>
      </c>
      <c r="Y47" s="8">
        <f t="shared" si="7"/>
        <v>0</v>
      </c>
      <c r="Z47" s="8">
        <f t="shared" si="7"/>
        <v>0</v>
      </c>
      <c r="AA47" s="8">
        <f t="shared" si="7"/>
        <v>0</v>
      </c>
      <c r="AB47" s="8">
        <f t="shared" si="7"/>
        <v>0</v>
      </c>
      <c r="AC47" s="8">
        <f t="shared" si="7"/>
        <v>0</v>
      </c>
      <c r="AD47" s="8">
        <f t="shared" si="7"/>
        <v>0</v>
      </c>
      <c r="AE47" s="8">
        <f t="shared" si="7"/>
        <v>0</v>
      </c>
      <c r="AF47" s="8">
        <f t="shared" si="7"/>
        <v>0</v>
      </c>
      <c r="AG47" s="8">
        <f t="shared" si="7"/>
        <v>0</v>
      </c>
      <c r="AH47" s="8">
        <f t="shared" si="7"/>
        <v>0</v>
      </c>
    </row>
    <row r="48" spans="1:40" x14ac:dyDescent="0.25">
      <c r="A48" s="1" t="s">
        <v>117</v>
      </c>
      <c r="C48" s="8">
        <f>C23</f>
        <v>0</v>
      </c>
      <c r="D48" s="8">
        <f t="shared" ref="D48:AH48" si="8">D23</f>
        <v>0</v>
      </c>
      <c r="E48" s="8">
        <f t="shared" si="8"/>
        <v>0</v>
      </c>
      <c r="F48" s="8">
        <f t="shared" si="8"/>
        <v>0</v>
      </c>
      <c r="G48" s="8">
        <f t="shared" si="8"/>
        <v>0</v>
      </c>
      <c r="H48" s="8">
        <f t="shared" si="8"/>
        <v>0</v>
      </c>
      <c r="I48" s="8">
        <f t="shared" si="8"/>
        <v>0</v>
      </c>
      <c r="J48" s="8">
        <f t="shared" si="8"/>
        <v>0</v>
      </c>
      <c r="K48" s="8">
        <f t="shared" si="8"/>
        <v>0</v>
      </c>
      <c r="L48" s="8">
        <f t="shared" si="8"/>
        <v>0</v>
      </c>
      <c r="M48" s="8">
        <f t="shared" si="8"/>
        <v>0</v>
      </c>
      <c r="N48" s="8">
        <f t="shared" si="8"/>
        <v>0</v>
      </c>
      <c r="O48" s="8">
        <f t="shared" si="8"/>
        <v>0</v>
      </c>
      <c r="P48" s="8">
        <f t="shared" si="8"/>
        <v>0</v>
      </c>
      <c r="Q48" s="8">
        <f t="shared" si="8"/>
        <v>0</v>
      </c>
      <c r="R48" s="8">
        <f t="shared" si="8"/>
        <v>0</v>
      </c>
      <c r="S48" s="8">
        <f t="shared" si="8"/>
        <v>0</v>
      </c>
      <c r="T48" s="8">
        <f t="shared" si="8"/>
        <v>0</v>
      </c>
      <c r="U48" s="8">
        <f t="shared" si="8"/>
        <v>0</v>
      </c>
      <c r="V48" s="8">
        <f t="shared" si="8"/>
        <v>0</v>
      </c>
      <c r="W48" s="8">
        <f t="shared" si="8"/>
        <v>0</v>
      </c>
      <c r="X48" s="8">
        <f t="shared" si="8"/>
        <v>0</v>
      </c>
      <c r="Y48" s="8">
        <f t="shared" si="8"/>
        <v>0</v>
      </c>
      <c r="Z48" s="8">
        <f t="shared" si="8"/>
        <v>0</v>
      </c>
      <c r="AA48" s="8">
        <f t="shared" si="8"/>
        <v>0</v>
      </c>
      <c r="AB48" s="8">
        <f t="shared" si="8"/>
        <v>0</v>
      </c>
      <c r="AC48" s="8">
        <f t="shared" si="8"/>
        <v>0</v>
      </c>
      <c r="AD48" s="8">
        <f t="shared" si="8"/>
        <v>0</v>
      </c>
      <c r="AE48" s="8">
        <f t="shared" si="8"/>
        <v>0</v>
      </c>
      <c r="AF48" s="8">
        <f t="shared" si="8"/>
        <v>0</v>
      </c>
      <c r="AG48" s="8">
        <f t="shared" si="8"/>
        <v>0</v>
      </c>
      <c r="AH48" s="8">
        <f t="shared" si="8"/>
        <v>0</v>
      </c>
    </row>
    <row r="49" spans="1:34" x14ac:dyDescent="0.25">
      <c r="A49" s="1" t="s">
        <v>118</v>
      </c>
      <c r="C49" s="8">
        <f>SUM(C26:C27)</f>
        <v>2.3087757887999998</v>
      </c>
      <c r="D49" s="8">
        <f t="shared" ref="D49:AH49" si="9">SUM(D26:D27)</f>
        <v>2.6349463296</v>
      </c>
      <c r="E49" s="8">
        <f t="shared" si="9"/>
        <v>2.8076248511999999</v>
      </c>
      <c r="F49" s="8">
        <f t="shared" si="9"/>
        <v>3.3512424192000001</v>
      </c>
      <c r="G49" s="8">
        <f t="shared" si="9"/>
        <v>3.8948599871999998</v>
      </c>
      <c r="H49" s="8">
        <f t="shared" si="9"/>
        <v>4.4384775552000004</v>
      </c>
      <c r="I49" s="8">
        <f t="shared" si="9"/>
        <v>4.9820951231999997</v>
      </c>
      <c r="J49" s="8">
        <f t="shared" si="9"/>
        <v>5.5257126911999999</v>
      </c>
      <c r="K49" s="8">
        <f t="shared" si="9"/>
        <v>6.0693302592</v>
      </c>
      <c r="L49" s="8">
        <f t="shared" si="9"/>
        <v>6.7677701859377724</v>
      </c>
      <c r="M49" s="8">
        <f t="shared" si="9"/>
        <v>7.9014578499377723</v>
      </c>
      <c r="N49" s="8">
        <f t="shared" si="9"/>
        <v>8.7774089048148305</v>
      </c>
      <c r="O49" s="8">
        <f t="shared" si="9"/>
        <v>9.2311853779095792</v>
      </c>
      <c r="P49" s="8">
        <f t="shared" si="9"/>
        <v>9.7575328739503107</v>
      </c>
      <c r="Q49" s="8">
        <f t="shared" si="9"/>
        <v>10.06977549029382</v>
      </c>
      <c r="R49" s="8">
        <f t="shared" si="9"/>
        <v>10.101133097357421</v>
      </c>
      <c r="S49" s="8">
        <f t="shared" si="9"/>
        <v>10.006045845782079</v>
      </c>
      <c r="T49" s="8">
        <f t="shared" si="9"/>
        <v>14.48872894392877</v>
      </c>
      <c r="U49" s="8">
        <f t="shared" si="9"/>
        <v>15.216993160296919</v>
      </c>
      <c r="V49" s="8">
        <f t="shared" si="9"/>
        <v>16.17333553286565</v>
      </c>
      <c r="W49" s="8">
        <f t="shared" si="9"/>
        <v>16.369719077769169</v>
      </c>
      <c r="X49" s="8">
        <f t="shared" si="9"/>
        <v>16.25012764867699</v>
      </c>
      <c r="Y49" s="8">
        <f t="shared" si="9"/>
        <v>16.158031561807292</v>
      </c>
      <c r="Z49" s="8">
        <f t="shared" si="9"/>
        <v>16.082565064567699</v>
      </c>
      <c r="AA49" s="8">
        <f t="shared" si="9"/>
        <v>15.99092832166405</v>
      </c>
      <c r="AB49" s="8">
        <f t="shared" si="9"/>
        <v>15.95575627018582</v>
      </c>
      <c r="AC49" s="8">
        <f t="shared" si="9"/>
        <v>15.874932044794491</v>
      </c>
      <c r="AD49" s="8">
        <f t="shared" si="9"/>
        <v>15.794107819403159</v>
      </c>
      <c r="AE49" s="8">
        <f t="shared" si="9"/>
        <v>15.713283594011831</v>
      </c>
      <c r="AF49" s="8">
        <f t="shared" si="9"/>
        <v>15.647676759924941</v>
      </c>
      <c r="AG49" s="8">
        <f t="shared" si="9"/>
        <v>14.15882476509077</v>
      </c>
      <c r="AH49" s="8">
        <f t="shared" si="9"/>
        <v>14.116430997979919</v>
      </c>
    </row>
  </sheetData>
  <pageMargins left="0.7" right="0.7" top="0.75" bottom="0.75" header="0.3" footer="0.3"/>
  <pageSetup paperSize="9" orientation="portrait" verticalDpi="0" r:id="rId1"/>
  <ignoredErrors>
    <ignoredError sqref="C41:AH47 C49:AH49" formulaRange="1"/>
    <ignoredError sqref="C48:AH48" formula="1" formulaRange="1"/>
  </ignoredError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4186B-62AE-4AE3-8106-16EAEECE7F56}">
  <sheetPr>
    <tabColor rgb="FF92D050"/>
  </sheetPr>
  <dimension ref="A1:AG75"/>
  <sheetViews>
    <sheetView tabSelected="1" topLeftCell="A29" zoomScale="121" zoomScaleNormal="160" workbookViewId="0">
      <selection activeCell="F14" sqref="F14:F16"/>
    </sheetView>
  </sheetViews>
  <sheetFormatPr defaultRowHeight="15" x14ac:dyDescent="0.25"/>
  <cols>
    <col min="1" max="1" width="75.85546875" customWidth="1"/>
    <col min="2" max="2" width="30.28515625" customWidth="1"/>
    <col min="3" max="3" width="26.5703125" customWidth="1"/>
    <col min="4" max="4" width="10.7109375" bestFit="1" customWidth="1"/>
    <col min="5" max="6" width="10" bestFit="1" customWidth="1"/>
    <col min="7" max="7" width="15.28515625" customWidth="1"/>
    <col min="8" max="8" width="12.42578125" customWidth="1"/>
    <col min="9" max="14" width="7" bestFit="1" customWidth="1"/>
    <col min="15" max="15" width="12.28515625" bestFit="1" customWidth="1"/>
    <col min="16" max="16" width="6.85546875" customWidth="1"/>
    <col min="17" max="17" width="7" bestFit="1" customWidth="1"/>
    <col min="18" max="21" width="5.85546875" bestFit="1" customWidth="1"/>
    <col min="22" max="31" width="5.42578125" bestFit="1" customWidth="1"/>
    <col min="32" max="33" width="5.85546875" bestFit="1" customWidth="1"/>
    <col min="34" max="37" width="5.28515625" bestFit="1" customWidth="1"/>
  </cols>
  <sheetData>
    <row r="1" spans="1:33" x14ac:dyDescent="0.25">
      <c r="A1" s="71" t="s">
        <v>170</v>
      </c>
      <c r="B1" s="72">
        <v>2019</v>
      </c>
      <c r="C1" s="72">
        <v>2020</v>
      </c>
      <c r="D1" s="72">
        <v>2021</v>
      </c>
      <c r="E1" s="72">
        <v>2022</v>
      </c>
      <c r="F1" s="72">
        <v>2023</v>
      </c>
      <c r="G1" s="72">
        <v>2024</v>
      </c>
      <c r="H1" s="72">
        <v>2025</v>
      </c>
      <c r="I1" s="72">
        <v>2026</v>
      </c>
      <c r="J1" s="72">
        <v>2027</v>
      </c>
      <c r="K1" s="72">
        <v>2028</v>
      </c>
      <c r="L1" s="72">
        <v>2029</v>
      </c>
      <c r="M1" s="72">
        <v>2030</v>
      </c>
      <c r="N1" s="72">
        <v>2031</v>
      </c>
      <c r="O1" s="72">
        <v>2032</v>
      </c>
      <c r="P1" s="72">
        <v>2033</v>
      </c>
      <c r="Q1" s="72">
        <v>2034</v>
      </c>
      <c r="R1" s="72">
        <v>2035</v>
      </c>
      <c r="S1" s="72">
        <v>2036</v>
      </c>
      <c r="T1" s="72">
        <v>2037</v>
      </c>
      <c r="U1" s="72">
        <v>2038</v>
      </c>
      <c r="V1" s="72">
        <v>2039</v>
      </c>
      <c r="W1" s="72">
        <v>2040</v>
      </c>
      <c r="X1" s="72">
        <v>2041</v>
      </c>
      <c r="Y1" s="72">
        <v>2042</v>
      </c>
      <c r="Z1" s="72">
        <v>2043</v>
      </c>
      <c r="AA1" s="72">
        <v>2044</v>
      </c>
      <c r="AB1" s="72">
        <v>2045</v>
      </c>
      <c r="AC1" s="72">
        <v>2046</v>
      </c>
      <c r="AD1" s="72">
        <v>2047</v>
      </c>
      <c r="AE1" s="72">
        <v>2048</v>
      </c>
      <c r="AF1" s="72">
        <v>2049</v>
      </c>
      <c r="AG1" s="72">
        <v>2050</v>
      </c>
    </row>
    <row r="2" spans="1:33" x14ac:dyDescent="0.25">
      <c r="A2" s="35" t="s">
        <v>142</v>
      </c>
      <c r="B2" s="7">
        <v>1.395</v>
      </c>
      <c r="C2" s="7">
        <v>4.0919999999999996</v>
      </c>
      <c r="D2" s="7">
        <v>5.859</v>
      </c>
      <c r="E2" s="7">
        <v>6.51</v>
      </c>
      <c r="F2" s="7">
        <v>6.51</v>
      </c>
      <c r="G2" s="7">
        <v>6.51</v>
      </c>
      <c r="H2" s="7">
        <v>6.51</v>
      </c>
      <c r="I2" s="7">
        <v>6.51</v>
      </c>
      <c r="J2" s="7">
        <v>6.51</v>
      </c>
      <c r="K2" s="7">
        <v>6.51</v>
      </c>
      <c r="L2" s="7">
        <v>5.6729999999999903</v>
      </c>
      <c r="M2" s="7">
        <v>0</v>
      </c>
      <c r="N2" s="7">
        <v>6.9749999999999996</v>
      </c>
      <c r="O2" s="7">
        <v>6.9749999999999996</v>
      </c>
      <c r="P2" s="7">
        <v>6.9749999999999996</v>
      </c>
      <c r="Q2" s="7">
        <v>6.9749999999999996</v>
      </c>
      <c r="R2" s="7">
        <v>6.9749999999999996</v>
      </c>
      <c r="S2" s="7">
        <v>6.9749999999999996</v>
      </c>
      <c r="T2" s="7">
        <v>6.9749999999999996</v>
      </c>
      <c r="U2" s="7">
        <v>6.9749999999999996</v>
      </c>
      <c r="V2" s="7">
        <v>6.9749999999999996</v>
      </c>
      <c r="W2" s="7">
        <v>6.9749999999999996</v>
      </c>
      <c r="X2" s="7">
        <v>6.9749999999999996</v>
      </c>
      <c r="Y2" s="7">
        <v>6.9749999999999996</v>
      </c>
      <c r="Z2" s="7">
        <v>6.9749999999999996</v>
      </c>
      <c r="AA2" s="7">
        <v>6.9749999999999996</v>
      </c>
      <c r="AB2" s="7">
        <v>6.9749999999999996</v>
      </c>
      <c r="AC2" s="7">
        <v>6.9749999999999996</v>
      </c>
      <c r="AD2" s="7">
        <v>6.9749999999999996</v>
      </c>
      <c r="AE2" s="7">
        <v>6.9749999999999996</v>
      </c>
      <c r="AF2" s="7">
        <v>6.9749999999999996</v>
      </c>
      <c r="AG2" s="7">
        <v>6.9749999999999996</v>
      </c>
    </row>
    <row r="3" spans="1:33" x14ac:dyDescent="0.25">
      <c r="A3" s="35" t="s">
        <v>309</v>
      </c>
      <c r="B3" s="7">
        <v>9.2999999999999999E-2</v>
      </c>
      <c r="C3" s="7">
        <v>0.186</v>
      </c>
      <c r="D3" s="7">
        <v>0.372</v>
      </c>
      <c r="E3" s="7">
        <v>2.3250000000000002</v>
      </c>
      <c r="F3" s="7">
        <v>2.3250000000000002</v>
      </c>
      <c r="G3" s="7">
        <v>2.3250000000000002</v>
      </c>
      <c r="H3" s="7">
        <v>2.3250000000000002</v>
      </c>
      <c r="I3" s="7">
        <v>2.3250000000000002</v>
      </c>
      <c r="J3" s="7">
        <v>2.3250000000000002</v>
      </c>
      <c r="K3" s="7">
        <v>2.3250000000000002</v>
      </c>
      <c r="L3" s="7">
        <v>2.3250000000000002</v>
      </c>
      <c r="M3" s="7">
        <v>2.3250000000000002</v>
      </c>
      <c r="N3" s="7">
        <v>0.93</v>
      </c>
      <c r="O3" s="7">
        <v>0.93</v>
      </c>
      <c r="P3" s="7">
        <v>0.93</v>
      </c>
      <c r="Q3" s="7">
        <v>0.93</v>
      </c>
      <c r="R3" s="7">
        <v>0.93</v>
      </c>
      <c r="S3" s="7">
        <v>0.93</v>
      </c>
      <c r="T3" s="7">
        <v>0.93</v>
      </c>
      <c r="U3" s="7">
        <v>0.93</v>
      </c>
      <c r="V3" s="7">
        <v>0.93</v>
      </c>
      <c r="W3" s="7">
        <v>0.93</v>
      </c>
      <c r="X3" s="7">
        <v>0.93</v>
      </c>
      <c r="Y3" s="7">
        <v>0.93</v>
      </c>
      <c r="Z3" s="7">
        <v>0.743999999999993</v>
      </c>
      <c r="AA3" s="7">
        <v>0</v>
      </c>
      <c r="AB3" s="7">
        <v>0</v>
      </c>
      <c r="AC3" s="7">
        <v>0</v>
      </c>
      <c r="AD3" s="7">
        <v>0</v>
      </c>
      <c r="AE3" s="7">
        <v>0</v>
      </c>
      <c r="AF3" s="7">
        <v>0.93</v>
      </c>
      <c r="AG3" s="7">
        <v>0.93</v>
      </c>
    </row>
    <row r="4" spans="1:33" x14ac:dyDescent="0.25">
      <c r="A4" s="35" t="s">
        <v>158</v>
      </c>
      <c r="B4" s="7">
        <v>32.549999999999997</v>
      </c>
      <c r="C4" s="7">
        <v>22.134</v>
      </c>
      <c r="D4" s="7">
        <v>11.718</v>
      </c>
      <c r="E4" s="7">
        <v>36.89</v>
      </c>
      <c r="F4" s="7">
        <v>36.89</v>
      </c>
      <c r="G4" s="7">
        <v>36.89</v>
      </c>
      <c r="H4" s="7">
        <v>36.89</v>
      </c>
      <c r="I4" s="7">
        <v>36.89</v>
      </c>
      <c r="J4" s="7">
        <v>36.89</v>
      </c>
      <c r="K4" s="7">
        <v>36.89</v>
      </c>
      <c r="L4" s="7">
        <v>36.89</v>
      </c>
      <c r="M4" s="7">
        <v>35.154000000000003</v>
      </c>
      <c r="N4" s="7">
        <v>15.757530181982901</v>
      </c>
      <c r="O4" s="7">
        <v>36.89</v>
      </c>
      <c r="P4" s="7">
        <v>36.89</v>
      </c>
      <c r="Q4" s="7">
        <v>36.89</v>
      </c>
      <c r="R4" s="7">
        <v>36.89</v>
      </c>
      <c r="S4" s="7">
        <v>36.89</v>
      </c>
      <c r="T4" s="7">
        <v>36.89</v>
      </c>
      <c r="U4" s="7">
        <v>27.379453798468202</v>
      </c>
      <c r="V4" s="7">
        <v>0</v>
      </c>
      <c r="W4" s="7">
        <v>0</v>
      </c>
      <c r="X4" s="7">
        <v>0</v>
      </c>
      <c r="Y4" s="7">
        <v>0</v>
      </c>
      <c r="Z4" s="7">
        <v>0</v>
      </c>
      <c r="AA4" s="7">
        <v>0</v>
      </c>
      <c r="AB4" s="7">
        <v>0</v>
      </c>
      <c r="AC4" s="7">
        <v>0</v>
      </c>
      <c r="AD4" s="7">
        <v>0</v>
      </c>
      <c r="AE4" s="7">
        <v>0</v>
      </c>
      <c r="AF4" s="7">
        <v>21.7</v>
      </c>
      <c r="AG4" s="7">
        <v>21.7</v>
      </c>
    </row>
    <row r="5" spans="1:33" x14ac:dyDescent="0.25">
      <c r="A5" s="35" t="s">
        <v>159</v>
      </c>
      <c r="B5" s="7">
        <v>0</v>
      </c>
      <c r="C5" s="7">
        <v>0</v>
      </c>
      <c r="D5" s="7">
        <v>0</v>
      </c>
      <c r="E5" s="7">
        <v>0</v>
      </c>
      <c r="F5" s="7">
        <v>0</v>
      </c>
      <c r="G5" s="7">
        <v>0</v>
      </c>
      <c r="H5" s="7">
        <v>0</v>
      </c>
      <c r="I5" s="7">
        <v>0</v>
      </c>
      <c r="J5" s="7">
        <v>0</v>
      </c>
      <c r="K5" s="7">
        <v>3.9855462006445501</v>
      </c>
      <c r="L5" s="7">
        <v>15.19</v>
      </c>
      <c r="M5" s="7">
        <v>15.19</v>
      </c>
      <c r="N5" s="7">
        <v>10.85</v>
      </c>
      <c r="O5" s="7">
        <v>10.85</v>
      </c>
      <c r="P5" s="7">
        <v>10.85</v>
      </c>
      <c r="Q5" s="7">
        <v>10.85</v>
      </c>
      <c r="R5" s="7">
        <v>10.85</v>
      </c>
      <c r="S5" s="7">
        <v>10.85</v>
      </c>
      <c r="T5" s="7">
        <v>10.85</v>
      </c>
      <c r="U5" s="7">
        <v>10.85</v>
      </c>
      <c r="V5" s="7">
        <v>9.0344537993554308</v>
      </c>
      <c r="W5" s="7">
        <v>0</v>
      </c>
      <c r="X5" s="7">
        <v>0</v>
      </c>
      <c r="Y5" s="7">
        <v>0</v>
      </c>
      <c r="Z5" s="7">
        <v>0</v>
      </c>
      <c r="AA5" s="7">
        <v>0</v>
      </c>
      <c r="AB5" s="7">
        <v>0</v>
      </c>
      <c r="AC5" s="7">
        <v>0</v>
      </c>
      <c r="AD5" s="7">
        <v>0</v>
      </c>
      <c r="AE5" s="7">
        <v>0</v>
      </c>
      <c r="AF5" s="7">
        <v>0</v>
      </c>
      <c r="AG5" s="7">
        <v>0</v>
      </c>
    </row>
    <row r="6" spans="1:33" x14ac:dyDescent="0.25">
      <c r="A6" s="7" t="s">
        <v>336</v>
      </c>
      <c r="B6" s="7">
        <v>34.037999999999997</v>
      </c>
      <c r="C6" s="7">
        <v>26.411999999999999</v>
      </c>
      <c r="D6" s="7">
        <v>17.948999999999998</v>
      </c>
      <c r="E6" s="7">
        <v>45.725000000000001</v>
      </c>
      <c r="F6" s="7">
        <v>45.725000000000001</v>
      </c>
      <c r="G6" s="7">
        <v>45.725000000000001</v>
      </c>
      <c r="H6" s="7">
        <v>45.725000000000001</v>
      </c>
      <c r="I6" s="7">
        <v>45.725000000000001</v>
      </c>
      <c r="J6" s="7">
        <v>45.725000000000001</v>
      </c>
      <c r="K6" s="7">
        <v>45.725000000000001</v>
      </c>
      <c r="L6" s="7">
        <v>44.887999999999991</v>
      </c>
      <c r="M6" s="7">
        <v>44.545535978389623</v>
      </c>
      <c r="N6" s="7">
        <v>55.645000000000003</v>
      </c>
      <c r="O6" s="7">
        <v>48.67</v>
      </c>
      <c r="P6" s="7">
        <v>48.67</v>
      </c>
      <c r="Q6" s="7">
        <v>54.889057795418921</v>
      </c>
      <c r="R6" s="7">
        <v>55.645000000000003</v>
      </c>
      <c r="S6" s="7">
        <v>24.4419220347799</v>
      </c>
      <c r="T6" s="7">
        <v>22.236318072823899</v>
      </c>
      <c r="U6" s="7">
        <v>33.584847771734196</v>
      </c>
      <c r="V6" s="7">
        <v>23.589819199736141</v>
      </c>
      <c r="W6" s="7">
        <v>22.285071689718897</v>
      </c>
      <c r="X6" s="7">
        <v>15.62169856004731</v>
      </c>
      <c r="Y6" s="7">
        <v>8.139377198327681</v>
      </c>
      <c r="Z6" s="7">
        <v>3.3534120860163332</v>
      </c>
      <c r="AA6" s="7">
        <v>13.264776528241651</v>
      </c>
      <c r="AB6" s="7">
        <v>0.97099701790068405</v>
      </c>
      <c r="AC6" s="7">
        <v>0</v>
      </c>
      <c r="AD6" s="7">
        <v>6.9749999999999996</v>
      </c>
      <c r="AE6" s="7">
        <v>31.028085941071197</v>
      </c>
      <c r="AF6" s="7">
        <v>40.454999999999998</v>
      </c>
      <c r="AG6" s="7">
        <v>29.604999999999997</v>
      </c>
    </row>
    <row r="7" spans="1:33" x14ac:dyDescent="0.25">
      <c r="A7" s="7" t="s">
        <v>326</v>
      </c>
      <c r="B7" s="7">
        <v>34.037999999999997</v>
      </c>
      <c r="C7" s="7">
        <v>26.411999999999999</v>
      </c>
      <c r="D7" s="7">
        <v>17.948999999999998</v>
      </c>
      <c r="E7" s="7">
        <v>45.725000000000001</v>
      </c>
      <c r="F7" s="7">
        <v>45.725000000000001</v>
      </c>
      <c r="G7" s="7">
        <v>45.725000000000001</v>
      </c>
      <c r="H7" s="7">
        <v>45.725000000000001</v>
      </c>
      <c r="I7" s="7">
        <v>45.725000000000001</v>
      </c>
      <c r="J7" s="7">
        <v>45.725000000000001</v>
      </c>
      <c r="K7" s="7">
        <v>45.725000000000001</v>
      </c>
      <c r="L7" s="7">
        <v>44.887999999999991</v>
      </c>
      <c r="M7" s="7">
        <v>52.669000000000004</v>
      </c>
      <c r="N7" s="7">
        <v>51.304999999999978</v>
      </c>
      <c r="O7" s="7">
        <v>55.645000000000003</v>
      </c>
      <c r="P7" s="7">
        <v>55.645000000000003</v>
      </c>
      <c r="Q7" s="7">
        <v>55.645000000000003</v>
      </c>
      <c r="R7" s="7">
        <v>55.645000000000003</v>
      </c>
      <c r="S7" s="7">
        <v>55.645000000000003</v>
      </c>
      <c r="T7" s="7">
        <v>55.645000000000003</v>
      </c>
      <c r="U7" s="7">
        <v>44.585784566440999</v>
      </c>
      <c r="V7" s="7">
        <v>18.754999999999999</v>
      </c>
      <c r="W7" s="7">
        <v>18.754999999999999</v>
      </c>
      <c r="X7" s="7">
        <v>18.754999999999999</v>
      </c>
      <c r="Y7" s="7">
        <v>7.9049999999999994</v>
      </c>
      <c r="Z7" s="7">
        <v>7.7189999999999959</v>
      </c>
      <c r="AA7" s="7">
        <v>6.9749999999999996</v>
      </c>
      <c r="AB7" s="7">
        <v>6.9749999999999996</v>
      </c>
      <c r="AC7" s="7">
        <v>6.9749999999999996</v>
      </c>
      <c r="AD7" s="7">
        <v>6.9749999999999996</v>
      </c>
      <c r="AE7" s="7">
        <v>6.9749999999999996</v>
      </c>
      <c r="AF7" s="7">
        <v>29.604999999999997</v>
      </c>
      <c r="AG7" s="7">
        <v>29.604999999999997</v>
      </c>
    </row>
    <row r="8" spans="1:33" x14ac:dyDescent="0.25">
      <c r="A8" s="35" t="s">
        <v>318</v>
      </c>
      <c r="B8" s="7">
        <v>34.037999999999997</v>
      </c>
      <c r="C8" s="7">
        <v>34.037999999999997</v>
      </c>
      <c r="D8" s="7">
        <v>34.037999999999997</v>
      </c>
      <c r="E8" s="7">
        <v>34.037999999999997</v>
      </c>
      <c r="F8" s="7">
        <v>34.037999999999997</v>
      </c>
      <c r="G8" s="7">
        <v>34.037999999999997</v>
      </c>
      <c r="H8" s="7">
        <v>34.037999999999997</v>
      </c>
      <c r="I8" s="7">
        <v>34.037999999999997</v>
      </c>
      <c r="J8" s="7">
        <v>34.037999999999997</v>
      </c>
      <c r="K8" s="7">
        <v>34.037999999999997</v>
      </c>
      <c r="L8" s="7">
        <v>34.037999999999997</v>
      </c>
      <c r="M8" s="7">
        <v>34.037999999999997</v>
      </c>
      <c r="N8" s="7">
        <v>34.037999999999997</v>
      </c>
      <c r="O8" s="7">
        <v>34.037999999999997</v>
      </c>
      <c r="P8" s="7">
        <v>34.037999999999997</v>
      </c>
      <c r="Q8" s="7">
        <v>34.037999999999997</v>
      </c>
      <c r="R8" s="7">
        <v>34.037999999999997</v>
      </c>
      <c r="S8" s="7">
        <v>34.037999999999997</v>
      </c>
      <c r="T8" s="7">
        <v>34.037999999999997</v>
      </c>
      <c r="U8" s="7">
        <v>34.037999999999997</v>
      </c>
      <c r="V8" s="7">
        <v>34.037999999999997</v>
      </c>
      <c r="W8" s="7">
        <v>34.037999999999997</v>
      </c>
      <c r="X8" s="7">
        <v>34.037999999999997</v>
      </c>
      <c r="Y8" s="7">
        <v>34.037999999999997</v>
      </c>
      <c r="Z8" s="7">
        <v>34.037999999999997</v>
      </c>
      <c r="AA8" s="7">
        <v>34.037999999999997</v>
      </c>
      <c r="AB8" s="7">
        <v>34.037999999999997</v>
      </c>
      <c r="AC8" s="7">
        <v>34.037999999999997</v>
      </c>
      <c r="AD8" s="7">
        <v>34.037999999999997</v>
      </c>
      <c r="AE8" s="7">
        <v>34.037999999999997</v>
      </c>
      <c r="AF8" s="7">
        <v>34.037999999999997</v>
      </c>
      <c r="AG8" s="7">
        <v>34.037999999999997</v>
      </c>
    </row>
    <row r="9" spans="1:33" x14ac:dyDescent="0.25">
      <c r="A9" s="35" t="s">
        <v>226</v>
      </c>
      <c r="B9" s="7">
        <v>0</v>
      </c>
      <c r="C9" s="7">
        <v>0</v>
      </c>
      <c r="D9" s="7">
        <v>0</v>
      </c>
      <c r="E9" s="7">
        <v>0</v>
      </c>
      <c r="F9" s="7">
        <f>AVERAGE(F6:AG6)</f>
        <v>32.244782852650225</v>
      </c>
      <c r="G9" s="7">
        <v>32.244782852650225</v>
      </c>
      <c r="H9" s="7">
        <v>32.244782852650225</v>
      </c>
      <c r="I9" s="7">
        <v>32.244782852650225</v>
      </c>
      <c r="J9" s="7">
        <v>32.244782852650225</v>
      </c>
      <c r="K9" s="7">
        <v>32.244782852650225</v>
      </c>
      <c r="L9" s="7">
        <v>32.244782852650225</v>
      </c>
      <c r="M9" s="7">
        <v>32.244782852650225</v>
      </c>
      <c r="N9" s="7">
        <v>32.244782852650225</v>
      </c>
      <c r="O9" s="7">
        <v>32.244782852650225</v>
      </c>
      <c r="P9" s="7">
        <v>32.244782852650225</v>
      </c>
      <c r="Q9" s="7">
        <v>32.244782852650225</v>
      </c>
      <c r="R9" s="7">
        <v>32.244782852650225</v>
      </c>
      <c r="S9" s="7">
        <v>32.244782852650225</v>
      </c>
      <c r="T9" s="7">
        <v>32.244782852650225</v>
      </c>
      <c r="U9" s="7">
        <v>32.244782852650225</v>
      </c>
      <c r="V9" s="7">
        <v>32.244782852650225</v>
      </c>
      <c r="W9" s="7">
        <v>32.244782852650225</v>
      </c>
      <c r="X9" s="7">
        <v>32.244782852650225</v>
      </c>
      <c r="Y9" s="7">
        <v>32.244782852650225</v>
      </c>
      <c r="Z9" s="7">
        <v>32.244782852650225</v>
      </c>
      <c r="AA9" s="7">
        <v>32.244782852650225</v>
      </c>
      <c r="AB9" s="7">
        <v>32.244782852650225</v>
      </c>
      <c r="AC9" s="7">
        <v>32.244782852650225</v>
      </c>
      <c r="AD9" s="7">
        <v>32.244782852650225</v>
      </c>
      <c r="AE9" s="7">
        <v>32.244782852650225</v>
      </c>
      <c r="AF9" s="7">
        <v>32.244782852650225</v>
      </c>
      <c r="AG9" s="7">
        <v>32.244782852650197</v>
      </c>
    </row>
    <row r="10" spans="1:33" x14ac:dyDescent="0.25">
      <c r="A10" s="35" t="s">
        <v>328</v>
      </c>
      <c r="B10" s="7">
        <v>0</v>
      </c>
      <c r="C10" s="7">
        <v>0</v>
      </c>
      <c r="D10" s="7">
        <v>0</v>
      </c>
      <c r="E10" s="7">
        <v>0</v>
      </c>
      <c r="F10" s="7">
        <f>AVERAGE(F8:AG8)</f>
        <v>34.038000000000004</v>
      </c>
      <c r="G10" s="7">
        <v>34.038000000000004</v>
      </c>
      <c r="H10" s="7">
        <v>34.038000000000004</v>
      </c>
      <c r="I10" s="7">
        <v>34.038000000000004</v>
      </c>
      <c r="J10" s="7">
        <v>34.038000000000004</v>
      </c>
      <c r="K10" s="7">
        <v>34.038000000000004</v>
      </c>
      <c r="L10" s="7">
        <v>34.038000000000004</v>
      </c>
      <c r="M10" s="7">
        <v>34.038000000000004</v>
      </c>
      <c r="N10" s="7">
        <v>34.038000000000004</v>
      </c>
      <c r="O10" s="7">
        <v>34.038000000000004</v>
      </c>
      <c r="P10" s="7">
        <v>34.038000000000004</v>
      </c>
      <c r="Q10" s="7">
        <v>34.038000000000004</v>
      </c>
      <c r="R10" s="7">
        <v>34.038000000000004</v>
      </c>
      <c r="S10" s="7">
        <v>34.038000000000004</v>
      </c>
      <c r="T10" s="7">
        <v>34.038000000000004</v>
      </c>
      <c r="U10" s="7">
        <v>34.038000000000004</v>
      </c>
      <c r="V10" s="7">
        <v>34.038000000000004</v>
      </c>
      <c r="W10" s="7">
        <v>34.038000000000004</v>
      </c>
      <c r="X10" s="7">
        <v>34.038000000000004</v>
      </c>
      <c r="Y10" s="7">
        <v>34.038000000000004</v>
      </c>
      <c r="Z10" s="7">
        <v>34.038000000000004</v>
      </c>
      <c r="AA10" s="7">
        <v>34.038000000000004</v>
      </c>
      <c r="AB10" s="7">
        <v>34.038000000000004</v>
      </c>
      <c r="AC10" s="7">
        <v>34.038000000000004</v>
      </c>
      <c r="AD10" s="7">
        <v>34.038000000000004</v>
      </c>
      <c r="AE10" s="7">
        <v>34.038000000000004</v>
      </c>
      <c r="AF10" s="7">
        <v>34.038000000000004</v>
      </c>
      <c r="AG10" s="7">
        <v>34.038000000000004</v>
      </c>
    </row>
    <row r="11" spans="1:33" x14ac:dyDescent="0.25">
      <c r="A11" s="35" t="s">
        <v>329</v>
      </c>
      <c r="B11" s="7">
        <v>0</v>
      </c>
      <c r="C11" s="7">
        <v>0</v>
      </c>
      <c r="D11" s="7">
        <v>0</v>
      </c>
      <c r="E11" s="7">
        <v>0</v>
      </c>
      <c r="F11" s="7">
        <f>AVERAGE(F7:AG7)</f>
        <v>34.558635163087182</v>
      </c>
      <c r="G11" s="7">
        <v>34.558635163087182</v>
      </c>
      <c r="H11" s="7">
        <v>34.558635163087182</v>
      </c>
      <c r="I11" s="7">
        <v>34.558635163087182</v>
      </c>
      <c r="J11" s="7">
        <v>34.558635163087182</v>
      </c>
      <c r="K11" s="7">
        <v>34.558635163087182</v>
      </c>
      <c r="L11" s="7">
        <v>34.558635163087182</v>
      </c>
      <c r="M11" s="7">
        <v>34.558635163087182</v>
      </c>
      <c r="N11" s="7">
        <v>34.558635163087182</v>
      </c>
      <c r="O11" s="7">
        <v>34.558635163087182</v>
      </c>
      <c r="P11" s="7">
        <v>34.558635163087182</v>
      </c>
      <c r="Q11" s="7">
        <v>34.558635163087182</v>
      </c>
      <c r="R11" s="7">
        <v>34.558635163087182</v>
      </c>
      <c r="S11" s="7">
        <v>34.558635163087182</v>
      </c>
      <c r="T11" s="7">
        <v>34.558635163087182</v>
      </c>
      <c r="U11" s="7">
        <v>34.558635163087182</v>
      </c>
      <c r="V11" s="7">
        <v>34.558635163087182</v>
      </c>
      <c r="W11" s="7">
        <v>34.558635163087182</v>
      </c>
      <c r="X11" s="7">
        <v>34.558635163087182</v>
      </c>
      <c r="Y11" s="7">
        <v>34.558635163087182</v>
      </c>
      <c r="Z11" s="7">
        <v>34.558635163087182</v>
      </c>
      <c r="AA11" s="7">
        <v>34.558635163087182</v>
      </c>
      <c r="AB11" s="7">
        <v>34.558635163087182</v>
      </c>
      <c r="AC11" s="7">
        <v>34.558635163087182</v>
      </c>
      <c r="AD11" s="7">
        <v>34.558635163087182</v>
      </c>
      <c r="AE11" s="7">
        <v>34.558635163087182</v>
      </c>
      <c r="AF11" s="7">
        <v>34.558635163087182</v>
      </c>
      <c r="AG11" s="7">
        <v>34.558635163087182</v>
      </c>
    </row>
    <row r="12" spans="1:33" x14ac:dyDescent="0.25">
      <c r="F12" s="228" t="s">
        <v>118</v>
      </c>
      <c r="G12" s="102" t="s">
        <v>160</v>
      </c>
    </row>
    <row r="13" spans="1:33" x14ac:dyDescent="0.25">
      <c r="F13" s="229"/>
      <c r="G13" s="99" t="s">
        <v>163</v>
      </c>
    </row>
    <row r="14" spans="1:33" ht="14.65" customHeight="1" x14ac:dyDescent="0.25">
      <c r="F14" s="225" t="s">
        <v>142</v>
      </c>
      <c r="G14" s="100" t="s">
        <v>161</v>
      </c>
    </row>
    <row r="15" spans="1:33" x14ac:dyDescent="0.25">
      <c r="F15" s="226"/>
      <c r="G15" s="100" t="s">
        <v>162</v>
      </c>
    </row>
    <row r="16" spans="1:33" ht="15.75" thickBot="1" x14ac:dyDescent="0.3">
      <c r="F16" s="227"/>
      <c r="G16" s="101" t="s">
        <v>164</v>
      </c>
    </row>
    <row r="17" spans="6:11" x14ac:dyDescent="0.25">
      <c r="K17" s="19">
        <f>SUM(F6:AG6)</f>
        <v>902.85391987420633</v>
      </c>
    </row>
    <row r="18" spans="6:11" x14ac:dyDescent="0.25">
      <c r="F18" s="19">
        <f>F11-F10</f>
        <v>0.52063516308717794</v>
      </c>
      <c r="K18" s="19">
        <f>SUM(F7:AG7)</f>
        <v>967.64178456644106</v>
      </c>
    </row>
    <row r="19" spans="6:11" x14ac:dyDescent="0.25">
      <c r="K19" s="19">
        <f>SUM(F8:AG8)</f>
        <v>953.06400000000019</v>
      </c>
    </row>
    <row r="50" spans="2:33" ht="15.75" thickBot="1" x14ac:dyDescent="0.3"/>
    <row r="51" spans="2:33" x14ac:dyDescent="0.25">
      <c r="B51" s="190">
        <v>1.395</v>
      </c>
      <c r="C51" s="82">
        <v>4.0919999999999996</v>
      </c>
      <c r="D51" s="82">
        <v>5.859</v>
      </c>
      <c r="E51" s="82">
        <v>6.51</v>
      </c>
      <c r="F51" s="82">
        <v>6.51</v>
      </c>
      <c r="G51" s="82">
        <v>6.51</v>
      </c>
      <c r="H51" s="82">
        <v>6.51</v>
      </c>
      <c r="I51" s="82">
        <v>6.51</v>
      </c>
      <c r="J51" s="82">
        <v>6.51</v>
      </c>
      <c r="K51" s="82">
        <v>6.51</v>
      </c>
      <c r="L51" s="82">
        <v>5.6729999999999903</v>
      </c>
      <c r="M51" s="82">
        <v>0</v>
      </c>
      <c r="N51" s="82">
        <v>6.9749999999999996</v>
      </c>
      <c r="O51" s="82">
        <v>0</v>
      </c>
      <c r="P51" s="82">
        <v>0</v>
      </c>
      <c r="Q51" s="82">
        <v>6.2190577954189203</v>
      </c>
      <c r="R51" s="82">
        <v>6.9749999999999996</v>
      </c>
      <c r="S51" s="82">
        <v>0</v>
      </c>
      <c r="T51" s="82">
        <v>0</v>
      </c>
      <c r="U51" s="82">
        <v>0</v>
      </c>
      <c r="V51" s="82">
        <v>0</v>
      </c>
      <c r="W51" s="82">
        <v>0</v>
      </c>
      <c r="X51" s="82">
        <v>0</v>
      </c>
      <c r="Y51" s="82">
        <v>0</v>
      </c>
      <c r="Z51" s="82">
        <v>0</v>
      </c>
      <c r="AA51" s="82">
        <v>1.1048039109427801</v>
      </c>
      <c r="AB51" s="82">
        <v>0.97099701790068405</v>
      </c>
      <c r="AC51" s="82">
        <v>0</v>
      </c>
      <c r="AD51" s="82">
        <v>6.9749999999999996</v>
      </c>
      <c r="AE51" s="82">
        <v>6.9749999999999996</v>
      </c>
      <c r="AF51" s="82">
        <v>6.9749999999999996</v>
      </c>
      <c r="AG51" s="83">
        <v>6.9749999999999996</v>
      </c>
    </row>
    <row r="52" spans="2:33" x14ac:dyDescent="0.25">
      <c r="B52" s="191">
        <v>9.2999999999999999E-2</v>
      </c>
      <c r="C52" s="7">
        <v>0.186</v>
      </c>
      <c r="D52" s="7">
        <v>0.372</v>
      </c>
      <c r="E52" s="7">
        <v>2.3250000000000002</v>
      </c>
      <c r="F52" s="7">
        <v>2.3250000000000002</v>
      </c>
      <c r="G52" s="7">
        <v>2.3250000000000002</v>
      </c>
      <c r="H52" s="7">
        <v>2.3250000000000002</v>
      </c>
      <c r="I52" s="7">
        <v>2.3250000000000002</v>
      </c>
      <c r="J52" s="7">
        <v>2.3250000000000002</v>
      </c>
      <c r="K52" s="7">
        <v>2.3250000000000002</v>
      </c>
      <c r="L52" s="7">
        <v>2.3250000000000002</v>
      </c>
      <c r="M52" s="7">
        <v>2.3250000000000002</v>
      </c>
      <c r="N52" s="7">
        <v>0.93</v>
      </c>
      <c r="O52" s="7">
        <v>0.93</v>
      </c>
      <c r="P52" s="7">
        <v>0.93</v>
      </c>
      <c r="Q52" s="7">
        <v>0.93</v>
      </c>
      <c r="R52" s="7">
        <v>0.93</v>
      </c>
      <c r="S52" s="7">
        <v>0.93</v>
      </c>
      <c r="T52" s="7">
        <v>0.93</v>
      </c>
      <c r="U52" s="7">
        <v>0.93</v>
      </c>
      <c r="V52" s="7">
        <v>0.93</v>
      </c>
      <c r="W52" s="7">
        <v>0.93</v>
      </c>
      <c r="X52" s="7">
        <v>0.93</v>
      </c>
      <c r="Y52" s="7">
        <v>0.93</v>
      </c>
      <c r="Z52" s="7">
        <v>0.743999999999993</v>
      </c>
      <c r="AA52" s="7">
        <v>0</v>
      </c>
      <c r="AB52" s="7">
        <v>0</v>
      </c>
      <c r="AC52" s="7">
        <v>0</v>
      </c>
      <c r="AD52" s="7">
        <v>0</v>
      </c>
      <c r="AE52" s="7">
        <v>0</v>
      </c>
      <c r="AF52" s="7">
        <v>0.93</v>
      </c>
      <c r="AG52" s="84">
        <v>0.93</v>
      </c>
    </row>
    <row r="53" spans="2:33" x14ac:dyDescent="0.25">
      <c r="B53" s="191">
        <v>32.549999999999997</v>
      </c>
      <c r="C53" s="7">
        <v>22.134</v>
      </c>
      <c r="D53" s="7">
        <v>11.718</v>
      </c>
      <c r="E53" s="7">
        <v>36.89</v>
      </c>
      <c r="F53" s="7">
        <v>36.89</v>
      </c>
      <c r="G53" s="7">
        <v>36.89</v>
      </c>
      <c r="H53" s="7">
        <v>36.89</v>
      </c>
      <c r="I53" s="7">
        <v>36.89</v>
      </c>
      <c r="J53" s="7">
        <v>36.89</v>
      </c>
      <c r="K53" s="7">
        <v>36.89</v>
      </c>
      <c r="L53" s="7">
        <v>36.89</v>
      </c>
      <c r="M53" s="7">
        <v>35.154000000000003</v>
      </c>
      <c r="N53" s="7">
        <v>36.89</v>
      </c>
      <c r="O53" s="7">
        <v>36.89</v>
      </c>
      <c r="P53" s="7">
        <v>36.89</v>
      </c>
      <c r="Q53" s="7">
        <v>36.89</v>
      </c>
      <c r="R53" s="7">
        <v>36.89</v>
      </c>
      <c r="S53" s="7">
        <v>23.5119220347799</v>
      </c>
      <c r="T53" s="7">
        <v>21.306318072823899</v>
      </c>
      <c r="U53" s="7">
        <v>32.654847771734197</v>
      </c>
      <c r="V53" s="7">
        <v>17.845144462469801</v>
      </c>
      <c r="W53" s="7">
        <v>10.5050716897189</v>
      </c>
      <c r="X53" s="7">
        <v>3.8416985600473099</v>
      </c>
      <c r="Y53" s="7">
        <v>0</v>
      </c>
      <c r="Z53" s="7">
        <v>0</v>
      </c>
      <c r="AA53" s="7">
        <v>1.3099726172988699</v>
      </c>
      <c r="AB53" s="7">
        <v>0</v>
      </c>
      <c r="AC53" s="7">
        <v>0</v>
      </c>
      <c r="AD53" s="7">
        <v>0</v>
      </c>
      <c r="AE53" s="7">
        <v>13.203085941071199</v>
      </c>
      <c r="AF53" s="7">
        <v>21.7</v>
      </c>
      <c r="AG53" s="84">
        <v>21.7</v>
      </c>
    </row>
    <row r="54" spans="2:33" ht="15.75" thickBot="1" x14ac:dyDescent="0.3">
      <c r="B54" s="192">
        <v>0</v>
      </c>
      <c r="C54" s="85">
        <v>0</v>
      </c>
      <c r="D54" s="85">
        <v>0</v>
      </c>
      <c r="E54" s="85">
        <v>0</v>
      </c>
      <c r="F54" s="85">
        <v>0</v>
      </c>
      <c r="G54" s="85">
        <v>0</v>
      </c>
      <c r="H54" s="85">
        <v>0</v>
      </c>
      <c r="I54" s="85">
        <v>0</v>
      </c>
      <c r="J54" s="85">
        <v>0</v>
      </c>
      <c r="K54" s="85">
        <v>0</v>
      </c>
      <c r="L54" s="85">
        <v>0</v>
      </c>
      <c r="M54" s="85">
        <v>7.06653597838962</v>
      </c>
      <c r="N54" s="85">
        <v>10.85</v>
      </c>
      <c r="O54" s="85">
        <v>10.85</v>
      </c>
      <c r="P54" s="85">
        <v>10.85</v>
      </c>
      <c r="Q54" s="85">
        <v>10.85</v>
      </c>
      <c r="R54" s="85">
        <v>10.85</v>
      </c>
      <c r="S54" s="85">
        <v>0</v>
      </c>
      <c r="T54" s="85">
        <v>0</v>
      </c>
      <c r="U54" s="85">
        <v>0</v>
      </c>
      <c r="V54" s="85">
        <v>4.8146747372663397</v>
      </c>
      <c r="W54" s="85">
        <v>10.85</v>
      </c>
      <c r="X54" s="85">
        <v>10.85</v>
      </c>
      <c r="Y54" s="85">
        <v>7.2093771983276804</v>
      </c>
      <c r="Z54" s="85">
        <v>2.6094120860163401</v>
      </c>
      <c r="AA54" s="85">
        <v>10.85</v>
      </c>
      <c r="AB54" s="85">
        <v>0</v>
      </c>
      <c r="AC54" s="85">
        <v>0</v>
      </c>
      <c r="AD54" s="85">
        <v>0</v>
      </c>
      <c r="AE54" s="85">
        <v>10.85</v>
      </c>
      <c r="AF54" s="85">
        <v>10.85</v>
      </c>
      <c r="AG54" s="86">
        <v>0</v>
      </c>
    </row>
    <row r="55" spans="2:33" x14ac:dyDescent="0.25">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2:33" x14ac:dyDescent="0.25">
      <c r="B56" s="8">
        <f>SUM(B51:B54)</f>
        <v>34.037999999999997</v>
      </c>
      <c r="C56" s="8">
        <f t="shared" ref="C56:AG56" si="0">SUM(C51:C54)</f>
        <v>26.411999999999999</v>
      </c>
      <c r="D56" s="8">
        <f t="shared" si="0"/>
        <v>17.948999999999998</v>
      </c>
      <c r="E56" s="8">
        <f t="shared" si="0"/>
        <v>45.725000000000001</v>
      </c>
      <c r="F56" s="8">
        <f t="shared" si="0"/>
        <v>45.725000000000001</v>
      </c>
      <c r="G56" s="8">
        <f t="shared" si="0"/>
        <v>45.725000000000001</v>
      </c>
      <c r="H56" s="8">
        <f t="shared" si="0"/>
        <v>45.725000000000001</v>
      </c>
      <c r="I56" s="8">
        <f t="shared" si="0"/>
        <v>45.725000000000001</v>
      </c>
      <c r="J56" s="8">
        <f t="shared" si="0"/>
        <v>45.725000000000001</v>
      </c>
      <c r="K56" s="8">
        <f t="shared" si="0"/>
        <v>45.725000000000001</v>
      </c>
      <c r="L56" s="8">
        <f t="shared" si="0"/>
        <v>44.887999999999991</v>
      </c>
      <c r="M56" s="8">
        <f t="shared" si="0"/>
        <v>44.545535978389623</v>
      </c>
      <c r="N56" s="8">
        <f t="shared" si="0"/>
        <v>55.645000000000003</v>
      </c>
      <c r="O56" s="8">
        <f t="shared" si="0"/>
        <v>48.67</v>
      </c>
      <c r="P56" s="8">
        <f t="shared" si="0"/>
        <v>48.67</v>
      </c>
      <c r="Q56" s="8">
        <f t="shared" si="0"/>
        <v>54.889057795418921</v>
      </c>
      <c r="R56" s="8">
        <f t="shared" si="0"/>
        <v>55.645000000000003</v>
      </c>
      <c r="S56" s="8">
        <f t="shared" si="0"/>
        <v>24.4419220347799</v>
      </c>
      <c r="T56" s="8">
        <f t="shared" si="0"/>
        <v>22.236318072823899</v>
      </c>
      <c r="U56" s="8">
        <f t="shared" si="0"/>
        <v>33.584847771734196</v>
      </c>
      <c r="V56" s="8">
        <f t="shared" si="0"/>
        <v>23.589819199736141</v>
      </c>
      <c r="W56" s="8">
        <f t="shared" si="0"/>
        <v>22.285071689718897</v>
      </c>
      <c r="X56" s="8">
        <f t="shared" si="0"/>
        <v>15.62169856004731</v>
      </c>
      <c r="Y56" s="8">
        <f t="shared" si="0"/>
        <v>8.139377198327681</v>
      </c>
      <c r="Z56" s="8">
        <f t="shared" si="0"/>
        <v>3.3534120860163332</v>
      </c>
      <c r="AA56" s="8">
        <f t="shared" si="0"/>
        <v>13.264776528241651</v>
      </c>
      <c r="AB56" s="8">
        <f t="shared" si="0"/>
        <v>0.97099701790068405</v>
      </c>
      <c r="AC56" s="8">
        <f t="shared" si="0"/>
        <v>0</v>
      </c>
      <c r="AD56" s="8">
        <f t="shared" si="0"/>
        <v>6.9749999999999996</v>
      </c>
      <c r="AE56" s="8">
        <f t="shared" si="0"/>
        <v>31.028085941071197</v>
      </c>
      <c r="AF56" s="8">
        <f t="shared" si="0"/>
        <v>40.454999999999998</v>
      </c>
      <c r="AG56" s="8">
        <f t="shared" si="0"/>
        <v>29.604999999999997</v>
      </c>
    </row>
    <row r="60" spans="2:33" ht="25.5" x14ac:dyDescent="0.25">
      <c r="B60" s="155" t="s">
        <v>293</v>
      </c>
      <c r="C60" s="155" t="s">
        <v>298</v>
      </c>
      <c r="D60" s="155" t="s">
        <v>294</v>
      </c>
      <c r="E60" s="155" t="s">
        <v>295</v>
      </c>
      <c r="F60" s="155" t="s">
        <v>296</v>
      </c>
      <c r="G60" s="155" t="s">
        <v>297</v>
      </c>
    </row>
    <row r="61" spans="2:33" x14ac:dyDescent="0.25">
      <c r="E61">
        <v>3</v>
      </c>
    </row>
    <row r="64" spans="2:33" x14ac:dyDescent="0.25">
      <c r="C64" s="154" t="s">
        <v>299</v>
      </c>
    </row>
    <row r="66" spans="3:4" x14ac:dyDescent="0.25">
      <c r="C66" s="155" t="s">
        <v>293</v>
      </c>
      <c r="D66" s="7">
        <v>0.16666666666666666</v>
      </c>
    </row>
    <row r="67" spans="3:4" x14ac:dyDescent="0.25">
      <c r="C67" s="155" t="s">
        <v>298</v>
      </c>
      <c r="D67" s="7">
        <v>0.16666666666666666</v>
      </c>
    </row>
    <row r="68" spans="3:4" x14ac:dyDescent="0.25">
      <c r="C68" s="155" t="s">
        <v>294</v>
      </c>
      <c r="D68" s="7">
        <v>0.16666666666666666</v>
      </c>
    </row>
    <row r="69" spans="3:4" x14ac:dyDescent="0.25">
      <c r="C69" s="155" t="s">
        <v>295</v>
      </c>
      <c r="D69" s="7">
        <v>0.16666666666666666</v>
      </c>
    </row>
    <row r="70" spans="3:4" x14ac:dyDescent="0.25">
      <c r="C70" s="155" t="s">
        <v>296</v>
      </c>
      <c r="D70" s="7">
        <v>0.16666666666666666</v>
      </c>
    </row>
    <row r="71" spans="3:4" x14ac:dyDescent="0.25">
      <c r="C71" s="155" t="s">
        <v>297</v>
      </c>
      <c r="D71" s="7">
        <v>0.16666666666666666</v>
      </c>
    </row>
    <row r="74" spans="3:4" ht="51" x14ac:dyDescent="0.25">
      <c r="C74" s="155" t="s">
        <v>300</v>
      </c>
      <c r="D74" s="155" t="s">
        <v>302</v>
      </c>
    </row>
    <row r="75" spans="3:4" x14ac:dyDescent="0.25">
      <c r="C75" s="155" t="s">
        <v>301</v>
      </c>
      <c r="D75" s="155" t="s">
        <v>303</v>
      </c>
    </row>
  </sheetData>
  <mergeCells count="2">
    <mergeCell ref="F14:F16"/>
    <mergeCell ref="F12:F13"/>
  </mergeCells>
  <pageMargins left="0.7" right="0.7" top="0.75" bottom="0.75" header="0.3" footer="0.3"/>
  <pageSetup paperSize="9" orientation="portrait" verticalDpi="0" r:id="rId1"/>
  <ignoredErrors>
    <ignoredError sqref="K17:K19 F9:F11" formulaRange="1"/>
  </ignoredError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9CFDD-EA7E-4FFA-AB31-3661F4186DA3}">
  <sheetPr filterMode="1"/>
  <dimension ref="A1:AU266"/>
  <sheetViews>
    <sheetView topLeftCell="Z78" zoomScaleNormal="100" workbookViewId="0">
      <selection activeCell="AS78" sqref="AS78"/>
    </sheetView>
  </sheetViews>
  <sheetFormatPr defaultRowHeight="15" x14ac:dyDescent="0.25"/>
  <cols>
    <col min="1" max="1" width="64.28515625" bestFit="1" customWidth="1"/>
    <col min="2" max="2" width="13.7109375" bestFit="1" customWidth="1"/>
    <col min="3" max="3" width="19.85546875" bestFit="1" customWidth="1"/>
    <col min="4" max="4" width="11.7109375" bestFit="1" customWidth="1"/>
    <col min="5" max="5" width="13.7109375" bestFit="1" customWidth="1"/>
    <col min="6" max="6" width="12.7109375" bestFit="1" customWidth="1"/>
    <col min="7" max="10" width="9" bestFit="1" customWidth="1"/>
    <col min="11" max="11" width="11.28515625" bestFit="1" customWidth="1"/>
    <col min="12" max="12" width="9" bestFit="1" customWidth="1"/>
    <col min="13" max="25" width="10.140625" bestFit="1" customWidth="1"/>
    <col min="26" max="26" width="12.7109375" bestFit="1" customWidth="1"/>
    <col min="27" max="33" width="10.140625" bestFit="1" customWidth="1"/>
    <col min="34" max="45" width="9.5703125" bestFit="1" customWidth="1"/>
    <col min="46" max="46" width="12.7109375" bestFit="1" customWidth="1"/>
  </cols>
  <sheetData>
    <row r="1" spans="1:33" x14ac:dyDescent="0.25">
      <c r="A1" s="6" t="s">
        <v>231</v>
      </c>
      <c r="B1" s="6">
        <v>2019</v>
      </c>
      <c r="C1" s="6">
        <v>2020</v>
      </c>
      <c r="D1" s="6">
        <v>2021</v>
      </c>
      <c r="E1" s="6">
        <v>2022</v>
      </c>
      <c r="F1" s="6">
        <v>2023</v>
      </c>
      <c r="G1" s="6">
        <v>2024</v>
      </c>
      <c r="H1" s="6">
        <v>2025</v>
      </c>
      <c r="I1" s="6">
        <v>2026</v>
      </c>
      <c r="J1" s="6">
        <v>2027</v>
      </c>
      <c r="K1" s="6">
        <v>2028</v>
      </c>
      <c r="L1" s="6">
        <v>2029</v>
      </c>
      <c r="M1" s="6">
        <v>2030</v>
      </c>
      <c r="N1" s="6">
        <v>2031</v>
      </c>
      <c r="O1" s="6">
        <v>2032</v>
      </c>
      <c r="P1" s="6">
        <v>2033</v>
      </c>
      <c r="Q1" s="6">
        <v>2034</v>
      </c>
      <c r="R1" s="6">
        <v>2035</v>
      </c>
      <c r="S1" s="6">
        <v>2036</v>
      </c>
      <c r="T1" s="6">
        <v>2037</v>
      </c>
      <c r="U1" s="6">
        <v>2038</v>
      </c>
      <c r="V1" s="6">
        <v>2039</v>
      </c>
      <c r="W1" s="6">
        <v>2040</v>
      </c>
      <c r="X1" s="6">
        <v>2041</v>
      </c>
      <c r="Y1" s="6">
        <v>2042</v>
      </c>
      <c r="Z1" s="6">
        <v>2043</v>
      </c>
      <c r="AA1" s="6">
        <v>2044</v>
      </c>
      <c r="AB1" s="6">
        <v>2045</v>
      </c>
      <c r="AC1" s="6">
        <v>2046</v>
      </c>
      <c r="AD1" s="6">
        <v>2047</v>
      </c>
      <c r="AE1" s="6">
        <v>2048</v>
      </c>
      <c r="AF1" s="6">
        <v>2049</v>
      </c>
      <c r="AG1" s="6">
        <v>2050</v>
      </c>
    </row>
    <row r="2" spans="1:33" x14ac:dyDescent="0.25">
      <c r="A2" s="6" t="s">
        <v>23</v>
      </c>
      <c r="B2" s="7">
        <f>O$88*B100/1000</f>
        <v>0</v>
      </c>
      <c r="C2" s="7">
        <f t="shared" ref="C2:AG2" si="0">P$88*C100/1000</f>
        <v>0</v>
      </c>
      <c r="D2" s="7">
        <f t="shared" si="0"/>
        <v>0</v>
      </c>
      <c r="E2" s="7">
        <f t="shared" si="0"/>
        <v>0</v>
      </c>
      <c r="F2" s="7">
        <f t="shared" si="0"/>
        <v>0</v>
      </c>
      <c r="G2" s="7">
        <f t="shared" si="0"/>
        <v>0</v>
      </c>
      <c r="H2" s="7">
        <f t="shared" si="0"/>
        <v>0</v>
      </c>
      <c r="I2" s="7">
        <f t="shared" si="0"/>
        <v>0</v>
      </c>
      <c r="J2" s="7">
        <f t="shared" si="0"/>
        <v>0</v>
      </c>
      <c r="K2" s="7">
        <f t="shared" si="0"/>
        <v>0</v>
      </c>
      <c r="L2" s="7">
        <f t="shared" si="0"/>
        <v>0</v>
      </c>
      <c r="M2" s="7">
        <f t="shared" si="0"/>
        <v>0</v>
      </c>
      <c r="N2" s="7">
        <f t="shared" si="0"/>
        <v>0</v>
      </c>
      <c r="O2" s="7">
        <f t="shared" si="0"/>
        <v>0</v>
      </c>
      <c r="P2" s="7">
        <f t="shared" si="0"/>
        <v>0</v>
      </c>
      <c r="Q2" s="7">
        <f t="shared" si="0"/>
        <v>0</v>
      </c>
      <c r="R2" s="7">
        <f t="shared" si="0"/>
        <v>0</v>
      </c>
      <c r="S2" s="7">
        <f t="shared" si="0"/>
        <v>0</v>
      </c>
      <c r="T2" s="7">
        <f t="shared" si="0"/>
        <v>0</v>
      </c>
      <c r="U2" s="7">
        <f t="shared" si="0"/>
        <v>0</v>
      </c>
      <c r="V2" s="7">
        <f t="shared" si="0"/>
        <v>0</v>
      </c>
      <c r="W2" s="7">
        <f t="shared" si="0"/>
        <v>0</v>
      </c>
      <c r="X2" s="7">
        <f t="shared" si="0"/>
        <v>0</v>
      </c>
      <c r="Y2" s="7">
        <f t="shared" si="0"/>
        <v>0</v>
      </c>
      <c r="Z2" s="7">
        <f t="shared" si="0"/>
        <v>0</v>
      </c>
      <c r="AA2" s="7">
        <f t="shared" si="0"/>
        <v>0</v>
      </c>
      <c r="AB2" s="7">
        <f t="shared" si="0"/>
        <v>0</v>
      </c>
      <c r="AC2" s="7">
        <f t="shared" si="0"/>
        <v>0</v>
      </c>
      <c r="AD2" s="7">
        <f t="shared" si="0"/>
        <v>0</v>
      </c>
      <c r="AE2" s="7">
        <f t="shared" si="0"/>
        <v>0</v>
      </c>
      <c r="AF2" s="7">
        <f t="shared" si="0"/>
        <v>0</v>
      </c>
      <c r="AG2" s="7">
        <f t="shared" si="0"/>
        <v>0</v>
      </c>
    </row>
    <row r="3" spans="1:33" x14ac:dyDescent="0.25">
      <c r="A3" s="6" t="s">
        <v>28</v>
      </c>
      <c r="B3" s="7">
        <f>O$88*B101/1000</f>
        <v>0</v>
      </c>
      <c r="C3" s="7">
        <f t="shared" ref="C3:AG3" si="1">P$88*C101/1000</f>
        <v>0</v>
      </c>
      <c r="D3" s="7">
        <f t="shared" si="1"/>
        <v>0</v>
      </c>
      <c r="E3" s="7">
        <f t="shared" si="1"/>
        <v>0</v>
      </c>
      <c r="F3" s="7">
        <f t="shared" si="1"/>
        <v>0</v>
      </c>
      <c r="G3" s="7">
        <f t="shared" si="1"/>
        <v>0</v>
      </c>
      <c r="H3" s="7">
        <f t="shared" si="1"/>
        <v>0</v>
      </c>
      <c r="I3" s="7">
        <f t="shared" si="1"/>
        <v>0</v>
      </c>
      <c r="J3" s="7">
        <f t="shared" si="1"/>
        <v>0</v>
      </c>
      <c r="K3" s="7">
        <f t="shared" si="1"/>
        <v>0</v>
      </c>
      <c r="L3" s="7">
        <f t="shared" si="1"/>
        <v>0</v>
      </c>
      <c r="M3" s="7">
        <f t="shared" si="1"/>
        <v>0</v>
      </c>
      <c r="N3" s="7">
        <f t="shared" si="1"/>
        <v>0</v>
      </c>
      <c r="O3" s="7">
        <f t="shared" si="1"/>
        <v>0</v>
      </c>
      <c r="P3" s="7">
        <f t="shared" si="1"/>
        <v>0</v>
      </c>
      <c r="Q3" s="7">
        <f t="shared" si="1"/>
        <v>0</v>
      </c>
      <c r="R3" s="7">
        <f t="shared" si="1"/>
        <v>0</v>
      </c>
      <c r="S3" s="7">
        <f t="shared" si="1"/>
        <v>2.3578836480000005</v>
      </c>
      <c r="T3" s="7">
        <f t="shared" si="1"/>
        <v>0</v>
      </c>
      <c r="U3" s="7">
        <f t="shared" si="1"/>
        <v>0.78596121600000002</v>
      </c>
      <c r="V3" s="7">
        <f t="shared" si="1"/>
        <v>0</v>
      </c>
      <c r="W3" s="7">
        <f t="shared" si="1"/>
        <v>0</v>
      </c>
      <c r="X3" s="7">
        <f t="shared" si="1"/>
        <v>0</v>
      </c>
      <c r="Y3" s="7">
        <f t="shared" si="1"/>
        <v>0</v>
      </c>
      <c r="Z3" s="7">
        <f t="shared" si="1"/>
        <v>0</v>
      </c>
      <c r="AA3" s="7">
        <f t="shared" si="1"/>
        <v>0</v>
      </c>
      <c r="AB3" s="7">
        <f t="shared" si="1"/>
        <v>0</v>
      </c>
      <c r="AC3" s="7">
        <f t="shared" si="1"/>
        <v>0</v>
      </c>
      <c r="AD3" s="7">
        <f t="shared" si="1"/>
        <v>0</v>
      </c>
      <c r="AE3" s="7">
        <f t="shared" si="1"/>
        <v>0</v>
      </c>
      <c r="AF3" s="7">
        <f t="shared" si="1"/>
        <v>0</v>
      </c>
      <c r="AG3" s="7">
        <f t="shared" si="1"/>
        <v>0</v>
      </c>
    </row>
    <row r="4" spans="1:33" x14ac:dyDescent="0.25">
      <c r="A4" s="6" t="s">
        <v>33</v>
      </c>
      <c r="B4" s="7">
        <f>O$88*B102/1000</f>
        <v>0</v>
      </c>
      <c r="C4" s="7">
        <f t="shared" ref="C4:AG4" si="2">P$88*C102/1000</f>
        <v>0</v>
      </c>
      <c r="D4" s="7">
        <f t="shared" si="2"/>
        <v>0</v>
      </c>
      <c r="E4" s="7">
        <f t="shared" si="2"/>
        <v>2.2533892204088919</v>
      </c>
      <c r="F4" s="7">
        <f t="shared" si="2"/>
        <v>3.1007951111108275E-3</v>
      </c>
      <c r="G4" s="7">
        <f t="shared" si="2"/>
        <v>3.1007951111116554E-3</v>
      </c>
      <c r="H4" s="7">
        <f t="shared" si="2"/>
        <v>3.1007951111108275E-3</v>
      </c>
      <c r="I4" s="7">
        <f t="shared" si="2"/>
        <v>3.1007951111108275E-3</v>
      </c>
      <c r="J4" s="7">
        <f t="shared" si="2"/>
        <v>3.1007951111116636E-3</v>
      </c>
      <c r="K4" s="7">
        <f t="shared" si="2"/>
        <v>3.1007951111108275E-3</v>
      </c>
      <c r="L4" s="7">
        <f t="shared" si="2"/>
        <v>3.9446350666667802E-2</v>
      </c>
      <c r="M4" s="7">
        <f t="shared" si="2"/>
        <v>3.1007951111099987E-3</v>
      </c>
      <c r="N4" s="7">
        <f t="shared" si="2"/>
        <v>4.4854984711111053E-2</v>
      </c>
      <c r="O4" s="7">
        <f t="shared" si="2"/>
        <v>4.4854984711111053E-2</v>
      </c>
      <c r="P4" s="7">
        <f t="shared" si="2"/>
        <v>4.4854984711111878E-2</v>
      </c>
      <c r="Q4" s="7">
        <f t="shared" si="2"/>
        <v>8.1200540266665289E-2</v>
      </c>
      <c r="R4" s="7">
        <f t="shared" si="2"/>
        <v>4.4854984711109921E-2</v>
      </c>
      <c r="S4" s="7">
        <f t="shared" si="2"/>
        <v>4.4854984711112551E-2</v>
      </c>
      <c r="T4" s="7">
        <f t="shared" si="2"/>
        <v>4.4854984711110067E-2</v>
      </c>
      <c r="U4" s="7">
        <f t="shared" si="2"/>
        <v>8.1200540266666774E-2</v>
      </c>
      <c r="V4" s="7">
        <f t="shared" si="2"/>
        <v>4.4854984711112551E-2</v>
      </c>
      <c r="W4" s="7">
        <f t="shared" si="2"/>
        <v>4.4854984711109311E-2</v>
      </c>
      <c r="X4" s="7">
        <f t="shared" si="2"/>
        <v>8.1200540266666038E-2</v>
      </c>
      <c r="Y4" s="7">
        <f t="shared" si="2"/>
        <v>4.4854984711112551E-2</v>
      </c>
      <c r="Z4" s="7">
        <f t="shared" si="2"/>
        <v>5.0422209991111445E-2</v>
      </c>
      <c r="AA4" s="7">
        <f t="shared" si="2"/>
        <v>0.18172777777777793</v>
      </c>
      <c r="AB4" s="7">
        <f t="shared" si="2"/>
        <v>7.2691111111112539E-2</v>
      </c>
      <c r="AC4" s="7">
        <f t="shared" si="2"/>
        <v>7.2691111111108403E-2</v>
      </c>
      <c r="AD4" s="7">
        <f t="shared" si="2"/>
        <v>7.2691111111111997E-2</v>
      </c>
      <c r="AE4" s="7">
        <f t="shared" si="2"/>
        <v>0.1090366666666672</v>
      </c>
      <c r="AF4" s="7">
        <f t="shared" si="2"/>
        <v>0.15898310295111198</v>
      </c>
      <c r="AG4" s="7">
        <f t="shared" si="2"/>
        <v>5.0422209991109773E-2</v>
      </c>
    </row>
    <row r="5" spans="1:33" x14ac:dyDescent="0.25">
      <c r="A5" s="6" t="s">
        <v>35</v>
      </c>
      <c r="B5" s="7">
        <f>O$76*B103</f>
        <v>0</v>
      </c>
      <c r="C5" s="7">
        <f t="shared" ref="C5:AG5" si="3">P$76*C103</f>
        <v>45.172836416666669</v>
      </c>
      <c r="D5" s="7">
        <f t="shared" si="3"/>
        <v>45.073599425000005</v>
      </c>
      <c r="E5" s="7">
        <f t="shared" si="3"/>
        <v>0</v>
      </c>
      <c r="F5" s="7">
        <f t="shared" si="3"/>
        <v>0</v>
      </c>
      <c r="G5" s="7">
        <f t="shared" si="3"/>
        <v>0</v>
      </c>
      <c r="H5" s="7">
        <f t="shared" si="3"/>
        <v>0</v>
      </c>
      <c r="I5" s="7">
        <f t="shared" si="3"/>
        <v>0</v>
      </c>
      <c r="J5" s="7">
        <f t="shared" si="3"/>
        <v>0</v>
      </c>
      <c r="K5" s="7">
        <f t="shared" si="3"/>
        <v>0</v>
      </c>
      <c r="L5" s="7">
        <f t="shared" si="3"/>
        <v>0</v>
      </c>
      <c r="M5" s="7">
        <f t="shared" si="3"/>
        <v>0</v>
      </c>
      <c r="N5" s="7">
        <f t="shared" si="3"/>
        <v>0</v>
      </c>
      <c r="O5" s="7">
        <f t="shared" si="3"/>
        <v>0</v>
      </c>
      <c r="P5" s="7">
        <f t="shared" si="3"/>
        <v>0</v>
      </c>
      <c r="Q5" s="7">
        <f t="shared" si="3"/>
        <v>1107.4134841666666</v>
      </c>
      <c r="R5" s="7">
        <f t="shared" si="3"/>
        <v>1108.1389395833332</v>
      </c>
      <c r="S5" s="7">
        <f t="shared" si="3"/>
        <v>1108.8643949999998</v>
      </c>
      <c r="T5" s="7">
        <f t="shared" si="3"/>
        <v>1109.5898504166666</v>
      </c>
      <c r="U5" s="7">
        <f t="shared" si="3"/>
        <v>1110.3153058333332</v>
      </c>
      <c r="V5" s="7">
        <f t="shared" si="3"/>
        <v>1111.0407612499998</v>
      </c>
      <c r="W5" s="7">
        <f t="shared" si="3"/>
        <v>1111.7662166666667</v>
      </c>
      <c r="X5" s="7">
        <f t="shared" si="3"/>
        <v>400.49700195000037</v>
      </c>
      <c r="Y5" s="7">
        <f t="shared" si="3"/>
        <v>0</v>
      </c>
      <c r="Z5" s="7">
        <f t="shared" si="3"/>
        <v>0</v>
      </c>
      <c r="AA5" s="7">
        <f t="shared" si="3"/>
        <v>0</v>
      </c>
      <c r="AB5" s="7">
        <f t="shared" si="3"/>
        <v>0</v>
      </c>
      <c r="AC5" s="7">
        <f t="shared" si="3"/>
        <v>0</v>
      </c>
      <c r="AD5" s="7">
        <f t="shared" si="3"/>
        <v>0</v>
      </c>
      <c r="AE5" s="7">
        <f t="shared" si="3"/>
        <v>0</v>
      </c>
      <c r="AF5" s="7">
        <f t="shared" si="3"/>
        <v>0</v>
      </c>
      <c r="AG5" s="7">
        <f t="shared" si="3"/>
        <v>0</v>
      </c>
    </row>
    <row r="6" spans="1:33" x14ac:dyDescent="0.25">
      <c r="A6" s="6" t="s">
        <v>36</v>
      </c>
      <c r="B6" s="7">
        <f>O$76*B104</f>
        <v>0</v>
      </c>
      <c r="C6" s="7">
        <f t="shared" ref="C6:AG6" si="4">P$76*C104</f>
        <v>0</v>
      </c>
      <c r="D6" s="7">
        <f t="shared" si="4"/>
        <v>0</v>
      </c>
      <c r="E6" s="7">
        <f t="shared" si="4"/>
        <v>0</v>
      </c>
      <c r="F6" s="7">
        <f t="shared" si="4"/>
        <v>0</v>
      </c>
      <c r="G6" s="7">
        <f t="shared" si="4"/>
        <v>0</v>
      </c>
      <c r="H6" s="7">
        <f t="shared" si="4"/>
        <v>0</v>
      </c>
      <c r="I6" s="7">
        <f t="shared" si="4"/>
        <v>0</v>
      </c>
      <c r="J6" s="7">
        <f t="shared" si="4"/>
        <v>0</v>
      </c>
      <c r="K6" s="7">
        <f t="shared" si="4"/>
        <v>0</v>
      </c>
      <c r="L6" s="7">
        <f t="shared" si="4"/>
        <v>0</v>
      </c>
      <c r="M6" s="7">
        <f t="shared" si="4"/>
        <v>0</v>
      </c>
      <c r="N6" s="7">
        <f t="shared" si="4"/>
        <v>0</v>
      </c>
      <c r="O6" s="7">
        <f t="shared" si="4"/>
        <v>0</v>
      </c>
      <c r="P6" s="7">
        <f t="shared" si="4"/>
        <v>0</v>
      </c>
      <c r="Q6" s="7">
        <f t="shared" si="4"/>
        <v>0</v>
      </c>
      <c r="R6" s="7">
        <f t="shared" si="4"/>
        <v>0</v>
      </c>
      <c r="S6" s="7">
        <f t="shared" si="4"/>
        <v>0</v>
      </c>
      <c r="T6" s="7">
        <f t="shared" si="4"/>
        <v>0</v>
      </c>
      <c r="U6" s="7">
        <f t="shared" si="4"/>
        <v>0</v>
      </c>
      <c r="V6" s="7">
        <f t="shared" si="4"/>
        <v>0</v>
      </c>
      <c r="W6" s="7">
        <f t="shared" si="4"/>
        <v>0</v>
      </c>
      <c r="X6" s="7">
        <f t="shared" si="4"/>
        <v>0</v>
      </c>
      <c r="Y6" s="7">
        <f t="shared" si="4"/>
        <v>0</v>
      </c>
      <c r="Z6" s="7">
        <f t="shared" si="4"/>
        <v>0</v>
      </c>
      <c r="AA6" s="7">
        <f t="shared" si="4"/>
        <v>0</v>
      </c>
      <c r="AB6" s="7">
        <f t="shared" si="4"/>
        <v>0</v>
      </c>
      <c r="AC6" s="7">
        <f t="shared" si="4"/>
        <v>0</v>
      </c>
      <c r="AD6" s="7">
        <f t="shared" si="4"/>
        <v>0</v>
      </c>
      <c r="AE6" s="7">
        <f t="shared" si="4"/>
        <v>0</v>
      </c>
      <c r="AF6" s="7">
        <f t="shared" si="4"/>
        <v>0</v>
      </c>
      <c r="AG6" s="7">
        <f t="shared" si="4"/>
        <v>0</v>
      </c>
    </row>
    <row r="7" spans="1:33" x14ac:dyDescent="0.25">
      <c r="A7" s="6" t="s">
        <v>37</v>
      </c>
      <c r="B7" s="7">
        <f>O$76*B105</f>
        <v>0</v>
      </c>
      <c r="C7" s="7">
        <f t="shared" ref="C7:AG7" si="5">P$76*C105</f>
        <v>0</v>
      </c>
      <c r="D7" s="7">
        <f t="shared" si="5"/>
        <v>0</v>
      </c>
      <c r="E7" s="7">
        <f t="shared" si="5"/>
        <v>0</v>
      </c>
      <c r="F7" s="7">
        <f t="shared" si="5"/>
        <v>0</v>
      </c>
      <c r="G7" s="7">
        <f t="shared" si="5"/>
        <v>0</v>
      </c>
      <c r="H7" s="7">
        <f t="shared" si="5"/>
        <v>0</v>
      </c>
      <c r="I7" s="7">
        <f t="shared" si="5"/>
        <v>0</v>
      </c>
      <c r="J7" s="7">
        <f t="shared" si="5"/>
        <v>0</v>
      </c>
      <c r="K7" s="7">
        <f t="shared" si="5"/>
        <v>0</v>
      </c>
      <c r="L7" s="7">
        <f t="shared" si="5"/>
        <v>0</v>
      </c>
      <c r="M7" s="7">
        <f t="shared" si="5"/>
        <v>0</v>
      </c>
      <c r="N7" s="7">
        <f t="shared" si="5"/>
        <v>0</v>
      </c>
      <c r="O7" s="7">
        <f t="shared" si="5"/>
        <v>0</v>
      </c>
      <c r="P7" s="7">
        <f t="shared" si="5"/>
        <v>0</v>
      </c>
      <c r="Q7" s="7">
        <f t="shared" si="5"/>
        <v>0</v>
      </c>
      <c r="R7" s="7">
        <f t="shared" si="5"/>
        <v>0</v>
      </c>
      <c r="S7" s="7">
        <f t="shared" si="5"/>
        <v>0</v>
      </c>
      <c r="T7" s="7">
        <f t="shared" si="5"/>
        <v>0</v>
      </c>
      <c r="U7" s="7">
        <f t="shared" si="5"/>
        <v>0</v>
      </c>
      <c r="V7" s="7">
        <f t="shared" si="5"/>
        <v>0</v>
      </c>
      <c r="W7" s="7">
        <f t="shared" si="5"/>
        <v>0</v>
      </c>
      <c r="X7" s="7">
        <f t="shared" si="5"/>
        <v>0</v>
      </c>
      <c r="Y7" s="7">
        <f t="shared" si="5"/>
        <v>0</v>
      </c>
      <c r="Z7" s="7">
        <f t="shared" si="5"/>
        <v>0</v>
      </c>
      <c r="AA7" s="7">
        <f t="shared" si="5"/>
        <v>0</v>
      </c>
      <c r="AB7" s="7">
        <f t="shared" si="5"/>
        <v>0</v>
      </c>
      <c r="AC7" s="7">
        <f t="shared" si="5"/>
        <v>0</v>
      </c>
      <c r="AD7" s="7">
        <f t="shared" si="5"/>
        <v>0</v>
      </c>
      <c r="AE7" s="7">
        <f t="shared" si="5"/>
        <v>0</v>
      </c>
      <c r="AF7" s="7">
        <f t="shared" si="5"/>
        <v>0</v>
      </c>
      <c r="AG7" s="7">
        <f t="shared" si="5"/>
        <v>0</v>
      </c>
    </row>
    <row r="8" spans="1:33" x14ac:dyDescent="0.25">
      <c r="A8" s="6" t="s">
        <v>40</v>
      </c>
      <c r="B8" s="7">
        <f>O$78*B106</f>
        <v>0</v>
      </c>
      <c r="C8" s="7">
        <f t="shared" ref="C8:AG8" si="6">P$78*C106</f>
        <v>0</v>
      </c>
      <c r="D8" s="7">
        <f t="shared" si="6"/>
        <v>0</v>
      </c>
      <c r="E8" s="7">
        <f t="shared" si="6"/>
        <v>0</v>
      </c>
      <c r="F8" s="7">
        <f t="shared" si="6"/>
        <v>0</v>
      </c>
      <c r="G8" s="7">
        <f t="shared" si="6"/>
        <v>0</v>
      </c>
      <c r="H8" s="7">
        <f t="shared" si="6"/>
        <v>0</v>
      </c>
      <c r="I8" s="7">
        <f t="shared" si="6"/>
        <v>0</v>
      </c>
      <c r="J8" s="7">
        <f t="shared" si="6"/>
        <v>0</v>
      </c>
      <c r="K8" s="7">
        <f t="shared" si="6"/>
        <v>0</v>
      </c>
      <c r="L8" s="7">
        <f t="shared" si="6"/>
        <v>0</v>
      </c>
      <c r="M8" s="7">
        <f t="shared" si="6"/>
        <v>0</v>
      </c>
      <c r="N8" s="7">
        <f t="shared" si="6"/>
        <v>0</v>
      </c>
      <c r="O8" s="7">
        <f t="shared" si="6"/>
        <v>0</v>
      </c>
      <c r="P8" s="7">
        <f t="shared" si="6"/>
        <v>0</v>
      </c>
      <c r="Q8" s="7">
        <f t="shared" si="6"/>
        <v>0</v>
      </c>
      <c r="R8" s="7">
        <f t="shared" si="6"/>
        <v>0</v>
      </c>
      <c r="S8" s="7">
        <f t="shared" si="6"/>
        <v>0</v>
      </c>
      <c r="T8" s="7">
        <f t="shared" si="6"/>
        <v>0</v>
      </c>
      <c r="U8" s="7">
        <f t="shared" si="6"/>
        <v>0</v>
      </c>
      <c r="V8" s="7">
        <f t="shared" si="6"/>
        <v>0</v>
      </c>
      <c r="W8" s="7">
        <f t="shared" si="6"/>
        <v>0</v>
      </c>
      <c r="X8" s="7">
        <f t="shared" si="6"/>
        <v>0</v>
      </c>
      <c r="Y8" s="7">
        <f t="shared" si="6"/>
        <v>0</v>
      </c>
      <c r="Z8" s="7">
        <f t="shared" si="6"/>
        <v>0</v>
      </c>
      <c r="AA8" s="7">
        <f t="shared" si="6"/>
        <v>0</v>
      </c>
      <c r="AB8" s="7">
        <f t="shared" si="6"/>
        <v>0</v>
      </c>
      <c r="AC8" s="7">
        <f t="shared" si="6"/>
        <v>0</v>
      </c>
      <c r="AD8" s="7">
        <f t="shared" si="6"/>
        <v>0</v>
      </c>
      <c r="AE8" s="7">
        <f t="shared" si="6"/>
        <v>0</v>
      </c>
      <c r="AF8" s="7">
        <f t="shared" si="6"/>
        <v>92.642131041666673</v>
      </c>
      <c r="AG8" s="7">
        <f t="shared" si="6"/>
        <v>18.463321666666669</v>
      </c>
    </row>
    <row r="9" spans="1:33" x14ac:dyDescent="0.25">
      <c r="A9" s="6" t="s">
        <v>41</v>
      </c>
      <c r="B9" s="7">
        <f>O$80*B107</f>
        <v>46.977979071428571</v>
      </c>
      <c r="C9" s="7">
        <f t="shared" ref="C9:AG9" si="7">P$80*C107</f>
        <v>133.91129714285717</v>
      </c>
      <c r="D9" s="7">
        <f t="shared" si="7"/>
        <v>186.16574789999999</v>
      </c>
      <c r="E9" s="7">
        <f t="shared" si="7"/>
        <v>200.66096199999998</v>
      </c>
      <c r="F9" s="7">
        <f t="shared" si="7"/>
        <v>194.471093</v>
      </c>
      <c r="G9" s="7">
        <f t="shared" si="7"/>
        <v>188.28122399999998</v>
      </c>
      <c r="H9" s="7">
        <f t="shared" si="7"/>
        <v>182.09135499999999</v>
      </c>
      <c r="I9" s="7">
        <f t="shared" si="7"/>
        <v>175.90148599999998</v>
      </c>
      <c r="J9" s="7">
        <f t="shared" si="7"/>
        <v>169.71161699999999</v>
      </c>
      <c r="K9" s="7">
        <f t="shared" si="7"/>
        <v>163.521748</v>
      </c>
      <c r="L9" s="7">
        <f t="shared" si="7"/>
        <v>137.10349455714262</v>
      </c>
      <c r="M9" s="7">
        <f t="shared" si="7"/>
        <v>0</v>
      </c>
      <c r="N9" s="7">
        <f t="shared" si="7"/>
        <v>160.70089794642857</v>
      </c>
      <c r="O9" s="7">
        <f t="shared" si="7"/>
        <v>159.46392803571428</v>
      </c>
      <c r="P9" s="7">
        <f t="shared" si="7"/>
        <v>158.22695812499998</v>
      </c>
      <c r="Q9" s="7">
        <f t="shared" si="7"/>
        <v>156.98998821428569</v>
      </c>
      <c r="R9" s="7">
        <f t="shared" si="7"/>
        <v>155.75301830357142</v>
      </c>
      <c r="S9" s="7">
        <f t="shared" si="7"/>
        <v>154.51604839285713</v>
      </c>
      <c r="T9" s="7">
        <f t="shared" si="7"/>
        <v>153.27907848214284</v>
      </c>
      <c r="U9" s="7">
        <f t="shared" si="7"/>
        <v>152.04210857142857</v>
      </c>
      <c r="V9" s="7">
        <f t="shared" si="7"/>
        <v>150.80513866071428</v>
      </c>
      <c r="W9" s="7">
        <f t="shared" si="7"/>
        <v>149.56816874999998</v>
      </c>
      <c r="X9" s="7">
        <f t="shared" si="7"/>
        <v>148.33119883928572</v>
      </c>
      <c r="Y9" s="7">
        <f t="shared" si="7"/>
        <v>147.0942289285714</v>
      </c>
      <c r="Z9" s="7">
        <f t="shared" si="7"/>
        <v>145.85725901785713</v>
      </c>
      <c r="AA9" s="7">
        <f t="shared" si="7"/>
        <v>144.62028910714284</v>
      </c>
      <c r="AB9" s="7">
        <f t="shared" si="7"/>
        <v>143.38331919642857</v>
      </c>
      <c r="AC9" s="7">
        <f t="shared" si="7"/>
        <v>142.14634928571428</v>
      </c>
      <c r="AD9" s="7">
        <f t="shared" si="7"/>
        <v>140.90937937499999</v>
      </c>
      <c r="AE9" s="7">
        <f t="shared" si="7"/>
        <v>139.67240946428569</v>
      </c>
      <c r="AF9" s="7">
        <f t="shared" si="7"/>
        <v>138.43543955357143</v>
      </c>
      <c r="AG9" s="7">
        <f t="shared" si="7"/>
        <v>137.19846964285713</v>
      </c>
    </row>
    <row r="10" spans="1:33" x14ac:dyDescent="0.25">
      <c r="A10" s="6" t="s">
        <v>42</v>
      </c>
      <c r="B10" s="7">
        <f>O$80*B108</f>
        <v>3.1318652714285715</v>
      </c>
      <c r="C10" s="7">
        <f t="shared" ref="C10:AG10" si="8">P$80*C108</f>
        <v>6.0868771428571442</v>
      </c>
      <c r="D10" s="7">
        <f t="shared" si="8"/>
        <v>11.820047485714285</v>
      </c>
      <c r="E10" s="7">
        <f t="shared" si="8"/>
        <v>71.664629285714284</v>
      </c>
      <c r="F10" s="7">
        <f t="shared" si="8"/>
        <v>69.453961785714284</v>
      </c>
      <c r="G10" s="7">
        <f t="shared" si="8"/>
        <v>67.243294285714285</v>
      </c>
      <c r="H10" s="7">
        <f t="shared" si="8"/>
        <v>65.032626785714285</v>
      </c>
      <c r="I10" s="7">
        <f t="shared" si="8"/>
        <v>62.821959285714286</v>
      </c>
      <c r="J10" s="7">
        <f t="shared" si="8"/>
        <v>60.611291785714286</v>
      </c>
      <c r="K10" s="7">
        <f t="shared" si="8"/>
        <v>58.400624285714287</v>
      </c>
      <c r="L10" s="7">
        <f t="shared" si="8"/>
        <v>56.189956785714287</v>
      </c>
      <c r="M10" s="7">
        <f t="shared" si="8"/>
        <v>53.97928928571428</v>
      </c>
      <c r="N10" s="7">
        <f t="shared" si="8"/>
        <v>21.426786392857142</v>
      </c>
      <c r="O10" s="7">
        <f t="shared" si="8"/>
        <v>21.261857071428569</v>
      </c>
      <c r="P10" s="7">
        <f t="shared" si="8"/>
        <v>21.096927749999999</v>
      </c>
      <c r="Q10" s="7">
        <f t="shared" si="8"/>
        <v>20.931998428571429</v>
      </c>
      <c r="R10" s="7">
        <f t="shared" si="8"/>
        <v>20.767069107142859</v>
      </c>
      <c r="S10" s="7">
        <f t="shared" si="8"/>
        <v>20.602139785714286</v>
      </c>
      <c r="T10" s="7">
        <f t="shared" si="8"/>
        <v>20.437210464285712</v>
      </c>
      <c r="U10" s="7">
        <f t="shared" si="8"/>
        <v>20.272281142857143</v>
      </c>
      <c r="V10" s="7">
        <f t="shared" si="8"/>
        <v>20.107351821428573</v>
      </c>
      <c r="W10" s="7">
        <f t="shared" si="8"/>
        <v>19.942422499999999</v>
      </c>
      <c r="X10" s="7">
        <f t="shared" si="8"/>
        <v>19.777493178571429</v>
      </c>
      <c r="Y10" s="7">
        <f t="shared" si="8"/>
        <v>19.612563857142856</v>
      </c>
      <c r="Z10" s="7">
        <f t="shared" si="8"/>
        <v>15.558107628571291</v>
      </c>
      <c r="AA10" s="7">
        <f t="shared" si="8"/>
        <v>0</v>
      </c>
      <c r="AB10" s="7">
        <f t="shared" si="8"/>
        <v>0</v>
      </c>
      <c r="AC10" s="7">
        <f t="shared" si="8"/>
        <v>0</v>
      </c>
      <c r="AD10" s="7">
        <f t="shared" si="8"/>
        <v>0</v>
      </c>
      <c r="AE10" s="7">
        <f t="shared" si="8"/>
        <v>0</v>
      </c>
      <c r="AF10" s="7">
        <f t="shared" si="8"/>
        <v>18.458058607142856</v>
      </c>
      <c r="AG10" s="7">
        <f t="shared" si="8"/>
        <v>18.293129285714283</v>
      </c>
    </row>
    <row r="11" spans="1:33" x14ac:dyDescent="0.25">
      <c r="A11" s="6" t="s">
        <v>43</v>
      </c>
      <c r="B11" s="7">
        <f>O$82*B109</f>
        <v>88.536738750000012</v>
      </c>
      <c r="C11" s="7">
        <f t="shared" ref="C11:AG11" si="9">P$82*C109</f>
        <v>59.581464000000004</v>
      </c>
      <c r="D11" s="7">
        <f t="shared" si="9"/>
        <v>31.21303005</v>
      </c>
      <c r="E11" s="7">
        <f t="shared" si="9"/>
        <v>97.224045500000017</v>
      </c>
      <c r="F11" s="7">
        <f t="shared" si="9"/>
        <v>96.184848250000002</v>
      </c>
      <c r="G11" s="7">
        <f t="shared" si="9"/>
        <v>95.145651000000001</v>
      </c>
      <c r="H11" s="7">
        <f t="shared" si="9"/>
        <v>94.10645375</v>
      </c>
      <c r="I11" s="7">
        <f t="shared" si="9"/>
        <v>93.067256499999999</v>
      </c>
      <c r="J11" s="7">
        <f t="shared" si="9"/>
        <v>92.028059250000013</v>
      </c>
      <c r="K11" s="7">
        <f t="shared" si="9"/>
        <v>90.988861999999997</v>
      </c>
      <c r="L11" s="7">
        <f t="shared" si="9"/>
        <v>89.949664749999997</v>
      </c>
      <c r="M11" s="7">
        <f t="shared" si="9"/>
        <v>84.726445500000111</v>
      </c>
      <c r="N11" s="7">
        <f t="shared" si="9"/>
        <v>37.972411817202079</v>
      </c>
      <c r="O11" s="7">
        <f t="shared" si="9"/>
        <v>88.884181249999997</v>
      </c>
      <c r="P11" s="7">
        <f t="shared" si="9"/>
        <v>88.871038124999998</v>
      </c>
      <c r="Q11" s="7">
        <f t="shared" si="9"/>
        <v>88.857894999999985</v>
      </c>
      <c r="R11" s="7">
        <f t="shared" si="9"/>
        <v>88.844751875</v>
      </c>
      <c r="S11" s="7">
        <f t="shared" si="9"/>
        <v>88.831608749999987</v>
      </c>
      <c r="T11" s="7">
        <f t="shared" si="9"/>
        <v>88.818465625000002</v>
      </c>
      <c r="U11" s="7">
        <f t="shared" si="9"/>
        <v>65.910578054942206</v>
      </c>
      <c r="V11" s="7">
        <f t="shared" si="9"/>
        <v>0</v>
      </c>
      <c r="W11" s="7">
        <f t="shared" si="9"/>
        <v>0</v>
      </c>
      <c r="X11" s="7">
        <f t="shared" si="9"/>
        <v>0</v>
      </c>
      <c r="Y11" s="7">
        <f t="shared" si="9"/>
        <v>0</v>
      </c>
      <c r="Z11" s="7">
        <f t="shared" si="9"/>
        <v>0</v>
      </c>
      <c r="AA11" s="7">
        <f t="shared" si="9"/>
        <v>0</v>
      </c>
      <c r="AB11" s="7">
        <f t="shared" si="9"/>
        <v>0</v>
      </c>
      <c r="AC11" s="7">
        <f t="shared" si="9"/>
        <v>0</v>
      </c>
      <c r="AD11" s="7">
        <f t="shared" si="9"/>
        <v>0</v>
      </c>
      <c r="AE11" s="7">
        <f t="shared" si="9"/>
        <v>0</v>
      </c>
      <c r="AF11" s="7">
        <f t="shared" si="9"/>
        <v>52.15338125000001</v>
      </c>
      <c r="AG11" s="7">
        <f t="shared" si="9"/>
        <v>52.145650000000003</v>
      </c>
    </row>
    <row r="12" spans="1:33" x14ac:dyDescent="0.25">
      <c r="A12" s="6" t="s">
        <v>44</v>
      </c>
      <c r="B12" s="7">
        <f>O$82*B110</f>
        <v>0</v>
      </c>
      <c r="C12" s="7">
        <f t="shared" ref="C12:AG12" si="10">P$82*C110</f>
        <v>0</v>
      </c>
      <c r="D12" s="7">
        <f t="shared" si="10"/>
        <v>0</v>
      </c>
      <c r="E12" s="7">
        <f t="shared" si="10"/>
        <v>0</v>
      </c>
      <c r="F12" s="7">
        <f t="shared" si="10"/>
        <v>0</v>
      </c>
      <c r="G12" s="7">
        <f t="shared" si="10"/>
        <v>0</v>
      </c>
      <c r="H12" s="7">
        <f t="shared" si="10"/>
        <v>0</v>
      </c>
      <c r="I12" s="7">
        <f t="shared" si="10"/>
        <v>0</v>
      </c>
      <c r="J12" s="7">
        <f t="shared" si="10"/>
        <v>0</v>
      </c>
      <c r="K12" s="7">
        <f t="shared" si="10"/>
        <v>9.8303148074023063</v>
      </c>
      <c r="L12" s="7">
        <f t="shared" si="10"/>
        <v>37.038097249999993</v>
      </c>
      <c r="M12" s="7">
        <f t="shared" si="10"/>
        <v>36.610192499999997</v>
      </c>
      <c r="N12" s="7">
        <f t="shared" si="10"/>
        <v>26.146271875</v>
      </c>
      <c r="O12" s="7">
        <f t="shared" si="10"/>
        <v>26.142406250000001</v>
      </c>
      <c r="P12" s="7">
        <f t="shared" si="10"/>
        <v>26.138540625000001</v>
      </c>
      <c r="Q12" s="7">
        <f t="shared" si="10"/>
        <v>26.134674999999998</v>
      </c>
      <c r="R12" s="7">
        <f t="shared" si="10"/>
        <v>26.130809375000002</v>
      </c>
      <c r="S12" s="7">
        <f t="shared" si="10"/>
        <v>26.126943749999999</v>
      </c>
      <c r="T12" s="7">
        <f t="shared" si="10"/>
        <v>26.123078124999999</v>
      </c>
      <c r="U12" s="7">
        <f t="shared" si="10"/>
        <v>26.1192125</v>
      </c>
      <c r="V12" s="7">
        <f t="shared" si="10"/>
        <v>21.74542809182752</v>
      </c>
      <c r="W12" s="7">
        <f t="shared" si="10"/>
        <v>0</v>
      </c>
      <c r="X12" s="7">
        <f t="shared" si="10"/>
        <v>0</v>
      </c>
      <c r="Y12" s="7">
        <f t="shared" si="10"/>
        <v>0</v>
      </c>
      <c r="Z12" s="7">
        <f t="shared" si="10"/>
        <v>0</v>
      </c>
      <c r="AA12" s="7">
        <f t="shared" si="10"/>
        <v>0</v>
      </c>
      <c r="AB12" s="7">
        <f t="shared" si="10"/>
        <v>0</v>
      </c>
      <c r="AC12" s="7">
        <f t="shared" si="10"/>
        <v>0</v>
      </c>
      <c r="AD12" s="7">
        <f t="shared" si="10"/>
        <v>0</v>
      </c>
      <c r="AE12" s="7">
        <f t="shared" si="10"/>
        <v>0</v>
      </c>
      <c r="AF12" s="7">
        <f t="shared" si="10"/>
        <v>0</v>
      </c>
      <c r="AG12" s="7">
        <f t="shared" si="10"/>
        <v>0</v>
      </c>
    </row>
    <row r="13" spans="1:33"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x14ac:dyDescent="0.25">
      <c r="A14" s="6" t="s">
        <v>234</v>
      </c>
      <c r="B14" s="6">
        <v>2019</v>
      </c>
      <c r="C14" s="6">
        <v>2020</v>
      </c>
      <c r="D14" s="6">
        <v>2021</v>
      </c>
      <c r="E14" s="6">
        <v>2022</v>
      </c>
      <c r="F14" s="6">
        <v>2023</v>
      </c>
      <c r="G14" s="6">
        <v>2024</v>
      </c>
      <c r="H14" s="6">
        <v>2025</v>
      </c>
      <c r="I14" s="6">
        <v>2026</v>
      </c>
      <c r="J14" s="6">
        <v>2027</v>
      </c>
      <c r="K14" s="6">
        <v>2028</v>
      </c>
      <c r="L14" s="6">
        <v>2029</v>
      </c>
      <c r="M14" s="6">
        <v>2030</v>
      </c>
      <c r="N14" s="6">
        <v>2031</v>
      </c>
      <c r="O14" s="6">
        <v>2032</v>
      </c>
      <c r="P14" s="6">
        <v>2033</v>
      </c>
      <c r="Q14" s="6">
        <v>2034</v>
      </c>
      <c r="R14" s="6">
        <v>2035</v>
      </c>
      <c r="S14" s="6">
        <v>2036</v>
      </c>
      <c r="T14" s="6">
        <v>2037</v>
      </c>
      <c r="U14" s="6">
        <v>2038</v>
      </c>
      <c r="V14" s="6">
        <v>2039</v>
      </c>
      <c r="W14" s="6">
        <v>2040</v>
      </c>
      <c r="X14" s="6">
        <v>2041</v>
      </c>
      <c r="Y14" s="6">
        <v>2042</v>
      </c>
      <c r="Z14" s="6">
        <v>2043</v>
      </c>
      <c r="AA14" s="6">
        <v>2044</v>
      </c>
      <c r="AB14" s="6">
        <v>2045</v>
      </c>
      <c r="AC14" s="6">
        <v>2046</v>
      </c>
      <c r="AD14" s="6">
        <v>2047</v>
      </c>
      <c r="AE14" s="6">
        <v>2048</v>
      </c>
      <c r="AF14" s="6">
        <v>2049</v>
      </c>
      <c r="AG14" s="6">
        <v>2050</v>
      </c>
    </row>
    <row r="15" spans="1:33" x14ac:dyDescent="0.25">
      <c r="A15" s="6" t="s">
        <v>23</v>
      </c>
      <c r="B15" s="7">
        <f>O$88*B113/1000</f>
        <v>0</v>
      </c>
      <c r="C15" s="7">
        <f t="shared" ref="C15:AG15" si="11">P$88*C113/1000</f>
        <v>0</v>
      </c>
      <c r="D15" s="7">
        <f t="shared" si="11"/>
        <v>0</v>
      </c>
      <c r="E15" s="7">
        <f t="shared" si="11"/>
        <v>0</v>
      </c>
      <c r="F15" s="7">
        <f t="shared" si="11"/>
        <v>0</v>
      </c>
      <c r="G15" s="7">
        <f t="shared" si="11"/>
        <v>0</v>
      </c>
      <c r="H15" s="7">
        <f t="shared" si="11"/>
        <v>0</v>
      </c>
      <c r="I15" s="7">
        <f t="shared" si="11"/>
        <v>0</v>
      </c>
      <c r="J15" s="7">
        <f t="shared" si="11"/>
        <v>0</v>
      </c>
      <c r="K15" s="7">
        <f t="shared" si="11"/>
        <v>0</v>
      </c>
      <c r="L15" s="7">
        <f t="shared" si="11"/>
        <v>0</v>
      </c>
      <c r="M15" s="7">
        <f t="shared" si="11"/>
        <v>0</v>
      </c>
      <c r="N15" s="7">
        <f t="shared" si="11"/>
        <v>0</v>
      </c>
      <c r="O15" s="7">
        <f t="shared" si="11"/>
        <v>0</v>
      </c>
      <c r="P15" s="7">
        <f t="shared" si="11"/>
        <v>0</v>
      </c>
      <c r="Q15" s="7">
        <f t="shared" si="11"/>
        <v>0</v>
      </c>
      <c r="R15" s="7">
        <f t="shared" si="11"/>
        <v>0</v>
      </c>
      <c r="S15" s="7">
        <f t="shared" si="11"/>
        <v>0</v>
      </c>
      <c r="T15" s="7">
        <f t="shared" si="11"/>
        <v>0</v>
      </c>
      <c r="U15" s="7">
        <f t="shared" si="11"/>
        <v>0</v>
      </c>
      <c r="V15" s="7">
        <f t="shared" si="11"/>
        <v>0</v>
      </c>
      <c r="W15" s="7">
        <f t="shared" si="11"/>
        <v>0</v>
      </c>
      <c r="X15" s="7">
        <f t="shared" si="11"/>
        <v>0</v>
      </c>
      <c r="Y15" s="7">
        <f t="shared" si="11"/>
        <v>0</v>
      </c>
      <c r="Z15" s="7">
        <f t="shared" si="11"/>
        <v>0</v>
      </c>
      <c r="AA15" s="7">
        <f t="shared" si="11"/>
        <v>0</v>
      </c>
      <c r="AB15" s="7">
        <f t="shared" si="11"/>
        <v>0</v>
      </c>
      <c r="AC15" s="7">
        <f t="shared" si="11"/>
        <v>0</v>
      </c>
      <c r="AD15" s="7">
        <f t="shared" si="11"/>
        <v>0</v>
      </c>
      <c r="AE15" s="7">
        <f t="shared" si="11"/>
        <v>0</v>
      </c>
      <c r="AF15" s="7">
        <f t="shared" si="11"/>
        <v>0</v>
      </c>
      <c r="AG15" s="7">
        <f t="shared" si="11"/>
        <v>0</v>
      </c>
    </row>
    <row r="16" spans="1:33" x14ac:dyDescent="0.25">
      <c r="A16" s="6" t="s">
        <v>28</v>
      </c>
      <c r="B16" s="7">
        <f>O$88*B114/1000</f>
        <v>0</v>
      </c>
      <c r="C16" s="7">
        <f t="shared" ref="C16:AG16" si="12">P$88*C114/1000</f>
        <v>0</v>
      </c>
      <c r="D16" s="7">
        <f t="shared" si="12"/>
        <v>0</v>
      </c>
      <c r="E16" s="7">
        <f t="shared" si="12"/>
        <v>0</v>
      </c>
      <c r="F16" s="7">
        <f t="shared" si="12"/>
        <v>0</v>
      </c>
      <c r="G16" s="7">
        <f t="shared" si="12"/>
        <v>0</v>
      </c>
      <c r="H16" s="7">
        <f t="shared" si="12"/>
        <v>0</v>
      </c>
      <c r="I16" s="7">
        <f t="shared" si="12"/>
        <v>0</v>
      </c>
      <c r="J16" s="7">
        <f t="shared" si="12"/>
        <v>0</v>
      </c>
      <c r="K16" s="7">
        <f t="shared" si="12"/>
        <v>0</v>
      </c>
      <c r="L16" s="7">
        <f t="shared" si="12"/>
        <v>0</v>
      </c>
      <c r="M16" s="7">
        <f t="shared" si="12"/>
        <v>0</v>
      </c>
      <c r="N16" s="7">
        <f t="shared" si="12"/>
        <v>0</v>
      </c>
      <c r="O16" s="7">
        <f t="shared" si="12"/>
        <v>0</v>
      </c>
      <c r="P16" s="7">
        <f t="shared" si="12"/>
        <v>0</v>
      </c>
      <c r="Q16" s="7">
        <f t="shared" si="12"/>
        <v>0</v>
      </c>
      <c r="R16" s="7">
        <f t="shared" si="12"/>
        <v>0</v>
      </c>
      <c r="S16" s="7">
        <f t="shared" si="12"/>
        <v>1.6299939722541303</v>
      </c>
      <c r="T16" s="7">
        <f t="shared" si="12"/>
        <v>0.35135907272471617</v>
      </c>
      <c r="U16" s="7">
        <f t="shared" si="12"/>
        <v>0.26718503955226125</v>
      </c>
      <c r="V16" s="7">
        <f t="shared" si="12"/>
        <v>0.26639430968579664</v>
      </c>
      <c r="W16" s="7">
        <f t="shared" si="12"/>
        <v>0.24463325361896637</v>
      </c>
      <c r="X16" s="7">
        <f t="shared" si="12"/>
        <v>0.22599844313605047</v>
      </c>
      <c r="Y16" s="7">
        <f t="shared" si="12"/>
        <v>0.1582807730280775</v>
      </c>
      <c r="Z16" s="7">
        <f t="shared" si="12"/>
        <v>0</v>
      </c>
      <c r="AA16" s="7">
        <f t="shared" si="12"/>
        <v>0</v>
      </c>
      <c r="AB16" s="7">
        <f t="shared" si="12"/>
        <v>0</v>
      </c>
      <c r="AC16" s="7">
        <f t="shared" si="12"/>
        <v>0</v>
      </c>
      <c r="AD16" s="7">
        <f t="shared" si="12"/>
        <v>0</v>
      </c>
      <c r="AE16" s="7">
        <f t="shared" si="12"/>
        <v>0</v>
      </c>
      <c r="AF16" s="7">
        <f t="shared" si="12"/>
        <v>0</v>
      </c>
      <c r="AG16" s="7">
        <f t="shared" si="12"/>
        <v>0</v>
      </c>
    </row>
    <row r="17" spans="1:33" x14ac:dyDescent="0.25">
      <c r="A17" s="6" t="s">
        <v>33</v>
      </c>
      <c r="B17" s="7">
        <f>O$88*B115/1000</f>
        <v>0</v>
      </c>
      <c r="C17" s="7">
        <f t="shared" ref="C17:AG17" si="13">P$88*C115/1000</f>
        <v>0</v>
      </c>
      <c r="D17" s="7">
        <f t="shared" si="13"/>
        <v>0</v>
      </c>
      <c r="E17" s="7">
        <f t="shared" si="13"/>
        <v>2.2533892204088919</v>
      </c>
      <c r="F17" s="7">
        <f t="shared" si="13"/>
        <v>3.1007951111108275E-3</v>
      </c>
      <c r="G17" s="7">
        <f t="shared" si="13"/>
        <v>3.1007951111116554E-3</v>
      </c>
      <c r="H17" s="7">
        <f t="shared" si="13"/>
        <v>3.1007951111108275E-3</v>
      </c>
      <c r="I17" s="7">
        <f t="shared" si="13"/>
        <v>3.1007951111108275E-3</v>
      </c>
      <c r="J17" s="7">
        <f t="shared" si="13"/>
        <v>3.1007951111116636E-3</v>
      </c>
      <c r="K17" s="7">
        <f t="shared" si="13"/>
        <v>3.1007951111108275E-3</v>
      </c>
      <c r="L17" s="7">
        <f t="shared" si="13"/>
        <v>3.9446350666667802E-2</v>
      </c>
      <c r="M17" s="7">
        <f t="shared" si="13"/>
        <v>3.1007951111099987E-3</v>
      </c>
      <c r="N17" s="7">
        <f t="shared" si="13"/>
        <v>4.4854984711111053E-2</v>
      </c>
      <c r="O17" s="7">
        <f t="shared" si="13"/>
        <v>4.4854984711111053E-2</v>
      </c>
      <c r="P17" s="7">
        <f t="shared" si="13"/>
        <v>4.4854984711111878E-2</v>
      </c>
      <c r="Q17" s="7">
        <f t="shared" si="13"/>
        <v>8.1200540266666038E-2</v>
      </c>
      <c r="R17" s="7">
        <f t="shared" si="13"/>
        <v>4.4854984711109089E-2</v>
      </c>
      <c r="S17" s="7">
        <f t="shared" si="13"/>
        <v>4.4854984711112551E-2</v>
      </c>
      <c r="T17" s="7">
        <f t="shared" si="13"/>
        <v>4.4854984711110067E-2</v>
      </c>
      <c r="U17" s="7">
        <f t="shared" si="13"/>
        <v>8.1200540266666774E-2</v>
      </c>
      <c r="V17" s="7">
        <f t="shared" si="13"/>
        <v>4.4854984711112551E-2</v>
      </c>
      <c r="W17" s="7">
        <f t="shared" si="13"/>
        <v>4.4854984711109311E-2</v>
      </c>
      <c r="X17" s="7">
        <f t="shared" si="13"/>
        <v>8.1200540266666038E-2</v>
      </c>
      <c r="Y17" s="7">
        <f t="shared" si="13"/>
        <v>4.4854984711112551E-2</v>
      </c>
      <c r="Z17" s="7">
        <f t="shared" si="13"/>
        <v>5.0422209991111445E-2</v>
      </c>
      <c r="AA17" s="7">
        <f t="shared" si="13"/>
        <v>0.18172777777777718</v>
      </c>
      <c r="AB17" s="7">
        <f t="shared" si="13"/>
        <v>7.2691111111111997E-2</v>
      </c>
      <c r="AC17" s="7">
        <f t="shared" si="13"/>
        <v>7.2691111111108681E-2</v>
      </c>
      <c r="AD17" s="7">
        <f t="shared" si="13"/>
        <v>7.2691111111111997E-2</v>
      </c>
      <c r="AE17" s="7">
        <f t="shared" si="13"/>
        <v>0.1090366666666672</v>
      </c>
      <c r="AF17" s="7">
        <f t="shared" si="13"/>
        <v>0.15898310295111198</v>
      </c>
      <c r="AG17" s="7">
        <f t="shared" si="13"/>
        <v>5.0422209991109773E-2</v>
      </c>
    </row>
    <row r="18" spans="1:33" x14ac:dyDescent="0.25">
      <c r="A18" s="6" t="s">
        <v>35</v>
      </c>
      <c r="B18" s="7">
        <f>O$76*B116</f>
        <v>0</v>
      </c>
      <c r="C18" s="7">
        <f t="shared" ref="C18:AG18" si="14">P$76*C116</f>
        <v>45.172836416666669</v>
      </c>
      <c r="D18" s="7">
        <f t="shared" si="14"/>
        <v>45.073599425000005</v>
      </c>
      <c r="E18" s="7">
        <f t="shared" si="14"/>
        <v>0</v>
      </c>
      <c r="F18" s="7">
        <f t="shared" si="14"/>
        <v>0</v>
      </c>
      <c r="G18" s="7">
        <f t="shared" si="14"/>
        <v>0</v>
      </c>
      <c r="H18" s="7">
        <f t="shared" si="14"/>
        <v>0</v>
      </c>
      <c r="I18" s="7">
        <f t="shared" si="14"/>
        <v>0</v>
      </c>
      <c r="J18" s="7">
        <f t="shared" si="14"/>
        <v>0</v>
      </c>
      <c r="K18" s="7">
        <f t="shared" si="14"/>
        <v>0</v>
      </c>
      <c r="L18" s="7">
        <f t="shared" si="14"/>
        <v>0</v>
      </c>
      <c r="M18" s="7">
        <f t="shared" si="14"/>
        <v>0</v>
      </c>
      <c r="N18" s="7">
        <f t="shared" si="14"/>
        <v>0</v>
      </c>
      <c r="O18" s="7">
        <f t="shared" si="14"/>
        <v>0</v>
      </c>
      <c r="P18" s="7">
        <f t="shared" si="14"/>
        <v>0</v>
      </c>
      <c r="Q18" s="7">
        <f t="shared" si="14"/>
        <v>0</v>
      </c>
      <c r="R18" s="7">
        <f t="shared" si="14"/>
        <v>0</v>
      </c>
      <c r="S18" s="7">
        <f t="shared" si="14"/>
        <v>0</v>
      </c>
      <c r="T18" s="7">
        <f t="shared" si="14"/>
        <v>0</v>
      </c>
      <c r="U18" s="7">
        <f t="shared" si="14"/>
        <v>0</v>
      </c>
      <c r="V18" s="7">
        <f t="shared" si="14"/>
        <v>0</v>
      </c>
      <c r="W18" s="7">
        <f t="shared" si="14"/>
        <v>0</v>
      </c>
      <c r="X18" s="7">
        <f t="shared" si="14"/>
        <v>0</v>
      </c>
      <c r="Y18" s="7">
        <f t="shared" si="14"/>
        <v>0</v>
      </c>
      <c r="Z18" s="7">
        <f t="shared" si="14"/>
        <v>0</v>
      </c>
      <c r="AA18" s="7">
        <f t="shared" si="14"/>
        <v>0</v>
      </c>
      <c r="AB18" s="7">
        <f t="shared" si="14"/>
        <v>0</v>
      </c>
      <c r="AC18" s="7">
        <f t="shared" si="14"/>
        <v>0</v>
      </c>
      <c r="AD18" s="7">
        <f t="shared" si="14"/>
        <v>0</v>
      </c>
      <c r="AE18" s="7">
        <f t="shared" si="14"/>
        <v>0</v>
      </c>
      <c r="AF18" s="7">
        <f t="shared" si="14"/>
        <v>0</v>
      </c>
      <c r="AG18" s="7">
        <f t="shared" si="14"/>
        <v>0</v>
      </c>
    </row>
    <row r="19" spans="1:33" x14ac:dyDescent="0.25">
      <c r="A19" s="6" t="s">
        <v>36</v>
      </c>
      <c r="B19" s="7">
        <f>O$76*B117</f>
        <v>0</v>
      </c>
      <c r="C19" s="7">
        <f t="shared" ref="C19:AG19" si="15">P$76*C117</f>
        <v>0</v>
      </c>
      <c r="D19" s="7">
        <f t="shared" si="15"/>
        <v>0</v>
      </c>
      <c r="E19" s="7">
        <f t="shared" si="15"/>
        <v>0</v>
      </c>
      <c r="F19" s="7">
        <f t="shared" si="15"/>
        <v>0</v>
      </c>
      <c r="G19" s="7">
        <f t="shared" si="15"/>
        <v>0</v>
      </c>
      <c r="H19" s="7">
        <f t="shared" si="15"/>
        <v>0</v>
      </c>
      <c r="I19" s="7">
        <f t="shared" si="15"/>
        <v>0</v>
      </c>
      <c r="J19" s="7">
        <f t="shared" si="15"/>
        <v>0</v>
      </c>
      <c r="K19" s="7">
        <f t="shared" si="15"/>
        <v>0</v>
      </c>
      <c r="L19" s="7">
        <f t="shared" si="15"/>
        <v>0</v>
      </c>
      <c r="M19" s="7">
        <f t="shared" si="15"/>
        <v>0</v>
      </c>
      <c r="N19" s="7">
        <f t="shared" si="15"/>
        <v>0</v>
      </c>
      <c r="O19" s="7">
        <f t="shared" si="15"/>
        <v>0</v>
      </c>
      <c r="P19" s="7">
        <f t="shared" si="15"/>
        <v>0</v>
      </c>
      <c r="Q19" s="7">
        <f t="shared" si="15"/>
        <v>0</v>
      </c>
      <c r="R19" s="7">
        <f t="shared" si="15"/>
        <v>0</v>
      </c>
      <c r="S19" s="7">
        <f t="shared" si="15"/>
        <v>0</v>
      </c>
      <c r="T19" s="7">
        <f t="shared" si="15"/>
        <v>0</v>
      </c>
      <c r="U19" s="7">
        <f t="shared" si="15"/>
        <v>0</v>
      </c>
      <c r="V19" s="7">
        <f t="shared" si="15"/>
        <v>0</v>
      </c>
      <c r="W19" s="7">
        <f t="shared" si="15"/>
        <v>0</v>
      </c>
      <c r="X19" s="7">
        <f t="shared" si="15"/>
        <v>0</v>
      </c>
      <c r="Y19" s="7">
        <f t="shared" si="15"/>
        <v>0</v>
      </c>
      <c r="Z19" s="7">
        <f t="shared" si="15"/>
        <v>0</v>
      </c>
      <c r="AA19" s="7">
        <f t="shared" si="15"/>
        <v>0</v>
      </c>
      <c r="AB19" s="7">
        <f t="shared" si="15"/>
        <v>0</v>
      </c>
      <c r="AC19" s="7">
        <f t="shared" si="15"/>
        <v>0</v>
      </c>
      <c r="AD19" s="7">
        <f t="shared" si="15"/>
        <v>0</v>
      </c>
      <c r="AE19" s="7">
        <f t="shared" si="15"/>
        <v>0</v>
      </c>
      <c r="AF19" s="7">
        <f t="shared" si="15"/>
        <v>0</v>
      </c>
      <c r="AG19" s="7">
        <f t="shared" si="15"/>
        <v>0</v>
      </c>
    </row>
    <row r="20" spans="1:33" x14ac:dyDescent="0.25">
      <c r="A20" s="6" t="s">
        <v>37</v>
      </c>
      <c r="B20" s="7">
        <f>O$76*B118</f>
        <v>0</v>
      </c>
      <c r="C20" s="7">
        <f t="shared" ref="C20:AG20" si="16">P$76*C118</f>
        <v>0</v>
      </c>
      <c r="D20" s="7">
        <f t="shared" si="16"/>
        <v>0</v>
      </c>
      <c r="E20" s="7">
        <f t="shared" si="16"/>
        <v>0</v>
      </c>
      <c r="F20" s="7">
        <f t="shared" si="16"/>
        <v>0</v>
      </c>
      <c r="G20" s="7">
        <f t="shared" si="16"/>
        <v>0</v>
      </c>
      <c r="H20" s="7">
        <f t="shared" si="16"/>
        <v>0</v>
      </c>
      <c r="I20" s="7">
        <f t="shared" si="16"/>
        <v>0</v>
      </c>
      <c r="J20" s="7">
        <f t="shared" si="16"/>
        <v>0</v>
      </c>
      <c r="K20" s="7">
        <f t="shared" si="16"/>
        <v>0</v>
      </c>
      <c r="L20" s="7">
        <f t="shared" si="16"/>
        <v>0</v>
      </c>
      <c r="M20" s="7">
        <f t="shared" si="16"/>
        <v>0</v>
      </c>
      <c r="N20" s="7">
        <f t="shared" si="16"/>
        <v>0</v>
      </c>
      <c r="O20" s="7">
        <f t="shared" si="16"/>
        <v>0</v>
      </c>
      <c r="P20" s="7">
        <f t="shared" si="16"/>
        <v>0</v>
      </c>
      <c r="Q20" s="7">
        <f t="shared" si="16"/>
        <v>0</v>
      </c>
      <c r="R20" s="7">
        <f t="shared" si="16"/>
        <v>0</v>
      </c>
      <c r="S20" s="7">
        <f t="shared" si="16"/>
        <v>0</v>
      </c>
      <c r="T20" s="7">
        <f t="shared" si="16"/>
        <v>0</v>
      </c>
      <c r="U20" s="7">
        <f t="shared" si="16"/>
        <v>0</v>
      </c>
      <c r="V20" s="7">
        <f t="shared" si="16"/>
        <v>0</v>
      </c>
      <c r="W20" s="7">
        <f t="shared" si="16"/>
        <v>0</v>
      </c>
      <c r="X20" s="7">
        <f t="shared" si="16"/>
        <v>0</v>
      </c>
      <c r="Y20" s="7">
        <f t="shared" si="16"/>
        <v>0</v>
      </c>
      <c r="Z20" s="7">
        <f t="shared" si="16"/>
        <v>0</v>
      </c>
      <c r="AA20" s="7">
        <f t="shared" si="16"/>
        <v>0</v>
      </c>
      <c r="AB20" s="7">
        <f t="shared" si="16"/>
        <v>0</v>
      </c>
      <c r="AC20" s="7">
        <f t="shared" si="16"/>
        <v>0</v>
      </c>
      <c r="AD20" s="7">
        <f t="shared" si="16"/>
        <v>0</v>
      </c>
      <c r="AE20" s="7">
        <f t="shared" si="16"/>
        <v>0</v>
      </c>
      <c r="AF20" s="7">
        <f t="shared" si="16"/>
        <v>0</v>
      </c>
      <c r="AG20" s="7">
        <f t="shared" si="16"/>
        <v>0</v>
      </c>
    </row>
    <row r="21" spans="1:33" x14ac:dyDescent="0.25">
      <c r="A21" s="6" t="s">
        <v>40</v>
      </c>
      <c r="B21" s="7">
        <f>O$78*B119</f>
        <v>0</v>
      </c>
      <c r="C21" s="7">
        <f t="shared" ref="C21:AG21" si="17">P$78*C119</f>
        <v>0</v>
      </c>
      <c r="D21" s="7">
        <f t="shared" si="17"/>
        <v>0</v>
      </c>
      <c r="E21" s="7">
        <f t="shared" si="17"/>
        <v>0</v>
      </c>
      <c r="F21" s="7">
        <f t="shared" si="17"/>
        <v>0</v>
      </c>
      <c r="G21" s="7">
        <f t="shared" si="17"/>
        <v>0</v>
      </c>
      <c r="H21" s="7">
        <f t="shared" si="17"/>
        <v>0</v>
      </c>
      <c r="I21" s="7">
        <f t="shared" si="17"/>
        <v>0</v>
      </c>
      <c r="J21" s="7">
        <f t="shared" si="17"/>
        <v>0</v>
      </c>
      <c r="K21" s="7">
        <f t="shared" si="17"/>
        <v>0</v>
      </c>
      <c r="L21" s="7">
        <f t="shared" si="17"/>
        <v>0</v>
      </c>
      <c r="M21" s="7">
        <f t="shared" si="17"/>
        <v>0</v>
      </c>
      <c r="N21" s="7">
        <f t="shared" si="17"/>
        <v>0</v>
      </c>
      <c r="O21" s="7">
        <f t="shared" si="17"/>
        <v>0</v>
      </c>
      <c r="P21" s="7">
        <f t="shared" si="17"/>
        <v>0</v>
      </c>
      <c r="Q21" s="7">
        <f t="shared" si="17"/>
        <v>0</v>
      </c>
      <c r="R21" s="7">
        <f t="shared" si="17"/>
        <v>0</v>
      </c>
      <c r="S21" s="7">
        <f t="shared" si="17"/>
        <v>0</v>
      </c>
      <c r="T21" s="7">
        <f t="shared" si="17"/>
        <v>0</v>
      </c>
      <c r="U21" s="7">
        <f t="shared" si="17"/>
        <v>0</v>
      </c>
      <c r="V21" s="7">
        <f t="shared" si="17"/>
        <v>0</v>
      </c>
      <c r="W21" s="7">
        <f t="shared" si="17"/>
        <v>0</v>
      </c>
      <c r="X21" s="7">
        <f t="shared" si="17"/>
        <v>0</v>
      </c>
      <c r="Y21" s="7">
        <f t="shared" si="17"/>
        <v>0</v>
      </c>
      <c r="Z21" s="7">
        <f t="shared" si="17"/>
        <v>0</v>
      </c>
      <c r="AA21" s="7">
        <f t="shared" si="17"/>
        <v>0</v>
      </c>
      <c r="AB21" s="7">
        <f t="shared" si="17"/>
        <v>0</v>
      </c>
      <c r="AC21" s="7">
        <f t="shared" si="17"/>
        <v>0</v>
      </c>
      <c r="AD21" s="7">
        <f t="shared" si="17"/>
        <v>0</v>
      </c>
      <c r="AE21" s="7">
        <f t="shared" si="17"/>
        <v>0</v>
      </c>
      <c r="AF21" s="7">
        <f t="shared" si="17"/>
        <v>0</v>
      </c>
      <c r="AG21" s="7">
        <f t="shared" si="17"/>
        <v>0</v>
      </c>
    </row>
    <row r="22" spans="1:33" x14ac:dyDescent="0.25">
      <c r="A22" s="6" t="s">
        <v>41</v>
      </c>
      <c r="B22" s="7">
        <f>O$80*B120</f>
        <v>46.977979071428571</v>
      </c>
      <c r="C22" s="7">
        <f t="shared" ref="C22:AG22" si="18">P$80*C120</f>
        <v>133.91129714285717</v>
      </c>
      <c r="D22" s="7">
        <f t="shared" si="18"/>
        <v>186.16574789999999</v>
      </c>
      <c r="E22" s="7">
        <f t="shared" si="18"/>
        <v>200.66096199999998</v>
      </c>
      <c r="F22" s="7">
        <f t="shared" si="18"/>
        <v>194.471093</v>
      </c>
      <c r="G22" s="7">
        <f t="shared" si="18"/>
        <v>188.28122399999998</v>
      </c>
      <c r="H22" s="7">
        <f t="shared" si="18"/>
        <v>182.09135499999999</v>
      </c>
      <c r="I22" s="7">
        <f t="shared" si="18"/>
        <v>175.90148599999998</v>
      </c>
      <c r="J22" s="7">
        <f t="shared" si="18"/>
        <v>169.71161699999999</v>
      </c>
      <c r="K22" s="7">
        <f t="shared" si="18"/>
        <v>163.521748</v>
      </c>
      <c r="L22" s="7">
        <f t="shared" si="18"/>
        <v>137.10349455714262</v>
      </c>
      <c r="M22" s="7">
        <f t="shared" si="18"/>
        <v>0</v>
      </c>
      <c r="N22" s="7">
        <f t="shared" si="18"/>
        <v>160.70089794642857</v>
      </c>
      <c r="O22" s="7">
        <f t="shared" si="18"/>
        <v>159.46392803571428</v>
      </c>
      <c r="P22" s="7">
        <f t="shared" si="18"/>
        <v>158.22695812499998</v>
      </c>
      <c r="Q22" s="7">
        <f t="shared" si="18"/>
        <v>156.98998821428569</v>
      </c>
      <c r="R22" s="7">
        <f t="shared" si="18"/>
        <v>155.75301830357142</v>
      </c>
      <c r="S22" s="7">
        <f t="shared" si="18"/>
        <v>154.51604839285713</v>
      </c>
      <c r="T22" s="7">
        <f t="shared" si="18"/>
        <v>153.27907848214284</v>
      </c>
      <c r="U22" s="7">
        <f t="shared" si="18"/>
        <v>152.04210857142857</v>
      </c>
      <c r="V22" s="7">
        <f t="shared" si="18"/>
        <v>150.80513866071428</v>
      </c>
      <c r="W22" s="7">
        <f t="shared" si="18"/>
        <v>149.56816874999998</v>
      </c>
      <c r="X22" s="7">
        <f t="shared" si="18"/>
        <v>148.33119883928572</v>
      </c>
      <c r="Y22" s="7">
        <f t="shared" si="18"/>
        <v>147.0942289285714</v>
      </c>
      <c r="Z22" s="7">
        <f t="shared" si="18"/>
        <v>145.85725901785713</v>
      </c>
      <c r="AA22" s="7">
        <f t="shared" si="18"/>
        <v>144.62028910714284</v>
      </c>
      <c r="AB22" s="7">
        <f t="shared" si="18"/>
        <v>143.38331919642857</v>
      </c>
      <c r="AC22" s="7">
        <f t="shared" si="18"/>
        <v>142.14634928571428</v>
      </c>
      <c r="AD22" s="7">
        <f t="shared" si="18"/>
        <v>140.90937937499999</v>
      </c>
      <c r="AE22" s="7">
        <f t="shared" si="18"/>
        <v>139.67240946428569</v>
      </c>
      <c r="AF22" s="7">
        <f t="shared" si="18"/>
        <v>138.43543955357143</v>
      </c>
      <c r="AG22" s="7">
        <f t="shared" si="18"/>
        <v>137.19846964285713</v>
      </c>
    </row>
    <row r="23" spans="1:33" x14ac:dyDescent="0.25">
      <c r="A23" s="6" t="s">
        <v>42</v>
      </c>
      <c r="B23" s="7">
        <f>O$80*B121</f>
        <v>3.1318652714285715</v>
      </c>
      <c r="C23" s="7">
        <f t="shared" ref="C23:AG23" si="19">P$80*C121</f>
        <v>6.0868771428571442</v>
      </c>
      <c r="D23" s="7">
        <f t="shared" si="19"/>
        <v>11.820047485714285</v>
      </c>
      <c r="E23" s="7">
        <f t="shared" si="19"/>
        <v>71.664629285714284</v>
      </c>
      <c r="F23" s="7">
        <f t="shared" si="19"/>
        <v>69.453961785714284</v>
      </c>
      <c r="G23" s="7">
        <f t="shared" si="19"/>
        <v>67.243294285714285</v>
      </c>
      <c r="H23" s="7">
        <f t="shared" si="19"/>
        <v>65.032626785714285</v>
      </c>
      <c r="I23" s="7">
        <f t="shared" si="19"/>
        <v>62.821959285714286</v>
      </c>
      <c r="J23" s="7">
        <f t="shared" si="19"/>
        <v>60.611291785714286</v>
      </c>
      <c r="K23" s="7">
        <f t="shared" si="19"/>
        <v>58.400624285714287</v>
      </c>
      <c r="L23" s="7">
        <f t="shared" si="19"/>
        <v>56.189956785714287</v>
      </c>
      <c r="M23" s="7">
        <f t="shared" si="19"/>
        <v>53.97928928571428</v>
      </c>
      <c r="N23" s="7">
        <f t="shared" si="19"/>
        <v>21.426786392857142</v>
      </c>
      <c r="O23" s="7">
        <f t="shared" si="19"/>
        <v>21.261857071428569</v>
      </c>
      <c r="P23" s="7">
        <f t="shared" si="19"/>
        <v>21.096927749999999</v>
      </c>
      <c r="Q23" s="7">
        <f t="shared" si="19"/>
        <v>20.931998428571429</v>
      </c>
      <c r="R23" s="7">
        <f t="shared" si="19"/>
        <v>20.767069107142859</v>
      </c>
      <c r="S23" s="7">
        <f t="shared" si="19"/>
        <v>20.602139785714286</v>
      </c>
      <c r="T23" s="7">
        <f t="shared" si="19"/>
        <v>20.437210464285712</v>
      </c>
      <c r="U23" s="7">
        <f t="shared" si="19"/>
        <v>20.272281142857143</v>
      </c>
      <c r="V23" s="7">
        <f t="shared" si="19"/>
        <v>20.107351821428573</v>
      </c>
      <c r="W23" s="7">
        <f t="shared" si="19"/>
        <v>19.942422499999999</v>
      </c>
      <c r="X23" s="7">
        <f t="shared" si="19"/>
        <v>19.777493178571429</v>
      </c>
      <c r="Y23" s="7">
        <f t="shared" si="19"/>
        <v>19.612563857142856</v>
      </c>
      <c r="Z23" s="7">
        <f t="shared" si="19"/>
        <v>15.558107628571332</v>
      </c>
      <c r="AA23" s="7">
        <f t="shared" si="19"/>
        <v>0</v>
      </c>
      <c r="AB23" s="7">
        <f t="shared" si="19"/>
        <v>0</v>
      </c>
      <c r="AC23" s="7">
        <f t="shared" si="19"/>
        <v>0</v>
      </c>
      <c r="AD23" s="7">
        <f t="shared" si="19"/>
        <v>0</v>
      </c>
      <c r="AE23" s="7">
        <f t="shared" si="19"/>
        <v>0</v>
      </c>
      <c r="AF23" s="7">
        <f t="shared" si="19"/>
        <v>18.458058607142856</v>
      </c>
      <c r="AG23" s="7">
        <f t="shared" si="19"/>
        <v>18.293129285714283</v>
      </c>
    </row>
    <row r="24" spans="1:33" x14ac:dyDescent="0.25">
      <c r="A24" s="6" t="s">
        <v>43</v>
      </c>
      <c r="B24" s="7">
        <f>O$82*B122</f>
        <v>88.536738750000012</v>
      </c>
      <c r="C24" s="7">
        <f t="shared" ref="C24:AG24" si="20">P$82*C122</f>
        <v>59.581464000000004</v>
      </c>
      <c r="D24" s="7">
        <f t="shared" si="20"/>
        <v>31.21303005</v>
      </c>
      <c r="E24" s="7">
        <f t="shared" si="20"/>
        <v>97.224045500000017</v>
      </c>
      <c r="F24" s="7">
        <f t="shared" si="20"/>
        <v>96.184848250000002</v>
      </c>
      <c r="G24" s="7">
        <f t="shared" si="20"/>
        <v>95.145651000000001</v>
      </c>
      <c r="H24" s="7">
        <f t="shared" si="20"/>
        <v>94.10645375</v>
      </c>
      <c r="I24" s="7">
        <f t="shared" si="20"/>
        <v>93.067256499999999</v>
      </c>
      <c r="J24" s="7">
        <f t="shared" si="20"/>
        <v>92.028059250000013</v>
      </c>
      <c r="K24" s="7">
        <f t="shared" si="20"/>
        <v>90.988861999999997</v>
      </c>
      <c r="L24" s="7">
        <f t="shared" si="20"/>
        <v>89.949664749999997</v>
      </c>
      <c r="M24" s="7">
        <f t="shared" si="20"/>
        <v>84.726445500000111</v>
      </c>
      <c r="N24" s="7">
        <f t="shared" si="20"/>
        <v>88.897324374999997</v>
      </c>
      <c r="O24" s="7">
        <f t="shared" si="20"/>
        <v>88.884181249999997</v>
      </c>
      <c r="P24" s="7">
        <f t="shared" si="20"/>
        <v>88.871038124999998</v>
      </c>
      <c r="Q24" s="7">
        <f t="shared" si="20"/>
        <v>88.857894999999985</v>
      </c>
      <c r="R24" s="7">
        <f t="shared" si="20"/>
        <v>88.844751875</v>
      </c>
      <c r="S24" s="7">
        <f t="shared" si="20"/>
        <v>88.831608749999987</v>
      </c>
      <c r="T24" s="7">
        <f t="shared" si="20"/>
        <v>88.818465625000002</v>
      </c>
      <c r="U24" s="7">
        <f t="shared" si="20"/>
        <v>62.182465542174391</v>
      </c>
      <c r="V24" s="7">
        <f t="shared" si="20"/>
        <v>0</v>
      </c>
      <c r="W24" s="7">
        <f t="shared" si="20"/>
        <v>0</v>
      </c>
      <c r="X24" s="7">
        <f t="shared" si="20"/>
        <v>0</v>
      </c>
      <c r="Y24" s="7">
        <f t="shared" si="20"/>
        <v>0</v>
      </c>
      <c r="Z24" s="7">
        <f t="shared" si="20"/>
        <v>0</v>
      </c>
      <c r="AA24" s="7">
        <f t="shared" si="20"/>
        <v>0</v>
      </c>
      <c r="AB24" s="7">
        <f t="shared" si="20"/>
        <v>0</v>
      </c>
      <c r="AC24" s="7">
        <f t="shared" si="20"/>
        <v>0</v>
      </c>
      <c r="AD24" s="7">
        <f t="shared" si="20"/>
        <v>0</v>
      </c>
      <c r="AE24" s="7">
        <f t="shared" si="20"/>
        <v>0</v>
      </c>
      <c r="AF24" s="7">
        <f t="shared" si="20"/>
        <v>52.15338125000001</v>
      </c>
      <c r="AG24" s="7">
        <f t="shared" si="20"/>
        <v>52.145650000000003</v>
      </c>
    </row>
    <row r="25" spans="1:33" x14ac:dyDescent="0.25">
      <c r="A25" s="6" t="s">
        <v>44</v>
      </c>
      <c r="B25" s="7">
        <f>O$82*B123</f>
        <v>0</v>
      </c>
      <c r="C25" s="7">
        <f t="shared" ref="C25:AG25" si="21">P$82*C123</f>
        <v>0</v>
      </c>
      <c r="D25" s="7">
        <f t="shared" si="21"/>
        <v>0</v>
      </c>
      <c r="E25" s="7">
        <f t="shared" si="21"/>
        <v>0</v>
      </c>
      <c r="F25" s="7">
        <f t="shared" si="21"/>
        <v>0</v>
      </c>
      <c r="G25" s="7">
        <f t="shared" si="21"/>
        <v>0</v>
      </c>
      <c r="H25" s="7">
        <f t="shared" si="21"/>
        <v>0</v>
      </c>
      <c r="I25" s="7">
        <f t="shared" si="21"/>
        <v>0</v>
      </c>
      <c r="J25" s="7">
        <f t="shared" si="21"/>
        <v>0</v>
      </c>
      <c r="K25" s="7">
        <f t="shared" si="21"/>
        <v>0</v>
      </c>
      <c r="L25" s="7">
        <f t="shared" si="21"/>
        <v>0</v>
      </c>
      <c r="M25" s="7">
        <f t="shared" si="21"/>
        <v>36.610192499999997</v>
      </c>
      <c r="N25" s="7">
        <f t="shared" si="21"/>
        <v>15.687763124999895</v>
      </c>
      <c r="O25" s="7">
        <f t="shared" si="21"/>
        <v>26.142406250000001</v>
      </c>
      <c r="P25" s="7">
        <f t="shared" si="21"/>
        <v>26.138540625000001</v>
      </c>
      <c r="Q25" s="7">
        <f t="shared" si="21"/>
        <v>26.134674999999998</v>
      </c>
      <c r="R25" s="7">
        <f t="shared" si="21"/>
        <v>26.130809375000002</v>
      </c>
      <c r="S25" s="7">
        <f t="shared" si="21"/>
        <v>26.126943749999999</v>
      </c>
      <c r="T25" s="7">
        <f t="shared" si="21"/>
        <v>26.123078124999999</v>
      </c>
      <c r="U25" s="7">
        <f t="shared" si="21"/>
        <v>26.1192125</v>
      </c>
      <c r="V25" s="7">
        <f t="shared" si="21"/>
        <v>26.115346875</v>
      </c>
      <c r="W25" s="7">
        <f t="shared" si="21"/>
        <v>26.111481250000001</v>
      </c>
      <c r="X25" s="7">
        <f t="shared" si="21"/>
        <v>26.107615625000001</v>
      </c>
      <c r="Y25" s="7">
        <f t="shared" si="21"/>
        <v>0</v>
      </c>
      <c r="Z25" s="7">
        <f t="shared" si="21"/>
        <v>0</v>
      </c>
      <c r="AA25" s="7">
        <f t="shared" si="21"/>
        <v>0</v>
      </c>
      <c r="AB25" s="7">
        <f t="shared" si="21"/>
        <v>0</v>
      </c>
      <c r="AC25" s="7">
        <f t="shared" si="21"/>
        <v>0</v>
      </c>
      <c r="AD25" s="7">
        <f t="shared" si="21"/>
        <v>0</v>
      </c>
      <c r="AE25" s="7">
        <f t="shared" si="21"/>
        <v>0</v>
      </c>
      <c r="AF25" s="7">
        <f t="shared" si="21"/>
        <v>0</v>
      </c>
      <c r="AG25" s="7">
        <f t="shared" si="21"/>
        <v>0</v>
      </c>
    </row>
    <row r="27" spans="1:33" x14ac:dyDescent="0.25">
      <c r="A27" s="6" t="s">
        <v>235</v>
      </c>
      <c r="B27" s="6">
        <v>2019</v>
      </c>
      <c r="C27" s="6">
        <v>2020</v>
      </c>
      <c r="D27" s="6">
        <v>2021</v>
      </c>
      <c r="E27" s="6">
        <v>2022</v>
      </c>
      <c r="F27" s="6">
        <v>2023</v>
      </c>
      <c r="G27" s="6">
        <v>2024</v>
      </c>
      <c r="H27" s="6">
        <v>2025</v>
      </c>
      <c r="I27" s="6">
        <v>2026</v>
      </c>
      <c r="J27" s="6">
        <v>2027</v>
      </c>
      <c r="K27" s="6">
        <v>2028</v>
      </c>
      <c r="L27" s="6">
        <v>2029</v>
      </c>
      <c r="M27" s="6">
        <v>2030</v>
      </c>
      <c r="N27" s="6">
        <v>2031</v>
      </c>
      <c r="O27" s="6">
        <v>2032</v>
      </c>
      <c r="P27" s="6">
        <v>2033</v>
      </c>
      <c r="Q27" s="6">
        <v>2034</v>
      </c>
      <c r="R27" s="6">
        <v>2035</v>
      </c>
      <c r="S27" s="6">
        <v>2036</v>
      </c>
      <c r="T27" s="6">
        <v>2037</v>
      </c>
      <c r="U27" s="6">
        <v>2038</v>
      </c>
      <c r="V27" s="6">
        <v>2039</v>
      </c>
      <c r="W27" s="6">
        <v>2040</v>
      </c>
      <c r="X27" s="6">
        <v>2041</v>
      </c>
      <c r="Y27" s="6">
        <v>2042</v>
      </c>
      <c r="Z27" s="6">
        <v>2043</v>
      </c>
      <c r="AA27" s="6">
        <v>2044</v>
      </c>
      <c r="AB27" s="6">
        <v>2045</v>
      </c>
      <c r="AC27" s="6">
        <v>2046</v>
      </c>
      <c r="AD27" s="6">
        <v>2047</v>
      </c>
      <c r="AE27" s="6">
        <v>2048</v>
      </c>
      <c r="AF27" s="6">
        <v>2049</v>
      </c>
      <c r="AG27" s="6">
        <v>2050</v>
      </c>
    </row>
    <row r="28" spans="1:33" x14ac:dyDescent="0.25">
      <c r="A28" s="6" t="s">
        <v>23</v>
      </c>
      <c r="B28" s="7">
        <f>O$88*B126/1000</f>
        <v>0</v>
      </c>
      <c r="C28" s="7">
        <f t="shared" ref="C28:AG28" si="22">P$88*C126/1000</f>
        <v>0</v>
      </c>
      <c r="D28" s="7">
        <f t="shared" si="22"/>
        <v>0</v>
      </c>
      <c r="E28" s="7">
        <f t="shared" si="22"/>
        <v>0</v>
      </c>
      <c r="F28" s="7">
        <f t="shared" si="22"/>
        <v>0</v>
      </c>
      <c r="G28" s="7">
        <f t="shared" si="22"/>
        <v>0</v>
      </c>
      <c r="H28" s="7">
        <f t="shared" si="22"/>
        <v>0</v>
      </c>
      <c r="I28" s="7">
        <f t="shared" si="22"/>
        <v>0</v>
      </c>
      <c r="J28" s="7">
        <f t="shared" si="22"/>
        <v>0</v>
      </c>
      <c r="K28" s="7">
        <f t="shared" si="22"/>
        <v>0</v>
      </c>
      <c r="L28" s="7">
        <f t="shared" si="22"/>
        <v>0</v>
      </c>
      <c r="M28" s="7">
        <f t="shared" si="22"/>
        <v>0</v>
      </c>
      <c r="N28" s="7">
        <f t="shared" si="22"/>
        <v>0</v>
      </c>
      <c r="O28" s="7">
        <f t="shared" si="22"/>
        <v>0</v>
      </c>
      <c r="P28" s="7">
        <f t="shared" si="22"/>
        <v>0</v>
      </c>
      <c r="Q28" s="7">
        <f t="shared" si="22"/>
        <v>0</v>
      </c>
      <c r="R28" s="7">
        <f t="shared" si="22"/>
        <v>0</v>
      </c>
      <c r="S28" s="7">
        <f t="shared" si="22"/>
        <v>0</v>
      </c>
      <c r="T28" s="7">
        <f t="shared" si="22"/>
        <v>0</v>
      </c>
      <c r="U28" s="7">
        <f t="shared" si="22"/>
        <v>0</v>
      </c>
      <c r="V28" s="7">
        <f t="shared" si="22"/>
        <v>0</v>
      </c>
      <c r="W28" s="7">
        <f t="shared" si="22"/>
        <v>0</v>
      </c>
      <c r="X28" s="7">
        <f t="shared" si="22"/>
        <v>0</v>
      </c>
      <c r="Y28" s="7">
        <f t="shared" si="22"/>
        <v>0</v>
      </c>
      <c r="Z28" s="7">
        <f t="shared" si="22"/>
        <v>0</v>
      </c>
      <c r="AA28" s="7">
        <f t="shared" si="22"/>
        <v>0</v>
      </c>
      <c r="AB28" s="7">
        <f t="shared" si="22"/>
        <v>0</v>
      </c>
      <c r="AC28" s="7">
        <f t="shared" si="22"/>
        <v>0</v>
      </c>
      <c r="AD28" s="7">
        <f t="shared" si="22"/>
        <v>0</v>
      </c>
      <c r="AE28" s="7">
        <f t="shared" si="22"/>
        <v>0</v>
      </c>
      <c r="AF28" s="7">
        <f t="shared" si="22"/>
        <v>0</v>
      </c>
      <c r="AG28" s="7">
        <f t="shared" si="22"/>
        <v>0</v>
      </c>
    </row>
    <row r="29" spans="1:33" x14ac:dyDescent="0.25">
      <c r="A29" s="6" t="s">
        <v>28</v>
      </c>
      <c r="B29" s="7">
        <f>O$88*B127/1000</f>
        <v>0</v>
      </c>
      <c r="C29" s="7">
        <f t="shared" ref="C29:AG29" si="23">P$88*C127/1000</f>
        <v>0</v>
      </c>
      <c r="D29" s="7">
        <f t="shared" si="23"/>
        <v>0</v>
      </c>
      <c r="E29" s="7">
        <f t="shared" si="23"/>
        <v>0</v>
      </c>
      <c r="F29" s="7">
        <f t="shared" si="23"/>
        <v>0</v>
      </c>
      <c r="G29" s="7">
        <f t="shared" si="23"/>
        <v>0</v>
      </c>
      <c r="H29" s="7">
        <f t="shared" si="23"/>
        <v>0</v>
      </c>
      <c r="I29" s="7">
        <f t="shared" si="23"/>
        <v>0</v>
      </c>
      <c r="J29" s="7">
        <f t="shared" si="23"/>
        <v>0</v>
      </c>
      <c r="K29" s="7">
        <f t="shared" si="23"/>
        <v>0</v>
      </c>
      <c r="L29" s="7">
        <f t="shared" si="23"/>
        <v>0</v>
      </c>
      <c r="M29" s="7">
        <f t="shared" si="23"/>
        <v>0</v>
      </c>
      <c r="N29" s="7">
        <f t="shared" si="23"/>
        <v>0</v>
      </c>
      <c r="O29" s="7">
        <f t="shared" si="23"/>
        <v>0</v>
      </c>
      <c r="P29" s="7">
        <f t="shared" si="23"/>
        <v>0</v>
      </c>
      <c r="Q29" s="7">
        <f t="shared" si="23"/>
        <v>0</v>
      </c>
      <c r="R29" s="7">
        <f t="shared" si="23"/>
        <v>0</v>
      </c>
      <c r="S29" s="7">
        <f t="shared" si="23"/>
        <v>0</v>
      </c>
      <c r="T29" s="7">
        <f t="shared" si="23"/>
        <v>0</v>
      </c>
      <c r="U29" s="7">
        <f t="shared" si="23"/>
        <v>0</v>
      </c>
      <c r="V29" s="7">
        <f t="shared" si="23"/>
        <v>0</v>
      </c>
      <c r="W29" s="7">
        <f t="shared" si="23"/>
        <v>0</v>
      </c>
      <c r="X29" s="7">
        <f t="shared" si="23"/>
        <v>0</v>
      </c>
      <c r="Y29" s="7">
        <f t="shared" si="23"/>
        <v>0</v>
      </c>
      <c r="Z29" s="7">
        <f t="shared" si="23"/>
        <v>0</v>
      </c>
      <c r="AA29" s="7">
        <f t="shared" si="23"/>
        <v>0</v>
      </c>
      <c r="AB29" s="7">
        <f t="shared" si="23"/>
        <v>0</v>
      </c>
      <c r="AC29" s="7">
        <f t="shared" si="23"/>
        <v>0</v>
      </c>
      <c r="AD29" s="7">
        <f t="shared" si="23"/>
        <v>0</v>
      </c>
      <c r="AE29" s="7">
        <f t="shared" si="23"/>
        <v>0</v>
      </c>
      <c r="AF29" s="7">
        <f t="shared" si="23"/>
        <v>0</v>
      </c>
      <c r="AG29" s="7">
        <f t="shared" si="23"/>
        <v>0</v>
      </c>
    </row>
    <row r="30" spans="1:33" x14ac:dyDescent="0.25">
      <c r="A30" s="6" t="s">
        <v>33</v>
      </c>
      <c r="B30" s="7">
        <f>O$88*B128/1000</f>
        <v>0</v>
      </c>
      <c r="C30" s="7">
        <f t="shared" ref="C30:AG30" si="24">P$88*C128/1000</f>
        <v>0</v>
      </c>
      <c r="D30" s="7">
        <f t="shared" si="24"/>
        <v>0</v>
      </c>
      <c r="E30" s="7">
        <f t="shared" si="24"/>
        <v>2.2533892204088919</v>
      </c>
      <c r="F30" s="7">
        <f t="shared" si="24"/>
        <v>3.1007951111108275E-3</v>
      </c>
      <c r="G30" s="7">
        <f t="shared" si="24"/>
        <v>3.1007951111116554E-3</v>
      </c>
      <c r="H30" s="7">
        <f t="shared" si="24"/>
        <v>3.1007951111108275E-3</v>
      </c>
      <c r="I30" s="7">
        <f t="shared" si="24"/>
        <v>3.1007951111108275E-3</v>
      </c>
      <c r="J30" s="7">
        <f t="shared" si="24"/>
        <v>3.1007951111116636E-3</v>
      </c>
      <c r="K30" s="7">
        <f t="shared" si="24"/>
        <v>3.1007951111108275E-3</v>
      </c>
      <c r="L30" s="7">
        <f t="shared" si="24"/>
        <v>3.9446350666667802E-2</v>
      </c>
      <c r="M30" s="7">
        <f t="shared" si="24"/>
        <v>3.1007951111099987E-3</v>
      </c>
      <c r="N30" s="7">
        <f t="shared" si="24"/>
        <v>4.4854984711111053E-2</v>
      </c>
      <c r="O30" s="7">
        <f t="shared" si="24"/>
        <v>4.4854984711110213E-2</v>
      </c>
      <c r="P30" s="7">
        <f t="shared" si="24"/>
        <v>4.4854984711112704E-2</v>
      </c>
      <c r="Q30" s="7">
        <f t="shared" si="24"/>
        <v>8.1200540266665289E-2</v>
      </c>
      <c r="R30" s="7">
        <f t="shared" si="24"/>
        <v>4.4854984711109921E-2</v>
      </c>
      <c r="S30" s="7">
        <f t="shared" si="24"/>
        <v>4.4854984711112551E-2</v>
      </c>
      <c r="T30" s="7">
        <f t="shared" si="24"/>
        <v>4.4854984711110067E-2</v>
      </c>
      <c r="U30" s="7">
        <f t="shared" si="24"/>
        <v>8.1200540266666774E-2</v>
      </c>
      <c r="V30" s="7">
        <f t="shared" si="24"/>
        <v>4.4854984711112551E-2</v>
      </c>
      <c r="W30" s="7">
        <f t="shared" si="24"/>
        <v>4.4854984711109311E-2</v>
      </c>
      <c r="X30" s="7">
        <f t="shared" si="24"/>
        <v>8.1200540266666038E-2</v>
      </c>
      <c r="Y30" s="7">
        <f t="shared" si="24"/>
        <v>4.4854984711112551E-2</v>
      </c>
      <c r="Z30" s="7">
        <f t="shared" si="24"/>
        <v>5.0422209991111445E-2</v>
      </c>
      <c r="AA30" s="7">
        <f t="shared" si="24"/>
        <v>0.18172777777777718</v>
      </c>
      <c r="AB30" s="7">
        <f t="shared" si="24"/>
        <v>7.2691111111112303E-2</v>
      </c>
      <c r="AC30" s="7">
        <f t="shared" si="24"/>
        <v>7.2691111111108403E-2</v>
      </c>
      <c r="AD30" s="7">
        <f t="shared" si="24"/>
        <v>7.2691111111111997E-2</v>
      </c>
      <c r="AE30" s="7">
        <f t="shared" si="24"/>
        <v>0.1090366666666672</v>
      </c>
      <c r="AF30" s="7">
        <f t="shared" si="24"/>
        <v>0.15898310295111198</v>
      </c>
      <c r="AG30" s="7">
        <f t="shared" si="24"/>
        <v>5.0422209991109773E-2</v>
      </c>
    </row>
    <row r="31" spans="1:33" x14ac:dyDescent="0.25">
      <c r="A31" s="6" t="s">
        <v>35</v>
      </c>
      <c r="B31" s="7">
        <f>O$76*B129</f>
        <v>0</v>
      </c>
      <c r="C31" s="7">
        <f t="shared" ref="C31:AG31" si="25">P$76*C129</f>
        <v>45.172836416666669</v>
      </c>
      <c r="D31" s="7">
        <f t="shared" si="25"/>
        <v>45.073599425000005</v>
      </c>
      <c r="E31" s="7">
        <f t="shared" si="25"/>
        <v>0</v>
      </c>
      <c r="F31" s="7">
        <f t="shared" si="25"/>
        <v>0</v>
      </c>
      <c r="G31" s="7">
        <f t="shared" si="25"/>
        <v>0</v>
      </c>
      <c r="H31" s="7">
        <f t="shared" si="25"/>
        <v>0</v>
      </c>
      <c r="I31" s="7">
        <f t="shared" si="25"/>
        <v>0</v>
      </c>
      <c r="J31" s="7">
        <f t="shared" si="25"/>
        <v>0</v>
      </c>
      <c r="K31" s="7">
        <f t="shared" si="25"/>
        <v>0</v>
      </c>
      <c r="L31" s="7">
        <f t="shared" si="25"/>
        <v>0</v>
      </c>
      <c r="M31" s="7">
        <f t="shared" si="25"/>
        <v>0</v>
      </c>
      <c r="N31" s="7">
        <f t="shared" si="25"/>
        <v>0</v>
      </c>
      <c r="O31" s="7">
        <f t="shared" si="25"/>
        <v>0</v>
      </c>
      <c r="P31" s="7">
        <f t="shared" si="25"/>
        <v>0</v>
      </c>
      <c r="Q31" s="7">
        <f t="shared" si="25"/>
        <v>0</v>
      </c>
      <c r="R31" s="7">
        <f t="shared" si="25"/>
        <v>0</v>
      </c>
      <c r="S31" s="7">
        <f t="shared" si="25"/>
        <v>0</v>
      </c>
      <c r="T31" s="7">
        <f t="shared" si="25"/>
        <v>0</v>
      </c>
      <c r="U31" s="7">
        <f t="shared" si="25"/>
        <v>0</v>
      </c>
      <c r="V31" s="7">
        <f t="shared" si="25"/>
        <v>0</v>
      </c>
      <c r="W31" s="7">
        <f t="shared" si="25"/>
        <v>0</v>
      </c>
      <c r="X31" s="7">
        <f t="shared" si="25"/>
        <v>0</v>
      </c>
      <c r="Y31" s="7">
        <f t="shared" si="25"/>
        <v>0</v>
      </c>
      <c r="Z31" s="7">
        <f t="shared" si="25"/>
        <v>814.16138544253863</v>
      </c>
      <c r="AA31" s="7">
        <f t="shared" si="25"/>
        <v>1114.6680383333332</v>
      </c>
      <c r="AB31" s="7">
        <f t="shared" si="25"/>
        <v>1115.3934937500001</v>
      </c>
      <c r="AC31" s="7">
        <f t="shared" si="25"/>
        <v>1116.1189491666667</v>
      </c>
      <c r="AD31" s="7">
        <f t="shared" si="25"/>
        <v>1116.8444045833332</v>
      </c>
      <c r="AE31" s="7">
        <f t="shared" si="25"/>
        <v>1117.5698600000001</v>
      </c>
      <c r="AF31" s="7">
        <f t="shared" si="25"/>
        <v>1118.2953154166667</v>
      </c>
      <c r="AG31" s="7">
        <f t="shared" si="25"/>
        <v>703.99530309123531</v>
      </c>
    </row>
    <row r="32" spans="1:33" x14ac:dyDescent="0.25">
      <c r="A32" s="6" t="s">
        <v>36</v>
      </c>
      <c r="B32" s="7">
        <f>O$76*B130</f>
        <v>0</v>
      </c>
      <c r="C32" s="7">
        <f t="shared" ref="C32:AG32" si="26">P$76*C130</f>
        <v>0</v>
      </c>
      <c r="D32" s="7">
        <f t="shared" si="26"/>
        <v>0</v>
      </c>
      <c r="E32" s="7">
        <f t="shared" si="26"/>
        <v>0</v>
      </c>
      <c r="F32" s="7">
        <f t="shared" si="26"/>
        <v>0</v>
      </c>
      <c r="G32" s="7">
        <f t="shared" si="26"/>
        <v>0</v>
      </c>
      <c r="H32" s="7">
        <f t="shared" si="26"/>
        <v>0</v>
      </c>
      <c r="I32" s="7">
        <f t="shared" si="26"/>
        <v>0</v>
      </c>
      <c r="J32" s="7">
        <f t="shared" si="26"/>
        <v>0</v>
      </c>
      <c r="K32" s="7">
        <f t="shared" si="26"/>
        <v>0</v>
      </c>
      <c r="L32" s="7">
        <f t="shared" si="26"/>
        <v>0</v>
      </c>
      <c r="M32" s="7">
        <f t="shared" si="26"/>
        <v>0</v>
      </c>
      <c r="N32" s="7">
        <f t="shared" si="26"/>
        <v>0</v>
      </c>
      <c r="O32" s="7">
        <f t="shared" si="26"/>
        <v>0</v>
      </c>
      <c r="P32" s="7">
        <f t="shared" si="26"/>
        <v>0</v>
      </c>
      <c r="Q32" s="7">
        <f t="shared" si="26"/>
        <v>0</v>
      </c>
      <c r="R32" s="7">
        <f t="shared" si="26"/>
        <v>0</v>
      </c>
      <c r="S32" s="7">
        <f t="shared" si="26"/>
        <v>0</v>
      </c>
      <c r="T32" s="7">
        <f t="shared" si="26"/>
        <v>0</v>
      </c>
      <c r="U32" s="7">
        <f t="shared" si="26"/>
        <v>0</v>
      </c>
      <c r="V32" s="7">
        <f t="shared" si="26"/>
        <v>0</v>
      </c>
      <c r="W32" s="7">
        <f t="shared" si="26"/>
        <v>0</v>
      </c>
      <c r="X32" s="7">
        <f t="shared" si="26"/>
        <v>0</v>
      </c>
      <c r="Y32" s="7">
        <f t="shared" si="26"/>
        <v>0</v>
      </c>
      <c r="Z32" s="7">
        <f t="shared" si="26"/>
        <v>0</v>
      </c>
      <c r="AA32" s="7">
        <f t="shared" si="26"/>
        <v>0</v>
      </c>
      <c r="AB32" s="7">
        <f t="shared" si="26"/>
        <v>0</v>
      </c>
      <c r="AC32" s="7">
        <f t="shared" si="26"/>
        <v>0</v>
      </c>
      <c r="AD32" s="7">
        <f t="shared" si="26"/>
        <v>0</v>
      </c>
      <c r="AE32" s="7">
        <f t="shared" si="26"/>
        <v>0</v>
      </c>
      <c r="AF32" s="7">
        <f t="shared" si="26"/>
        <v>0</v>
      </c>
      <c r="AG32" s="7">
        <f t="shared" si="26"/>
        <v>0</v>
      </c>
    </row>
    <row r="33" spans="1:33" x14ac:dyDescent="0.25">
      <c r="A33" s="6" t="s">
        <v>37</v>
      </c>
      <c r="B33" s="7">
        <f>O$76*B131</f>
        <v>0</v>
      </c>
      <c r="C33" s="7">
        <f t="shared" ref="C33:AG33" si="27">P$76*C131</f>
        <v>0</v>
      </c>
      <c r="D33" s="7">
        <f t="shared" si="27"/>
        <v>0</v>
      </c>
      <c r="E33" s="7">
        <f t="shared" si="27"/>
        <v>0</v>
      </c>
      <c r="F33" s="7">
        <f t="shared" si="27"/>
        <v>0</v>
      </c>
      <c r="G33" s="7">
        <f t="shared" si="27"/>
        <v>0</v>
      </c>
      <c r="H33" s="7">
        <f t="shared" si="27"/>
        <v>0</v>
      </c>
      <c r="I33" s="7">
        <f t="shared" si="27"/>
        <v>0</v>
      </c>
      <c r="J33" s="7">
        <f t="shared" si="27"/>
        <v>0</v>
      </c>
      <c r="K33" s="7">
        <f t="shared" si="27"/>
        <v>0</v>
      </c>
      <c r="L33" s="7">
        <f t="shared" si="27"/>
        <v>0</v>
      </c>
      <c r="M33" s="7">
        <f t="shared" si="27"/>
        <v>0</v>
      </c>
      <c r="N33" s="7">
        <f t="shared" si="27"/>
        <v>0</v>
      </c>
      <c r="O33" s="7">
        <f t="shared" si="27"/>
        <v>0</v>
      </c>
      <c r="P33" s="7">
        <f t="shared" si="27"/>
        <v>0</v>
      </c>
      <c r="Q33" s="7">
        <f t="shared" si="27"/>
        <v>0</v>
      </c>
      <c r="R33" s="7">
        <f t="shared" si="27"/>
        <v>0</v>
      </c>
      <c r="S33" s="7">
        <f t="shared" si="27"/>
        <v>0</v>
      </c>
      <c r="T33" s="7">
        <f t="shared" si="27"/>
        <v>0</v>
      </c>
      <c r="U33" s="7">
        <f t="shared" si="27"/>
        <v>0</v>
      </c>
      <c r="V33" s="7">
        <f t="shared" si="27"/>
        <v>0</v>
      </c>
      <c r="W33" s="7">
        <f t="shared" si="27"/>
        <v>0</v>
      </c>
      <c r="X33" s="7">
        <f t="shared" si="27"/>
        <v>0</v>
      </c>
      <c r="Y33" s="7">
        <f t="shared" si="27"/>
        <v>0</v>
      </c>
      <c r="Z33" s="7">
        <f t="shared" si="27"/>
        <v>0</v>
      </c>
      <c r="AA33" s="7">
        <f t="shared" si="27"/>
        <v>0</v>
      </c>
      <c r="AB33" s="7">
        <f t="shared" si="27"/>
        <v>0</v>
      </c>
      <c r="AC33" s="7">
        <f t="shared" si="27"/>
        <v>0</v>
      </c>
      <c r="AD33" s="7">
        <f t="shared" si="27"/>
        <v>0</v>
      </c>
      <c r="AE33" s="7">
        <f t="shared" si="27"/>
        <v>0</v>
      </c>
      <c r="AF33" s="7">
        <f t="shared" si="27"/>
        <v>0</v>
      </c>
      <c r="AG33" s="7">
        <f t="shared" si="27"/>
        <v>0</v>
      </c>
    </row>
    <row r="34" spans="1:33" x14ac:dyDescent="0.25">
      <c r="A34" s="6" t="s">
        <v>40</v>
      </c>
      <c r="B34" s="7">
        <f>O$78*B132</f>
        <v>0</v>
      </c>
      <c r="C34" s="7">
        <f t="shared" ref="C34:AG34" si="28">P$78*C132</f>
        <v>0</v>
      </c>
      <c r="D34" s="7">
        <f t="shared" si="28"/>
        <v>0</v>
      </c>
      <c r="E34" s="7">
        <f t="shared" si="28"/>
        <v>0</v>
      </c>
      <c r="F34" s="7">
        <f t="shared" si="28"/>
        <v>0</v>
      </c>
      <c r="G34" s="7">
        <f t="shared" si="28"/>
        <v>0</v>
      </c>
      <c r="H34" s="7">
        <f t="shared" si="28"/>
        <v>0</v>
      </c>
      <c r="I34" s="7">
        <f t="shared" si="28"/>
        <v>0</v>
      </c>
      <c r="J34" s="7">
        <f t="shared" si="28"/>
        <v>0</v>
      </c>
      <c r="K34" s="7">
        <f t="shared" si="28"/>
        <v>0</v>
      </c>
      <c r="L34" s="7">
        <f t="shared" si="28"/>
        <v>0</v>
      </c>
      <c r="M34" s="7">
        <f t="shared" si="28"/>
        <v>0</v>
      </c>
      <c r="N34" s="7">
        <f t="shared" si="28"/>
        <v>0</v>
      </c>
      <c r="O34" s="7">
        <f t="shared" si="28"/>
        <v>0</v>
      </c>
      <c r="P34" s="7">
        <f t="shared" si="28"/>
        <v>0</v>
      </c>
      <c r="Q34" s="7">
        <f t="shared" si="28"/>
        <v>0</v>
      </c>
      <c r="R34" s="7">
        <f t="shared" si="28"/>
        <v>0</v>
      </c>
      <c r="S34" s="7">
        <f t="shared" si="28"/>
        <v>0</v>
      </c>
      <c r="T34" s="7">
        <f t="shared" si="28"/>
        <v>0</v>
      </c>
      <c r="U34" s="7">
        <f t="shared" si="28"/>
        <v>0</v>
      </c>
      <c r="V34" s="7">
        <f t="shared" si="28"/>
        <v>0</v>
      </c>
      <c r="W34" s="7">
        <f t="shared" si="28"/>
        <v>0</v>
      </c>
      <c r="X34" s="7">
        <f t="shared" si="28"/>
        <v>0</v>
      </c>
      <c r="Y34" s="7">
        <f t="shared" si="28"/>
        <v>0</v>
      </c>
      <c r="Z34" s="7">
        <f t="shared" si="28"/>
        <v>0</v>
      </c>
      <c r="AA34" s="7">
        <f t="shared" si="28"/>
        <v>0</v>
      </c>
      <c r="AB34" s="7">
        <f t="shared" si="28"/>
        <v>0</v>
      </c>
      <c r="AC34" s="7">
        <f t="shared" si="28"/>
        <v>0</v>
      </c>
      <c r="AD34" s="7">
        <f t="shared" si="28"/>
        <v>0</v>
      </c>
      <c r="AE34" s="7">
        <f t="shared" si="28"/>
        <v>0</v>
      </c>
      <c r="AF34" s="7">
        <f t="shared" si="28"/>
        <v>92.642131041666673</v>
      </c>
      <c r="AG34" s="7">
        <f t="shared" si="28"/>
        <v>0</v>
      </c>
    </row>
    <row r="35" spans="1:33" x14ac:dyDescent="0.25">
      <c r="A35" s="6" t="s">
        <v>41</v>
      </c>
      <c r="B35" s="7">
        <f>O$80*B133</f>
        <v>46.977979071428571</v>
      </c>
      <c r="C35" s="7">
        <f t="shared" ref="C35:AG35" si="29">P$80*C133</f>
        <v>133.91129714285717</v>
      </c>
      <c r="D35" s="7">
        <f t="shared" si="29"/>
        <v>186.16574789999999</v>
      </c>
      <c r="E35" s="7">
        <f t="shared" si="29"/>
        <v>200.66096199999998</v>
      </c>
      <c r="F35" s="7">
        <f t="shared" si="29"/>
        <v>194.471093</v>
      </c>
      <c r="G35" s="7">
        <f t="shared" si="29"/>
        <v>188.28122399999998</v>
      </c>
      <c r="H35" s="7">
        <f t="shared" si="29"/>
        <v>182.09135499999999</v>
      </c>
      <c r="I35" s="7">
        <f t="shared" si="29"/>
        <v>175.90148599999998</v>
      </c>
      <c r="J35" s="7">
        <f t="shared" si="29"/>
        <v>169.71161699999999</v>
      </c>
      <c r="K35" s="7">
        <f t="shared" si="29"/>
        <v>163.521748</v>
      </c>
      <c r="L35" s="7">
        <f t="shared" si="29"/>
        <v>137.10349455714262</v>
      </c>
      <c r="M35" s="7">
        <f t="shared" si="29"/>
        <v>0</v>
      </c>
      <c r="N35" s="7">
        <f t="shared" si="29"/>
        <v>160.70089794642857</v>
      </c>
      <c r="O35" s="7">
        <f t="shared" si="29"/>
        <v>0</v>
      </c>
      <c r="P35" s="7">
        <f t="shared" si="29"/>
        <v>0</v>
      </c>
      <c r="Q35" s="7">
        <f t="shared" si="29"/>
        <v>139.97560000097175</v>
      </c>
      <c r="R35" s="7">
        <f t="shared" si="29"/>
        <v>155.75301830357142</v>
      </c>
      <c r="S35" s="7">
        <f t="shared" si="29"/>
        <v>0</v>
      </c>
      <c r="T35" s="7">
        <f t="shared" si="29"/>
        <v>0</v>
      </c>
      <c r="U35" s="7">
        <f t="shared" si="29"/>
        <v>0</v>
      </c>
      <c r="V35" s="7">
        <f t="shared" si="29"/>
        <v>0</v>
      </c>
      <c r="W35" s="7">
        <f t="shared" si="29"/>
        <v>0</v>
      </c>
      <c r="X35" s="7">
        <f t="shared" si="29"/>
        <v>0</v>
      </c>
      <c r="Y35" s="7">
        <f t="shared" si="29"/>
        <v>0</v>
      </c>
      <c r="Z35" s="7">
        <f t="shared" si="29"/>
        <v>0</v>
      </c>
      <c r="AA35" s="7">
        <f t="shared" si="29"/>
        <v>22.907105520752268</v>
      </c>
      <c r="AB35" s="7">
        <f t="shared" si="29"/>
        <v>19.960541269739608</v>
      </c>
      <c r="AC35" s="7">
        <f t="shared" si="29"/>
        <v>0</v>
      </c>
      <c r="AD35" s="7">
        <f t="shared" si="29"/>
        <v>140.90937937499999</v>
      </c>
      <c r="AE35" s="7">
        <f t="shared" si="29"/>
        <v>139.67240946428569</v>
      </c>
      <c r="AF35" s="7">
        <f t="shared" si="29"/>
        <v>138.43543955357143</v>
      </c>
      <c r="AG35" s="7">
        <f t="shared" si="29"/>
        <v>137.19846964285713</v>
      </c>
    </row>
    <row r="36" spans="1:33" x14ac:dyDescent="0.25">
      <c r="A36" s="6" t="s">
        <v>42</v>
      </c>
      <c r="B36" s="7">
        <f>O$80*B134</f>
        <v>3.1318652714285715</v>
      </c>
      <c r="C36" s="7">
        <f t="shared" ref="C36:AG36" si="30">P$80*C134</f>
        <v>6.0868771428571442</v>
      </c>
      <c r="D36" s="7">
        <f t="shared" si="30"/>
        <v>11.820047485714285</v>
      </c>
      <c r="E36" s="7">
        <f t="shared" si="30"/>
        <v>71.664629285714284</v>
      </c>
      <c r="F36" s="7">
        <f t="shared" si="30"/>
        <v>69.453961785714284</v>
      </c>
      <c r="G36" s="7">
        <f t="shared" si="30"/>
        <v>67.243294285714285</v>
      </c>
      <c r="H36" s="7">
        <f t="shared" si="30"/>
        <v>65.032626785714285</v>
      </c>
      <c r="I36" s="7">
        <f t="shared" si="30"/>
        <v>62.821959285714286</v>
      </c>
      <c r="J36" s="7">
        <f t="shared" si="30"/>
        <v>60.611291785714286</v>
      </c>
      <c r="K36" s="7">
        <f t="shared" si="30"/>
        <v>58.400624285714287</v>
      </c>
      <c r="L36" s="7">
        <f t="shared" si="30"/>
        <v>56.189956785714287</v>
      </c>
      <c r="M36" s="7">
        <f t="shared" si="30"/>
        <v>53.97928928571428</v>
      </c>
      <c r="N36" s="7">
        <f t="shared" si="30"/>
        <v>21.426786392857142</v>
      </c>
      <c r="O36" s="7">
        <f t="shared" si="30"/>
        <v>21.261857071428569</v>
      </c>
      <c r="P36" s="7">
        <f t="shared" si="30"/>
        <v>21.096927749999999</v>
      </c>
      <c r="Q36" s="7">
        <f t="shared" si="30"/>
        <v>20.931998428571429</v>
      </c>
      <c r="R36" s="7">
        <f t="shared" si="30"/>
        <v>20.767069107142859</v>
      </c>
      <c r="S36" s="7">
        <f t="shared" si="30"/>
        <v>20.602139785714286</v>
      </c>
      <c r="T36" s="7">
        <f t="shared" si="30"/>
        <v>20.437210464285712</v>
      </c>
      <c r="U36" s="7">
        <f t="shared" si="30"/>
        <v>20.272281142857143</v>
      </c>
      <c r="V36" s="7">
        <f t="shared" si="30"/>
        <v>20.107351821428573</v>
      </c>
      <c r="W36" s="7">
        <f t="shared" si="30"/>
        <v>19.942422499999999</v>
      </c>
      <c r="X36" s="7">
        <f t="shared" si="30"/>
        <v>19.777493178571429</v>
      </c>
      <c r="Y36" s="7">
        <f t="shared" si="30"/>
        <v>19.612563857142856</v>
      </c>
      <c r="Z36" s="7">
        <f t="shared" si="30"/>
        <v>15.558107628571291</v>
      </c>
      <c r="AA36" s="7">
        <f t="shared" si="30"/>
        <v>0</v>
      </c>
      <c r="AB36" s="7">
        <f t="shared" si="30"/>
        <v>0</v>
      </c>
      <c r="AC36" s="7">
        <f t="shared" si="30"/>
        <v>0</v>
      </c>
      <c r="AD36" s="7">
        <f t="shared" si="30"/>
        <v>0</v>
      </c>
      <c r="AE36" s="7">
        <f t="shared" si="30"/>
        <v>0</v>
      </c>
      <c r="AF36" s="7">
        <f t="shared" si="30"/>
        <v>18.458058607142856</v>
      </c>
      <c r="AG36" s="7">
        <f t="shared" si="30"/>
        <v>18.293129285714283</v>
      </c>
    </row>
    <row r="37" spans="1:33" x14ac:dyDescent="0.25">
      <c r="A37" s="6" t="s">
        <v>43</v>
      </c>
      <c r="B37" s="7">
        <f>O$82*B135</f>
        <v>88.536738750000012</v>
      </c>
      <c r="C37" s="7">
        <f t="shared" ref="C37:AG37" si="31">P$82*C135</f>
        <v>59.581464000000004</v>
      </c>
      <c r="D37" s="7">
        <f t="shared" si="31"/>
        <v>31.21303005</v>
      </c>
      <c r="E37" s="7">
        <f t="shared" si="31"/>
        <v>97.224045500000017</v>
      </c>
      <c r="F37" s="7">
        <f t="shared" si="31"/>
        <v>96.184848250000002</v>
      </c>
      <c r="G37" s="7">
        <f t="shared" si="31"/>
        <v>95.145651000000001</v>
      </c>
      <c r="H37" s="7">
        <f t="shared" si="31"/>
        <v>94.10645375</v>
      </c>
      <c r="I37" s="7">
        <f t="shared" si="31"/>
        <v>93.067256499999999</v>
      </c>
      <c r="J37" s="7">
        <f t="shared" si="31"/>
        <v>92.028059250000013</v>
      </c>
      <c r="K37" s="7">
        <f t="shared" si="31"/>
        <v>90.988861999999997</v>
      </c>
      <c r="L37" s="7">
        <f t="shared" si="31"/>
        <v>89.949664749999997</v>
      </c>
      <c r="M37" s="7">
        <f t="shared" si="31"/>
        <v>84.726445500000111</v>
      </c>
      <c r="N37" s="7">
        <f t="shared" si="31"/>
        <v>88.897324374999997</v>
      </c>
      <c r="O37" s="7">
        <f t="shared" si="31"/>
        <v>88.884181249999997</v>
      </c>
      <c r="P37" s="7">
        <f t="shared" si="31"/>
        <v>88.871038124999998</v>
      </c>
      <c r="Q37" s="7">
        <f t="shared" si="31"/>
        <v>88.857894999999985</v>
      </c>
      <c r="R37" s="7">
        <f t="shared" si="31"/>
        <v>88.844751875</v>
      </c>
      <c r="S37" s="7">
        <f t="shared" si="31"/>
        <v>56.617019765629394</v>
      </c>
      <c r="T37" s="7">
        <f t="shared" si="31"/>
        <v>51.298305214053151</v>
      </c>
      <c r="U37" s="7">
        <f t="shared" si="31"/>
        <v>78.610037613371105</v>
      </c>
      <c r="V37" s="7">
        <f t="shared" si="31"/>
        <v>42.952270753168982</v>
      </c>
      <c r="W37" s="7">
        <f t="shared" si="31"/>
        <v>25.281380871520753</v>
      </c>
      <c r="X37" s="7">
        <f t="shared" si="31"/>
        <v>9.2440174518738392</v>
      </c>
      <c r="Y37" s="7">
        <f t="shared" si="31"/>
        <v>0</v>
      </c>
      <c r="Z37" s="7">
        <f t="shared" si="31"/>
        <v>0</v>
      </c>
      <c r="AA37" s="7">
        <f t="shared" si="31"/>
        <v>3.1506976942873561</v>
      </c>
      <c r="AB37" s="7">
        <f t="shared" si="31"/>
        <v>0</v>
      </c>
      <c r="AC37" s="7">
        <f t="shared" si="31"/>
        <v>0</v>
      </c>
      <c r="AD37" s="7">
        <f t="shared" si="31"/>
        <v>0</v>
      </c>
      <c r="AE37" s="7">
        <f t="shared" si="31"/>
        <v>31.73675811610072</v>
      </c>
      <c r="AF37" s="7">
        <f t="shared" si="31"/>
        <v>52.15338125000001</v>
      </c>
      <c r="AG37" s="7">
        <f t="shared" si="31"/>
        <v>52.145650000000003</v>
      </c>
    </row>
    <row r="38" spans="1:33" x14ac:dyDescent="0.25">
      <c r="A38" s="6" t="s">
        <v>44</v>
      </c>
      <c r="B38" s="7">
        <f>O$82*B136</f>
        <v>0</v>
      </c>
      <c r="C38" s="7">
        <f t="shared" ref="C38:AG38" si="32">P$82*C136</f>
        <v>0</v>
      </c>
      <c r="D38" s="7">
        <f t="shared" si="32"/>
        <v>0</v>
      </c>
      <c r="E38" s="7">
        <f t="shared" si="32"/>
        <v>0</v>
      </c>
      <c r="F38" s="7">
        <f t="shared" si="32"/>
        <v>0</v>
      </c>
      <c r="G38" s="7">
        <f t="shared" si="32"/>
        <v>0</v>
      </c>
      <c r="H38" s="7">
        <f t="shared" si="32"/>
        <v>0</v>
      </c>
      <c r="I38" s="7">
        <f t="shared" si="32"/>
        <v>0</v>
      </c>
      <c r="J38" s="7">
        <f t="shared" si="32"/>
        <v>0</v>
      </c>
      <c r="K38" s="7">
        <f t="shared" si="32"/>
        <v>0</v>
      </c>
      <c r="L38" s="7">
        <f t="shared" si="32"/>
        <v>0</v>
      </c>
      <c r="M38" s="7">
        <f t="shared" si="32"/>
        <v>17.031418201252148</v>
      </c>
      <c r="N38" s="7">
        <f t="shared" si="32"/>
        <v>26.146271875</v>
      </c>
      <c r="O38" s="7">
        <f t="shared" si="32"/>
        <v>26.142406250000001</v>
      </c>
      <c r="P38" s="7">
        <f t="shared" si="32"/>
        <v>26.138540625000001</v>
      </c>
      <c r="Q38" s="7">
        <f t="shared" si="32"/>
        <v>26.134674999999998</v>
      </c>
      <c r="R38" s="7">
        <f t="shared" si="32"/>
        <v>26.130809375000002</v>
      </c>
      <c r="S38" s="7">
        <f t="shared" si="32"/>
        <v>0</v>
      </c>
      <c r="T38" s="7">
        <f t="shared" si="32"/>
        <v>0</v>
      </c>
      <c r="U38" s="7">
        <f t="shared" si="32"/>
        <v>0</v>
      </c>
      <c r="V38" s="7">
        <f t="shared" si="32"/>
        <v>11.588654456590795</v>
      </c>
      <c r="W38" s="7">
        <f t="shared" si="32"/>
        <v>26.111481250000001</v>
      </c>
      <c r="X38" s="7">
        <f t="shared" si="32"/>
        <v>26.107615625000001</v>
      </c>
      <c r="Y38" s="7">
        <f t="shared" si="32"/>
        <v>17.344864519893651</v>
      </c>
      <c r="Z38" s="7">
        <f t="shared" si="32"/>
        <v>6.2769911273505912</v>
      </c>
      <c r="AA38" s="7">
        <f t="shared" si="32"/>
        <v>26.096018750000002</v>
      </c>
      <c r="AB38" s="7">
        <f t="shared" si="32"/>
        <v>0</v>
      </c>
      <c r="AC38" s="7">
        <f t="shared" si="32"/>
        <v>0</v>
      </c>
      <c r="AD38" s="7">
        <f t="shared" si="32"/>
        <v>0</v>
      </c>
      <c r="AE38" s="7">
        <f t="shared" si="32"/>
        <v>26.080556250000001</v>
      </c>
      <c r="AF38" s="7">
        <f t="shared" si="32"/>
        <v>26.076690625000005</v>
      </c>
      <c r="AG38" s="7">
        <f t="shared" si="32"/>
        <v>0</v>
      </c>
    </row>
    <row r="39" spans="1:33" x14ac:dyDescent="0.25">
      <c r="A39" s="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row>
    <row r="40" spans="1:33" s="107" customFormat="1" x14ac:dyDescent="0.25">
      <c r="A40" s="72" t="s">
        <v>248</v>
      </c>
      <c r="B40" s="72">
        <v>2019</v>
      </c>
      <c r="C40" s="72">
        <v>2020</v>
      </c>
      <c r="D40" s="72">
        <v>2021</v>
      </c>
      <c r="E40" s="72">
        <v>2022</v>
      </c>
      <c r="F40" s="72">
        <v>2023</v>
      </c>
      <c r="G40" s="72">
        <v>2024</v>
      </c>
      <c r="H40" s="72">
        <v>2025</v>
      </c>
      <c r="I40" s="72">
        <v>2026</v>
      </c>
      <c r="J40" s="72">
        <v>2027</v>
      </c>
      <c r="K40" s="72">
        <v>2028</v>
      </c>
      <c r="L40" s="72">
        <v>2029</v>
      </c>
      <c r="M40" s="72">
        <v>2030</v>
      </c>
      <c r="N40" s="72">
        <v>2031</v>
      </c>
      <c r="O40" s="72">
        <v>2032</v>
      </c>
      <c r="P40" s="72">
        <v>2033</v>
      </c>
      <c r="Q40" s="72">
        <v>2034</v>
      </c>
      <c r="R40" s="72">
        <v>2035</v>
      </c>
      <c r="S40" s="72">
        <v>2036</v>
      </c>
      <c r="T40" s="72">
        <v>2037</v>
      </c>
      <c r="U40" s="72">
        <v>2038</v>
      </c>
      <c r="V40" s="72">
        <v>2039</v>
      </c>
      <c r="W40" s="72">
        <v>2040</v>
      </c>
      <c r="X40" s="72">
        <v>2041</v>
      </c>
      <c r="Y40" s="72">
        <v>2042</v>
      </c>
      <c r="Z40" s="72">
        <v>2043</v>
      </c>
      <c r="AA40" s="72">
        <v>2044</v>
      </c>
      <c r="AB40" s="72">
        <v>2045</v>
      </c>
      <c r="AC40" s="72">
        <v>2046</v>
      </c>
      <c r="AD40" s="72">
        <v>2047</v>
      </c>
      <c r="AE40" s="72">
        <v>2048</v>
      </c>
      <c r="AF40" s="72">
        <v>2049</v>
      </c>
      <c r="AG40" s="72">
        <v>2050</v>
      </c>
    </row>
    <row r="41" spans="1:33" s="107" customFormat="1" x14ac:dyDescent="0.25">
      <c r="A41" s="35" t="s">
        <v>35</v>
      </c>
      <c r="B41" s="104">
        <f>O77*B141</f>
        <v>0</v>
      </c>
      <c r="C41" s="104">
        <f t="shared" ref="C41:AG41" si="33">P77*C141</f>
        <v>0</v>
      </c>
      <c r="D41" s="104">
        <f t="shared" si="33"/>
        <v>0</v>
      </c>
      <c r="E41" s="104">
        <f t="shared" si="33"/>
        <v>0</v>
      </c>
      <c r="F41" s="104">
        <f t="shared" si="33"/>
        <v>0</v>
      </c>
      <c r="G41" s="104">
        <f t="shared" si="33"/>
        <v>0</v>
      </c>
      <c r="H41" s="104">
        <f t="shared" si="33"/>
        <v>0</v>
      </c>
      <c r="I41" s="104">
        <f t="shared" si="33"/>
        <v>0</v>
      </c>
      <c r="J41" s="104">
        <f t="shared" si="33"/>
        <v>0</v>
      </c>
      <c r="K41" s="104">
        <f t="shared" si="33"/>
        <v>0</v>
      </c>
      <c r="L41" s="104">
        <f t="shared" si="33"/>
        <v>0</v>
      </c>
      <c r="M41" s="104">
        <f t="shared" si="33"/>
        <v>0</v>
      </c>
      <c r="N41" s="104">
        <f t="shared" si="33"/>
        <v>0</v>
      </c>
      <c r="O41" s="104">
        <f t="shared" si="33"/>
        <v>0</v>
      </c>
      <c r="P41" s="104">
        <f t="shared" si="33"/>
        <v>0</v>
      </c>
      <c r="Q41" s="104">
        <f t="shared" si="33"/>
        <v>0</v>
      </c>
      <c r="R41" s="104">
        <f t="shared" si="33"/>
        <v>0</v>
      </c>
      <c r="S41" s="104">
        <f t="shared" si="33"/>
        <v>0</v>
      </c>
      <c r="T41" s="104">
        <f t="shared" si="33"/>
        <v>0</v>
      </c>
      <c r="U41" s="104">
        <f t="shared" si="33"/>
        <v>0</v>
      </c>
      <c r="V41" s="104">
        <f t="shared" si="33"/>
        <v>0</v>
      </c>
      <c r="W41" s="104">
        <f t="shared" si="33"/>
        <v>0</v>
      </c>
      <c r="X41" s="104">
        <f t="shared" si="33"/>
        <v>0</v>
      </c>
      <c r="Y41" s="104">
        <f t="shared" si="33"/>
        <v>0</v>
      </c>
      <c r="Z41" s="104">
        <f t="shared" si="33"/>
        <v>0</v>
      </c>
      <c r="AA41" s="104">
        <f t="shared" si="33"/>
        <v>0</v>
      </c>
      <c r="AB41" s="104">
        <f t="shared" si="33"/>
        <v>0</v>
      </c>
      <c r="AC41" s="104">
        <f t="shared" si="33"/>
        <v>0</v>
      </c>
      <c r="AD41" s="104">
        <f t="shared" si="33"/>
        <v>0</v>
      </c>
      <c r="AE41" s="104">
        <f t="shared" si="33"/>
        <v>0</v>
      </c>
      <c r="AF41" s="104">
        <f t="shared" si="33"/>
        <v>0</v>
      </c>
      <c r="AG41" s="104">
        <f t="shared" si="33"/>
        <v>0</v>
      </c>
    </row>
    <row r="42" spans="1:33" s="107" customFormat="1" x14ac:dyDescent="0.25">
      <c r="A42" s="35" t="s">
        <v>36</v>
      </c>
      <c r="B42" s="104">
        <f>O77*B142</f>
        <v>0</v>
      </c>
      <c r="C42" s="104">
        <f t="shared" ref="C42:AG42" si="34">P77*C142</f>
        <v>0</v>
      </c>
      <c r="D42" s="104">
        <f t="shared" si="34"/>
        <v>0</v>
      </c>
      <c r="E42" s="104">
        <f t="shared" si="34"/>
        <v>0</v>
      </c>
      <c r="F42" s="104">
        <f t="shared" si="34"/>
        <v>0</v>
      </c>
      <c r="G42" s="104">
        <f t="shared" si="34"/>
        <v>0</v>
      </c>
      <c r="H42" s="104">
        <f t="shared" si="34"/>
        <v>0</v>
      </c>
      <c r="I42" s="104">
        <f t="shared" si="34"/>
        <v>0</v>
      </c>
      <c r="J42" s="104">
        <f t="shared" si="34"/>
        <v>0</v>
      </c>
      <c r="K42" s="104">
        <f t="shared" si="34"/>
        <v>0</v>
      </c>
      <c r="L42" s="104">
        <f t="shared" si="34"/>
        <v>0</v>
      </c>
      <c r="M42" s="104">
        <f t="shared" si="34"/>
        <v>0</v>
      </c>
      <c r="N42" s="104">
        <f t="shared" si="34"/>
        <v>0</v>
      </c>
      <c r="O42" s="104">
        <f t="shared" si="34"/>
        <v>0</v>
      </c>
      <c r="P42" s="104">
        <f t="shared" si="34"/>
        <v>0</v>
      </c>
      <c r="Q42" s="104">
        <f t="shared" si="34"/>
        <v>0</v>
      </c>
      <c r="R42" s="104">
        <f t="shared" si="34"/>
        <v>0</v>
      </c>
      <c r="S42" s="104">
        <f t="shared" si="34"/>
        <v>0</v>
      </c>
      <c r="T42" s="104">
        <f t="shared" si="34"/>
        <v>0</v>
      </c>
      <c r="U42" s="104">
        <f t="shared" si="34"/>
        <v>0</v>
      </c>
      <c r="V42" s="104">
        <f t="shared" si="34"/>
        <v>0</v>
      </c>
      <c r="W42" s="104">
        <f t="shared" si="34"/>
        <v>0</v>
      </c>
      <c r="X42" s="104">
        <f t="shared" si="34"/>
        <v>0</v>
      </c>
      <c r="Y42" s="104">
        <f t="shared" si="34"/>
        <v>0</v>
      </c>
      <c r="Z42" s="104">
        <f t="shared" si="34"/>
        <v>0</v>
      </c>
      <c r="AA42" s="104">
        <f t="shared" si="34"/>
        <v>0</v>
      </c>
      <c r="AB42" s="104">
        <f t="shared" si="34"/>
        <v>0</v>
      </c>
      <c r="AC42" s="104">
        <f t="shared" si="34"/>
        <v>0</v>
      </c>
      <c r="AD42" s="104">
        <f t="shared" si="34"/>
        <v>0</v>
      </c>
      <c r="AE42" s="104">
        <f t="shared" si="34"/>
        <v>0</v>
      </c>
      <c r="AF42" s="104">
        <f t="shared" si="34"/>
        <v>0</v>
      </c>
      <c r="AG42" s="104">
        <f t="shared" si="34"/>
        <v>0</v>
      </c>
    </row>
    <row r="43" spans="1:33" s="107" customFormat="1" x14ac:dyDescent="0.25">
      <c r="A43" s="35" t="s">
        <v>37</v>
      </c>
      <c r="B43" s="104">
        <f>O77*B143</f>
        <v>0</v>
      </c>
      <c r="C43" s="104">
        <f t="shared" ref="C43:AG43" si="35">P77*C143</f>
        <v>0</v>
      </c>
      <c r="D43" s="104">
        <f t="shared" si="35"/>
        <v>0</v>
      </c>
      <c r="E43" s="104">
        <f t="shared" si="35"/>
        <v>0</v>
      </c>
      <c r="F43" s="104">
        <f t="shared" si="35"/>
        <v>0</v>
      </c>
      <c r="G43" s="104">
        <f t="shared" si="35"/>
        <v>0</v>
      </c>
      <c r="H43" s="104">
        <f t="shared" si="35"/>
        <v>0</v>
      </c>
      <c r="I43" s="104">
        <f t="shared" si="35"/>
        <v>0</v>
      </c>
      <c r="J43" s="104">
        <f t="shared" si="35"/>
        <v>0</v>
      </c>
      <c r="K43" s="104">
        <f t="shared" si="35"/>
        <v>0</v>
      </c>
      <c r="L43" s="104">
        <f t="shared" si="35"/>
        <v>0</v>
      </c>
      <c r="M43" s="104">
        <f t="shared" si="35"/>
        <v>0</v>
      </c>
      <c r="N43" s="104">
        <f t="shared" si="35"/>
        <v>0</v>
      </c>
      <c r="O43" s="104">
        <f t="shared" si="35"/>
        <v>0</v>
      </c>
      <c r="P43" s="104">
        <f t="shared" si="35"/>
        <v>0</v>
      </c>
      <c r="Q43" s="104">
        <f t="shared" si="35"/>
        <v>0</v>
      </c>
      <c r="R43" s="104">
        <f t="shared" si="35"/>
        <v>0</v>
      </c>
      <c r="S43" s="104">
        <f t="shared" si="35"/>
        <v>0</v>
      </c>
      <c r="T43" s="104">
        <f t="shared" si="35"/>
        <v>0</v>
      </c>
      <c r="U43" s="104">
        <f t="shared" si="35"/>
        <v>0</v>
      </c>
      <c r="V43" s="104">
        <f t="shared" si="35"/>
        <v>0</v>
      </c>
      <c r="W43" s="104">
        <f t="shared" si="35"/>
        <v>0</v>
      </c>
      <c r="X43" s="104">
        <f t="shared" si="35"/>
        <v>0</v>
      </c>
      <c r="Y43" s="104">
        <f t="shared" si="35"/>
        <v>0</v>
      </c>
      <c r="Z43" s="104">
        <f t="shared" si="35"/>
        <v>0</v>
      </c>
      <c r="AA43" s="104">
        <f t="shared" si="35"/>
        <v>0</v>
      </c>
      <c r="AB43" s="104">
        <f t="shared" si="35"/>
        <v>0</v>
      </c>
      <c r="AC43" s="104">
        <f t="shared" si="35"/>
        <v>0</v>
      </c>
      <c r="AD43" s="104">
        <f t="shared" si="35"/>
        <v>0</v>
      </c>
      <c r="AE43" s="104">
        <f t="shared" si="35"/>
        <v>0</v>
      </c>
      <c r="AF43" s="104">
        <f t="shared" si="35"/>
        <v>0</v>
      </c>
      <c r="AG43" s="104">
        <f t="shared" si="35"/>
        <v>0</v>
      </c>
    </row>
    <row r="44" spans="1:33" s="107" customFormat="1" x14ac:dyDescent="0.25">
      <c r="A44" s="35" t="s">
        <v>40</v>
      </c>
      <c r="B44" s="104">
        <f>O79*B144</f>
        <v>0</v>
      </c>
      <c r="C44" s="104">
        <f t="shared" ref="C44:AG44" si="36">P79*C144</f>
        <v>0</v>
      </c>
      <c r="D44" s="104">
        <f t="shared" si="36"/>
        <v>0</v>
      </c>
      <c r="E44" s="104">
        <f t="shared" si="36"/>
        <v>0</v>
      </c>
      <c r="F44" s="104">
        <f t="shared" si="36"/>
        <v>0</v>
      </c>
      <c r="G44" s="104">
        <f t="shared" si="36"/>
        <v>0</v>
      </c>
      <c r="H44" s="104">
        <f t="shared" si="36"/>
        <v>0</v>
      </c>
      <c r="I44" s="104">
        <f t="shared" si="36"/>
        <v>0</v>
      </c>
      <c r="J44" s="104">
        <f t="shared" si="36"/>
        <v>0</v>
      </c>
      <c r="K44" s="104">
        <f t="shared" si="36"/>
        <v>0</v>
      </c>
      <c r="L44" s="104">
        <f t="shared" si="36"/>
        <v>0</v>
      </c>
      <c r="M44" s="104">
        <f t="shared" si="36"/>
        <v>0</v>
      </c>
      <c r="N44" s="104">
        <f t="shared" si="36"/>
        <v>0</v>
      </c>
      <c r="O44" s="104">
        <f t="shared" si="36"/>
        <v>0</v>
      </c>
      <c r="P44" s="104">
        <f t="shared" si="36"/>
        <v>0</v>
      </c>
      <c r="Q44" s="104">
        <f t="shared" si="36"/>
        <v>0</v>
      </c>
      <c r="R44" s="104">
        <f t="shared" si="36"/>
        <v>0</v>
      </c>
      <c r="S44" s="104">
        <f t="shared" si="36"/>
        <v>0</v>
      </c>
      <c r="T44" s="104">
        <f t="shared" si="36"/>
        <v>0</v>
      </c>
      <c r="U44" s="104">
        <f t="shared" si="36"/>
        <v>0</v>
      </c>
      <c r="V44" s="104">
        <f t="shared" si="36"/>
        <v>0</v>
      </c>
      <c r="W44" s="104">
        <f t="shared" si="36"/>
        <v>0</v>
      </c>
      <c r="X44" s="104">
        <f t="shared" si="36"/>
        <v>0</v>
      </c>
      <c r="Y44" s="104">
        <f t="shared" si="36"/>
        <v>0</v>
      </c>
      <c r="Z44" s="104">
        <f t="shared" si="36"/>
        <v>0</v>
      </c>
      <c r="AA44" s="104">
        <f t="shared" si="36"/>
        <v>0</v>
      </c>
      <c r="AB44" s="104">
        <f t="shared" si="36"/>
        <v>0</v>
      </c>
      <c r="AC44" s="104">
        <f t="shared" si="36"/>
        <v>0</v>
      </c>
      <c r="AD44" s="104">
        <f t="shared" si="36"/>
        <v>0</v>
      </c>
      <c r="AE44" s="104">
        <f t="shared" si="36"/>
        <v>0</v>
      </c>
      <c r="AF44" s="104">
        <f t="shared" si="36"/>
        <v>0.19393285416666664</v>
      </c>
      <c r="AG44" s="104">
        <f t="shared" si="36"/>
        <v>0.23254199999999997</v>
      </c>
    </row>
    <row r="45" spans="1:33" s="107" customFormat="1" x14ac:dyDescent="0.25">
      <c r="A45" s="35" t="s">
        <v>41</v>
      </c>
      <c r="B45" s="104">
        <f>O81*B145</f>
        <v>3.6558893328571436E-2</v>
      </c>
      <c r="C45" s="104">
        <f t="shared" ref="C45:AG45" si="37">P81*C145</f>
        <v>4.2342034428571429E-2</v>
      </c>
      <c r="D45" s="104">
        <f t="shared" si="37"/>
        <v>5.0614889164285713E-2</v>
      </c>
      <c r="E45" s="104">
        <f t="shared" si="37"/>
        <v>5.9501184400000011E-2</v>
      </c>
      <c r="F45" s="104">
        <f t="shared" si="37"/>
        <v>6.7964576635714286E-2</v>
      </c>
      <c r="G45" s="104">
        <f t="shared" si="37"/>
        <v>7.6005065871428579E-2</v>
      </c>
      <c r="H45" s="104">
        <f t="shared" si="37"/>
        <v>8.362265210714287E-2</v>
      </c>
      <c r="I45" s="104">
        <f t="shared" si="37"/>
        <v>9.0817335342857144E-2</v>
      </c>
      <c r="J45" s="104">
        <f t="shared" si="37"/>
        <v>9.7589115578571431E-2</v>
      </c>
      <c r="K45" s="104">
        <f t="shared" si="37"/>
        <v>0.10393799281428573</v>
      </c>
      <c r="L45" s="104">
        <f t="shared" si="37"/>
        <v>0.108776205</v>
      </c>
      <c r="M45" s="104">
        <f t="shared" si="37"/>
        <v>0.10605754285714285</v>
      </c>
      <c r="N45" s="104">
        <f t="shared" si="37"/>
        <v>0.1140528988392857</v>
      </c>
      <c r="O45" s="104">
        <f t="shared" si="37"/>
        <v>0.12191859749999999</v>
      </c>
      <c r="P45" s="104">
        <f t="shared" si="37"/>
        <v>0.12965463883928571</v>
      </c>
      <c r="Q45" s="104">
        <f t="shared" si="37"/>
        <v>0.13726102285714287</v>
      </c>
      <c r="R45" s="104">
        <f t="shared" si="37"/>
        <v>0.14473774955357141</v>
      </c>
      <c r="S45" s="104">
        <f t="shared" si="37"/>
        <v>0.15208481892857142</v>
      </c>
      <c r="T45" s="104">
        <f t="shared" si="37"/>
        <v>0.15930223098214286</v>
      </c>
      <c r="U45" s="104">
        <f t="shared" si="37"/>
        <v>0.1663899857142857</v>
      </c>
      <c r="V45" s="104">
        <f t="shared" si="37"/>
        <v>0.173348083125</v>
      </c>
      <c r="W45" s="104">
        <f t="shared" si="37"/>
        <v>0.18017652321428571</v>
      </c>
      <c r="X45" s="104">
        <f t="shared" si="37"/>
        <v>0.18687530598214286</v>
      </c>
      <c r="Y45" s="104">
        <f t="shared" si="37"/>
        <v>0.19344443142857143</v>
      </c>
      <c r="Z45" s="104">
        <f t="shared" si="37"/>
        <v>0.19988389955357141</v>
      </c>
      <c r="AA45" s="104">
        <f t="shared" si="37"/>
        <v>0.20619371035714285</v>
      </c>
      <c r="AB45" s="104">
        <f t="shared" si="37"/>
        <v>0.21237386383928572</v>
      </c>
      <c r="AC45" s="104">
        <f t="shared" si="37"/>
        <v>0.21842435999999998</v>
      </c>
      <c r="AD45" s="104">
        <f t="shared" si="37"/>
        <v>0.22434519883928572</v>
      </c>
      <c r="AE45" s="104">
        <f t="shared" si="37"/>
        <v>0.23013638035714287</v>
      </c>
      <c r="AF45" s="104">
        <f t="shared" si="37"/>
        <v>0.21125463878928569</v>
      </c>
      <c r="AG45" s="104">
        <f t="shared" si="37"/>
        <v>0.21257130700000001</v>
      </c>
    </row>
    <row r="46" spans="1:33" s="107" customFormat="1" x14ac:dyDescent="0.25">
      <c r="A46" s="35" t="s">
        <v>42</v>
      </c>
      <c r="B46" s="104">
        <f>O81*B146</f>
        <v>6.1938620928571435E-3</v>
      </c>
      <c r="C46" s="104">
        <f t="shared" ref="C46:AG46" si="38">P81*C146</f>
        <v>6.3661100714285717E-3</v>
      </c>
      <c r="D46" s="104">
        <f t="shared" si="38"/>
        <v>6.8163317785714279E-3</v>
      </c>
      <c r="E46" s="104">
        <f t="shared" si="38"/>
        <v>1.0224547200000001E-2</v>
      </c>
      <c r="F46" s="104">
        <f t="shared" si="38"/>
        <v>1.3481725835714286E-2</v>
      </c>
      <c r="G46" s="104">
        <f t="shared" si="38"/>
        <v>1.6587867685714287E-2</v>
      </c>
      <c r="H46" s="104">
        <f t="shared" si="38"/>
        <v>1.9542972750000002E-2</v>
      </c>
      <c r="I46" s="104">
        <f t="shared" si="38"/>
        <v>2.2347041028571428E-2</v>
      </c>
      <c r="J46" s="104">
        <f t="shared" si="38"/>
        <v>2.5000072521428572E-2</v>
      </c>
      <c r="K46" s="104">
        <f t="shared" si="38"/>
        <v>2.7502067228571431E-2</v>
      </c>
      <c r="L46" s="104">
        <f t="shared" si="38"/>
        <v>2.9853025150000004E-2</v>
      </c>
      <c r="M46" s="104">
        <f t="shared" si="38"/>
        <v>3.2052946285714284E-2</v>
      </c>
      <c r="N46" s="104">
        <f t="shared" si="38"/>
        <v>3.2987607664285705E-2</v>
      </c>
      <c r="O46" s="104">
        <f t="shared" si="38"/>
        <v>3.3904981399999999E-2</v>
      </c>
      <c r="P46" s="104">
        <f t="shared" si="38"/>
        <v>3.4805067492857139E-2</v>
      </c>
      <c r="Q46" s="104">
        <f t="shared" si="38"/>
        <v>3.5687865942857146E-2</v>
      </c>
      <c r="R46" s="104">
        <f t="shared" si="38"/>
        <v>3.6553376749999998E-2</v>
      </c>
      <c r="S46" s="104">
        <f t="shared" si="38"/>
        <v>3.740159991428571E-2</v>
      </c>
      <c r="T46" s="104">
        <f t="shared" si="38"/>
        <v>3.8232535435714289E-2</v>
      </c>
      <c r="U46" s="104">
        <f t="shared" si="38"/>
        <v>3.9046183314285714E-2</v>
      </c>
      <c r="V46" s="104">
        <f t="shared" si="38"/>
        <v>3.9842543550000005E-2</v>
      </c>
      <c r="W46" s="104">
        <f t="shared" si="38"/>
        <v>4.0621616142857142E-2</v>
      </c>
      <c r="X46" s="104">
        <f t="shared" si="38"/>
        <v>4.1383401092857139E-2</v>
      </c>
      <c r="Y46" s="104">
        <f t="shared" si="38"/>
        <v>4.2127898400000002E-2</v>
      </c>
      <c r="Z46" s="104">
        <f t="shared" si="38"/>
        <v>4.2641898571428569E-2</v>
      </c>
      <c r="AA46" s="104">
        <f t="shared" si="38"/>
        <v>4.2296145714285714E-2</v>
      </c>
      <c r="AB46" s="104">
        <f t="shared" si="38"/>
        <v>4.195039285714286E-2</v>
      </c>
      <c r="AC46" s="104">
        <f t="shared" si="38"/>
        <v>4.1604639999999998E-2</v>
      </c>
      <c r="AD46" s="104">
        <f t="shared" si="38"/>
        <v>4.1258887142857144E-2</v>
      </c>
      <c r="AE46" s="104">
        <f t="shared" si="38"/>
        <v>4.0913134285714289E-2</v>
      </c>
      <c r="AF46" s="104">
        <f t="shared" si="38"/>
        <v>3.7423409367857138E-2</v>
      </c>
      <c r="AG46" s="104">
        <f t="shared" si="38"/>
        <v>3.7908884928571432E-2</v>
      </c>
    </row>
    <row r="47" spans="1:33" s="107" customFormat="1" x14ac:dyDescent="0.25">
      <c r="A47" s="35" t="s">
        <v>43</v>
      </c>
      <c r="B47" s="104">
        <f>O83*B147</f>
        <v>2.8540335099999998</v>
      </c>
      <c r="C47" s="104">
        <f t="shared" ref="C47:AG47" si="39">P83*C147</f>
        <v>3.2267427999999998</v>
      </c>
      <c r="D47" s="104">
        <f t="shared" si="39"/>
        <v>3.4057137099999997</v>
      </c>
      <c r="E47" s="104">
        <f t="shared" si="39"/>
        <v>4.0263531199999996</v>
      </c>
      <c r="F47" s="104">
        <f t="shared" si="39"/>
        <v>4.6344108299999993</v>
      </c>
      <c r="G47" s="104">
        <f t="shared" si="39"/>
        <v>5.2298868399999998</v>
      </c>
      <c r="H47" s="104">
        <f t="shared" si="39"/>
        <v>5.8127811500000002</v>
      </c>
      <c r="I47" s="104">
        <f t="shared" si="39"/>
        <v>6.3830937599999995</v>
      </c>
      <c r="J47" s="104">
        <f t="shared" si="39"/>
        <v>6.9408246699999996</v>
      </c>
      <c r="K47" s="104">
        <f t="shared" si="39"/>
        <v>7.4859738799999986</v>
      </c>
      <c r="L47" s="104">
        <f t="shared" si="39"/>
        <v>8.0185413899999993</v>
      </c>
      <c r="M47" s="104">
        <f t="shared" si="39"/>
        <v>8.5101599999999991</v>
      </c>
      <c r="N47" s="104">
        <f t="shared" si="39"/>
        <v>8.7713216815738857</v>
      </c>
      <c r="O47" s="104">
        <f t="shared" si="39"/>
        <v>9.378304931132563</v>
      </c>
      <c r="P47" s="104">
        <f t="shared" si="39"/>
        <v>9.9857935056912392</v>
      </c>
      <c r="Q47" s="104">
        <f t="shared" si="39"/>
        <v>10.593787405249916</v>
      </c>
      <c r="R47" s="104">
        <f t="shared" si="39"/>
        <v>11.202286629808594</v>
      </c>
      <c r="S47" s="104">
        <f t="shared" si="39"/>
        <v>11.81129117936727</v>
      </c>
      <c r="T47" s="104">
        <f t="shared" si="39"/>
        <v>12.420801053925949</v>
      </c>
      <c r="U47" s="104">
        <f t="shared" si="39"/>
        <v>12.874887561455362</v>
      </c>
      <c r="V47" s="104">
        <f t="shared" si="39"/>
        <v>12.88026598503804</v>
      </c>
      <c r="W47" s="104">
        <f t="shared" si="39"/>
        <v>12.885644408620715</v>
      </c>
      <c r="X47" s="104">
        <f t="shared" si="39"/>
        <v>12.891022832203397</v>
      </c>
      <c r="Y47" s="104">
        <f t="shared" si="39"/>
        <v>12.896401255786072</v>
      </c>
      <c r="Z47" s="104">
        <f t="shared" si="39"/>
        <v>12.901779679368751</v>
      </c>
      <c r="AA47" s="104">
        <f t="shared" si="39"/>
        <v>12.907158102951428</v>
      </c>
      <c r="AB47" s="104">
        <f t="shared" si="39"/>
        <v>12.912536526534106</v>
      </c>
      <c r="AC47" s="104">
        <f t="shared" si="39"/>
        <v>12.917914950116781</v>
      </c>
      <c r="AD47" s="104">
        <f t="shared" si="39"/>
        <v>12.92329337369946</v>
      </c>
      <c r="AE47" s="104">
        <f t="shared" si="39"/>
        <v>12.928671797282137</v>
      </c>
      <c r="AF47" s="104">
        <f t="shared" si="39"/>
        <v>10.710935918364815</v>
      </c>
      <c r="AG47" s="104">
        <f t="shared" si="39"/>
        <v>10.708238644447491</v>
      </c>
    </row>
    <row r="48" spans="1:33" s="107" customFormat="1" x14ac:dyDescent="0.25">
      <c r="A48" s="35" t="s">
        <v>44</v>
      </c>
      <c r="B48" s="104">
        <f>O85*B148</f>
        <v>0</v>
      </c>
      <c r="C48" s="104">
        <f t="shared" ref="C48:AG48" si="40">P85*C148</f>
        <v>0</v>
      </c>
      <c r="D48" s="104">
        <f t="shared" si="40"/>
        <v>0</v>
      </c>
      <c r="E48" s="104">
        <f t="shared" si="40"/>
        <v>0</v>
      </c>
      <c r="F48" s="104">
        <f t="shared" si="40"/>
        <v>0</v>
      </c>
      <c r="G48" s="104">
        <f t="shared" si="40"/>
        <v>0</v>
      </c>
      <c r="H48" s="104">
        <f t="shared" si="40"/>
        <v>0</v>
      </c>
      <c r="I48" s="104">
        <f t="shared" si="40"/>
        <v>0</v>
      </c>
      <c r="J48" s="104">
        <f t="shared" si="40"/>
        <v>0</v>
      </c>
      <c r="K48" s="104">
        <f t="shared" si="40"/>
        <v>0.26820751523809838</v>
      </c>
      <c r="L48" s="104">
        <f t="shared" si="40"/>
        <v>1.2736616493734672</v>
      </c>
      <c r="M48" s="104">
        <f t="shared" si="40"/>
        <v>2.252566533508837</v>
      </c>
      <c r="N48" s="104">
        <f t="shared" si="40"/>
        <v>2.9608499244066557</v>
      </c>
      <c r="O48" s="104">
        <f t="shared" si="40"/>
        <v>3.6677395653044824</v>
      </c>
      <c r="P48" s="104">
        <f t="shared" si="40"/>
        <v>4.3732354562023099</v>
      </c>
      <c r="Q48" s="104">
        <f t="shared" si="40"/>
        <v>5.0773375971001382</v>
      </c>
      <c r="R48" s="104">
        <f t="shared" si="40"/>
        <v>5.7800459879979647</v>
      </c>
      <c r="S48" s="104">
        <f t="shared" si="40"/>
        <v>6.4813606288957919</v>
      </c>
      <c r="T48" s="104">
        <f t="shared" si="40"/>
        <v>7.1812815197936191</v>
      </c>
      <c r="U48" s="104">
        <f t="shared" si="40"/>
        <v>7.879808660691447</v>
      </c>
      <c r="V48" s="104">
        <f t="shared" si="40"/>
        <v>8.4589874999999992</v>
      </c>
      <c r="W48" s="104">
        <f t="shared" si="40"/>
        <v>8.4506249999999987</v>
      </c>
      <c r="X48" s="104">
        <f t="shared" si="40"/>
        <v>8.4422625</v>
      </c>
      <c r="Y48" s="104">
        <f t="shared" si="40"/>
        <v>8.4338999999999995</v>
      </c>
      <c r="Z48" s="104">
        <f t="shared" si="40"/>
        <v>8.425537499999999</v>
      </c>
      <c r="AA48" s="104">
        <f t="shared" si="40"/>
        <v>8.4171750000000003</v>
      </c>
      <c r="AB48" s="104">
        <f t="shared" si="40"/>
        <v>8.4088124999999998</v>
      </c>
      <c r="AC48" s="104">
        <f t="shared" si="40"/>
        <v>8.4004499999999993</v>
      </c>
      <c r="AD48" s="104">
        <f t="shared" si="40"/>
        <v>8.3920874999999988</v>
      </c>
      <c r="AE48" s="104">
        <f t="shared" si="40"/>
        <v>8.3837250000000001</v>
      </c>
      <c r="AF48" s="104">
        <f t="shared" si="40"/>
        <v>8.3753624999999978</v>
      </c>
      <c r="AG48" s="104">
        <f t="shared" si="40"/>
        <v>8.3669999999999991</v>
      </c>
    </row>
    <row r="49" spans="1:33" x14ac:dyDescent="0.25">
      <c r="A49" s="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row>
    <row r="50" spans="1:33" s="107" customFormat="1" x14ac:dyDescent="0.25">
      <c r="A50" s="72" t="s">
        <v>249</v>
      </c>
      <c r="B50" s="72">
        <v>2019</v>
      </c>
      <c r="C50" s="72">
        <v>2020</v>
      </c>
      <c r="D50" s="72">
        <v>2021</v>
      </c>
      <c r="E50" s="72">
        <v>2022</v>
      </c>
      <c r="F50" s="72">
        <v>2023</v>
      </c>
      <c r="G50" s="72">
        <v>2024</v>
      </c>
      <c r="H50" s="72">
        <v>2025</v>
      </c>
      <c r="I50" s="72">
        <v>2026</v>
      </c>
      <c r="J50" s="72">
        <v>2027</v>
      </c>
      <c r="K50" s="72">
        <v>2028</v>
      </c>
      <c r="L50" s="72">
        <v>2029</v>
      </c>
      <c r="M50" s="72">
        <v>2030</v>
      </c>
      <c r="N50" s="72">
        <v>2031</v>
      </c>
      <c r="O50" s="72">
        <v>2032</v>
      </c>
      <c r="P50" s="72">
        <v>2033</v>
      </c>
      <c r="Q50" s="72">
        <v>2034</v>
      </c>
      <c r="R50" s="72">
        <v>2035</v>
      </c>
      <c r="S50" s="72">
        <v>2036</v>
      </c>
      <c r="T50" s="72">
        <v>2037</v>
      </c>
      <c r="U50" s="72">
        <v>2038</v>
      </c>
      <c r="V50" s="72">
        <v>2039</v>
      </c>
      <c r="W50" s="72">
        <v>2040</v>
      </c>
      <c r="X50" s="72">
        <v>2041</v>
      </c>
      <c r="Y50" s="72">
        <v>2042</v>
      </c>
      <c r="Z50" s="72">
        <v>2043</v>
      </c>
      <c r="AA50" s="72">
        <v>2044</v>
      </c>
      <c r="AB50" s="72">
        <v>2045</v>
      </c>
      <c r="AC50" s="72">
        <v>2046</v>
      </c>
      <c r="AD50" s="72">
        <v>2047</v>
      </c>
      <c r="AE50" s="72">
        <v>2048</v>
      </c>
      <c r="AF50" s="72">
        <v>2049</v>
      </c>
      <c r="AG50" s="72">
        <v>2050</v>
      </c>
    </row>
    <row r="51" spans="1:33" s="107" customFormat="1" x14ac:dyDescent="0.25">
      <c r="A51" s="35" t="s">
        <v>35</v>
      </c>
      <c r="B51" s="76">
        <f>O77*B151</f>
        <v>0</v>
      </c>
      <c r="C51" s="76">
        <f t="shared" ref="C51:AG51" si="41">P77*C151</f>
        <v>0</v>
      </c>
      <c r="D51" s="76">
        <f t="shared" si="41"/>
        <v>0</v>
      </c>
      <c r="E51" s="76">
        <f t="shared" si="41"/>
        <v>0</v>
      </c>
      <c r="F51" s="76">
        <f t="shared" si="41"/>
        <v>0</v>
      </c>
      <c r="G51" s="76">
        <f t="shared" si="41"/>
        <v>0</v>
      </c>
      <c r="H51" s="76">
        <f t="shared" si="41"/>
        <v>0</v>
      </c>
      <c r="I51" s="76">
        <f t="shared" si="41"/>
        <v>0</v>
      </c>
      <c r="J51" s="76">
        <f t="shared" si="41"/>
        <v>0</v>
      </c>
      <c r="K51" s="76">
        <f t="shared" si="41"/>
        <v>0</v>
      </c>
      <c r="L51" s="76">
        <f t="shared" si="41"/>
        <v>0</v>
      </c>
      <c r="M51" s="76">
        <f t="shared" si="41"/>
        <v>0</v>
      </c>
      <c r="N51" s="76">
        <f t="shared" si="41"/>
        <v>0</v>
      </c>
      <c r="O51" s="76">
        <f t="shared" si="41"/>
        <v>0</v>
      </c>
      <c r="P51" s="76">
        <f t="shared" si="41"/>
        <v>0</v>
      </c>
      <c r="Q51" s="76">
        <f t="shared" si="41"/>
        <v>0</v>
      </c>
      <c r="R51" s="76">
        <f t="shared" si="41"/>
        <v>0</v>
      </c>
      <c r="S51" s="76">
        <f t="shared" si="41"/>
        <v>0</v>
      </c>
      <c r="T51" s="76">
        <f t="shared" si="41"/>
        <v>0</v>
      </c>
      <c r="U51" s="76">
        <f t="shared" si="41"/>
        <v>0</v>
      </c>
      <c r="V51" s="76">
        <f t="shared" si="41"/>
        <v>0</v>
      </c>
      <c r="W51" s="76">
        <f t="shared" si="41"/>
        <v>0</v>
      </c>
      <c r="X51" s="76">
        <f t="shared" si="41"/>
        <v>0</v>
      </c>
      <c r="Y51" s="76">
        <f t="shared" si="41"/>
        <v>0</v>
      </c>
      <c r="Z51" s="76">
        <f t="shared" si="41"/>
        <v>0</v>
      </c>
      <c r="AA51" s="76">
        <f t="shared" si="41"/>
        <v>0</v>
      </c>
      <c r="AB51" s="76">
        <f t="shared" si="41"/>
        <v>0</v>
      </c>
      <c r="AC51" s="76">
        <f t="shared" si="41"/>
        <v>0</v>
      </c>
      <c r="AD51" s="76">
        <f t="shared" si="41"/>
        <v>0</v>
      </c>
      <c r="AE51" s="76">
        <f t="shared" si="41"/>
        <v>0</v>
      </c>
      <c r="AF51" s="76">
        <f t="shared" si="41"/>
        <v>0</v>
      </c>
      <c r="AG51" s="76">
        <f t="shared" si="41"/>
        <v>0</v>
      </c>
    </row>
    <row r="52" spans="1:33" s="107" customFormat="1" x14ac:dyDescent="0.25">
      <c r="A52" s="35" t="s">
        <v>36</v>
      </c>
      <c r="B52" s="76">
        <f>O77*B152</f>
        <v>0</v>
      </c>
      <c r="C52" s="76">
        <f t="shared" ref="C52:AG52" si="42">P77*C152</f>
        <v>0</v>
      </c>
      <c r="D52" s="76">
        <f t="shared" si="42"/>
        <v>0</v>
      </c>
      <c r="E52" s="76">
        <f t="shared" si="42"/>
        <v>0</v>
      </c>
      <c r="F52" s="76">
        <f t="shared" si="42"/>
        <v>0</v>
      </c>
      <c r="G52" s="76">
        <f t="shared" si="42"/>
        <v>0</v>
      </c>
      <c r="H52" s="76">
        <f t="shared" si="42"/>
        <v>0</v>
      </c>
      <c r="I52" s="76">
        <f t="shared" si="42"/>
        <v>0</v>
      </c>
      <c r="J52" s="76">
        <f t="shared" si="42"/>
        <v>0</v>
      </c>
      <c r="K52" s="76">
        <f t="shared" si="42"/>
        <v>0</v>
      </c>
      <c r="L52" s="76">
        <f t="shared" si="42"/>
        <v>0</v>
      </c>
      <c r="M52" s="76">
        <f t="shared" si="42"/>
        <v>0</v>
      </c>
      <c r="N52" s="76">
        <f t="shared" si="42"/>
        <v>0</v>
      </c>
      <c r="O52" s="76">
        <f t="shared" si="42"/>
        <v>0</v>
      </c>
      <c r="P52" s="76">
        <f t="shared" si="42"/>
        <v>0</v>
      </c>
      <c r="Q52" s="76">
        <f t="shared" si="42"/>
        <v>0</v>
      </c>
      <c r="R52" s="76">
        <f t="shared" si="42"/>
        <v>0</v>
      </c>
      <c r="S52" s="76">
        <f t="shared" si="42"/>
        <v>0</v>
      </c>
      <c r="T52" s="76">
        <f t="shared" si="42"/>
        <v>0</v>
      </c>
      <c r="U52" s="76">
        <f t="shared" si="42"/>
        <v>0</v>
      </c>
      <c r="V52" s="76">
        <f t="shared" si="42"/>
        <v>0</v>
      </c>
      <c r="W52" s="76">
        <f t="shared" si="42"/>
        <v>0</v>
      </c>
      <c r="X52" s="76">
        <f t="shared" si="42"/>
        <v>0</v>
      </c>
      <c r="Y52" s="76">
        <f t="shared" si="42"/>
        <v>0</v>
      </c>
      <c r="Z52" s="76">
        <f t="shared" si="42"/>
        <v>0</v>
      </c>
      <c r="AA52" s="76">
        <f t="shared" si="42"/>
        <v>0</v>
      </c>
      <c r="AB52" s="76">
        <f t="shared" si="42"/>
        <v>0</v>
      </c>
      <c r="AC52" s="76">
        <f t="shared" si="42"/>
        <v>0</v>
      </c>
      <c r="AD52" s="76">
        <f t="shared" si="42"/>
        <v>0</v>
      </c>
      <c r="AE52" s="76">
        <f t="shared" si="42"/>
        <v>0</v>
      </c>
      <c r="AF52" s="76">
        <f t="shared" si="42"/>
        <v>0</v>
      </c>
      <c r="AG52" s="76">
        <f t="shared" si="42"/>
        <v>0</v>
      </c>
    </row>
    <row r="53" spans="1:33" s="107" customFormat="1" x14ac:dyDescent="0.25">
      <c r="A53" s="35" t="s">
        <v>37</v>
      </c>
      <c r="B53" s="76">
        <f>O77*B153</f>
        <v>0</v>
      </c>
      <c r="C53" s="76">
        <f t="shared" ref="C53:AG53" si="43">P77*C153</f>
        <v>0</v>
      </c>
      <c r="D53" s="76">
        <f t="shared" si="43"/>
        <v>0</v>
      </c>
      <c r="E53" s="76">
        <f t="shared" si="43"/>
        <v>0</v>
      </c>
      <c r="F53" s="76">
        <f t="shared" si="43"/>
        <v>0</v>
      </c>
      <c r="G53" s="76">
        <f t="shared" si="43"/>
        <v>0</v>
      </c>
      <c r="H53" s="76">
        <f t="shared" si="43"/>
        <v>0</v>
      </c>
      <c r="I53" s="76">
        <f t="shared" si="43"/>
        <v>0</v>
      </c>
      <c r="J53" s="76">
        <f t="shared" si="43"/>
        <v>0</v>
      </c>
      <c r="K53" s="76">
        <f t="shared" si="43"/>
        <v>0</v>
      </c>
      <c r="L53" s="76">
        <f t="shared" si="43"/>
        <v>0</v>
      </c>
      <c r="M53" s="76">
        <f t="shared" si="43"/>
        <v>0</v>
      </c>
      <c r="N53" s="76">
        <f t="shared" si="43"/>
        <v>0</v>
      </c>
      <c r="O53" s="76">
        <f t="shared" si="43"/>
        <v>0</v>
      </c>
      <c r="P53" s="76">
        <f t="shared" si="43"/>
        <v>0</v>
      </c>
      <c r="Q53" s="76">
        <f t="shared" si="43"/>
        <v>0</v>
      </c>
      <c r="R53" s="76">
        <f t="shared" si="43"/>
        <v>0</v>
      </c>
      <c r="S53" s="76">
        <f t="shared" si="43"/>
        <v>0</v>
      </c>
      <c r="T53" s="76">
        <f t="shared" si="43"/>
        <v>0</v>
      </c>
      <c r="U53" s="76">
        <f t="shared" si="43"/>
        <v>0</v>
      </c>
      <c r="V53" s="76">
        <f t="shared" si="43"/>
        <v>0</v>
      </c>
      <c r="W53" s="76">
        <f t="shared" si="43"/>
        <v>0</v>
      </c>
      <c r="X53" s="76">
        <f t="shared" si="43"/>
        <v>0</v>
      </c>
      <c r="Y53" s="76">
        <f t="shared" si="43"/>
        <v>0</v>
      </c>
      <c r="Z53" s="76">
        <f t="shared" si="43"/>
        <v>0</v>
      </c>
      <c r="AA53" s="76">
        <f t="shared" si="43"/>
        <v>0</v>
      </c>
      <c r="AB53" s="76">
        <f t="shared" si="43"/>
        <v>0</v>
      </c>
      <c r="AC53" s="76">
        <f t="shared" si="43"/>
        <v>0</v>
      </c>
      <c r="AD53" s="76">
        <f t="shared" si="43"/>
        <v>0</v>
      </c>
      <c r="AE53" s="76">
        <f t="shared" si="43"/>
        <v>0</v>
      </c>
      <c r="AF53" s="76">
        <f t="shared" si="43"/>
        <v>0</v>
      </c>
      <c r="AG53" s="76">
        <f t="shared" si="43"/>
        <v>0</v>
      </c>
    </row>
    <row r="54" spans="1:33" s="107" customFormat="1" x14ac:dyDescent="0.25">
      <c r="A54" s="35" t="s">
        <v>40</v>
      </c>
      <c r="B54" s="76">
        <f>O79*B154</f>
        <v>0</v>
      </c>
      <c r="C54" s="76">
        <f t="shared" ref="C54:AG54" si="44">P79*C154</f>
        <v>0</v>
      </c>
      <c r="D54" s="76">
        <f t="shared" si="44"/>
        <v>0</v>
      </c>
      <c r="E54" s="76">
        <f t="shared" si="44"/>
        <v>0</v>
      </c>
      <c r="F54" s="76">
        <f t="shared" si="44"/>
        <v>0</v>
      </c>
      <c r="G54" s="76">
        <f t="shared" si="44"/>
        <v>0</v>
      </c>
      <c r="H54" s="76">
        <f t="shared" si="44"/>
        <v>0</v>
      </c>
      <c r="I54" s="76">
        <f t="shared" si="44"/>
        <v>0</v>
      </c>
      <c r="J54" s="76">
        <f t="shared" si="44"/>
        <v>0</v>
      </c>
      <c r="K54" s="76">
        <f t="shared" si="44"/>
        <v>0</v>
      </c>
      <c r="L54" s="76">
        <f t="shared" si="44"/>
        <v>0</v>
      </c>
      <c r="M54" s="76">
        <f t="shared" si="44"/>
        <v>0</v>
      </c>
      <c r="N54" s="76">
        <f t="shared" si="44"/>
        <v>0</v>
      </c>
      <c r="O54" s="76">
        <f t="shared" si="44"/>
        <v>0</v>
      </c>
      <c r="P54" s="76">
        <f t="shared" si="44"/>
        <v>0</v>
      </c>
      <c r="Q54" s="76">
        <f t="shared" si="44"/>
        <v>0</v>
      </c>
      <c r="R54" s="76">
        <f t="shared" si="44"/>
        <v>0</v>
      </c>
      <c r="S54" s="76">
        <f t="shared" si="44"/>
        <v>0</v>
      </c>
      <c r="T54" s="76">
        <f t="shared" si="44"/>
        <v>0</v>
      </c>
      <c r="U54" s="76">
        <f t="shared" si="44"/>
        <v>0</v>
      </c>
      <c r="V54" s="76">
        <f t="shared" si="44"/>
        <v>0</v>
      </c>
      <c r="W54" s="76">
        <f t="shared" si="44"/>
        <v>0</v>
      </c>
      <c r="X54" s="76">
        <f t="shared" si="44"/>
        <v>0</v>
      </c>
      <c r="Y54" s="76">
        <f t="shared" si="44"/>
        <v>0</v>
      </c>
      <c r="Z54" s="76">
        <f t="shared" si="44"/>
        <v>0</v>
      </c>
      <c r="AA54" s="76">
        <f t="shared" si="44"/>
        <v>0</v>
      </c>
      <c r="AB54" s="76">
        <f t="shared" si="44"/>
        <v>0</v>
      </c>
      <c r="AC54" s="76">
        <f t="shared" si="44"/>
        <v>0</v>
      </c>
      <c r="AD54" s="76">
        <f t="shared" si="44"/>
        <v>0</v>
      </c>
      <c r="AE54" s="76">
        <f t="shared" si="44"/>
        <v>0</v>
      </c>
      <c r="AF54" s="76">
        <f t="shared" si="44"/>
        <v>0</v>
      </c>
      <c r="AG54" s="76">
        <f t="shared" si="44"/>
        <v>0</v>
      </c>
    </row>
    <row r="55" spans="1:33" s="107" customFormat="1" x14ac:dyDescent="0.25">
      <c r="A55" s="35" t="s">
        <v>41</v>
      </c>
      <c r="B55" s="76">
        <f>O81*B155</f>
        <v>3.6558893328571436E-2</v>
      </c>
      <c r="C55" s="76">
        <f t="shared" ref="C55:AG55" si="45">P81*C155</f>
        <v>4.2342034428571429E-2</v>
      </c>
      <c r="D55" s="76">
        <f t="shared" si="45"/>
        <v>5.0614889164285713E-2</v>
      </c>
      <c r="E55" s="76">
        <f t="shared" si="45"/>
        <v>5.9501184400000011E-2</v>
      </c>
      <c r="F55" s="76">
        <f t="shared" si="45"/>
        <v>6.7964576635714286E-2</v>
      </c>
      <c r="G55" s="76">
        <f t="shared" si="45"/>
        <v>7.6005065871428579E-2</v>
      </c>
      <c r="H55" s="76">
        <f t="shared" si="45"/>
        <v>8.362265210714287E-2</v>
      </c>
      <c r="I55" s="76">
        <f t="shared" si="45"/>
        <v>9.0817335342857144E-2</v>
      </c>
      <c r="J55" s="76">
        <f t="shared" si="45"/>
        <v>9.7589115578571431E-2</v>
      </c>
      <c r="K55" s="76">
        <f t="shared" si="45"/>
        <v>0.10393799281428573</v>
      </c>
      <c r="L55" s="76">
        <f t="shared" si="45"/>
        <v>0.108776205</v>
      </c>
      <c r="M55" s="76">
        <f t="shared" si="45"/>
        <v>0.10605754285714285</v>
      </c>
      <c r="N55" s="76">
        <f t="shared" si="45"/>
        <v>0.1140528988392857</v>
      </c>
      <c r="O55" s="76">
        <f t="shared" si="45"/>
        <v>0.12191859749999999</v>
      </c>
      <c r="P55" s="76">
        <f t="shared" si="45"/>
        <v>0.12965463883928571</v>
      </c>
      <c r="Q55" s="76">
        <f t="shared" si="45"/>
        <v>0.13726102285714287</v>
      </c>
      <c r="R55" s="76">
        <f t="shared" si="45"/>
        <v>0.14473774955357141</v>
      </c>
      <c r="S55" s="76">
        <f t="shared" si="45"/>
        <v>0.15208481892857142</v>
      </c>
      <c r="T55" s="76">
        <f t="shared" si="45"/>
        <v>0.15930223098214286</v>
      </c>
      <c r="U55" s="76">
        <f t="shared" si="45"/>
        <v>0.1663899857142857</v>
      </c>
      <c r="V55" s="76">
        <f t="shared" si="45"/>
        <v>0.173348083125</v>
      </c>
      <c r="W55" s="76">
        <f t="shared" si="45"/>
        <v>0.18017652321428571</v>
      </c>
      <c r="X55" s="76">
        <f t="shared" si="45"/>
        <v>0.18687530598214286</v>
      </c>
      <c r="Y55" s="76">
        <f t="shared" si="45"/>
        <v>0.19344443142857143</v>
      </c>
      <c r="Z55" s="76">
        <f t="shared" si="45"/>
        <v>0.19988389955357141</v>
      </c>
      <c r="AA55" s="76">
        <f t="shared" si="45"/>
        <v>0.20619371035714285</v>
      </c>
      <c r="AB55" s="76">
        <f t="shared" si="45"/>
        <v>0.21237386383928572</v>
      </c>
      <c r="AC55" s="76">
        <f t="shared" si="45"/>
        <v>0.21842435999999998</v>
      </c>
      <c r="AD55" s="76">
        <f t="shared" si="45"/>
        <v>0.22434519883928572</v>
      </c>
      <c r="AE55" s="76">
        <f t="shared" si="45"/>
        <v>0.23013638035714287</v>
      </c>
      <c r="AF55" s="76">
        <f t="shared" si="45"/>
        <v>0.21125463878928569</v>
      </c>
      <c r="AG55" s="76">
        <f t="shared" si="45"/>
        <v>0.21257130700000001</v>
      </c>
    </row>
    <row r="56" spans="1:33" s="107" customFormat="1" x14ac:dyDescent="0.25">
      <c r="A56" s="35" t="s">
        <v>42</v>
      </c>
      <c r="B56" s="76">
        <f>O81*B156</f>
        <v>6.1938620928571435E-3</v>
      </c>
      <c r="C56" s="76">
        <f t="shared" ref="C56:AG56" si="46">P81*C156</f>
        <v>6.3661100714285717E-3</v>
      </c>
      <c r="D56" s="76">
        <f t="shared" si="46"/>
        <v>6.8163317785714279E-3</v>
      </c>
      <c r="E56" s="76">
        <f t="shared" si="46"/>
        <v>1.0224547200000001E-2</v>
      </c>
      <c r="F56" s="76">
        <f t="shared" si="46"/>
        <v>1.3481725835714286E-2</v>
      </c>
      <c r="G56" s="76">
        <f t="shared" si="46"/>
        <v>1.6587867685714287E-2</v>
      </c>
      <c r="H56" s="76">
        <f t="shared" si="46"/>
        <v>1.9542972750000002E-2</v>
      </c>
      <c r="I56" s="76">
        <f t="shared" si="46"/>
        <v>2.2347041028571428E-2</v>
      </c>
      <c r="J56" s="76">
        <f t="shared" si="46"/>
        <v>2.5000072521428572E-2</v>
      </c>
      <c r="K56" s="76">
        <f t="shared" si="46"/>
        <v>2.7502067228571431E-2</v>
      </c>
      <c r="L56" s="76">
        <f t="shared" si="46"/>
        <v>2.9853025150000004E-2</v>
      </c>
      <c r="M56" s="76">
        <f t="shared" si="46"/>
        <v>3.2052946285714284E-2</v>
      </c>
      <c r="N56" s="76">
        <f t="shared" si="46"/>
        <v>3.2987607664285705E-2</v>
      </c>
      <c r="O56" s="76">
        <f t="shared" si="46"/>
        <v>3.3904981399999999E-2</v>
      </c>
      <c r="P56" s="76">
        <f t="shared" si="46"/>
        <v>3.4805067492857139E-2</v>
      </c>
      <c r="Q56" s="76">
        <f t="shared" si="46"/>
        <v>3.5687865942857146E-2</v>
      </c>
      <c r="R56" s="76">
        <f t="shared" si="46"/>
        <v>3.6553376749999998E-2</v>
      </c>
      <c r="S56" s="76">
        <f t="shared" si="46"/>
        <v>3.740159991428571E-2</v>
      </c>
      <c r="T56" s="76">
        <f t="shared" si="46"/>
        <v>3.8232535435714289E-2</v>
      </c>
      <c r="U56" s="76">
        <f t="shared" si="46"/>
        <v>3.9046183314285714E-2</v>
      </c>
      <c r="V56" s="76">
        <f t="shared" si="46"/>
        <v>3.9842543550000005E-2</v>
      </c>
      <c r="W56" s="76">
        <f t="shared" si="46"/>
        <v>4.0621616142857142E-2</v>
      </c>
      <c r="X56" s="76">
        <f t="shared" si="46"/>
        <v>4.1383401092857139E-2</v>
      </c>
      <c r="Y56" s="76">
        <f t="shared" si="46"/>
        <v>4.2127898400000002E-2</v>
      </c>
      <c r="Z56" s="76">
        <f t="shared" si="46"/>
        <v>4.2641898571428569E-2</v>
      </c>
      <c r="AA56" s="76">
        <f t="shared" si="46"/>
        <v>4.2296145714285714E-2</v>
      </c>
      <c r="AB56" s="76">
        <f t="shared" si="46"/>
        <v>4.195039285714286E-2</v>
      </c>
      <c r="AC56" s="76">
        <f t="shared" si="46"/>
        <v>4.1604639999999998E-2</v>
      </c>
      <c r="AD56" s="76">
        <f t="shared" si="46"/>
        <v>4.1258887142857144E-2</v>
      </c>
      <c r="AE56" s="76">
        <f t="shared" si="46"/>
        <v>4.0913134285714289E-2</v>
      </c>
      <c r="AF56" s="76">
        <f t="shared" si="46"/>
        <v>3.7423409367857138E-2</v>
      </c>
      <c r="AG56" s="76">
        <f t="shared" si="46"/>
        <v>3.7908884928571432E-2</v>
      </c>
    </row>
    <row r="57" spans="1:33" s="107" customFormat="1" x14ac:dyDescent="0.25">
      <c r="A57" s="35" t="s">
        <v>43</v>
      </c>
      <c r="B57" s="76">
        <f>O83*B157</f>
        <v>2.8540335099999998</v>
      </c>
      <c r="C57" s="76">
        <f t="shared" ref="C57:AG57" si="47">P83*C157</f>
        <v>3.2267427999999998</v>
      </c>
      <c r="D57" s="76">
        <f t="shared" si="47"/>
        <v>3.4057137099999997</v>
      </c>
      <c r="E57" s="76">
        <f t="shared" si="47"/>
        <v>4.0263531199999996</v>
      </c>
      <c r="F57" s="76">
        <f t="shared" si="47"/>
        <v>4.6344108299999993</v>
      </c>
      <c r="G57" s="76">
        <f t="shared" si="47"/>
        <v>5.2298868399999998</v>
      </c>
      <c r="H57" s="76">
        <f t="shared" si="47"/>
        <v>5.8127811500000002</v>
      </c>
      <c r="I57" s="76">
        <f t="shared" si="47"/>
        <v>6.3830937599999995</v>
      </c>
      <c r="J57" s="76">
        <f t="shared" si="47"/>
        <v>6.9408246699999996</v>
      </c>
      <c r="K57" s="76">
        <f t="shared" si="47"/>
        <v>7.4859738799999986</v>
      </c>
      <c r="L57" s="76">
        <f t="shared" si="47"/>
        <v>8.0185413899999993</v>
      </c>
      <c r="M57" s="76">
        <f t="shared" si="47"/>
        <v>8.5101599999999991</v>
      </c>
      <c r="N57" s="76">
        <f t="shared" si="47"/>
        <v>9.1167826624999986</v>
      </c>
      <c r="O57" s="76">
        <f t="shared" si="47"/>
        <v>9.723910649999997</v>
      </c>
      <c r="P57" s="76">
        <f t="shared" si="47"/>
        <v>10.3315439625</v>
      </c>
      <c r="Q57" s="76">
        <f t="shared" si="47"/>
        <v>10.939682599999999</v>
      </c>
      <c r="R57" s="76">
        <f t="shared" si="47"/>
        <v>11.5483265625</v>
      </c>
      <c r="S57" s="76">
        <f t="shared" si="47"/>
        <v>12.157475849999999</v>
      </c>
      <c r="T57" s="76">
        <f t="shared" si="47"/>
        <v>12.767130462499997</v>
      </c>
      <c r="U57" s="76">
        <f t="shared" si="47"/>
        <v>13.195970740657284</v>
      </c>
      <c r="V57" s="76">
        <f t="shared" si="47"/>
        <v>13.20148329522439</v>
      </c>
      <c r="W57" s="76">
        <f t="shared" si="47"/>
        <v>13.206995849791493</v>
      </c>
      <c r="X57" s="76">
        <f t="shared" si="47"/>
        <v>13.212508404358603</v>
      </c>
      <c r="Y57" s="76">
        <f t="shared" si="47"/>
        <v>13.218020958925708</v>
      </c>
      <c r="Z57" s="76">
        <f t="shared" si="47"/>
        <v>13.223533513492812</v>
      </c>
      <c r="AA57" s="76">
        <f t="shared" si="47"/>
        <v>13.229046068059919</v>
      </c>
      <c r="AB57" s="76">
        <f t="shared" si="47"/>
        <v>13.234558622627025</v>
      </c>
      <c r="AC57" s="76">
        <f t="shared" si="47"/>
        <v>13.240071177194128</v>
      </c>
      <c r="AD57" s="76">
        <f t="shared" si="47"/>
        <v>13.245583731761235</v>
      </c>
      <c r="AE57" s="76">
        <f t="shared" si="47"/>
        <v>13.251096286328341</v>
      </c>
      <c r="AF57" s="76">
        <f t="shared" si="47"/>
        <v>11.033494538395447</v>
      </c>
      <c r="AG57" s="76">
        <f t="shared" si="47"/>
        <v>11.030931395462551</v>
      </c>
    </row>
    <row r="58" spans="1:33" s="107" customFormat="1" x14ac:dyDescent="0.25">
      <c r="A58" s="35" t="s">
        <v>44</v>
      </c>
      <c r="B58" s="76">
        <f>O85*B158</f>
        <v>0</v>
      </c>
      <c r="C58" s="76">
        <f t="shared" ref="C58:AG58" si="48">P85*C158</f>
        <v>0</v>
      </c>
      <c r="D58" s="76">
        <f t="shared" si="48"/>
        <v>0</v>
      </c>
      <c r="E58" s="76">
        <f t="shared" si="48"/>
        <v>0</v>
      </c>
      <c r="F58" s="76">
        <f t="shared" si="48"/>
        <v>0</v>
      </c>
      <c r="G58" s="76">
        <f t="shared" si="48"/>
        <v>0</v>
      </c>
      <c r="H58" s="76">
        <f t="shared" si="48"/>
        <v>0</v>
      </c>
      <c r="I58" s="76">
        <f t="shared" si="48"/>
        <v>0</v>
      </c>
      <c r="J58" s="76">
        <f t="shared" si="48"/>
        <v>0</v>
      </c>
      <c r="K58" s="76">
        <f t="shared" si="48"/>
        <v>0</v>
      </c>
      <c r="L58" s="76">
        <f t="shared" si="48"/>
        <v>0</v>
      </c>
      <c r="M58" s="76">
        <f t="shared" si="48"/>
        <v>0.99566249999999989</v>
      </c>
      <c r="N58" s="76">
        <f t="shared" si="48"/>
        <v>1.4209812499999972</v>
      </c>
      <c r="O58" s="76">
        <f t="shared" si="48"/>
        <v>2.1293812499999967</v>
      </c>
      <c r="P58" s="76">
        <f t="shared" si="48"/>
        <v>2.8363874999999972</v>
      </c>
      <c r="Q58" s="76">
        <f t="shared" si="48"/>
        <v>3.5420000000000003</v>
      </c>
      <c r="R58" s="76">
        <f t="shared" si="48"/>
        <v>4.2462187499999988</v>
      </c>
      <c r="S58" s="76">
        <f t="shared" si="48"/>
        <v>4.9490437499999995</v>
      </c>
      <c r="T58" s="76">
        <f t="shared" si="48"/>
        <v>5.6504749999999992</v>
      </c>
      <c r="U58" s="76">
        <f t="shared" si="48"/>
        <v>6.3505124999999998</v>
      </c>
      <c r="V58" s="76">
        <f t="shared" si="48"/>
        <v>7.0491562499999993</v>
      </c>
      <c r="W58" s="76">
        <f t="shared" si="48"/>
        <v>7.7464062499999988</v>
      </c>
      <c r="X58" s="76">
        <f t="shared" si="48"/>
        <v>8.4422625</v>
      </c>
      <c r="Y58" s="76">
        <f t="shared" si="48"/>
        <v>8.4338999999999995</v>
      </c>
      <c r="Z58" s="76">
        <f t="shared" si="48"/>
        <v>8.425537499999999</v>
      </c>
      <c r="AA58" s="76">
        <f t="shared" si="48"/>
        <v>8.4171750000000003</v>
      </c>
      <c r="AB58" s="76">
        <f t="shared" si="48"/>
        <v>8.4088124999999998</v>
      </c>
      <c r="AC58" s="76">
        <f t="shared" si="48"/>
        <v>8.4004499999999993</v>
      </c>
      <c r="AD58" s="76">
        <f t="shared" si="48"/>
        <v>8.3920874999999988</v>
      </c>
      <c r="AE58" s="76">
        <f t="shared" si="48"/>
        <v>8.3837250000000001</v>
      </c>
      <c r="AF58" s="76">
        <f t="shared" si="48"/>
        <v>8.3753624999999978</v>
      </c>
      <c r="AG58" s="76">
        <f t="shared" si="48"/>
        <v>8.3669999999999991</v>
      </c>
    </row>
    <row r="59" spans="1:33" x14ac:dyDescent="0.25">
      <c r="A59" s="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row>
    <row r="60" spans="1:33" x14ac:dyDescent="0.25">
      <c r="A60" s="72" t="s">
        <v>250</v>
      </c>
      <c r="B60" s="72">
        <v>2019</v>
      </c>
      <c r="C60" s="72">
        <v>2020</v>
      </c>
      <c r="D60" s="72">
        <v>2021</v>
      </c>
      <c r="E60" s="72">
        <v>2022</v>
      </c>
      <c r="F60" s="72">
        <v>2023</v>
      </c>
      <c r="G60" s="72">
        <v>2024</v>
      </c>
      <c r="H60" s="72">
        <v>2025</v>
      </c>
      <c r="I60" s="72">
        <v>2026</v>
      </c>
      <c r="J60" s="72">
        <v>2027</v>
      </c>
      <c r="K60" s="72">
        <v>2028</v>
      </c>
      <c r="L60" s="72">
        <v>2029</v>
      </c>
      <c r="M60" s="72">
        <v>2030</v>
      </c>
      <c r="N60" s="72">
        <v>2031</v>
      </c>
      <c r="O60" s="72">
        <v>2032</v>
      </c>
      <c r="P60" s="72">
        <v>2033</v>
      </c>
      <c r="Q60" s="72">
        <v>2034</v>
      </c>
      <c r="R60" s="72">
        <v>2035</v>
      </c>
      <c r="S60" s="72">
        <v>2036</v>
      </c>
      <c r="T60" s="72">
        <v>2037</v>
      </c>
      <c r="U60" s="72">
        <v>2038</v>
      </c>
      <c r="V60" s="72">
        <v>2039</v>
      </c>
      <c r="W60" s="72">
        <v>2040</v>
      </c>
      <c r="X60" s="72">
        <v>2041</v>
      </c>
      <c r="Y60" s="72">
        <v>2042</v>
      </c>
      <c r="Z60" s="72">
        <v>2043</v>
      </c>
      <c r="AA60" s="72">
        <v>2044</v>
      </c>
      <c r="AB60" s="72">
        <v>2045</v>
      </c>
      <c r="AC60" s="72">
        <v>2046</v>
      </c>
      <c r="AD60" s="72">
        <v>2047</v>
      </c>
      <c r="AE60" s="72">
        <v>2048</v>
      </c>
      <c r="AF60" s="72">
        <v>2049</v>
      </c>
      <c r="AG60" s="72">
        <v>2050</v>
      </c>
    </row>
    <row r="61" spans="1:33" x14ac:dyDescent="0.25">
      <c r="A61" s="35" t="s">
        <v>35</v>
      </c>
      <c r="B61" s="76">
        <f>O77*B161</f>
        <v>0</v>
      </c>
      <c r="C61" s="76">
        <f t="shared" ref="C61:AG61" si="49">P77*C161</f>
        <v>0</v>
      </c>
      <c r="D61" s="76">
        <f t="shared" si="49"/>
        <v>0</v>
      </c>
      <c r="E61" s="76">
        <f t="shared" si="49"/>
        <v>0</v>
      </c>
      <c r="F61" s="76">
        <f t="shared" si="49"/>
        <v>0</v>
      </c>
      <c r="G61" s="76">
        <f t="shared" si="49"/>
        <v>0</v>
      </c>
      <c r="H61" s="76">
        <f t="shared" si="49"/>
        <v>0</v>
      </c>
      <c r="I61" s="76">
        <f t="shared" si="49"/>
        <v>0</v>
      </c>
      <c r="J61" s="76">
        <f t="shared" si="49"/>
        <v>0</v>
      </c>
      <c r="K61" s="76">
        <f t="shared" si="49"/>
        <v>0</v>
      </c>
      <c r="L61" s="76">
        <f t="shared" si="49"/>
        <v>0</v>
      </c>
      <c r="M61" s="76">
        <f t="shared" si="49"/>
        <v>0</v>
      </c>
      <c r="N61" s="76">
        <f t="shared" si="49"/>
        <v>0</v>
      </c>
      <c r="O61" s="76">
        <f t="shared" si="49"/>
        <v>0</v>
      </c>
      <c r="P61" s="76">
        <f t="shared" si="49"/>
        <v>0</v>
      </c>
      <c r="Q61" s="76">
        <f t="shared" si="49"/>
        <v>0</v>
      </c>
      <c r="R61" s="76">
        <f t="shared" si="49"/>
        <v>0</v>
      </c>
      <c r="S61" s="76">
        <f t="shared" si="49"/>
        <v>0</v>
      </c>
      <c r="T61" s="76">
        <f t="shared" si="49"/>
        <v>0</v>
      </c>
      <c r="U61" s="76">
        <f t="shared" si="49"/>
        <v>0</v>
      </c>
      <c r="V61" s="76">
        <f t="shared" si="49"/>
        <v>0</v>
      </c>
      <c r="W61" s="76">
        <f t="shared" si="49"/>
        <v>0</v>
      </c>
      <c r="X61" s="76">
        <f t="shared" si="49"/>
        <v>0</v>
      </c>
      <c r="Y61" s="76">
        <f t="shared" si="49"/>
        <v>0</v>
      </c>
      <c r="Z61" s="76">
        <f t="shared" si="49"/>
        <v>0</v>
      </c>
      <c r="AA61" s="76">
        <f t="shared" si="49"/>
        <v>0</v>
      </c>
      <c r="AB61" s="76">
        <f t="shared" si="49"/>
        <v>0</v>
      </c>
      <c r="AC61" s="76">
        <f t="shared" si="49"/>
        <v>0</v>
      </c>
      <c r="AD61" s="76">
        <f t="shared" si="49"/>
        <v>0</v>
      </c>
      <c r="AE61" s="76">
        <f t="shared" si="49"/>
        <v>0</v>
      </c>
      <c r="AF61" s="76">
        <f t="shared" si="49"/>
        <v>0</v>
      </c>
      <c r="AG61" s="76">
        <f t="shared" si="49"/>
        <v>0</v>
      </c>
    </row>
    <row r="62" spans="1:33" x14ac:dyDescent="0.25">
      <c r="A62" s="35" t="s">
        <v>36</v>
      </c>
      <c r="B62" s="76">
        <f>O77*B162</f>
        <v>0</v>
      </c>
      <c r="C62" s="76">
        <f t="shared" ref="C62:AG62" si="50">P77*C162</f>
        <v>0</v>
      </c>
      <c r="D62" s="76">
        <f t="shared" si="50"/>
        <v>0</v>
      </c>
      <c r="E62" s="76">
        <f t="shared" si="50"/>
        <v>0</v>
      </c>
      <c r="F62" s="76">
        <f t="shared" si="50"/>
        <v>0</v>
      </c>
      <c r="G62" s="76">
        <f t="shared" si="50"/>
        <v>0</v>
      </c>
      <c r="H62" s="76">
        <f t="shared" si="50"/>
        <v>0</v>
      </c>
      <c r="I62" s="76">
        <f t="shared" si="50"/>
        <v>0</v>
      </c>
      <c r="J62" s="76">
        <f t="shared" si="50"/>
        <v>0</v>
      </c>
      <c r="K62" s="76">
        <f t="shared" si="50"/>
        <v>0</v>
      </c>
      <c r="L62" s="76">
        <f t="shared" si="50"/>
        <v>0</v>
      </c>
      <c r="M62" s="76">
        <f t="shared" si="50"/>
        <v>0</v>
      </c>
      <c r="N62" s="76">
        <f t="shared" si="50"/>
        <v>0</v>
      </c>
      <c r="O62" s="76">
        <f t="shared" si="50"/>
        <v>0</v>
      </c>
      <c r="P62" s="76">
        <f t="shared" si="50"/>
        <v>0</v>
      </c>
      <c r="Q62" s="76">
        <f t="shared" si="50"/>
        <v>0</v>
      </c>
      <c r="R62" s="76">
        <f t="shared" si="50"/>
        <v>0</v>
      </c>
      <c r="S62" s="76">
        <f t="shared" si="50"/>
        <v>0</v>
      </c>
      <c r="T62" s="76">
        <f t="shared" si="50"/>
        <v>0</v>
      </c>
      <c r="U62" s="76">
        <f t="shared" si="50"/>
        <v>0</v>
      </c>
      <c r="V62" s="76">
        <f t="shared" si="50"/>
        <v>0</v>
      </c>
      <c r="W62" s="76">
        <f t="shared" si="50"/>
        <v>0</v>
      </c>
      <c r="X62" s="76">
        <f t="shared" si="50"/>
        <v>0</v>
      </c>
      <c r="Y62" s="76">
        <f t="shared" si="50"/>
        <v>0</v>
      </c>
      <c r="Z62" s="76">
        <f t="shared" si="50"/>
        <v>0</v>
      </c>
      <c r="AA62" s="76">
        <f t="shared" si="50"/>
        <v>0</v>
      </c>
      <c r="AB62" s="76">
        <f t="shared" si="50"/>
        <v>0</v>
      </c>
      <c r="AC62" s="76">
        <f t="shared" si="50"/>
        <v>0</v>
      </c>
      <c r="AD62" s="76">
        <f t="shared" si="50"/>
        <v>0</v>
      </c>
      <c r="AE62" s="76">
        <f t="shared" si="50"/>
        <v>0</v>
      </c>
      <c r="AF62" s="76">
        <f t="shared" si="50"/>
        <v>0</v>
      </c>
      <c r="AG62" s="76">
        <f t="shared" si="50"/>
        <v>0</v>
      </c>
    </row>
    <row r="63" spans="1:33" x14ac:dyDescent="0.25">
      <c r="A63" s="35" t="s">
        <v>37</v>
      </c>
      <c r="B63" s="76">
        <f>O77*B163</f>
        <v>0</v>
      </c>
      <c r="C63" s="76">
        <f t="shared" ref="C63:AG63" si="51">P77*C163</f>
        <v>0</v>
      </c>
      <c r="D63" s="76">
        <f t="shared" si="51"/>
        <v>0</v>
      </c>
      <c r="E63" s="76">
        <f t="shared" si="51"/>
        <v>0</v>
      </c>
      <c r="F63" s="76">
        <f t="shared" si="51"/>
        <v>0</v>
      </c>
      <c r="G63" s="76">
        <f t="shared" si="51"/>
        <v>0</v>
      </c>
      <c r="H63" s="76">
        <f t="shared" si="51"/>
        <v>0</v>
      </c>
      <c r="I63" s="76">
        <f t="shared" si="51"/>
        <v>0</v>
      </c>
      <c r="J63" s="76">
        <f t="shared" si="51"/>
        <v>0</v>
      </c>
      <c r="K63" s="76">
        <f t="shared" si="51"/>
        <v>0</v>
      </c>
      <c r="L63" s="76">
        <f t="shared" si="51"/>
        <v>0</v>
      </c>
      <c r="M63" s="76">
        <f t="shared" si="51"/>
        <v>0</v>
      </c>
      <c r="N63" s="76">
        <f t="shared" si="51"/>
        <v>0</v>
      </c>
      <c r="O63" s="76">
        <f t="shared" si="51"/>
        <v>0</v>
      </c>
      <c r="P63" s="76">
        <f t="shared" si="51"/>
        <v>0</v>
      </c>
      <c r="Q63" s="76">
        <f t="shared" si="51"/>
        <v>0</v>
      </c>
      <c r="R63" s="76">
        <f t="shared" si="51"/>
        <v>0</v>
      </c>
      <c r="S63" s="76">
        <f t="shared" si="51"/>
        <v>0</v>
      </c>
      <c r="T63" s="76">
        <f t="shared" si="51"/>
        <v>0</v>
      </c>
      <c r="U63" s="76">
        <f t="shared" si="51"/>
        <v>0</v>
      </c>
      <c r="V63" s="76">
        <f t="shared" si="51"/>
        <v>0</v>
      </c>
      <c r="W63" s="76">
        <f t="shared" si="51"/>
        <v>0</v>
      </c>
      <c r="X63" s="76">
        <f t="shared" si="51"/>
        <v>0</v>
      </c>
      <c r="Y63" s="76">
        <f t="shared" si="51"/>
        <v>0</v>
      </c>
      <c r="Z63" s="76">
        <f t="shared" si="51"/>
        <v>0</v>
      </c>
      <c r="AA63" s="76">
        <f t="shared" si="51"/>
        <v>0</v>
      </c>
      <c r="AB63" s="76">
        <f t="shared" si="51"/>
        <v>0</v>
      </c>
      <c r="AC63" s="76">
        <f t="shared" si="51"/>
        <v>0</v>
      </c>
      <c r="AD63" s="76">
        <f t="shared" si="51"/>
        <v>0</v>
      </c>
      <c r="AE63" s="76">
        <f t="shared" si="51"/>
        <v>0</v>
      </c>
      <c r="AF63" s="76">
        <f t="shared" si="51"/>
        <v>0</v>
      </c>
      <c r="AG63" s="76">
        <f t="shared" si="51"/>
        <v>0</v>
      </c>
    </row>
    <row r="64" spans="1:33" x14ac:dyDescent="0.25">
      <c r="A64" s="35" t="s">
        <v>40</v>
      </c>
      <c r="B64" s="76">
        <f>O79*B164</f>
        <v>0</v>
      </c>
      <c r="C64" s="76">
        <f t="shared" ref="C64:AG64" si="52">P79*C164</f>
        <v>0</v>
      </c>
      <c r="D64" s="76">
        <f t="shared" si="52"/>
        <v>0</v>
      </c>
      <c r="E64" s="76">
        <f t="shared" si="52"/>
        <v>0</v>
      </c>
      <c r="F64" s="76">
        <f t="shared" si="52"/>
        <v>0</v>
      </c>
      <c r="G64" s="76">
        <f t="shared" si="52"/>
        <v>0</v>
      </c>
      <c r="H64" s="76">
        <f t="shared" si="52"/>
        <v>0</v>
      </c>
      <c r="I64" s="76">
        <f t="shared" si="52"/>
        <v>0</v>
      </c>
      <c r="J64" s="76">
        <f t="shared" si="52"/>
        <v>0</v>
      </c>
      <c r="K64" s="76">
        <f t="shared" si="52"/>
        <v>0</v>
      </c>
      <c r="L64" s="76">
        <f t="shared" si="52"/>
        <v>0</v>
      </c>
      <c r="M64" s="76">
        <f t="shared" si="52"/>
        <v>0</v>
      </c>
      <c r="N64" s="76">
        <f t="shared" si="52"/>
        <v>0</v>
      </c>
      <c r="O64" s="76">
        <f t="shared" si="52"/>
        <v>0</v>
      </c>
      <c r="P64" s="76">
        <f t="shared" si="52"/>
        <v>0</v>
      </c>
      <c r="Q64" s="76">
        <f t="shared" si="52"/>
        <v>0</v>
      </c>
      <c r="R64" s="76">
        <f t="shared" si="52"/>
        <v>0</v>
      </c>
      <c r="S64" s="76">
        <f t="shared" si="52"/>
        <v>0</v>
      </c>
      <c r="T64" s="76">
        <f t="shared" si="52"/>
        <v>0</v>
      </c>
      <c r="U64" s="76">
        <f t="shared" si="52"/>
        <v>0</v>
      </c>
      <c r="V64" s="76">
        <f t="shared" si="52"/>
        <v>0</v>
      </c>
      <c r="W64" s="76">
        <f t="shared" si="52"/>
        <v>0</v>
      </c>
      <c r="X64" s="76">
        <f t="shared" si="52"/>
        <v>0</v>
      </c>
      <c r="Y64" s="76">
        <f t="shared" si="52"/>
        <v>0</v>
      </c>
      <c r="Z64" s="76">
        <f t="shared" si="52"/>
        <v>0</v>
      </c>
      <c r="AA64" s="76">
        <f t="shared" si="52"/>
        <v>0</v>
      </c>
      <c r="AB64" s="76">
        <f t="shared" si="52"/>
        <v>0</v>
      </c>
      <c r="AC64" s="76">
        <f t="shared" si="52"/>
        <v>0</v>
      </c>
      <c r="AD64" s="76">
        <f t="shared" si="52"/>
        <v>0</v>
      </c>
      <c r="AE64" s="76">
        <f t="shared" si="52"/>
        <v>0</v>
      </c>
      <c r="AF64" s="76">
        <f t="shared" si="52"/>
        <v>0.19393285416666664</v>
      </c>
      <c r="AG64" s="76">
        <f t="shared" si="52"/>
        <v>0.19378499999999999</v>
      </c>
    </row>
    <row r="65" spans="1:47" x14ac:dyDescent="0.25">
      <c r="A65" s="35" t="s">
        <v>41</v>
      </c>
      <c r="B65" s="76">
        <f>O81*B165</f>
        <v>3.6558893328571436E-2</v>
      </c>
      <c r="C65" s="76">
        <f t="shared" ref="C65:AG65" si="53">P81*C165</f>
        <v>4.2342034428571429E-2</v>
      </c>
      <c r="D65" s="76">
        <f t="shared" si="53"/>
        <v>5.0614889164285713E-2</v>
      </c>
      <c r="E65" s="76">
        <f t="shared" si="53"/>
        <v>5.9501184400000011E-2</v>
      </c>
      <c r="F65" s="76">
        <f t="shared" si="53"/>
        <v>6.7964576635714286E-2</v>
      </c>
      <c r="G65" s="76">
        <f t="shared" si="53"/>
        <v>7.6005065871428579E-2</v>
      </c>
      <c r="H65" s="76">
        <f t="shared" si="53"/>
        <v>8.362265210714287E-2</v>
      </c>
      <c r="I65" s="76">
        <f t="shared" si="53"/>
        <v>9.0817335342857144E-2</v>
      </c>
      <c r="J65" s="76">
        <f t="shared" si="53"/>
        <v>9.7589115578571431E-2</v>
      </c>
      <c r="K65" s="76">
        <f t="shared" si="53"/>
        <v>0.10393799281428573</v>
      </c>
      <c r="L65" s="76">
        <f t="shared" si="53"/>
        <v>0.108776205</v>
      </c>
      <c r="M65" s="76">
        <f t="shared" si="53"/>
        <v>0.10605754285714285</v>
      </c>
      <c r="N65" s="76">
        <f t="shared" si="53"/>
        <v>0.1140528988392857</v>
      </c>
      <c r="O65" s="76">
        <f t="shared" si="53"/>
        <v>0.11321012624999999</v>
      </c>
      <c r="P65" s="76">
        <f t="shared" si="53"/>
        <v>0.11236735366071428</v>
      </c>
      <c r="Q65" s="76">
        <f t="shared" si="53"/>
        <v>0.11917363334926775</v>
      </c>
      <c r="R65" s="76">
        <f t="shared" si="53"/>
        <v>0.12678704342027189</v>
      </c>
      <c r="S65" s="76">
        <f t="shared" si="53"/>
        <v>0.12582163956270465</v>
      </c>
      <c r="T65" s="76">
        <f t="shared" si="53"/>
        <v>0.12485623570513738</v>
      </c>
      <c r="U65" s="76">
        <f t="shared" si="53"/>
        <v>0.12389083184757009</v>
      </c>
      <c r="V65" s="76">
        <f t="shared" si="53"/>
        <v>0.12292542799000282</v>
      </c>
      <c r="W65" s="76">
        <f t="shared" si="53"/>
        <v>0.12196002413243553</v>
      </c>
      <c r="X65" s="76">
        <f t="shared" si="53"/>
        <v>0.12099462027486826</v>
      </c>
      <c r="Y65" s="76">
        <f t="shared" si="53"/>
        <v>0.12002921641730101</v>
      </c>
      <c r="Z65" s="76">
        <f t="shared" si="53"/>
        <v>0.11906381255973372</v>
      </c>
      <c r="AA65" s="76">
        <f t="shared" si="53"/>
        <v>0.11935456319686923</v>
      </c>
      <c r="AB65" s="76">
        <f t="shared" si="53"/>
        <v>0.11947388292143256</v>
      </c>
      <c r="AC65" s="76">
        <f t="shared" si="53"/>
        <v>0.11848918567402636</v>
      </c>
      <c r="AD65" s="76">
        <f t="shared" si="53"/>
        <v>0.12524052976590591</v>
      </c>
      <c r="AE65" s="76">
        <f t="shared" si="53"/>
        <v>0.13186221653635688</v>
      </c>
      <c r="AF65" s="76">
        <f t="shared" si="53"/>
        <v>0.11381098022109354</v>
      </c>
      <c r="AG65" s="76">
        <f t="shared" si="53"/>
        <v>0.11595815368440164</v>
      </c>
    </row>
    <row r="66" spans="1:47" x14ac:dyDescent="0.25">
      <c r="A66" s="35" t="s">
        <v>42</v>
      </c>
      <c r="B66" s="76">
        <f>O81*B166</f>
        <v>6.1938620928571435E-3</v>
      </c>
      <c r="C66" s="76">
        <f t="shared" ref="C66:AG66" si="54">P81*C166</f>
        <v>6.3661100714285717E-3</v>
      </c>
      <c r="D66" s="76">
        <f t="shared" si="54"/>
        <v>6.8163317785714279E-3</v>
      </c>
      <c r="E66" s="76">
        <f t="shared" si="54"/>
        <v>1.0224547200000001E-2</v>
      </c>
      <c r="F66" s="76">
        <f t="shared" si="54"/>
        <v>1.3481725835714286E-2</v>
      </c>
      <c r="G66" s="76">
        <f t="shared" si="54"/>
        <v>1.6587867685714287E-2</v>
      </c>
      <c r="H66" s="76">
        <f t="shared" si="54"/>
        <v>1.9542972750000002E-2</v>
      </c>
      <c r="I66" s="76">
        <f t="shared" si="54"/>
        <v>2.2347041028571428E-2</v>
      </c>
      <c r="J66" s="76">
        <f t="shared" si="54"/>
        <v>2.5000072521428572E-2</v>
      </c>
      <c r="K66" s="76">
        <f t="shared" si="54"/>
        <v>2.7502067228571431E-2</v>
      </c>
      <c r="L66" s="76">
        <f t="shared" si="54"/>
        <v>2.9853025150000004E-2</v>
      </c>
      <c r="M66" s="76">
        <f t="shared" si="54"/>
        <v>3.2052946285714284E-2</v>
      </c>
      <c r="N66" s="76">
        <f t="shared" si="54"/>
        <v>3.2987607664285705E-2</v>
      </c>
      <c r="O66" s="76">
        <f t="shared" si="54"/>
        <v>3.3904981399999999E-2</v>
      </c>
      <c r="P66" s="76">
        <f t="shared" si="54"/>
        <v>3.4805067492857139E-2</v>
      </c>
      <c r="Q66" s="76">
        <f t="shared" si="54"/>
        <v>3.5687865942857146E-2</v>
      </c>
      <c r="R66" s="76">
        <f t="shared" si="54"/>
        <v>3.6553376749999998E-2</v>
      </c>
      <c r="S66" s="76">
        <f t="shared" si="54"/>
        <v>3.740159991428571E-2</v>
      </c>
      <c r="T66" s="76">
        <f t="shared" si="54"/>
        <v>3.8232535435714289E-2</v>
      </c>
      <c r="U66" s="76">
        <f t="shared" si="54"/>
        <v>3.9046183314285714E-2</v>
      </c>
      <c r="V66" s="76">
        <f t="shared" si="54"/>
        <v>3.9842543550000005E-2</v>
      </c>
      <c r="W66" s="76">
        <f t="shared" si="54"/>
        <v>4.0621616142857142E-2</v>
      </c>
      <c r="X66" s="76">
        <f t="shared" si="54"/>
        <v>4.1383401092857139E-2</v>
      </c>
      <c r="Y66" s="76">
        <f t="shared" si="54"/>
        <v>4.2127898400000002E-2</v>
      </c>
      <c r="Z66" s="76">
        <f t="shared" si="54"/>
        <v>4.2641898571428569E-2</v>
      </c>
      <c r="AA66" s="76">
        <f t="shared" si="54"/>
        <v>4.2296145714285714E-2</v>
      </c>
      <c r="AB66" s="76">
        <f t="shared" si="54"/>
        <v>4.195039285714286E-2</v>
      </c>
      <c r="AC66" s="76">
        <f t="shared" si="54"/>
        <v>4.1604639999999998E-2</v>
      </c>
      <c r="AD66" s="76">
        <f t="shared" si="54"/>
        <v>4.1258887142857144E-2</v>
      </c>
      <c r="AE66" s="76">
        <f t="shared" si="54"/>
        <v>4.0913134285714289E-2</v>
      </c>
      <c r="AF66" s="76">
        <f t="shared" si="54"/>
        <v>3.7423409367857138E-2</v>
      </c>
      <c r="AG66" s="76">
        <f t="shared" si="54"/>
        <v>3.7908884928571432E-2</v>
      </c>
    </row>
    <row r="67" spans="1:47" x14ac:dyDescent="0.25">
      <c r="A67" s="35" t="s">
        <v>43</v>
      </c>
      <c r="B67" s="76">
        <f>O83*B167</f>
        <v>2.8540335099999998</v>
      </c>
      <c r="C67" s="76">
        <f t="shared" ref="C67:AG67" si="55">P83*C167</f>
        <v>3.2267427999999998</v>
      </c>
      <c r="D67" s="76">
        <f t="shared" si="55"/>
        <v>3.4057137099999997</v>
      </c>
      <c r="E67" s="76">
        <f t="shared" si="55"/>
        <v>4.0263531199999996</v>
      </c>
      <c r="F67" s="76">
        <f t="shared" si="55"/>
        <v>4.6344108299999993</v>
      </c>
      <c r="G67" s="76">
        <f t="shared" si="55"/>
        <v>5.2298868399999998</v>
      </c>
      <c r="H67" s="76">
        <f t="shared" si="55"/>
        <v>5.8127811500000002</v>
      </c>
      <c r="I67" s="76">
        <f t="shared" si="55"/>
        <v>6.3830937599999995</v>
      </c>
      <c r="J67" s="76">
        <f t="shared" si="55"/>
        <v>6.9408246699999996</v>
      </c>
      <c r="K67" s="76">
        <f t="shared" si="55"/>
        <v>7.4859738799999986</v>
      </c>
      <c r="L67" s="76">
        <f t="shared" si="55"/>
        <v>8.0185413899999993</v>
      </c>
      <c r="M67" s="76">
        <f t="shared" si="55"/>
        <v>8.5101599999999991</v>
      </c>
      <c r="N67" s="76">
        <f t="shared" si="55"/>
        <v>9.1167826624999986</v>
      </c>
      <c r="O67" s="76">
        <f t="shared" si="55"/>
        <v>9.723910649999997</v>
      </c>
      <c r="P67" s="76">
        <f t="shared" si="55"/>
        <v>10.3315439625</v>
      </c>
      <c r="Q67" s="76">
        <f t="shared" si="55"/>
        <v>10.939682599999999</v>
      </c>
      <c r="R67" s="76">
        <f t="shared" si="55"/>
        <v>11.5483265625</v>
      </c>
      <c r="S67" s="76">
        <f t="shared" si="55"/>
        <v>11.938320893008628</v>
      </c>
      <c r="T67" s="76">
        <f t="shared" si="55"/>
        <v>12.292490760601728</v>
      </c>
      <c r="U67" s="76">
        <f t="shared" si="55"/>
        <v>12.833015552194636</v>
      </c>
      <c r="V67" s="76">
        <f t="shared" si="55"/>
        <v>13.131076017874117</v>
      </c>
      <c r="W67" s="76">
        <f t="shared" si="55"/>
        <v>13.308937353670743</v>
      </c>
      <c r="X67" s="76">
        <f t="shared" si="55"/>
        <v>13.377557370221547</v>
      </c>
      <c r="Y67" s="76">
        <f t="shared" si="55"/>
        <v>13.383138786915563</v>
      </c>
      <c r="Z67" s="76">
        <f t="shared" si="55"/>
        <v>13.388720203609582</v>
      </c>
      <c r="AA67" s="76">
        <f t="shared" si="55"/>
        <v>13.415832906750266</v>
      </c>
      <c r="AB67" s="76">
        <f t="shared" si="55"/>
        <v>13.421423295549364</v>
      </c>
      <c r="AC67" s="76">
        <f t="shared" si="55"/>
        <v>13.427013684348459</v>
      </c>
      <c r="AD67" s="76">
        <f t="shared" si="55"/>
        <v>13.432604073147557</v>
      </c>
      <c r="AE67" s="76">
        <f t="shared" si="55"/>
        <v>13.65556790892856</v>
      </c>
      <c r="AF67" s="76">
        <f t="shared" si="55"/>
        <v>11.438134424197612</v>
      </c>
      <c r="AG67" s="76">
        <f t="shared" si="55"/>
        <v>11.43573954446666</v>
      </c>
    </row>
    <row r="68" spans="1:47" x14ac:dyDescent="0.25">
      <c r="A68" s="35" t="s">
        <v>44</v>
      </c>
      <c r="B68" s="76">
        <f>O85*B168</f>
        <v>0</v>
      </c>
      <c r="C68" s="76">
        <f t="shared" ref="C68:AG68" si="56">P85*C168</f>
        <v>0</v>
      </c>
      <c r="D68" s="76">
        <f t="shared" si="56"/>
        <v>0</v>
      </c>
      <c r="E68" s="76">
        <f t="shared" si="56"/>
        <v>0</v>
      </c>
      <c r="F68" s="76">
        <f t="shared" si="56"/>
        <v>0</v>
      </c>
      <c r="G68" s="76">
        <f t="shared" si="56"/>
        <v>0</v>
      </c>
      <c r="H68" s="76">
        <f t="shared" si="56"/>
        <v>0</v>
      </c>
      <c r="I68" s="76">
        <f t="shared" si="56"/>
        <v>0</v>
      </c>
      <c r="J68" s="76">
        <f t="shared" si="56"/>
        <v>0</v>
      </c>
      <c r="K68" s="76">
        <f t="shared" si="56"/>
        <v>0</v>
      </c>
      <c r="L68" s="76">
        <f t="shared" si="56"/>
        <v>0</v>
      </c>
      <c r="M68" s="76">
        <f t="shared" si="56"/>
        <v>0.46319189457428322</v>
      </c>
      <c r="N68" s="76">
        <f t="shared" si="56"/>
        <v>1.1732286493199109</v>
      </c>
      <c r="O68" s="76">
        <f t="shared" si="56"/>
        <v>1.8818716540655385</v>
      </c>
      <c r="P68" s="76">
        <f t="shared" si="56"/>
        <v>2.5891209088111662</v>
      </c>
      <c r="Q68" s="76">
        <f t="shared" si="56"/>
        <v>3.2949764135567827</v>
      </c>
      <c r="R68" s="76">
        <f t="shared" si="56"/>
        <v>3.9994381683024094</v>
      </c>
      <c r="S68" s="76">
        <f t="shared" si="56"/>
        <v>3.9954999230480377</v>
      </c>
      <c r="T68" s="76">
        <f t="shared" si="56"/>
        <v>3.9915616777936651</v>
      </c>
      <c r="U68" s="76">
        <f t="shared" si="56"/>
        <v>3.987623432539293</v>
      </c>
      <c r="V68" s="76">
        <f t="shared" si="56"/>
        <v>4.2964906666943161</v>
      </c>
      <c r="W68" s="76">
        <f t="shared" si="56"/>
        <v>4.9964619339784191</v>
      </c>
      <c r="X68" s="76">
        <f t="shared" si="56"/>
        <v>5.6950394512625238</v>
      </c>
      <c r="Y68" s="76">
        <f t="shared" si="56"/>
        <v>6.156396424022641</v>
      </c>
      <c r="Z68" s="76">
        <f t="shared" si="56"/>
        <v>6.3191531249999988</v>
      </c>
      <c r="AA68" s="76">
        <f t="shared" si="56"/>
        <v>7.0143124999999991</v>
      </c>
      <c r="AB68" s="76">
        <f t="shared" si="56"/>
        <v>7.0073437500000004</v>
      </c>
      <c r="AC68" s="76">
        <f t="shared" si="56"/>
        <v>7.0003749999999982</v>
      </c>
      <c r="AD68" s="76">
        <f t="shared" si="56"/>
        <v>6.9934062499999996</v>
      </c>
      <c r="AE68" s="76">
        <f t="shared" si="56"/>
        <v>7.6850812499999996</v>
      </c>
      <c r="AF68" s="76">
        <f t="shared" si="56"/>
        <v>8.3753624999999978</v>
      </c>
      <c r="AG68" s="76">
        <f t="shared" si="56"/>
        <v>8.3669999999999991</v>
      </c>
    </row>
    <row r="69" spans="1:47" x14ac:dyDescent="0.25">
      <c r="A69" s="1"/>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row>
    <row r="75" spans="1:47" x14ac:dyDescent="0.25">
      <c r="A75" s="75" t="s">
        <v>177</v>
      </c>
      <c r="B75" s="75" t="s">
        <v>178</v>
      </c>
      <c r="C75" s="75" t="s">
        <v>179</v>
      </c>
      <c r="D75" s="75" t="s">
        <v>180</v>
      </c>
      <c r="E75" s="75" t="s">
        <v>181</v>
      </c>
      <c r="F75" s="75">
        <v>2010</v>
      </c>
      <c r="G75" s="75">
        <v>2011</v>
      </c>
      <c r="H75" s="75">
        <v>2012</v>
      </c>
      <c r="I75" s="75">
        <v>2013</v>
      </c>
      <c r="J75" s="75">
        <v>2014</v>
      </c>
      <c r="K75" s="75">
        <v>2015</v>
      </c>
      <c r="L75" s="75">
        <v>2016</v>
      </c>
      <c r="M75" s="75">
        <v>2017</v>
      </c>
      <c r="N75" s="75">
        <v>2018</v>
      </c>
      <c r="O75" s="75">
        <v>2019</v>
      </c>
      <c r="P75" s="75">
        <v>2020</v>
      </c>
      <c r="Q75" s="75">
        <v>2021</v>
      </c>
      <c r="R75" s="75">
        <v>2022</v>
      </c>
      <c r="S75" s="75">
        <v>2023</v>
      </c>
      <c r="T75" s="75">
        <v>2024</v>
      </c>
      <c r="U75" s="75">
        <v>2025</v>
      </c>
      <c r="V75" s="75">
        <v>2026</v>
      </c>
      <c r="W75" s="75">
        <v>2027</v>
      </c>
      <c r="X75" s="75">
        <v>2028</v>
      </c>
      <c r="Y75" s="75">
        <v>2029</v>
      </c>
      <c r="Z75" s="75">
        <v>2030</v>
      </c>
      <c r="AA75" s="75">
        <v>2031</v>
      </c>
      <c r="AB75" s="75">
        <v>2032</v>
      </c>
      <c r="AC75" s="75">
        <v>2033</v>
      </c>
      <c r="AD75" s="75">
        <v>2034</v>
      </c>
      <c r="AE75" s="75">
        <v>2035</v>
      </c>
      <c r="AF75" s="75">
        <v>2036</v>
      </c>
      <c r="AG75" s="75">
        <v>2037</v>
      </c>
      <c r="AH75" s="75">
        <v>2038</v>
      </c>
      <c r="AI75" s="75">
        <v>2039</v>
      </c>
      <c r="AJ75" s="75">
        <v>2040</v>
      </c>
      <c r="AK75" s="75">
        <v>2041</v>
      </c>
      <c r="AL75" s="75">
        <v>2042</v>
      </c>
      <c r="AM75" s="75">
        <v>2043</v>
      </c>
      <c r="AN75" s="75">
        <v>2044</v>
      </c>
      <c r="AO75" s="75">
        <v>2045</v>
      </c>
      <c r="AP75" s="75">
        <v>2046</v>
      </c>
      <c r="AQ75" s="75">
        <v>2047</v>
      </c>
      <c r="AR75" s="75">
        <v>2048</v>
      </c>
      <c r="AS75" s="75">
        <v>2049</v>
      </c>
      <c r="AT75" s="75">
        <v>2050</v>
      </c>
    </row>
    <row r="76" spans="1:47" x14ac:dyDescent="0.25">
      <c r="A76" s="6" t="s">
        <v>182</v>
      </c>
      <c r="B76" s="6" t="s">
        <v>114</v>
      </c>
      <c r="C76" s="6" t="s">
        <v>183</v>
      </c>
      <c r="D76" s="6" t="s">
        <v>184</v>
      </c>
      <c r="E76" s="6" t="s">
        <v>193</v>
      </c>
      <c r="F76" s="7">
        <v>4616.5206333333335</v>
      </c>
      <c r="G76" s="76">
        <v>4606.5969341666669</v>
      </c>
      <c r="H76" s="76">
        <v>4596.6732350000002</v>
      </c>
      <c r="I76" s="76">
        <v>4586.7495358333335</v>
      </c>
      <c r="J76" s="76">
        <v>4576.8258366666669</v>
      </c>
      <c r="K76" s="76">
        <v>4566.9021375000002</v>
      </c>
      <c r="L76" s="76">
        <v>4556.9784383333335</v>
      </c>
      <c r="M76" s="76">
        <v>4547.0547391666669</v>
      </c>
      <c r="N76" s="76">
        <v>4537.1310399999993</v>
      </c>
      <c r="O76" s="76">
        <v>4527.2073408333326</v>
      </c>
      <c r="P76" s="76">
        <v>4517.2836416666669</v>
      </c>
      <c r="Q76" s="76">
        <v>4507.3599425000002</v>
      </c>
      <c r="R76" s="76">
        <v>4497.4362433333336</v>
      </c>
      <c r="S76" s="76">
        <v>4487.512544166666</v>
      </c>
      <c r="T76" s="76">
        <v>4477.5888449999993</v>
      </c>
      <c r="U76" s="76">
        <v>4467.6651458333326</v>
      </c>
      <c r="V76" s="76">
        <v>4457.741446666666</v>
      </c>
      <c r="W76" s="76">
        <v>4447.8177474999993</v>
      </c>
      <c r="X76" s="76">
        <v>4437.8940483333326</v>
      </c>
      <c r="Y76" s="76">
        <v>4427.970349166666</v>
      </c>
      <c r="Z76" s="7">
        <v>4418.0466499999993</v>
      </c>
      <c r="AA76" s="76">
        <v>4420.9484716666657</v>
      </c>
      <c r="AB76" s="76">
        <v>4423.850293333333</v>
      </c>
      <c r="AC76" s="76">
        <v>4426.7521149999993</v>
      </c>
      <c r="AD76" s="76">
        <v>4429.6539366666666</v>
      </c>
      <c r="AE76" s="76">
        <v>4432.555758333333</v>
      </c>
      <c r="AF76" s="76">
        <v>4435.4575799999993</v>
      </c>
      <c r="AG76" s="76">
        <v>4438.3594016666666</v>
      </c>
      <c r="AH76" s="76">
        <v>4441.261223333333</v>
      </c>
      <c r="AI76" s="76">
        <v>4444.1630449999993</v>
      </c>
      <c r="AJ76" s="76">
        <v>4447.0648666666666</v>
      </c>
      <c r="AK76" s="76">
        <v>4449.966688333333</v>
      </c>
      <c r="AL76" s="76">
        <v>4452.8685100000002</v>
      </c>
      <c r="AM76" s="76">
        <v>4455.7703316666666</v>
      </c>
      <c r="AN76" s="76">
        <v>4458.672153333333</v>
      </c>
      <c r="AO76" s="76">
        <v>4461.5739750000002</v>
      </c>
      <c r="AP76" s="76">
        <v>4464.4757966666666</v>
      </c>
      <c r="AQ76" s="76">
        <v>4467.377618333333</v>
      </c>
      <c r="AR76" s="76">
        <v>4470.2794400000002</v>
      </c>
      <c r="AS76" s="76">
        <v>4473.1812616666666</v>
      </c>
      <c r="AT76" s="7">
        <v>4476.0830833333339</v>
      </c>
      <c r="AU76" s="19"/>
    </row>
    <row r="77" spans="1:47" hidden="1" x14ac:dyDescent="0.25">
      <c r="A77" s="6" t="s">
        <v>182</v>
      </c>
      <c r="B77" s="6" t="s">
        <v>114</v>
      </c>
      <c r="C77" s="6" t="s">
        <v>183</v>
      </c>
      <c r="D77" s="6" t="s">
        <v>185</v>
      </c>
      <c r="E77" s="6" t="s">
        <v>194</v>
      </c>
      <c r="F77" s="6">
        <v>0</v>
      </c>
      <c r="G77" s="6">
        <v>0</v>
      </c>
      <c r="H77" s="6">
        <v>0</v>
      </c>
      <c r="I77" s="6">
        <v>0</v>
      </c>
      <c r="J77" s="6">
        <v>0</v>
      </c>
      <c r="K77" s="6">
        <v>0</v>
      </c>
      <c r="L77" s="6">
        <v>0</v>
      </c>
      <c r="M77" s="6">
        <v>0</v>
      </c>
      <c r="N77" s="6">
        <v>0</v>
      </c>
      <c r="O77" s="6">
        <v>0</v>
      </c>
      <c r="P77" s="6">
        <v>0</v>
      </c>
      <c r="Q77" s="6">
        <v>0</v>
      </c>
      <c r="R77" s="6">
        <v>0</v>
      </c>
      <c r="S77" s="6">
        <v>0</v>
      </c>
      <c r="T77" s="6">
        <v>0</v>
      </c>
      <c r="U77" s="6">
        <v>0</v>
      </c>
      <c r="V77" s="6">
        <v>0</v>
      </c>
      <c r="W77" s="6">
        <v>0</v>
      </c>
      <c r="X77" s="6">
        <v>0</v>
      </c>
      <c r="Y77" s="6">
        <v>0</v>
      </c>
      <c r="Z77" s="6">
        <v>0</v>
      </c>
      <c r="AA77" s="6">
        <v>0</v>
      </c>
      <c r="AB77" s="6">
        <v>0</v>
      </c>
      <c r="AC77" s="6">
        <v>0</v>
      </c>
      <c r="AD77" s="6">
        <v>0</v>
      </c>
      <c r="AE77" s="6">
        <v>0</v>
      </c>
      <c r="AF77" s="6">
        <v>0</v>
      </c>
      <c r="AG77" s="6">
        <v>0</v>
      </c>
      <c r="AH77" s="6">
        <v>0</v>
      </c>
      <c r="AI77" s="6">
        <v>0</v>
      </c>
      <c r="AJ77" s="6">
        <v>0</v>
      </c>
      <c r="AK77" s="6">
        <v>0</v>
      </c>
      <c r="AL77" s="6">
        <v>0</v>
      </c>
      <c r="AM77" s="6">
        <v>0</v>
      </c>
      <c r="AN77" s="6">
        <v>0</v>
      </c>
      <c r="AO77" s="6">
        <v>0</v>
      </c>
      <c r="AP77" s="6">
        <v>0</v>
      </c>
      <c r="AQ77" s="6">
        <v>0</v>
      </c>
      <c r="AR77" s="6">
        <v>0</v>
      </c>
      <c r="AS77" s="6">
        <v>0</v>
      </c>
      <c r="AT77" s="6">
        <v>0</v>
      </c>
      <c r="AU77" s="19"/>
    </row>
    <row r="78" spans="1:47" x14ac:dyDescent="0.25">
      <c r="A78" s="6" t="s">
        <v>182</v>
      </c>
      <c r="B78" s="6" t="s">
        <v>186</v>
      </c>
      <c r="C78" s="6" t="s">
        <v>183</v>
      </c>
      <c r="D78" s="6" t="s">
        <v>184</v>
      </c>
      <c r="E78" s="6" t="s">
        <v>193</v>
      </c>
      <c r="F78" s="7">
        <v>442.53926666666666</v>
      </c>
      <c r="G78" s="76">
        <v>440.17771583333337</v>
      </c>
      <c r="H78" s="76">
        <v>437.81616500000001</v>
      </c>
      <c r="I78" s="76">
        <v>435.45461416666666</v>
      </c>
      <c r="J78" s="76">
        <v>433.0930633333333</v>
      </c>
      <c r="K78" s="76">
        <v>430.73151250000001</v>
      </c>
      <c r="L78" s="76">
        <v>428.36996166666665</v>
      </c>
      <c r="M78" s="76">
        <v>426.0084108333333</v>
      </c>
      <c r="N78" s="76">
        <v>423.64686</v>
      </c>
      <c r="O78" s="76">
        <v>421.28530916666665</v>
      </c>
      <c r="P78" s="76">
        <v>418.92375833333335</v>
      </c>
      <c r="Q78" s="76">
        <v>416.5622075</v>
      </c>
      <c r="R78" s="76">
        <v>414.20065666666665</v>
      </c>
      <c r="S78" s="76">
        <v>411.83910583333335</v>
      </c>
      <c r="T78" s="76">
        <v>409.47755499999994</v>
      </c>
      <c r="U78" s="76">
        <v>407.11600416666664</v>
      </c>
      <c r="V78" s="76">
        <v>404.75445333333329</v>
      </c>
      <c r="W78" s="76">
        <v>402.39290249999999</v>
      </c>
      <c r="X78" s="76">
        <v>400.03135166666669</v>
      </c>
      <c r="Y78" s="76">
        <v>397.66980083333328</v>
      </c>
      <c r="Z78" s="7">
        <v>395.30824999999999</v>
      </c>
      <c r="AA78" s="76">
        <v>394.00615916666669</v>
      </c>
      <c r="AB78" s="76">
        <v>392.70406833333334</v>
      </c>
      <c r="AC78" s="76">
        <v>391.40197749999999</v>
      </c>
      <c r="AD78" s="76">
        <v>390.09988666666663</v>
      </c>
      <c r="AE78" s="76">
        <v>388.79779583333334</v>
      </c>
      <c r="AF78" s="76">
        <v>387.49570499999999</v>
      </c>
      <c r="AG78" s="76">
        <v>386.19361416666669</v>
      </c>
      <c r="AH78" s="76">
        <v>384.89152333333334</v>
      </c>
      <c r="AI78" s="76">
        <v>383.58943250000004</v>
      </c>
      <c r="AJ78" s="76">
        <v>382.28734166666669</v>
      </c>
      <c r="AK78" s="76">
        <v>380.98525083333334</v>
      </c>
      <c r="AL78" s="76">
        <v>379.68316000000004</v>
      </c>
      <c r="AM78" s="76">
        <v>378.38106916666669</v>
      </c>
      <c r="AN78" s="76">
        <v>377.0789783333334</v>
      </c>
      <c r="AO78" s="76">
        <v>375.77688750000004</v>
      </c>
      <c r="AP78" s="76">
        <v>374.47479666666675</v>
      </c>
      <c r="AQ78" s="76">
        <v>373.1727058333334</v>
      </c>
      <c r="AR78" s="76">
        <v>371.87061500000004</v>
      </c>
      <c r="AS78" s="76">
        <v>370.56852416666669</v>
      </c>
      <c r="AT78" s="7">
        <v>369.2664333333334</v>
      </c>
      <c r="AU78" s="19"/>
    </row>
    <row r="79" spans="1:47" hidden="1" x14ac:dyDescent="0.25">
      <c r="A79" s="6" t="s">
        <v>182</v>
      </c>
      <c r="B79" s="6" t="s">
        <v>186</v>
      </c>
      <c r="C79" s="6" t="s">
        <v>183</v>
      </c>
      <c r="D79" s="6" t="s">
        <v>185</v>
      </c>
      <c r="E79" s="6" t="s">
        <v>194</v>
      </c>
      <c r="F79" s="6">
        <v>0.80652333333333337</v>
      </c>
      <c r="G79" s="76">
        <v>0.80554558333333337</v>
      </c>
      <c r="H79" s="76">
        <v>0.80456783333333337</v>
      </c>
      <c r="I79" s="76">
        <v>0.80359008333333337</v>
      </c>
      <c r="J79" s="76">
        <v>0.80261233333333337</v>
      </c>
      <c r="K79" s="76">
        <v>0.80163458333333337</v>
      </c>
      <c r="L79" s="76">
        <v>0.80065683333333337</v>
      </c>
      <c r="M79" s="76">
        <v>0.79967908333333337</v>
      </c>
      <c r="N79" s="76">
        <v>0.79870133333333337</v>
      </c>
      <c r="O79" s="76">
        <v>0.79772358333333337</v>
      </c>
      <c r="P79" s="76">
        <v>0.79674583333333338</v>
      </c>
      <c r="Q79" s="76">
        <v>0.79576808333333338</v>
      </c>
      <c r="R79" s="76">
        <v>0.79479033333333338</v>
      </c>
      <c r="S79" s="76">
        <v>0.79381258333333338</v>
      </c>
      <c r="T79" s="76">
        <v>0.79283483333333338</v>
      </c>
      <c r="U79" s="76">
        <v>0.79185708333333349</v>
      </c>
      <c r="V79" s="76">
        <v>0.79087933333333349</v>
      </c>
      <c r="W79" s="76">
        <v>0.78990158333333338</v>
      </c>
      <c r="X79" s="76">
        <v>0.78892383333333338</v>
      </c>
      <c r="Y79" s="76">
        <v>0.78794608333333338</v>
      </c>
      <c r="Z79" s="6">
        <v>0.78696833333333338</v>
      </c>
      <c r="AA79" s="76">
        <v>0.78637691666666665</v>
      </c>
      <c r="AB79" s="76">
        <v>0.78578550000000003</v>
      </c>
      <c r="AC79" s="76">
        <v>0.78519408333333329</v>
      </c>
      <c r="AD79" s="76">
        <v>0.78460266666666667</v>
      </c>
      <c r="AE79" s="76">
        <v>0.78401125000000005</v>
      </c>
      <c r="AF79" s="76">
        <v>0.78341983333333343</v>
      </c>
      <c r="AG79" s="76">
        <v>0.78282841666666669</v>
      </c>
      <c r="AH79" s="76">
        <v>0.78223699999999996</v>
      </c>
      <c r="AI79" s="76">
        <v>0.78164558333333334</v>
      </c>
      <c r="AJ79" s="76">
        <v>0.7810541666666666</v>
      </c>
      <c r="AK79" s="76">
        <v>0.78046274999999998</v>
      </c>
      <c r="AL79" s="76">
        <v>0.77987133333333325</v>
      </c>
      <c r="AM79" s="76">
        <v>0.77927991666666663</v>
      </c>
      <c r="AN79" s="76">
        <v>0.77868849999999989</v>
      </c>
      <c r="AO79" s="76">
        <v>0.77809708333333327</v>
      </c>
      <c r="AP79" s="76">
        <v>0.77750566666666665</v>
      </c>
      <c r="AQ79" s="76">
        <v>0.77691424999999992</v>
      </c>
      <c r="AR79" s="76">
        <v>0.7763228333333333</v>
      </c>
      <c r="AS79" s="76">
        <v>0.77573141666666656</v>
      </c>
      <c r="AT79" s="6">
        <v>0.77513999999999994</v>
      </c>
      <c r="AU79" s="19"/>
    </row>
    <row r="80" spans="1:47" x14ac:dyDescent="0.25">
      <c r="A80" s="6" t="s">
        <v>182</v>
      </c>
      <c r="B80" s="6" t="s">
        <v>187</v>
      </c>
      <c r="C80" s="6" t="s">
        <v>183</v>
      </c>
      <c r="D80" s="6" t="s">
        <v>184</v>
      </c>
      <c r="E80" s="6" t="s">
        <v>193</v>
      </c>
      <c r="F80" s="7">
        <v>392.77055714285717</v>
      </c>
      <c r="G80" s="76">
        <v>383.92788714285717</v>
      </c>
      <c r="H80" s="76">
        <v>375.08521714285718</v>
      </c>
      <c r="I80" s="76">
        <v>366.24254714285718</v>
      </c>
      <c r="J80" s="76">
        <v>357.39987714285718</v>
      </c>
      <c r="K80" s="76">
        <v>348.55720714285718</v>
      </c>
      <c r="L80" s="76">
        <v>339.71453714285718</v>
      </c>
      <c r="M80" s="76">
        <v>330.87186714285713</v>
      </c>
      <c r="N80" s="76">
        <v>322.02919714285719</v>
      </c>
      <c r="O80" s="76">
        <v>313.18652714285713</v>
      </c>
      <c r="P80" s="76">
        <v>304.34385714285719</v>
      </c>
      <c r="Q80" s="76">
        <v>295.50118714285713</v>
      </c>
      <c r="R80" s="76">
        <v>286.65851714285714</v>
      </c>
      <c r="S80" s="76">
        <v>277.81584714285714</v>
      </c>
      <c r="T80" s="76">
        <v>268.97317714285714</v>
      </c>
      <c r="U80" s="76">
        <v>260.13050714285714</v>
      </c>
      <c r="V80" s="76">
        <v>251.28783714285714</v>
      </c>
      <c r="W80" s="76">
        <v>242.44516714285714</v>
      </c>
      <c r="X80" s="76">
        <v>233.60249714285715</v>
      </c>
      <c r="Y80" s="76">
        <v>224.75982714285715</v>
      </c>
      <c r="Z80" s="7">
        <v>215.91715714285712</v>
      </c>
      <c r="AA80" s="76">
        <v>214.26786392857142</v>
      </c>
      <c r="AB80" s="76">
        <v>212.61857071428568</v>
      </c>
      <c r="AC80" s="76">
        <v>210.96927749999998</v>
      </c>
      <c r="AD80" s="76">
        <v>209.31998428571427</v>
      </c>
      <c r="AE80" s="76">
        <v>207.67069107142856</v>
      </c>
      <c r="AF80" s="76">
        <v>206.02139785714283</v>
      </c>
      <c r="AG80" s="76">
        <v>204.37210464285712</v>
      </c>
      <c r="AH80" s="76">
        <v>202.72281142857142</v>
      </c>
      <c r="AI80" s="76">
        <v>201.07351821428571</v>
      </c>
      <c r="AJ80" s="76">
        <v>199.42422499999998</v>
      </c>
      <c r="AK80" s="76">
        <v>197.77493178571427</v>
      </c>
      <c r="AL80" s="76">
        <v>196.12563857142854</v>
      </c>
      <c r="AM80" s="76">
        <v>194.47634535714286</v>
      </c>
      <c r="AN80" s="76">
        <v>192.82705214285713</v>
      </c>
      <c r="AO80" s="76">
        <v>191.17775892857142</v>
      </c>
      <c r="AP80" s="76">
        <v>189.52846571428569</v>
      </c>
      <c r="AQ80" s="76">
        <v>187.87917249999998</v>
      </c>
      <c r="AR80" s="76">
        <v>186.22987928571428</v>
      </c>
      <c r="AS80" s="76">
        <v>184.58058607142857</v>
      </c>
      <c r="AT80" s="7">
        <v>182.93129285714284</v>
      </c>
      <c r="AU80" s="19"/>
    </row>
    <row r="81" spans="1:47" hidden="1" x14ac:dyDescent="0.25">
      <c r="A81" s="6" t="s">
        <v>182</v>
      </c>
      <c r="B81" s="6" t="s">
        <v>187</v>
      </c>
      <c r="C81" s="6" t="s">
        <v>183</v>
      </c>
      <c r="D81" s="6" t="s">
        <v>185</v>
      </c>
      <c r="E81" s="6" t="s">
        <v>194</v>
      </c>
      <c r="F81" s="6">
        <v>1.7825642857142859E-2</v>
      </c>
      <c r="G81" s="76">
        <v>1.7523569285714288E-2</v>
      </c>
      <c r="H81" s="76">
        <v>1.7221495714285717E-2</v>
      </c>
      <c r="I81" s="76">
        <v>1.6919422142857143E-2</v>
      </c>
      <c r="J81" s="76">
        <v>1.6617348571428575E-2</v>
      </c>
      <c r="K81" s="76">
        <v>1.6315275000000001E-2</v>
      </c>
      <c r="L81" s="76">
        <v>1.601320142857143E-2</v>
      </c>
      <c r="M81" s="76">
        <v>1.5711127857142859E-2</v>
      </c>
      <c r="N81" s="76">
        <v>1.5409054285714286E-2</v>
      </c>
      <c r="O81" s="76">
        <v>1.5106980714285716E-2</v>
      </c>
      <c r="P81" s="76">
        <v>1.4804907142857144E-2</v>
      </c>
      <c r="Q81" s="76">
        <v>1.4502833571428571E-2</v>
      </c>
      <c r="R81" s="76">
        <v>1.4200760000000002E-2</v>
      </c>
      <c r="S81" s="76">
        <v>1.3898686428571429E-2</v>
      </c>
      <c r="T81" s="76">
        <v>1.3596612857142858E-2</v>
      </c>
      <c r="U81" s="76">
        <v>1.3294539285714287E-2</v>
      </c>
      <c r="V81" s="76">
        <v>1.2992465714285714E-2</v>
      </c>
      <c r="W81" s="76">
        <v>1.2690392142857143E-2</v>
      </c>
      <c r="X81" s="76">
        <v>1.2388318571428572E-2</v>
      </c>
      <c r="Y81" s="76">
        <v>1.2086245000000001E-2</v>
      </c>
      <c r="Z81" s="6">
        <v>1.1784171428571428E-2</v>
      </c>
      <c r="AA81" s="76">
        <v>1.1697733214285713E-2</v>
      </c>
      <c r="AB81" s="76">
        <v>1.1611294999999999E-2</v>
      </c>
      <c r="AC81" s="76">
        <v>1.1524856785714285E-2</v>
      </c>
      <c r="AD81" s="76">
        <v>1.1438418571428572E-2</v>
      </c>
      <c r="AE81" s="76">
        <v>1.1351980357142856E-2</v>
      </c>
      <c r="AF81" s="76">
        <v>1.1265542142857143E-2</v>
      </c>
      <c r="AG81" s="76">
        <v>1.1179103928571429E-2</v>
      </c>
      <c r="AH81" s="76">
        <v>1.1092665714285714E-2</v>
      </c>
      <c r="AI81" s="76">
        <v>1.10062275E-2</v>
      </c>
      <c r="AJ81" s="76">
        <v>1.0919789285714285E-2</v>
      </c>
      <c r="AK81" s="76">
        <v>1.0833351071428571E-2</v>
      </c>
      <c r="AL81" s="76">
        <v>1.0746912857142858E-2</v>
      </c>
      <c r="AM81" s="76">
        <v>1.0660474642857142E-2</v>
      </c>
      <c r="AN81" s="76">
        <v>1.0574036428571429E-2</v>
      </c>
      <c r="AO81" s="76">
        <v>1.0487598214285715E-2</v>
      </c>
      <c r="AP81" s="76">
        <v>1.040116E-2</v>
      </c>
      <c r="AQ81" s="76">
        <v>1.0314721785714286E-2</v>
      </c>
      <c r="AR81" s="76">
        <v>1.0228283571428572E-2</v>
      </c>
      <c r="AS81" s="76">
        <v>1.0141845357142857E-2</v>
      </c>
      <c r="AT81" s="6">
        <v>1.0055407142857143E-2</v>
      </c>
      <c r="AU81" s="19"/>
    </row>
    <row r="82" spans="1:47" x14ac:dyDescent="0.25">
      <c r="A82" s="6" t="s">
        <v>182</v>
      </c>
      <c r="B82" s="6" t="s">
        <v>188</v>
      </c>
      <c r="C82" s="6" t="s">
        <v>183</v>
      </c>
      <c r="D82" s="6" t="s">
        <v>184</v>
      </c>
      <c r="E82" s="6" t="s">
        <v>193</v>
      </c>
      <c r="F82" s="7">
        <v>129.05225000000002</v>
      </c>
      <c r="G82" s="76">
        <v>127.82966500000001</v>
      </c>
      <c r="H82" s="76">
        <v>126.60708000000001</v>
      </c>
      <c r="I82" s="76">
        <v>125.38449500000002</v>
      </c>
      <c r="J82" s="76">
        <v>124.16191000000002</v>
      </c>
      <c r="K82" s="76">
        <v>122.93932500000001</v>
      </c>
      <c r="L82" s="76">
        <v>121.71674</v>
      </c>
      <c r="M82" s="76">
        <v>120.49415500000002</v>
      </c>
      <c r="N82" s="76">
        <v>119.27157000000001</v>
      </c>
      <c r="O82" s="76">
        <v>118.04898500000002</v>
      </c>
      <c r="P82" s="76">
        <v>116.82640000000001</v>
      </c>
      <c r="Q82" s="76">
        <v>115.603815</v>
      </c>
      <c r="R82" s="76">
        <v>114.38123000000002</v>
      </c>
      <c r="S82" s="76">
        <v>113.15864500000001</v>
      </c>
      <c r="T82" s="76">
        <v>111.93606000000001</v>
      </c>
      <c r="U82" s="76">
        <v>110.713475</v>
      </c>
      <c r="V82" s="76">
        <v>109.49089000000001</v>
      </c>
      <c r="W82" s="76">
        <v>108.26830500000001</v>
      </c>
      <c r="X82" s="76">
        <v>107.04572</v>
      </c>
      <c r="Y82" s="76">
        <v>105.82313499999999</v>
      </c>
      <c r="Z82" s="7">
        <v>104.60055</v>
      </c>
      <c r="AA82" s="76">
        <v>104.5850875</v>
      </c>
      <c r="AB82" s="76">
        <v>104.569625</v>
      </c>
      <c r="AC82" s="76">
        <v>104.5541625</v>
      </c>
      <c r="AD82" s="76">
        <v>104.53869999999999</v>
      </c>
      <c r="AE82" s="76">
        <v>104.52323750000001</v>
      </c>
      <c r="AF82" s="76">
        <v>104.507775</v>
      </c>
      <c r="AG82" s="76">
        <v>104.4923125</v>
      </c>
      <c r="AH82" s="76">
        <v>104.47685</v>
      </c>
      <c r="AI82" s="76">
        <v>104.4613875</v>
      </c>
      <c r="AJ82" s="76">
        <v>104.445925</v>
      </c>
      <c r="AK82" s="76">
        <v>104.4304625</v>
      </c>
      <c r="AL82" s="76">
        <v>104.41500000000001</v>
      </c>
      <c r="AM82" s="76">
        <v>104.39953750000001</v>
      </c>
      <c r="AN82" s="76">
        <v>104.38407500000001</v>
      </c>
      <c r="AO82" s="76">
        <v>104.3686125</v>
      </c>
      <c r="AP82" s="76">
        <v>104.35315000000001</v>
      </c>
      <c r="AQ82" s="76">
        <v>104.3376875</v>
      </c>
      <c r="AR82" s="76">
        <v>104.322225</v>
      </c>
      <c r="AS82" s="76">
        <v>104.30676250000002</v>
      </c>
      <c r="AT82" s="7">
        <v>104.29130000000001</v>
      </c>
      <c r="AU82" s="19"/>
    </row>
    <row r="83" spans="1:47" hidden="1" x14ac:dyDescent="0.25">
      <c r="A83" s="6" t="s">
        <v>182</v>
      </c>
      <c r="B83" s="6" t="s">
        <v>188</v>
      </c>
      <c r="C83" s="6" t="s">
        <v>183</v>
      </c>
      <c r="D83" s="6" t="s">
        <v>185</v>
      </c>
      <c r="E83" s="6" t="s">
        <v>194</v>
      </c>
      <c r="F83" s="6">
        <v>0.85719999999999996</v>
      </c>
      <c r="G83" s="76">
        <v>0.84979899999999997</v>
      </c>
      <c r="H83" s="76">
        <v>0.84239799999999998</v>
      </c>
      <c r="I83" s="76">
        <v>0.83499699999999999</v>
      </c>
      <c r="J83" s="76">
        <v>0.827596</v>
      </c>
      <c r="K83" s="76">
        <v>0.8201949999999999</v>
      </c>
      <c r="L83" s="76">
        <v>0.81279399999999991</v>
      </c>
      <c r="M83" s="76">
        <v>0.80539300000000003</v>
      </c>
      <c r="N83" s="76">
        <v>0.79799199999999992</v>
      </c>
      <c r="O83" s="76">
        <v>0.79059099999999993</v>
      </c>
      <c r="P83" s="76">
        <v>0.78318999999999994</v>
      </c>
      <c r="Q83" s="76">
        <v>0.77578899999999995</v>
      </c>
      <c r="R83" s="76">
        <v>0.76838799999999996</v>
      </c>
      <c r="S83" s="76">
        <v>0.76098699999999986</v>
      </c>
      <c r="T83" s="76">
        <v>0.75358599999999998</v>
      </c>
      <c r="U83" s="76">
        <v>0.74618499999999999</v>
      </c>
      <c r="V83" s="76">
        <v>0.73878399999999989</v>
      </c>
      <c r="W83" s="76">
        <v>0.73138299999999989</v>
      </c>
      <c r="X83" s="76">
        <v>0.7239819999999999</v>
      </c>
      <c r="Y83" s="76">
        <v>0.71658099999999991</v>
      </c>
      <c r="Z83" s="6">
        <v>0.70917999999999992</v>
      </c>
      <c r="AA83" s="76">
        <v>0.70947724999999995</v>
      </c>
      <c r="AB83" s="76">
        <v>0.70977449999999986</v>
      </c>
      <c r="AC83" s="76">
        <v>0.71007174999999989</v>
      </c>
      <c r="AD83" s="76">
        <v>0.71036899999999992</v>
      </c>
      <c r="AE83" s="76">
        <v>0.71066624999999994</v>
      </c>
      <c r="AF83" s="76">
        <v>0.71096349999999986</v>
      </c>
      <c r="AG83" s="76">
        <v>0.71126074999999989</v>
      </c>
      <c r="AH83" s="76">
        <v>0.71155799999999991</v>
      </c>
      <c r="AI83" s="76">
        <v>0.71185524999999994</v>
      </c>
      <c r="AJ83" s="76">
        <v>0.71215249999999986</v>
      </c>
      <c r="AK83" s="76">
        <v>0.7124497500000001</v>
      </c>
      <c r="AL83" s="76">
        <v>0.71274700000000002</v>
      </c>
      <c r="AM83" s="76">
        <v>0.71304425000000005</v>
      </c>
      <c r="AN83" s="76">
        <v>0.71334150000000007</v>
      </c>
      <c r="AO83" s="76">
        <v>0.7136387500000001</v>
      </c>
      <c r="AP83" s="76">
        <v>0.71393600000000002</v>
      </c>
      <c r="AQ83" s="76">
        <v>0.71423325000000004</v>
      </c>
      <c r="AR83" s="76">
        <v>0.71453050000000007</v>
      </c>
      <c r="AS83" s="76">
        <v>0.7148277500000001</v>
      </c>
      <c r="AT83" s="6">
        <v>0.71512500000000001</v>
      </c>
      <c r="AU83" s="19"/>
    </row>
    <row r="84" spans="1:47" x14ac:dyDescent="0.25">
      <c r="A84" s="6" t="s">
        <v>182</v>
      </c>
      <c r="B84" s="6" t="s">
        <v>189</v>
      </c>
      <c r="C84" s="6" t="s">
        <v>183</v>
      </c>
      <c r="D84" s="6" t="s">
        <v>184</v>
      </c>
      <c r="E84" s="6" t="s">
        <v>193</v>
      </c>
      <c r="F84" s="7">
        <v>324.65315000000004</v>
      </c>
      <c r="G84" s="76">
        <v>320.97588666666672</v>
      </c>
      <c r="H84" s="76">
        <v>317.29862333333335</v>
      </c>
      <c r="I84" s="76">
        <v>313.62136000000004</v>
      </c>
      <c r="J84" s="76">
        <v>309.94409666666667</v>
      </c>
      <c r="K84" s="76">
        <v>306.26683333333335</v>
      </c>
      <c r="L84" s="76">
        <v>302.58956999999998</v>
      </c>
      <c r="M84" s="76">
        <v>298.91230666666667</v>
      </c>
      <c r="N84" s="76">
        <v>295.23504333333335</v>
      </c>
      <c r="O84" s="76">
        <v>291.55777999999998</v>
      </c>
      <c r="P84" s="76">
        <v>287.88051666666667</v>
      </c>
      <c r="Q84" s="76">
        <v>284.20325333333335</v>
      </c>
      <c r="R84" s="76">
        <v>280.52598999999998</v>
      </c>
      <c r="S84" s="76">
        <v>276.84872666666666</v>
      </c>
      <c r="T84" s="76">
        <v>273.17146333333335</v>
      </c>
      <c r="U84" s="76">
        <v>269.49419999999998</v>
      </c>
      <c r="V84" s="76">
        <v>265.81693666666666</v>
      </c>
      <c r="W84" s="76">
        <v>262.13967333333335</v>
      </c>
      <c r="X84" s="76">
        <v>258.46240999999998</v>
      </c>
      <c r="Y84" s="76">
        <v>254.78514666666663</v>
      </c>
      <c r="Z84" s="7">
        <v>251.10788333333332</v>
      </c>
      <c r="AA84" s="76">
        <v>251.03986166666667</v>
      </c>
      <c r="AB84" s="76">
        <v>250.97183999999999</v>
      </c>
      <c r="AC84" s="76">
        <v>250.90381833333333</v>
      </c>
      <c r="AD84" s="76">
        <v>250.83579666666665</v>
      </c>
      <c r="AE84" s="76">
        <v>250.76777499999997</v>
      </c>
      <c r="AF84" s="76">
        <v>250.69975333333332</v>
      </c>
      <c r="AG84" s="76">
        <v>250.63173166666667</v>
      </c>
      <c r="AH84" s="76">
        <v>250.56370999999999</v>
      </c>
      <c r="AI84" s="76">
        <v>250.49568833333333</v>
      </c>
      <c r="AJ84" s="76">
        <v>250.42766666666665</v>
      </c>
      <c r="AK84" s="76">
        <v>250.35964499999997</v>
      </c>
      <c r="AL84" s="76">
        <v>250.29162333333332</v>
      </c>
      <c r="AM84" s="76">
        <v>250.22360166666667</v>
      </c>
      <c r="AN84" s="76">
        <v>250.15557999999999</v>
      </c>
      <c r="AO84" s="76">
        <v>250.08755833333333</v>
      </c>
      <c r="AP84" s="76">
        <v>250.01953666666668</v>
      </c>
      <c r="AQ84" s="76">
        <v>249.95151499999997</v>
      </c>
      <c r="AR84" s="76">
        <v>249.88349333333332</v>
      </c>
      <c r="AS84" s="76">
        <v>249.81547166666667</v>
      </c>
      <c r="AT84" s="7">
        <v>249.74744999999999</v>
      </c>
      <c r="AU84" s="19"/>
    </row>
    <row r="85" spans="1:47" hidden="1" x14ac:dyDescent="0.25">
      <c r="A85" s="6" t="s">
        <v>182</v>
      </c>
      <c r="B85" s="6" t="s">
        <v>189</v>
      </c>
      <c r="C85" s="6" t="s">
        <v>183</v>
      </c>
      <c r="D85" s="6" t="s">
        <v>185</v>
      </c>
      <c r="E85" s="6" t="s">
        <v>194</v>
      </c>
      <c r="F85" s="6">
        <v>3.6033000000000004</v>
      </c>
      <c r="G85" s="76">
        <v>3.5653725000000005</v>
      </c>
      <c r="H85" s="76">
        <v>3.5274450000000002</v>
      </c>
      <c r="I85" s="76">
        <v>3.4895175000000003</v>
      </c>
      <c r="J85" s="76">
        <v>3.4515900000000004</v>
      </c>
      <c r="K85" s="76">
        <v>3.4136625</v>
      </c>
      <c r="L85" s="76">
        <v>3.3757350000000002</v>
      </c>
      <c r="M85" s="76">
        <v>3.3378075000000003</v>
      </c>
      <c r="N85" s="76">
        <v>3.2998799999999999</v>
      </c>
      <c r="O85" s="76">
        <v>3.2619525</v>
      </c>
      <c r="P85" s="76">
        <v>3.2240249999999997</v>
      </c>
      <c r="Q85" s="76">
        <v>3.1860975000000002</v>
      </c>
      <c r="R85" s="76">
        <v>3.1481700000000004</v>
      </c>
      <c r="S85" s="76">
        <v>3.1102425000000005</v>
      </c>
      <c r="T85" s="76">
        <v>3.0723150000000001</v>
      </c>
      <c r="U85" s="76">
        <v>3.0343875000000002</v>
      </c>
      <c r="V85" s="76">
        <v>2.9964599999999999</v>
      </c>
      <c r="W85" s="76">
        <v>2.9585325</v>
      </c>
      <c r="X85" s="76">
        <v>2.9206050000000001</v>
      </c>
      <c r="Y85" s="76">
        <v>2.8826775000000002</v>
      </c>
      <c r="Z85" s="6">
        <v>2.8447499999999999</v>
      </c>
      <c r="AA85" s="76">
        <v>2.8419625000000002</v>
      </c>
      <c r="AB85" s="76">
        <v>2.8391749999999996</v>
      </c>
      <c r="AC85" s="76">
        <v>2.8363874999999998</v>
      </c>
      <c r="AD85" s="76">
        <v>2.8336000000000001</v>
      </c>
      <c r="AE85" s="76">
        <v>2.8308124999999995</v>
      </c>
      <c r="AF85" s="76">
        <v>2.8280249999999998</v>
      </c>
      <c r="AG85" s="76">
        <v>2.8252374999999996</v>
      </c>
      <c r="AH85" s="76">
        <v>2.8224499999999999</v>
      </c>
      <c r="AI85" s="76">
        <v>2.8196624999999997</v>
      </c>
      <c r="AJ85" s="76">
        <v>2.8168749999999996</v>
      </c>
      <c r="AK85" s="76">
        <v>2.8140874999999999</v>
      </c>
      <c r="AL85" s="76">
        <v>2.8112999999999997</v>
      </c>
      <c r="AM85" s="76">
        <v>2.8085124999999995</v>
      </c>
      <c r="AN85" s="76">
        <v>2.8057249999999998</v>
      </c>
      <c r="AO85" s="76">
        <v>2.8029375000000001</v>
      </c>
      <c r="AP85" s="76">
        <v>2.8001499999999995</v>
      </c>
      <c r="AQ85" s="76">
        <v>2.7973624999999998</v>
      </c>
      <c r="AR85" s="76">
        <v>2.794575</v>
      </c>
      <c r="AS85" s="76">
        <v>2.7917874999999994</v>
      </c>
      <c r="AT85" s="6">
        <v>2.7889999999999997</v>
      </c>
      <c r="AU85" s="19"/>
    </row>
    <row r="86" spans="1:47" ht="36.6" customHeight="1" x14ac:dyDescent="0.25">
      <c r="A86" s="6" t="s">
        <v>190</v>
      </c>
      <c r="B86" s="6" t="s">
        <v>191</v>
      </c>
      <c r="C86" s="6" t="s">
        <v>183</v>
      </c>
      <c r="D86" s="6" t="s">
        <v>184</v>
      </c>
      <c r="E86" s="6" t="s">
        <v>192</v>
      </c>
      <c r="F86" s="7">
        <v>112.46571333333334</v>
      </c>
      <c r="G86" s="76">
        <v>1533.6424276666667</v>
      </c>
      <c r="H86" s="76">
        <v>2954.8191419999998</v>
      </c>
      <c r="I86" s="76">
        <v>4375.995856333333</v>
      </c>
      <c r="J86" s="76">
        <v>5797.1725706666666</v>
      </c>
      <c r="K86" s="76">
        <v>7218.3492849999993</v>
      </c>
      <c r="L86" s="76">
        <v>8639.5259993333329</v>
      </c>
      <c r="M86" s="76">
        <v>10060.702713666666</v>
      </c>
      <c r="N86" s="76">
        <v>11481.879428</v>
      </c>
      <c r="O86" s="76">
        <v>12903.056142333333</v>
      </c>
      <c r="P86" s="76">
        <v>14324.232856666667</v>
      </c>
      <c r="Q86" s="76">
        <v>15745.409571</v>
      </c>
      <c r="R86" s="76">
        <v>17166.586285333331</v>
      </c>
      <c r="S86" s="76">
        <v>18587.762999666666</v>
      </c>
      <c r="T86" s="76">
        <v>20008.939714</v>
      </c>
      <c r="U86" s="76">
        <v>21430.116428333331</v>
      </c>
      <c r="V86" s="76">
        <v>22851.293142666666</v>
      </c>
      <c r="W86" s="76">
        <v>24272.469857</v>
      </c>
      <c r="X86" s="76">
        <v>25693.646571333331</v>
      </c>
      <c r="Y86" s="76">
        <v>27114.823285666669</v>
      </c>
      <c r="Z86" s="7">
        <v>28536</v>
      </c>
      <c r="AA86" s="76">
        <v>28536</v>
      </c>
      <c r="AB86" s="76">
        <v>28536</v>
      </c>
      <c r="AC86" s="76">
        <v>28536</v>
      </c>
      <c r="AD86" s="76">
        <v>28536</v>
      </c>
      <c r="AE86" s="76">
        <v>28536</v>
      </c>
      <c r="AF86" s="76">
        <v>28536</v>
      </c>
      <c r="AG86" s="76">
        <v>28536</v>
      </c>
      <c r="AH86" s="76">
        <v>28536</v>
      </c>
      <c r="AI86" s="76">
        <v>28536</v>
      </c>
      <c r="AJ86" s="76">
        <v>28536</v>
      </c>
      <c r="AK86" s="76">
        <v>28536</v>
      </c>
      <c r="AL86" s="76">
        <v>28536</v>
      </c>
      <c r="AM86" s="76">
        <v>28536</v>
      </c>
      <c r="AN86" s="76">
        <v>28536</v>
      </c>
      <c r="AO86" s="76">
        <v>28536</v>
      </c>
      <c r="AP86" s="76">
        <v>28536</v>
      </c>
      <c r="AQ86" s="76">
        <v>28536</v>
      </c>
      <c r="AR86" s="76">
        <v>28536</v>
      </c>
      <c r="AS86" s="76">
        <v>28536</v>
      </c>
      <c r="AT86" s="7">
        <v>28536</v>
      </c>
      <c r="AU86" s="19"/>
    </row>
    <row r="87" spans="1:47" hidden="1" x14ac:dyDescent="0.25">
      <c r="A87" s="6" t="s">
        <v>190</v>
      </c>
      <c r="B87" s="6" t="s">
        <v>191</v>
      </c>
      <c r="C87" s="6" t="s">
        <v>183</v>
      </c>
      <c r="D87" s="6" t="s">
        <v>185</v>
      </c>
      <c r="E87" s="6" t="s">
        <v>192</v>
      </c>
      <c r="F87" s="6">
        <v>7613.2615333333333</v>
      </c>
      <c r="G87" s="76">
        <v>7613.2615333333333</v>
      </c>
      <c r="H87" s="76">
        <v>7613.2615333333333</v>
      </c>
      <c r="I87" s="76">
        <v>7613.2615333333333</v>
      </c>
      <c r="J87" s="76">
        <v>7613.2615333333333</v>
      </c>
      <c r="K87" s="76">
        <v>7613.2615333333333</v>
      </c>
      <c r="L87" s="76">
        <v>7613.2615333333333</v>
      </c>
      <c r="M87" s="76">
        <v>7613.2615333333333</v>
      </c>
      <c r="N87" s="76">
        <v>7613.2615333333333</v>
      </c>
      <c r="O87" s="76">
        <v>7613.2615333333333</v>
      </c>
      <c r="P87" s="76">
        <v>7613.2615333333333</v>
      </c>
      <c r="Q87" s="76">
        <v>7613.2615333333333</v>
      </c>
      <c r="R87" s="76">
        <v>7613.2615333333333</v>
      </c>
      <c r="S87" s="76">
        <v>7613.2615333333333</v>
      </c>
      <c r="T87" s="76">
        <v>7613.2615333333333</v>
      </c>
      <c r="U87" s="76">
        <v>7613.2615333333333</v>
      </c>
      <c r="V87" s="76">
        <v>7613.2615333333333</v>
      </c>
      <c r="W87" s="76">
        <v>7613.2615333333333</v>
      </c>
      <c r="X87" s="76">
        <v>7613.2615333333333</v>
      </c>
      <c r="Y87" s="76">
        <v>7613.2615333333333</v>
      </c>
      <c r="Z87" s="6">
        <v>7613.2615333333333</v>
      </c>
      <c r="AA87" s="76">
        <v>7613.2615333333333</v>
      </c>
      <c r="AB87" s="76">
        <v>7613.2615333333333</v>
      </c>
      <c r="AC87" s="76">
        <v>7613.2615333333333</v>
      </c>
      <c r="AD87" s="76">
        <v>7613.2615333333333</v>
      </c>
      <c r="AE87" s="76">
        <v>7613.2615333333333</v>
      </c>
      <c r="AF87" s="76">
        <v>7613.2615333333333</v>
      </c>
      <c r="AG87" s="76">
        <v>7613.2615333333333</v>
      </c>
      <c r="AH87" s="76">
        <v>7613.2615333333333</v>
      </c>
      <c r="AI87" s="76">
        <v>7613.2615333333333</v>
      </c>
      <c r="AJ87" s="76">
        <v>7613.2615333333333</v>
      </c>
      <c r="AK87" s="76">
        <v>7613.2615333333333</v>
      </c>
      <c r="AL87" s="76">
        <v>7613.2615333333333</v>
      </c>
      <c r="AM87" s="76">
        <v>7613.2615333333333</v>
      </c>
      <c r="AN87" s="76">
        <v>7613.2615333333333</v>
      </c>
      <c r="AO87" s="76">
        <v>7613.2615333333333</v>
      </c>
      <c r="AP87" s="76">
        <v>7613.2615333333333</v>
      </c>
      <c r="AQ87" s="76">
        <v>7613.2615333333333</v>
      </c>
      <c r="AR87" s="76">
        <v>7613.2615333333333</v>
      </c>
      <c r="AS87" s="76">
        <v>7613.2615333333333</v>
      </c>
      <c r="AT87" s="6">
        <v>7613.2615333333333</v>
      </c>
      <c r="AU87" s="19"/>
    </row>
    <row r="88" spans="1:47" ht="36.6" customHeight="1" x14ac:dyDescent="0.25">
      <c r="A88" s="6" t="s">
        <v>190</v>
      </c>
      <c r="B88" s="6" t="s">
        <v>172</v>
      </c>
      <c r="C88" s="6" t="s">
        <v>183</v>
      </c>
      <c r="D88" s="6" t="s">
        <v>184</v>
      </c>
      <c r="E88" s="6" t="s">
        <v>192</v>
      </c>
      <c r="F88" s="7">
        <v>9.3460000000000001E-2</v>
      </c>
      <c r="G88" s="76">
        <v>9.3460000000000001E-2</v>
      </c>
      <c r="H88" s="76">
        <v>9.3460000000000001E-2</v>
      </c>
      <c r="I88" s="76">
        <v>9.3460000000000001E-2</v>
      </c>
      <c r="J88" s="76">
        <v>9.3460000000000001E-2</v>
      </c>
      <c r="K88" s="76">
        <v>9.3460000000000001E-2</v>
      </c>
      <c r="L88" s="76">
        <v>9.3460000000000001E-2</v>
      </c>
      <c r="M88" s="76">
        <v>9.3460000000000001E-2</v>
      </c>
      <c r="N88" s="76">
        <v>9.3460000000000001E-2</v>
      </c>
      <c r="O88" s="76">
        <v>9.3460000000000001E-2</v>
      </c>
      <c r="P88" s="76">
        <v>9.3460000000000001E-2</v>
      </c>
      <c r="Q88" s="76">
        <v>9.3460000000000001E-2</v>
      </c>
      <c r="R88" s="76">
        <v>9.3460000000000001E-2</v>
      </c>
      <c r="S88" s="76">
        <v>9.3460000000000001E-2</v>
      </c>
      <c r="T88" s="76">
        <v>9.3460000000000001E-2</v>
      </c>
      <c r="U88" s="76">
        <v>9.3460000000000001E-2</v>
      </c>
      <c r="V88" s="76">
        <v>9.3460000000000001E-2</v>
      </c>
      <c r="W88" s="76">
        <v>9.3460000000000001E-2</v>
      </c>
      <c r="X88" s="76">
        <v>9.3460000000000001E-2</v>
      </c>
      <c r="Y88" s="76">
        <v>9.3460000000000001E-2</v>
      </c>
      <c r="Z88" s="7">
        <v>9.3460000000000001E-2</v>
      </c>
      <c r="AA88" s="76">
        <v>9.3460000000000001E-2</v>
      </c>
      <c r="AB88" s="76">
        <v>9.3460000000000001E-2</v>
      </c>
      <c r="AC88" s="76">
        <v>9.3460000000000001E-2</v>
      </c>
      <c r="AD88" s="76">
        <v>9.3460000000000001E-2</v>
      </c>
      <c r="AE88" s="76">
        <v>9.3460000000000001E-2</v>
      </c>
      <c r="AF88" s="76">
        <v>9.3460000000000001E-2</v>
      </c>
      <c r="AG88" s="76">
        <v>9.3460000000000001E-2</v>
      </c>
      <c r="AH88" s="76">
        <v>9.3460000000000001E-2</v>
      </c>
      <c r="AI88" s="76">
        <v>9.3460000000000001E-2</v>
      </c>
      <c r="AJ88" s="76">
        <v>9.3460000000000001E-2</v>
      </c>
      <c r="AK88" s="76">
        <v>9.3460000000000001E-2</v>
      </c>
      <c r="AL88" s="76">
        <v>9.3460000000000001E-2</v>
      </c>
      <c r="AM88" s="76">
        <v>9.3460000000000001E-2</v>
      </c>
      <c r="AN88" s="76">
        <v>9.3460000000000001E-2</v>
      </c>
      <c r="AO88" s="76">
        <v>9.3460000000000001E-2</v>
      </c>
      <c r="AP88" s="76">
        <v>9.3460000000000001E-2</v>
      </c>
      <c r="AQ88" s="76">
        <v>9.3460000000000001E-2</v>
      </c>
      <c r="AR88" s="76">
        <v>9.3460000000000001E-2</v>
      </c>
      <c r="AS88" s="76">
        <v>9.3460000000000001E-2</v>
      </c>
      <c r="AT88" s="7">
        <v>9.3460000000000001E-2</v>
      </c>
      <c r="AU88" s="19"/>
    </row>
    <row r="94" spans="1:47" x14ac:dyDescent="0.25">
      <c r="B94" s="8">
        <v>8760</v>
      </c>
      <c r="C94" s="8">
        <v>8760</v>
      </c>
    </row>
    <row r="95" spans="1:47" x14ac:dyDescent="0.25">
      <c r="B95" s="8">
        <v>0.96</v>
      </c>
      <c r="C95" s="8">
        <v>0.92</v>
      </c>
    </row>
    <row r="96" spans="1:47" x14ac:dyDescent="0.25">
      <c r="B96" s="8">
        <v>8409.6</v>
      </c>
      <c r="C96" s="8">
        <v>8059.2000000000007</v>
      </c>
    </row>
    <row r="98" spans="1:33" x14ac:dyDescent="0.25">
      <c r="A98" t="s">
        <v>232</v>
      </c>
    </row>
    <row r="99" spans="1:33" x14ac:dyDescent="0.25">
      <c r="A99" s="1" t="s">
        <v>87</v>
      </c>
      <c r="B99" s="1">
        <v>2019</v>
      </c>
      <c r="C99" s="1">
        <v>2020</v>
      </c>
      <c r="D99" s="1">
        <v>2021</v>
      </c>
      <c r="E99" s="1">
        <v>2022</v>
      </c>
      <c r="F99" s="1">
        <v>2023</v>
      </c>
      <c r="G99" s="1">
        <v>2024</v>
      </c>
      <c r="H99" s="1">
        <v>2025</v>
      </c>
      <c r="I99" s="1">
        <v>2026</v>
      </c>
      <c r="J99" s="1">
        <v>2027</v>
      </c>
      <c r="K99" s="1">
        <v>2028</v>
      </c>
      <c r="L99" s="1">
        <v>2029</v>
      </c>
      <c r="M99" s="1">
        <v>2030</v>
      </c>
      <c r="N99" s="1">
        <v>2031</v>
      </c>
      <c r="O99" s="1">
        <v>2032</v>
      </c>
      <c r="P99" s="1">
        <v>2033</v>
      </c>
      <c r="Q99" s="1">
        <v>2034</v>
      </c>
      <c r="R99" s="1">
        <v>2035</v>
      </c>
      <c r="S99" s="1">
        <v>2036</v>
      </c>
      <c r="T99" s="1">
        <v>2037</v>
      </c>
      <c r="U99" s="1">
        <v>2038</v>
      </c>
      <c r="V99" s="1">
        <v>2039</v>
      </c>
      <c r="W99" s="1">
        <v>2040</v>
      </c>
      <c r="X99" s="1">
        <v>2041</v>
      </c>
      <c r="Y99" s="1">
        <v>2042</v>
      </c>
      <c r="Z99" s="1">
        <v>2043</v>
      </c>
      <c r="AA99" s="1">
        <v>2044</v>
      </c>
      <c r="AB99" s="1">
        <v>2045</v>
      </c>
      <c r="AC99" s="1">
        <v>2046</v>
      </c>
      <c r="AD99" s="1">
        <v>2047</v>
      </c>
      <c r="AE99" s="1">
        <v>2048</v>
      </c>
      <c r="AF99" s="1">
        <v>2049</v>
      </c>
      <c r="AG99" s="1">
        <v>2050</v>
      </c>
    </row>
    <row r="100" spans="1:33" x14ac:dyDescent="0.25">
      <c r="A100" s="31" t="s">
        <v>23</v>
      </c>
      <c r="B100" s="103">
        <v>0</v>
      </c>
      <c r="C100" s="103">
        <v>0</v>
      </c>
      <c r="D100" s="103">
        <v>0</v>
      </c>
      <c r="E100" s="103">
        <v>0</v>
      </c>
      <c r="F100" s="103">
        <v>0</v>
      </c>
      <c r="G100" s="103">
        <v>0</v>
      </c>
      <c r="H100" s="103">
        <v>0</v>
      </c>
      <c r="I100" s="103">
        <v>0</v>
      </c>
      <c r="J100" s="103">
        <v>0</v>
      </c>
      <c r="K100" s="103">
        <v>0</v>
      </c>
      <c r="L100" s="103">
        <v>0</v>
      </c>
      <c r="M100" s="103">
        <v>0</v>
      </c>
      <c r="N100" s="103">
        <v>0</v>
      </c>
      <c r="O100" s="103">
        <v>0</v>
      </c>
      <c r="P100" s="103">
        <v>0</v>
      </c>
      <c r="Q100" s="103">
        <v>0</v>
      </c>
      <c r="R100" s="103">
        <v>0</v>
      </c>
      <c r="S100" s="103">
        <v>0</v>
      </c>
      <c r="T100" s="103">
        <v>0</v>
      </c>
      <c r="U100" s="103">
        <v>0</v>
      </c>
      <c r="V100" s="103">
        <v>0</v>
      </c>
      <c r="W100" s="103">
        <v>0</v>
      </c>
      <c r="X100" s="103">
        <v>0</v>
      </c>
      <c r="Y100" s="103">
        <v>0</v>
      </c>
      <c r="Z100" s="103">
        <v>0</v>
      </c>
      <c r="AA100" s="103">
        <v>0</v>
      </c>
      <c r="AB100" s="103">
        <v>0</v>
      </c>
      <c r="AC100" s="103">
        <v>0</v>
      </c>
      <c r="AD100" s="103">
        <v>0</v>
      </c>
      <c r="AE100" s="103">
        <v>0</v>
      </c>
      <c r="AF100" s="103">
        <v>0</v>
      </c>
      <c r="AG100" s="103">
        <v>0</v>
      </c>
    </row>
    <row r="101" spans="1:33" x14ac:dyDescent="0.25">
      <c r="A101" s="31" t="s">
        <v>28</v>
      </c>
      <c r="B101" s="103">
        <v>0</v>
      </c>
      <c r="C101" s="103">
        <v>0</v>
      </c>
      <c r="D101" s="103">
        <v>0</v>
      </c>
      <c r="E101" s="103">
        <v>0</v>
      </c>
      <c r="F101" s="103">
        <v>0</v>
      </c>
      <c r="G101" s="103">
        <v>0</v>
      </c>
      <c r="H101" s="103">
        <v>0</v>
      </c>
      <c r="I101" s="103">
        <v>0</v>
      </c>
      <c r="J101" s="103">
        <v>0</v>
      </c>
      <c r="K101" s="103">
        <v>0</v>
      </c>
      <c r="L101" s="103">
        <v>0</v>
      </c>
      <c r="M101" s="103">
        <v>0</v>
      </c>
      <c r="N101" s="103">
        <v>0</v>
      </c>
      <c r="O101" s="103">
        <v>0</v>
      </c>
      <c r="P101" s="103">
        <v>0</v>
      </c>
      <c r="Q101" s="103">
        <v>0</v>
      </c>
      <c r="R101" s="103">
        <v>0</v>
      </c>
      <c r="S101" s="103">
        <v>25228.800000000003</v>
      </c>
      <c r="T101" s="103">
        <v>0</v>
      </c>
      <c r="U101" s="103">
        <v>8409.6</v>
      </c>
      <c r="V101" s="103">
        <v>0</v>
      </c>
      <c r="W101" s="103">
        <v>0</v>
      </c>
      <c r="X101" s="103">
        <v>0</v>
      </c>
      <c r="Y101" s="103">
        <v>0</v>
      </c>
      <c r="Z101" s="103">
        <v>0</v>
      </c>
      <c r="AA101" s="103">
        <v>0</v>
      </c>
      <c r="AB101" s="103">
        <v>0</v>
      </c>
      <c r="AC101" s="103">
        <v>0</v>
      </c>
      <c r="AD101" s="103">
        <v>0</v>
      </c>
      <c r="AE101" s="103">
        <v>0</v>
      </c>
      <c r="AF101" s="103">
        <v>0</v>
      </c>
      <c r="AG101" s="103">
        <v>0</v>
      </c>
    </row>
    <row r="102" spans="1:33" x14ac:dyDescent="0.25">
      <c r="A102" s="31" t="s">
        <v>33</v>
      </c>
      <c r="B102" s="103">
        <v>0</v>
      </c>
      <c r="C102" s="103">
        <v>0</v>
      </c>
      <c r="D102" s="103">
        <v>0</v>
      </c>
      <c r="E102" s="103">
        <v>24110.734222222254</v>
      </c>
      <c r="F102" s="103">
        <v>33.177777777774743</v>
      </c>
      <c r="G102" s="103">
        <v>33.177777777783604</v>
      </c>
      <c r="H102" s="103">
        <v>33.177777777774743</v>
      </c>
      <c r="I102" s="103">
        <v>33.177777777774743</v>
      </c>
      <c r="J102" s="103">
        <v>33.177777777783689</v>
      </c>
      <c r="K102" s="103">
        <v>33.177777777774743</v>
      </c>
      <c r="L102" s="103">
        <v>422.06666666667883</v>
      </c>
      <c r="M102" s="103">
        <v>33.177777777765876</v>
      </c>
      <c r="N102" s="103">
        <v>479.93777777777711</v>
      </c>
      <c r="O102" s="103">
        <v>479.93777777777711</v>
      </c>
      <c r="P102" s="103">
        <v>479.93777777778593</v>
      </c>
      <c r="Q102" s="103">
        <v>868.82666666665182</v>
      </c>
      <c r="R102" s="103">
        <v>479.93777777776501</v>
      </c>
      <c r="S102" s="103">
        <v>479.9377777777932</v>
      </c>
      <c r="T102" s="103">
        <v>479.9377777777666</v>
      </c>
      <c r="U102" s="103">
        <v>868.82666666666785</v>
      </c>
      <c r="V102" s="103">
        <v>479.9377777777932</v>
      </c>
      <c r="W102" s="103">
        <v>479.93777777775853</v>
      </c>
      <c r="X102" s="103">
        <v>868.82666666665989</v>
      </c>
      <c r="Y102" s="103">
        <v>479.9377777777932</v>
      </c>
      <c r="Z102" s="103">
        <v>539.5057777777813</v>
      </c>
      <c r="AA102" s="103">
        <v>1944.4444444444462</v>
      </c>
      <c r="AB102" s="103">
        <v>777.77777777779295</v>
      </c>
      <c r="AC102" s="103">
        <v>777.77777777774872</v>
      </c>
      <c r="AD102" s="103">
        <v>777.77777777778726</v>
      </c>
      <c r="AE102" s="103">
        <v>1166.6666666666724</v>
      </c>
      <c r="AF102" s="103">
        <v>1701.081777777787</v>
      </c>
      <c r="AG102" s="103">
        <v>539.50577777776346</v>
      </c>
    </row>
    <row r="103" spans="1:33" x14ac:dyDescent="0.25">
      <c r="A103" s="31" t="s">
        <v>35</v>
      </c>
      <c r="B103" s="8">
        <v>0</v>
      </c>
      <c r="C103" s="8">
        <v>0.01</v>
      </c>
      <c r="D103" s="8">
        <v>0.01</v>
      </c>
      <c r="E103" s="8">
        <v>0</v>
      </c>
      <c r="F103" s="8">
        <v>0</v>
      </c>
      <c r="G103" s="8">
        <v>0</v>
      </c>
      <c r="H103" s="8">
        <v>0</v>
      </c>
      <c r="I103" s="8">
        <v>0</v>
      </c>
      <c r="J103" s="8">
        <v>0</v>
      </c>
      <c r="K103" s="8">
        <v>0</v>
      </c>
      <c r="L103" s="8">
        <v>0</v>
      </c>
      <c r="M103" s="8">
        <v>0</v>
      </c>
      <c r="N103" s="8">
        <v>0</v>
      </c>
      <c r="O103" s="8">
        <v>0</v>
      </c>
      <c r="P103" s="8">
        <v>0</v>
      </c>
      <c r="Q103" s="8">
        <v>0.25</v>
      </c>
      <c r="R103" s="8">
        <v>0.25</v>
      </c>
      <c r="S103" s="8">
        <v>0.25</v>
      </c>
      <c r="T103" s="8">
        <v>0.25</v>
      </c>
      <c r="U103" s="8">
        <v>0.25</v>
      </c>
      <c r="V103" s="8">
        <v>0.25</v>
      </c>
      <c r="W103" s="8">
        <v>0.25</v>
      </c>
      <c r="X103" s="8">
        <v>9.0000000000000094E-2</v>
      </c>
      <c r="Y103" s="8">
        <v>0</v>
      </c>
      <c r="Z103" s="8">
        <v>0</v>
      </c>
      <c r="AA103" s="8">
        <v>0</v>
      </c>
      <c r="AB103" s="8">
        <v>0</v>
      </c>
      <c r="AC103" s="8">
        <v>0</v>
      </c>
      <c r="AD103" s="8">
        <v>0</v>
      </c>
      <c r="AE103" s="8">
        <v>0</v>
      </c>
      <c r="AF103" s="8">
        <v>0</v>
      </c>
      <c r="AG103" s="8">
        <v>0</v>
      </c>
    </row>
    <row r="104" spans="1:33" x14ac:dyDescent="0.25">
      <c r="A104" s="31" t="s">
        <v>36</v>
      </c>
      <c r="B104" s="8">
        <v>0</v>
      </c>
      <c r="C104" s="8">
        <v>0</v>
      </c>
      <c r="D104" s="8">
        <v>0</v>
      </c>
      <c r="E104" s="8">
        <v>0</v>
      </c>
      <c r="F104" s="8">
        <v>0</v>
      </c>
      <c r="G104" s="8">
        <v>0</v>
      </c>
      <c r="H104" s="8">
        <v>0</v>
      </c>
      <c r="I104" s="8">
        <v>0</v>
      </c>
      <c r="J104" s="8">
        <v>0</v>
      </c>
      <c r="K104" s="8">
        <v>0</v>
      </c>
      <c r="L104" s="8">
        <v>0</v>
      </c>
      <c r="M104" s="8">
        <v>0</v>
      </c>
      <c r="N104" s="8">
        <v>0</v>
      </c>
      <c r="O104" s="8">
        <v>0</v>
      </c>
      <c r="P104" s="8">
        <v>0</v>
      </c>
      <c r="Q104" s="8">
        <v>0</v>
      </c>
      <c r="R104" s="8">
        <v>0</v>
      </c>
      <c r="S104" s="8">
        <v>0</v>
      </c>
      <c r="T104" s="8">
        <v>0</v>
      </c>
      <c r="U104" s="8">
        <v>0</v>
      </c>
      <c r="V104" s="8">
        <v>0</v>
      </c>
      <c r="W104" s="8">
        <v>0</v>
      </c>
      <c r="X104" s="8">
        <v>0</v>
      </c>
      <c r="Y104" s="8">
        <v>0</v>
      </c>
      <c r="Z104" s="8">
        <v>0</v>
      </c>
      <c r="AA104" s="8">
        <v>0</v>
      </c>
      <c r="AB104" s="8">
        <v>0</v>
      </c>
      <c r="AC104" s="8">
        <v>0</v>
      </c>
      <c r="AD104" s="8">
        <v>0</v>
      </c>
      <c r="AE104" s="8">
        <v>0</v>
      </c>
      <c r="AF104" s="8">
        <v>0</v>
      </c>
      <c r="AG104" s="8">
        <v>0</v>
      </c>
    </row>
    <row r="105" spans="1:33" x14ac:dyDescent="0.25">
      <c r="A105" s="31" t="s">
        <v>37</v>
      </c>
      <c r="B105" s="8">
        <v>0</v>
      </c>
      <c r="C105" s="8">
        <v>0</v>
      </c>
      <c r="D105" s="8">
        <v>0</v>
      </c>
      <c r="E105" s="8">
        <v>0</v>
      </c>
      <c r="F105" s="8">
        <v>0</v>
      </c>
      <c r="G105" s="8">
        <v>0</v>
      </c>
      <c r="H105" s="8">
        <v>0</v>
      </c>
      <c r="I105" s="8">
        <v>0</v>
      </c>
      <c r="J105" s="8">
        <v>0</v>
      </c>
      <c r="K105" s="8">
        <v>0</v>
      </c>
      <c r="L105" s="8">
        <v>0</v>
      </c>
      <c r="M105" s="8">
        <v>0</v>
      </c>
      <c r="N105" s="8">
        <v>0</v>
      </c>
      <c r="O105" s="8">
        <v>0</v>
      </c>
      <c r="P105" s="8">
        <v>0</v>
      </c>
      <c r="Q105" s="8">
        <v>0</v>
      </c>
      <c r="R105" s="8">
        <v>0</v>
      </c>
      <c r="S105" s="8">
        <v>0</v>
      </c>
      <c r="T105" s="8">
        <v>0</v>
      </c>
      <c r="U105" s="8">
        <v>0</v>
      </c>
      <c r="V105" s="8">
        <v>0</v>
      </c>
      <c r="W105" s="8">
        <v>0</v>
      </c>
      <c r="X105" s="8">
        <v>0</v>
      </c>
      <c r="Y105" s="8">
        <v>0</v>
      </c>
      <c r="Z105" s="8">
        <v>0</v>
      </c>
      <c r="AA105" s="8">
        <v>0</v>
      </c>
      <c r="AB105" s="8">
        <v>0</v>
      </c>
      <c r="AC105" s="8">
        <v>0</v>
      </c>
      <c r="AD105" s="8">
        <v>0</v>
      </c>
      <c r="AE105" s="8">
        <v>0</v>
      </c>
      <c r="AF105" s="8">
        <v>0</v>
      </c>
      <c r="AG105" s="8">
        <v>0</v>
      </c>
    </row>
    <row r="106" spans="1:33" x14ac:dyDescent="0.25">
      <c r="A106" s="31" t="s">
        <v>40</v>
      </c>
      <c r="B106" s="8">
        <v>0</v>
      </c>
      <c r="C106" s="8">
        <v>0</v>
      </c>
      <c r="D106" s="8">
        <v>0</v>
      </c>
      <c r="E106" s="8">
        <v>0</v>
      </c>
      <c r="F106" s="8">
        <v>0</v>
      </c>
      <c r="G106" s="8">
        <v>0</v>
      </c>
      <c r="H106" s="8">
        <v>0</v>
      </c>
      <c r="I106" s="8">
        <v>0</v>
      </c>
      <c r="J106" s="8">
        <v>0</v>
      </c>
      <c r="K106" s="8">
        <v>0</v>
      </c>
      <c r="L106" s="8">
        <v>0</v>
      </c>
      <c r="M106" s="8">
        <v>0</v>
      </c>
      <c r="N106" s="8">
        <v>0</v>
      </c>
      <c r="O106" s="8">
        <v>0</v>
      </c>
      <c r="P106" s="8">
        <v>0</v>
      </c>
      <c r="Q106" s="8">
        <v>0</v>
      </c>
      <c r="R106" s="8">
        <v>0</v>
      </c>
      <c r="S106" s="8">
        <v>0</v>
      </c>
      <c r="T106" s="8">
        <v>0</v>
      </c>
      <c r="U106" s="8">
        <v>0</v>
      </c>
      <c r="V106" s="8">
        <v>0</v>
      </c>
      <c r="W106" s="8">
        <v>0</v>
      </c>
      <c r="X106" s="8">
        <v>0</v>
      </c>
      <c r="Y106" s="8">
        <v>0</v>
      </c>
      <c r="Z106" s="8">
        <v>0</v>
      </c>
      <c r="AA106" s="8">
        <v>0</v>
      </c>
      <c r="AB106" s="8">
        <v>0</v>
      </c>
      <c r="AC106" s="8">
        <v>0</v>
      </c>
      <c r="AD106" s="8">
        <v>0</v>
      </c>
      <c r="AE106" s="8">
        <v>0</v>
      </c>
      <c r="AF106" s="8">
        <v>0.25</v>
      </c>
      <c r="AG106" s="8">
        <v>0.05</v>
      </c>
    </row>
    <row r="107" spans="1:33" x14ac:dyDescent="0.25">
      <c r="A107" s="31" t="s">
        <v>41</v>
      </c>
      <c r="B107" s="8">
        <v>0.15</v>
      </c>
      <c r="C107" s="8">
        <v>0.44</v>
      </c>
      <c r="D107" s="8">
        <v>0.63</v>
      </c>
      <c r="E107" s="8">
        <v>0.7</v>
      </c>
      <c r="F107" s="8">
        <v>0.7</v>
      </c>
      <c r="G107" s="8">
        <v>0.7</v>
      </c>
      <c r="H107" s="8">
        <v>0.7</v>
      </c>
      <c r="I107" s="8">
        <v>0.7</v>
      </c>
      <c r="J107" s="8">
        <v>0.7</v>
      </c>
      <c r="K107" s="8">
        <v>0.7</v>
      </c>
      <c r="L107" s="8">
        <v>0.60999999999999899</v>
      </c>
      <c r="M107" s="8">
        <v>0</v>
      </c>
      <c r="N107" s="8">
        <v>0.75</v>
      </c>
      <c r="O107" s="8">
        <v>0.75</v>
      </c>
      <c r="P107" s="8">
        <v>0.75</v>
      </c>
      <c r="Q107" s="8">
        <v>0.75</v>
      </c>
      <c r="R107" s="8">
        <v>0.75</v>
      </c>
      <c r="S107" s="8">
        <v>0.75</v>
      </c>
      <c r="T107" s="8">
        <v>0.75</v>
      </c>
      <c r="U107" s="8">
        <v>0.75</v>
      </c>
      <c r="V107" s="8">
        <v>0.75</v>
      </c>
      <c r="W107" s="8">
        <v>0.75</v>
      </c>
      <c r="X107" s="8">
        <v>0.75</v>
      </c>
      <c r="Y107" s="8">
        <v>0.75</v>
      </c>
      <c r="Z107" s="8">
        <v>0.75</v>
      </c>
      <c r="AA107" s="8">
        <v>0.75</v>
      </c>
      <c r="AB107" s="8">
        <v>0.75</v>
      </c>
      <c r="AC107" s="8">
        <v>0.75</v>
      </c>
      <c r="AD107" s="8">
        <v>0.75</v>
      </c>
      <c r="AE107" s="8">
        <v>0.75</v>
      </c>
      <c r="AF107" s="8">
        <v>0.75</v>
      </c>
      <c r="AG107" s="8">
        <v>0.75</v>
      </c>
    </row>
    <row r="108" spans="1:33" x14ac:dyDescent="0.25">
      <c r="A108" s="31" t="s">
        <v>42</v>
      </c>
      <c r="B108" s="8">
        <v>0.01</v>
      </c>
      <c r="C108" s="8">
        <v>0.02</v>
      </c>
      <c r="D108" s="8">
        <v>0.04</v>
      </c>
      <c r="E108" s="8">
        <v>0.25</v>
      </c>
      <c r="F108" s="8">
        <v>0.25</v>
      </c>
      <c r="G108" s="8">
        <v>0.25</v>
      </c>
      <c r="H108" s="8">
        <v>0.25</v>
      </c>
      <c r="I108" s="8">
        <v>0.25</v>
      </c>
      <c r="J108" s="8">
        <v>0.25</v>
      </c>
      <c r="K108" s="8">
        <v>0.25</v>
      </c>
      <c r="L108" s="8">
        <v>0.25</v>
      </c>
      <c r="M108" s="8">
        <v>0.25</v>
      </c>
      <c r="N108" s="8">
        <v>0.1</v>
      </c>
      <c r="O108" s="8">
        <v>0.1</v>
      </c>
      <c r="P108" s="8">
        <v>0.1</v>
      </c>
      <c r="Q108" s="8">
        <v>0.1</v>
      </c>
      <c r="R108" s="8">
        <v>0.1</v>
      </c>
      <c r="S108" s="8">
        <v>0.1</v>
      </c>
      <c r="T108" s="8">
        <v>0.1</v>
      </c>
      <c r="U108" s="8">
        <v>0.1</v>
      </c>
      <c r="V108" s="8">
        <v>0.1</v>
      </c>
      <c r="W108" s="8">
        <v>0.1</v>
      </c>
      <c r="X108" s="8">
        <v>0.1</v>
      </c>
      <c r="Y108" s="8">
        <v>0.1</v>
      </c>
      <c r="Z108" s="8">
        <v>7.9999999999999294E-2</v>
      </c>
      <c r="AA108" s="8">
        <v>0</v>
      </c>
      <c r="AB108" s="8">
        <v>0</v>
      </c>
      <c r="AC108" s="8">
        <v>0</v>
      </c>
      <c r="AD108" s="8">
        <v>0</v>
      </c>
      <c r="AE108" s="8">
        <v>0</v>
      </c>
      <c r="AF108" s="8">
        <v>0.1</v>
      </c>
      <c r="AG108" s="8">
        <v>0.1</v>
      </c>
    </row>
    <row r="109" spans="1:33" x14ac:dyDescent="0.25">
      <c r="A109" s="31" t="s">
        <v>43</v>
      </c>
      <c r="B109" s="8">
        <v>0.75</v>
      </c>
      <c r="C109" s="8">
        <v>0.51</v>
      </c>
      <c r="D109" s="8">
        <v>0.27</v>
      </c>
      <c r="E109" s="8">
        <v>0.85</v>
      </c>
      <c r="F109" s="8">
        <v>0.85</v>
      </c>
      <c r="G109" s="8">
        <v>0.85</v>
      </c>
      <c r="H109" s="8">
        <v>0.85</v>
      </c>
      <c r="I109" s="8">
        <v>0.85</v>
      </c>
      <c r="J109" s="8">
        <v>0.85</v>
      </c>
      <c r="K109" s="8">
        <v>0.85</v>
      </c>
      <c r="L109" s="8">
        <v>0.85</v>
      </c>
      <c r="M109" s="8">
        <v>0.81000000000000105</v>
      </c>
      <c r="N109" s="8">
        <v>0.36307673230375298</v>
      </c>
      <c r="O109" s="8">
        <v>0.85</v>
      </c>
      <c r="P109" s="8">
        <v>0.85</v>
      </c>
      <c r="Q109" s="8">
        <v>0.85</v>
      </c>
      <c r="R109" s="8">
        <v>0.85</v>
      </c>
      <c r="S109" s="8">
        <v>0.85</v>
      </c>
      <c r="T109" s="8">
        <v>0.85</v>
      </c>
      <c r="U109" s="8">
        <v>0.63086299074811503</v>
      </c>
      <c r="V109" s="8">
        <v>0</v>
      </c>
      <c r="W109" s="8">
        <v>0</v>
      </c>
      <c r="X109" s="8">
        <v>0</v>
      </c>
      <c r="Y109" s="8">
        <v>0</v>
      </c>
      <c r="Z109" s="8">
        <v>0</v>
      </c>
      <c r="AA109" s="8">
        <v>0</v>
      </c>
      <c r="AB109" s="8">
        <v>0</v>
      </c>
      <c r="AC109" s="8">
        <v>0</v>
      </c>
      <c r="AD109" s="8">
        <v>0</v>
      </c>
      <c r="AE109" s="8">
        <v>0</v>
      </c>
      <c r="AF109" s="8">
        <v>0.5</v>
      </c>
      <c r="AG109" s="8">
        <v>0.5</v>
      </c>
    </row>
    <row r="110" spans="1:33" x14ac:dyDescent="0.25">
      <c r="A110" s="31" t="s">
        <v>44</v>
      </c>
      <c r="B110" s="8">
        <v>0</v>
      </c>
      <c r="C110" s="8">
        <v>0</v>
      </c>
      <c r="D110" s="8">
        <v>0</v>
      </c>
      <c r="E110" s="8">
        <v>0</v>
      </c>
      <c r="F110" s="8">
        <v>0</v>
      </c>
      <c r="G110" s="8">
        <v>0</v>
      </c>
      <c r="H110" s="8">
        <v>0</v>
      </c>
      <c r="I110" s="8">
        <v>0</v>
      </c>
      <c r="J110" s="8">
        <v>0</v>
      </c>
      <c r="K110" s="8">
        <v>9.1832861766003401E-2</v>
      </c>
      <c r="L110" s="8">
        <v>0.35</v>
      </c>
      <c r="M110" s="8">
        <v>0.35</v>
      </c>
      <c r="N110" s="8">
        <v>0.25</v>
      </c>
      <c r="O110" s="8">
        <v>0.25</v>
      </c>
      <c r="P110" s="8">
        <v>0.25</v>
      </c>
      <c r="Q110" s="8">
        <v>0.25</v>
      </c>
      <c r="R110" s="8">
        <v>0.25</v>
      </c>
      <c r="S110" s="8">
        <v>0.25</v>
      </c>
      <c r="T110" s="8">
        <v>0.25</v>
      </c>
      <c r="U110" s="8">
        <v>0.25</v>
      </c>
      <c r="V110" s="8">
        <v>0.20816713823399599</v>
      </c>
      <c r="W110" s="8">
        <v>0</v>
      </c>
      <c r="X110" s="8">
        <v>0</v>
      </c>
      <c r="Y110" s="8">
        <v>0</v>
      </c>
      <c r="Z110" s="8">
        <v>0</v>
      </c>
      <c r="AA110" s="8">
        <v>0</v>
      </c>
      <c r="AB110" s="8">
        <v>0</v>
      </c>
      <c r="AC110" s="8">
        <v>0</v>
      </c>
      <c r="AD110" s="8">
        <v>0</v>
      </c>
      <c r="AE110" s="8">
        <v>0</v>
      </c>
      <c r="AF110" s="8">
        <v>0</v>
      </c>
      <c r="AG110" s="8">
        <v>0</v>
      </c>
    </row>
    <row r="111" spans="1:33" x14ac:dyDescent="0.25">
      <c r="A111" t="s">
        <v>230</v>
      </c>
    </row>
    <row r="112" spans="1:33" x14ac:dyDescent="0.25">
      <c r="A112" s="1" t="s">
        <v>87</v>
      </c>
      <c r="B112" s="1">
        <v>2019</v>
      </c>
      <c r="C112" s="1">
        <v>2020</v>
      </c>
      <c r="D112" s="1">
        <v>2021</v>
      </c>
      <c r="E112" s="1">
        <v>2022</v>
      </c>
      <c r="F112" s="1">
        <v>2023</v>
      </c>
      <c r="G112" s="1">
        <v>2024</v>
      </c>
      <c r="H112" s="1">
        <v>2025</v>
      </c>
      <c r="I112" s="1">
        <v>2026</v>
      </c>
      <c r="J112" s="1">
        <v>2027</v>
      </c>
      <c r="K112" s="1">
        <v>2028</v>
      </c>
      <c r="L112" s="1">
        <v>2029</v>
      </c>
      <c r="M112" s="1">
        <v>2030</v>
      </c>
      <c r="N112" s="1">
        <v>2031</v>
      </c>
      <c r="O112" s="1">
        <v>2032</v>
      </c>
      <c r="P112" s="1">
        <v>2033</v>
      </c>
      <c r="Q112" s="1">
        <v>2034</v>
      </c>
      <c r="R112" s="1">
        <v>2035</v>
      </c>
      <c r="S112" s="1">
        <v>2036</v>
      </c>
      <c r="T112" s="1">
        <v>2037</v>
      </c>
      <c r="U112" s="1">
        <v>2038</v>
      </c>
      <c r="V112" s="1">
        <v>2039</v>
      </c>
      <c r="W112" s="1">
        <v>2040</v>
      </c>
      <c r="X112" s="1">
        <v>2041</v>
      </c>
      <c r="Y112" s="1">
        <v>2042</v>
      </c>
      <c r="Z112" s="1">
        <v>2043</v>
      </c>
      <c r="AA112" s="1">
        <v>2044</v>
      </c>
      <c r="AB112" s="1">
        <v>2045</v>
      </c>
      <c r="AC112" s="1">
        <v>2046</v>
      </c>
      <c r="AD112" s="1">
        <v>2047</v>
      </c>
      <c r="AE112" s="1">
        <v>2048</v>
      </c>
      <c r="AF112" s="1">
        <v>2049</v>
      </c>
      <c r="AG112" s="1">
        <v>2050</v>
      </c>
    </row>
    <row r="113" spans="1:33" x14ac:dyDescent="0.25">
      <c r="A113" s="1" t="s">
        <v>23</v>
      </c>
      <c r="B113" s="8">
        <v>0</v>
      </c>
      <c r="C113" s="8">
        <v>0</v>
      </c>
      <c r="D113" s="8">
        <v>0</v>
      </c>
      <c r="E113" s="8">
        <v>0</v>
      </c>
      <c r="F113" s="8">
        <v>0</v>
      </c>
      <c r="G113" s="8">
        <v>0</v>
      </c>
      <c r="H113" s="8">
        <v>0</v>
      </c>
      <c r="I113" s="8">
        <v>0</v>
      </c>
      <c r="J113" s="8">
        <v>0</v>
      </c>
      <c r="K113" s="8">
        <v>0</v>
      </c>
      <c r="L113" s="8">
        <v>0</v>
      </c>
      <c r="M113" s="8">
        <v>0</v>
      </c>
      <c r="N113" s="8">
        <v>0</v>
      </c>
      <c r="O113" s="8">
        <v>0</v>
      </c>
      <c r="P113" s="8">
        <v>0</v>
      </c>
      <c r="Q113" s="8">
        <v>0</v>
      </c>
      <c r="R113" s="8">
        <v>0</v>
      </c>
      <c r="S113" s="8">
        <v>0</v>
      </c>
      <c r="T113" s="8">
        <v>0</v>
      </c>
      <c r="U113" s="8">
        <v>0</v>
      </c>
      <c r="V113" s="8">
        <v>0</v>
      </c>
      <c r="W113" s="8">
        <v>0</v>
      </c>
      <c r="X113" s="8">
        <v>0</v>
      </c>
      <c r="Y113" s="8">
        <v>0</v>
      </c>
      <c r="Z113" s="8">
        <v>0</v>
      </c>
      <c r="AA113" s="8">
        <v>0</v>
      </c>
      <c r="AB113" s="8">
        <v>0</v>
      </c>
      <c r="AC113" s="8">
        <v>0</v>
      </c>
      <c r="AD113" s="8">
        <v>0</v>
      </c>
      <c r="AE113" s="8">
        <v>0</v>
      </c>
      <c r="AF113" s="8">
        <v>0</v>
      </c>
      <c r="AG113" s="8">
        <v>0</v>
      </c>
    </row>
    <row r="114" spans="1:33" x14ac:dyDescent="0.25">
      <c r="A114" s="1" t="s">
        <v>28</v>
      </c>
      <c r="B114" s="8">
        <v>0</v>
      </c>
      <c r="C114" s="8">
        <v>0</v>
      </c>
      <c r="D114" s="8">
        <v>0</v>
      </c>
      <c r="E114" s="8">
        <v>0</v>
      </c>
      <c r="F114" s="8">
        <v>0</v>
      </c>
      <c r="G114" s="8">
        <v>0</v>
      </c>
      <c r="H114" s="8">
        <v>0</v>
      </c>
      <c r="I114" s="8">
        <v>0</v>
      </c>
      <c r="J114" s="8">
        <v>0</v>
      </c>
      <c r="K114" s="8">
        <v>0</v>
      </c>
      <c r="L114" s="8">
        <v>0</v>
      </c>
      <c r="M114" s="8">
        <v>0</v>
      </c>
      <c r="N114" s="8">
        <v>0</v>
      </c>
      <c r="O114" s="8">
        <v>0</v>
      </c>
      <c r="P114" s="8">
        <v>0</v>
      </c>
      <c r="Q114" s="8">
        <v>0</v>
      </c>
      <c r="R114" s="8">
        <v>0</v>
      </c>
      <c r="S114" s="8">
        <v>17440.551810979352</v>
      </c>
      <c r="T114" s="8">
        <v>3759.4593700483215</v>
      </c>
      <c r="U114" s="8">
        <v>2858.8170292345517</v>
      </c>
      <c r="V114" s="8">
        <v>2850.3564057970966</v>
      </c>
      <c r="W114" s="8">
        <v>2617.5182283219169</v>
      </c>
      <c r="X114" s="8">
        <v>2418.1301426926007</v>
      </c>
      <c r="Y114" s="8">
        <v>1693.5670129261448</v>
      </c>
      <c r="Z114" s="8">
        <v>0</v>
      </c>
      <c r="AA114" s="8">
        <v>0</v>
      </c>
      <c r="AB114" s="8">
        <v>0</v>
      </c>
      <c r="AC114" s="8">
        <v>0</v>
      </c>
      <c r="AD114" s="8">
        <v>0</v>
      </c>
      <c r="AE114" s="8">
        <v>0</v>
      </c>
      <c r="AF114" s="8">
        <v>0</v>
      </c>
      <c r="AG114" s="8">
        <v>0</v>
      </c>
    </row>
    <row r="115" spans="1:33" x14ac:dyDescent="0.25">
      <c r="A115" s="1" t="s">
        <v>33</v>
      </c>
      <c r="B115" s="8">
        <v>0</v>
      </c>
      <c r="C115" s="8">
        <v>0</v>
      </c>
      <c r="D115" s="8">
        <v>0</v>
      </c>
      <c r="E115" s="8">
        <v>24110.734222222254</v>
      </c>
      <c r="F115" s="8">
        <v>33.177777777774743</v>
      </c>
      <c r="G115" s="8">
        <v>33.177777777783604</v>
      </c>
      <c r="H115" s="8">
        <v>33.177777777774743</v>
      </c>
      <c r="I115" s="8">
        <v>33.177777777774743</v>
      </c>
      <c r="J115" s="8">
        <v>33.177777777783689</v>
      </c>
      <c r="K115" s="8">
        <v>33.177777777774743</v>
      </c>
      <c r="L115" s="8">
        <v>422.06666666667883</v>
      </c>
      <c r="M115" s="8">
        <v>33.177777777765876</v>
      </c>
      <c r="N115" s="8">
        <v>479.93777777777711</v>
      </c>
      <c r="O115" s="8">
        <v>479.93777777777711</v>
      </c>
      <c r="P115" s="8">
        <v>479.93777777778593</v>
      </c>
      <c r="Q115" s="8">
        <v>868.82666666665989</v>
      </c>
      <c r="R115" s="8">
        <v>479.93777777775614</v>
      </c>
      <c r="S115" s="8">
        <v>479.9377777777932</v>
      </c>
      <c r="T115" s="8">
        <v>479.9377777777666</v>
      </c>
      <c r="U115" s="8">
        <v>868.82666666666785</v>
      </c>
      <c r="V115" s="8">
        <v>479.9377777777932</v>
      </c>
      <c r="W115" s="8">
        <v>479.93777777775853</v>
      </c>
      <c r="X115" s="8">
        <v>868.82666666665989</v>
      </c>
      <c r="Y115" s="8">
        <v>479.9377777777932</v>
      </c>
      <c r="Z115" s="8">
        <v>539.5057777777813</v>
      </c>
      <c r="AA115" s="8">
        <v>1944.4444444444382</v>
      </c>
      <c r="AB115" s="8">
        <v>777.77777777778726</v>
      </c>
      <c r="AC115" s="8">
        <v>777.77777777775179</v>
      </c>
      <c r="AD115" s="8">
        <v>777.77777777778726</v>
      </c>
      <c r="AE115" s="8">
        <v>1166.6666666666724</v>
      </c>
      <c r="AF115" s="8">
        <v>1701.081777777787</v>
      </c>
      <c r="AG115" s="8">
        <v>539.50577777776346</v>
      </c>
    </row>
    <row r="116" spans="1:33" x14ac:dyDescent="0.25">
      <c r="A116" s="1" t="s">
        <v>35</v>
      </c>
      <c r="B116" s="8">
        <v>0</v>
      </c>
      <c r="C116" s="8">
        <v>0.01</v>
      </c>
      <c r="D116" s="8">
        <v>0.01</v>
      </c>
      <c r="E116" s="8">
        <v>0</v>
      </c>
      <c r="F116" s="8">
        <v>0</v>
      </c>
      <c r="G116" s="8">
        <v>0</v>
      </c>
      <c r="H116" s="8">
        <v>0</v>
      </c>
      <c r="I116" s="8">
        <v>0</v>
      </c>
      <c r="J116" s="8">
        <v>0</v>
      </c>
      <c r="K116" s="8">
        <v>0</v>
      </c>
      <c r="L116" s="8">
        <v>0</v>
      </c>
      <c r="M116" s="8">
        <v>0</v>
      </c>
      <c r="N116" s="8">
        <v>0</v>
      </c>
      <c r="O116" s="8">
        <v>0</v>
      </c>
      <c r="P116" s="8">
        <v>0</v>
      </c>
      <c r="Q116" s="8">
        <v>0</v>
      </c>
      <c r="R116" s="8">
        <v>0</v>
      </c>
      <c r="S116" s="8">
        <v>0</v>
      </c>
      <c r="T116" s="8">
        <v>0</v>
      </c>
      <c r="U116" s="8">
        <v>0</v>
      </c>
      <c r="V116" s="8">
        <v>0</v>
      </c>
      <c r="W116" s="8">
        <v>0</v>
      </c>
      <c r="X116" s="8">
        <v>0</v>
      </c>
      <c r="Y116" s="8">
        <v>0</v>
      </c>
      <c r="Z116" s="8">
        <v>0</v>
      </c>
      <c r="AA116" s="8">
        <v>0</v>
      </c>
      <c r="AB116" s="8">
        <v>0</v>
      </c>
      <c r="AC116" s="8">
        <v>0</v>
      </c>
      <c r="AD116" s="8">
        <v>0</v>
      </c>
      <c r="AE116" s="8">
        <v>0</v>
      </c>
      <c r="AF116" s="8">
        <v>0</v>
      </c>
      <c r="AG116" s="8">
        <v>0</v>
      </c>
    </row>
    <row r="117" spans="1:33" x14ac:dyDescent="0.25">
      <c r="A117" s="1" t="s">
        <v>36</v>
      </c>
      <c r="B117" s="8">
        <v>0</v>
      </c>
      <c r="C117" s="8">
        <v>0</v>
      </c>
      <c r="D117" s="8">
        <v>0</v>
      </c>
      <c r="E117" s="8">
        <v>0</v>
      </c>
      <c r="F117" s="8">
        <v>0</v>
      </c>
      <c r="G117" s="8">
        <v>0</v>
      </c>
      <c r="H117" s="8">
        <v>0</v>
      </c>
      <c r="I117" s="8">
        <v>0</v>
      </c>
      <c r="J117" s="8">
        <v>0</v>
      </c>
      <c r="K117" s="8">
        <v>0</v>
      </c>
      <c r="L117" s="8">
        <v>0</v>
      </c>
      <c r="M117" s="8">
        <v>0</v>
      </c>
      <c r="N117" s="8">
        <v>0</v>
      </c>
      <c r="O117" s="8">
        <v>0</v>
      </c>
      <c r="P117" s="8">
        <v>0</v>
      </c>
      <c r="Q117" s="8">
        <v>0</v>
      </c>
      <c r="R117" s="8">
        <v>0</v>
      </c>
      <c r="S117" s="8">
        <v>0</v>
      </c>
      <c r="T117" s="8">
        <v>0</v>
      </c>
      <c r="U117" s="8">
        <v>0</v>
      </c>
      <c r="V117" s="8">
        <v>0</v>
      </c>
      <c r="W117" s="8">
        <v>0</v>
      </c>
      <c r="X117" s="8">
        <v>0</v>
      </c>
      <c r="Y117" s="8">
        <v>0</v>
      </c>
      <c r="Z117" s="8">
        <v>0</v>
      </c>
      <c r="AA117" s="8">
        <v>0</v>
      </c>
      <c r="AB117" s="8">
        <v>0</v>
      </c>
      <c r="AC117" s="8">
        <v>0</v>
      </c>
      <c r="AD117" s="8">
        <v>0</v>
      </c>
      <c r="AE117" s="8">
        <v>0</v>
      </c>
      <c r="AF117" s="8">
        <v>0</v>
      </c>
      <c r="AG117" s="8">
        <v>0</v>
      </c>
    </row>
    <row r="118" spans="1:33" x14ac:dyDescent="0.25">
      <c r="A118" s="1" t="s">
        <v>37</v>
      </c>
      <c r="B118" s="8">
        <v>0</v>
      </c>
      <c r="C118" s="8">
        <v>0</v>
      </c>
      <c r="D118" s="8">
        <v>0</v>
      </c>
      <c r="E118" s="8">
        <v>0</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v>0</v>
      </c>
      <c r="AA118" s="8">
        <v>0</v>
      </c>
      <c r="AB118" s="8">
        <v>0</v>
      </c>
      <c r="AC118" s="8">
        <v>0</v>
      </c>
      <c r="AD118" s="8">
        <v>0</v>
      </c>
      <c r="AE118" s="8">
        <v>0</v>
      </c>
      <c r="AF118" s="8">
        <v>0</v>
      </c>
      <c r="AG118" s="8">
        <v>0</v>
      </c>
    </row>
    <row r="119" spans="1:33" x14ac:dyDescent="0.25">
      <c r="A119" s="1" t="s">
        <v>40</v>
      </c>
      <c r="B119" s="8">
        <v>0</v>
      </c>
      <c r="C119" s="8">
        <v>0</v>
      </c>
      <c r="D119" s="8">
        <v>0</v>
      </c>
      <c r="E119" s="8">
        <v>0</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v>0</v>
      </c>
      <c r="AA119" s="8">
        <v>0</v>
      </c>
      <c r="AB119" s="8">
        <v>0</v>
      </c>
      <c r="AC119" s="8">
        <v>0</v>
      </c>
      <c r="AD119" s="8">
        <v>0</v>
      </c>
      <c r="AE119" s="8">
        <v>0</v>
      </c>
      <c r="AF119" s="8">
        <v>0</v>
      </c>
      <c r="AG119" s="8">
        <v>0</v>
      </c>
    </row>
    <row r="120" spans="1:33" x14ac:dyDescent="0.25">
      <c r="A120" s="1" t="s">
        <v>41</v>
      </c>
      <c r="B120" s="8">
        <v>0.15</v>
      </c>
      <c r="C120" s="8">
        <v>0.44</v>
      </c>
      <c r="D120" s="8">
        <v>0.63</v>
      </c>
      <c r="E120" s="8">
        <v>0.7</v>
      </c>
      <c r="F120" s="8">
        <v>0.7</v>
      </c>
      <c r="G120" s="8">
        <v>0.7</v>
      </c>
      <c r="H120" s="8">
        <v>0.7</v>
      </c>
      <c r="I120" s="8">
        <v>0.7</v>
      </c>
      <c r="J120" s="8">
        <v>0.7</v>
      </c>
      <c r="K120" s="8">
        <v>0.7</v>
      </c>
      <c r="L120" s="8">
        <v>0.60999999999999899</v>
      </c>
      <c r="M120" s="8">
        <v>0</v>
      </c>
      <c r="N120" s="8">
        <v>0.75</v>
      </c>
      <c r="O120" s="8">
        <v>0.75</v>
      </c>
      <c r="P120" s="8">
        <v>0.75</v>
      </c>
      <c r="Q120" s="8">
        <v>0.75</v>
      </c>
      <c r="R120" s="8">
        <v>0.75</v>
      </c>
      <c r="S120" s="8">
        <v>0.75</v>
      </c>
      <c r="T120" s="8">
        <v>0.75</v>
      </c>
      <c r="U120" s="8">
        <v>0.75</v>
      </c>
      <c r="V120" s="8">
        <v>0.75</v>
      </c>
      <c r="W120" s="8">
        <v>0.75</v>
      </c>
      <c r="X120" s="8">
        <v>0.75</v>
      </c>
      <c r="Y120" s="8">
        <v>0.75</v>
      </c>
      <c r="Z120" s="8">
        <v>0.75</v>
      </c>
      <c r="AA120" s="8">
        <v>0.75</v>
      </c>
      <c r="AB120" s="8">
        <v>0.75</v>
      </c>
      <c r="AC120" s="8">
        <v>0.75</v>
      </c>
      <c r="AD120" s="8">
        <v>0.75</v>
      </c>
      <c r="AE120" s="8">
        <v>0.75</v>
      </c>
      <c r="AF120" s="8">
        <v>0.75</v>
      </c>
      <c r="AG120" s="8">
        <v>0.75</v>
      </c>
    </row>
    <row r="121" spans="1:33" x14ac:dyDescent="0.25">
      <c r="A121" s="1" t="s">
        <v>42</v>
      </c>
      <c r="B121" s="8">
        <v>0.01</v>
      </c>
      <c r="C121" s="8">
        <v>0.02</v>
      </c>
      <c r="D121" s="8">
        <v>0.04</v>
      </c>
      <c r="E121" s="8">
        <v>0.25</v>
      </c>
      <c r="F121" s="8">
        <v>0.25</v>
      </c>
      <c r="G121" s="8">
        <v>0.25</v>
      </c>
      <c r="H121" s="8">
        <v>0.25</v>
      </c>
      <c r="I121" s="8">
        <v>0.25</v>
      </c>
      <c r="J121" s="8">
        <v>0.25</v>
      </c>
      <c r="K121" s="8">
        <v>0.25</v>
      </c>
      <c r="L121" s="8">
        <v>0.25</v>
      </c>
      <c r="M121" s="8">
        <v>0.25</v>
      </c>
      <c r="N121" s="8">
        <v>0.1</v>
      </c>
      <c r="O121" s="8">
        <v>0.1</v>
      </c>
      <c r="P121" s="8">
        <v>0.1</v>
      </c>
      <c r="Q121" s="8">
        <v>0.1</v>
      </c>
      <c r="R121" s="8">
        <v>0.1</v>
      </c>
      <c r="S121" s="8">
        <v>0.1</v>
      </c>
      <c r="T121" s="8">
        <v>0.1</v>
      </c>
      <c r="U121" s="8">
        <v>0.1</v>
      </c>
      <c r="V121" s="8">
        <v>0.1</v>
      </c>
      <c r="W121" s="8">
        <v>0.1</v>
      </c>
      <c r="X121" s="8">
        <v>0.1</v>
      </c>
      <c r="Y121" s="8">
        <v>0.1</v>
      </c>
      <c r="Z121" s="8">
        <v>7.9999999999999502E-2</v>
      </c>
      <c r="AA121" s="8">
        <v>0</v>
      </c>
      <c r="AB121" s="8">
        <v>0</v>
      </c>
      <c r="AC121" s="8">
        <v>0</v>
      </c>
      <c r="AD121" s="8">
        <v>0</v>
      </c>
      <c r="AE121" s="8">
        <v>0</v>
      </c>
      <c r="AF121" s="8">
        <v>0.1</v>
      </c>
      <c r="AG121" s="8">
        <v>0.1</v>
      </c>
    </row>
    <row r="122" spans="1:33" x14ac:dyDescent="0.25">
      <c r="A122" s="1" t="s">
        <v>43</v>
      </c>
      <c r="B122" s="8">
        <v>0.75</v>
      </c>
      <c r="C122" s="8">
        <v>0.51</v>
      </c>
      <c r="D122" s="8">
        <v>0.27</v>
      </c>
      <c r="E122" s="8">
        <v>0.85</v>
      </c>
      <c r="F122" s="8">
        <v>0.85</v>
      </c>
      <c r="G122" s="8">
        <v>0.85</v>
      </c>
      <c r="H122" s="8">
        <v>0.85</v>
      </c>
      <c r="I122" s="8">
        <v>0.85</v>
      </c>
      <c r="J122" s="8">
        <v>0.85</v>
      </c>
      <c r="K122" s="8">
        <v>0.85</v>
      </c>
      <c r="L122" s="8">
        <v>0.85</v>
      </c>
      <c r="M122" s="8">
        <v>0.81000000000000105</v>
      </c>
      <c r="N122" s="8">
        <v>0.85</v>
      </c>
      <c r="O122" s="8">
        <v>0.85</v>
      </c>
      <c r="P122" s="8">
        <v>0.85</v>
      </c>
      <c r="Q122" s="8">
        <v>0.85</v>
      </c>
      <c r="R122" s="8">
        <v>0.85</v>
      </c>
      <c r="S122" s="8">
        <v>0.85</v>
      </c>
      <c r="T122" s="8">
        <v>0.85</v>
      </c>
      <c r="U122" s="8">
        <v>0.59517936789034498</v>
      </c>
      <c r="V122" s="8">
        <v>0</v>
      </c>
      <c r="W122" s="8">
        <v>0</v>
      </c>
      <c r="X122" s="8">
        <v>0</v>
      </c>
      <c r="Y122" s="8">
        <v>0</v>
      </c>
      <c r="Z122" s="8">
        <v>0</v>
      </c>
      <c r="AA122" s="8">
        <v>0</v>
      </c>
      <c r="AB122" s="8">
        <v>0</v>
      </c>
      <c r="AC122" s="8">
        <v>0</v>
      </c>
      <c r="AD122" s="8">
        <v>0</v>
      </c>
      <c r="AE122" s="8">
        <v>0</v>
      </c>
      <c r="AF122" s="8">
        <v>0.5</v>
      </c>
      <c r="AG122" s="8">
        <v>0.5</v>
      </c>
    </row>
    <row r="123" spans="1:33" x14ac:dyDescent="0.25">
      <c r="A123" s="1" t="s">
        <v>44</v>
      </c>
      <c r="B123" s="8">
        <v>0</v>
      </c>
      <c r="C123" s="8">
        <v>0</v>
      </c>
      <c r="D123" s="8">
        <v>0</v>
      </c>
      <c r="E123" s="8">
        <v>0</v>
      </c>
      <c r="F123" s="8">
        <v>0</v>
      </c>
      <c r="G123" s="8">
        <v>0</v>
      </c>
      <c r="H123" s="8">
        <v>0</v>
      </c>
      <c r="I123" s="8">
        <v>0</v>
      </c>
      <c r="J123" s="8">
        <v>0</v>
      </c>
      <c r="K123" s="8">
        <v>0</v>
      </c>
      <c r="L123" s="8">
        <v>0</v>
      </c>
      <c r="M123" s="8">
        <v>0.35</v>
      </c>
      <c r="N123" s="8">
        <v>0.149999999999999</v>
      </c>
      <c r="O123" s="8">
        <v>0.25</v>
      </c>
      <c r="P123" s="8">
        <v>0.25</v>
      </c>
      <c r="Q123" s="8">
        <v>0.25</v>
      </c>
      <c r="R123" s="8">
        <v>0.25</v>
      </c>
      <c r="S123" s="8">
        <v>0.25</v>
      </c>
      <c r="T123" s="8">
        <v>0.25</v>
      </c>
      <c r="U123" s="8">
        <v>0.25</v>
      </c>
      <c r="V123" s="8">
        <v>0.25</v>
      </c>
      <c r="W123" s="8">
        <v>0.25</v>
      </c>
      <c r="X123" s="8">
        <v>0.25</v>
      </c>
      <c r="Y123" s="8">
        <v>0</v>
      </c>
      <c r="Z123" s="8">
        <v>0</v>
      </c>
      <c r="AA123" s="8">
        <v>0</v>
      </c>
      <c r="AB123" s="8">
        <v>0</v>
      </c>
      <c r="AC123" s="8">
        <v>0</v>
      </c>
      <c r="AD123" s="8">
        <v>0</v>
      </c>
      <c r="AE123" s="8">
        <v>0</v>
      </c>
      <c r="AF123" s="8">
        <v>0</v>
      </c>
      <c r="AG123" s="8">
        <v>0</v>
      </c>
    </row>
    <row r="124" spans="1:33" x14ac:dyDescent="0.25">
      <c r="A124" t="s">
        <v>233</v>
      </c>
    </row>
    <row r="125" spans="1:33" x14ac:dyDescent="0.25">
      <c r="A125" s="1" t="s">
        <v>87</v>
      </c>
      <c r="B125" s="1">
        <v>2019</v>
      </c>
      <c r="C125" s="1">
        <v>2020</v>
      </c>
      <c r="D125" s="1">
        <v>2021</v>
      </c>
      <c r="E125" s="1">
        <v>2022</v>
      </c>
      <c r="F125" s="1">
        <v>2023</v>
      </c>
      <c r="G125" s="1">
        <v>2024</v>
      </c>
      <c r="H125" s="1">
        <v>2025</v>
      </c>
      <c r="I125" s="1">
        <v>2026</v>
      </c>
      <c r="J125" s="1">
        <v>2027</v>
      </c>
      <c r="K125" s="1">
        <v>2028</v>
      </c>
      <c r="L125" s="1">
        <v>2029</v>
      </c>
      <c r="M125" s="1">
        <v>2030</v>
      </c>
      <c r="N125" s="1">
        <v>2031</v>
      </c>
      <c r="O125" s="1">
        <v>2032</v>
      </c>
      <c r="P125" s="1">
        <v>2033</v>
      </c>
      <c r="Q125" s="1">
        <v>2034</v>
      </c>
      <c r="R125" s="1">
        <v>2035</v>
      </c>
      <c r="S125" s="1">
        <v>2036</v>
      </c>
      <c r="T125" s="1">
        <v>2037</v>
      </c>
      <c r="U125" s="1">
        <v>2038</v>
      </c>
      <c r="V125" s="1">
        <v>2039</v>
      </c>
      <c r="W125" s="1">
        <v>2040</v>
      </c>
      <c r="X125" s="1">
        <v>2041</v>
      </c>
      <c r="Y125" s="1">
        <v>2042</v>
      </c>
      <c r="Z125" s="1">
        <v>2043</v>
      </c>
      <c r="AA125" s="1">
        <v>2044</v>
      </c>
      <c r="AB125" s="1">
        <v>2045</v>
      </c>
      <c r="AC125" s="1">
        <v>2046</v>
      </c>
      <c r="AD125" s="1">
        <v>2047</v>
      </c>
      <c r="AE125" s="1">
        <v>2048</v>
      </c>
      <c r="AF125" s="1">
        <v>2049</v>
      </c>
      <c r="AG125" s="1">
        <v>2050</v>
      </c>
    </row>
    <row r="126" spans="1:33" x14ac:dyDescent="0.25">
      <c r="A126" s="184" t="s">
        <v>23</v>
      </c>
      <c r="B126" s="8">
        <v>0</v>
      </c>
      <c r="C126" s="8">
        <v>0</v>
      </c>
      <c r="D126" s="8">
        <v>0</v>
      </c>
      <c r="E126" s="8">
        <v>0</v>
      </c>
      <c r="F126" s="8">
        <v>0</v>
      </c>
      <c r="G126" s="8">
        <v>0</v>
      </c>
      <c r="H126" s="8">
        <v>0</v>
      </c>
      <c r="I126" s="8">
        <v>0</v>
      </c>
      <c r="J126" s="8">
        <v>0</v>
      </c>
      <c r="K126" s="8">
        <v>0</v>
      </c>
      <c r="L126" s="8">
        <v>0</v>
      </c>
      <c r="M126" s="8">
        <v>0</v>
      </c>
      <c r="N126" s="8">
        <v>0</v>
      </c>
      <c r="O126" s="8">
        <v>0</v>
      </c>
      <c r="P126" s="8">
        <v>0</v>
      </c>
      <c r="Q126" s="8">
        <v>0</v>
      </c>
      <c r="R126" s="8">
        <v>0</v>
      </c>
      <c r="S126" s="8">
        <v>0</v>
      </c>
      <c r="T126" s="8">
        <v>0</v>
      </c>
      <c r="U126" s="8">
        <v>0</v>
      </c>
      <c r="V126" s="8">
        <v>0</v>
      </c>
      <c r="W126" s="8">
        <v>0</v>
      </c>
      <c r="X126" s="8">
        <v>0</v>
      </c>
      <c r="Y126" s="8">
        <v>0</v>
      </c>
      <c r="Z126" s="8">
        <v>0</v>
      </c>
      <c r="AA126" s="8">
        <v>0</v>
      </c>
      <c r="AB126" s="8">
        <v>0</v>
      </c>
      <c r="AC126" s="8">
        <v>0</v>
      </c>
      <c r="AD126" s="8">
        <v>0</v>
      </c>
      <c r="AE126" s="8">
        <v>0</v>
      </c>
      <c r="AF126" s="8">
        <v>0</v>
      </c>
      <c r="AG126" s="8">
        <v>0</v>
      </c>
    </row>
    <row r="127" spans="1:33" ht="21.75" customHeight="1" x14ac:dyDescent="0.25">
      <c r="A127" s="184" t="s">
        <v>28</v>
      </c>
      <c r="B127" s="8">
        <v>0</v>
      </c>
      <c r="C127" s="8">
        <v>0</v>
      </c>
      <c r="D127" s="8">
        <v>0</v>
      </c>
      <c r="E127" s="8">
        <v>0</v>
      </c>
      <c r="F127" s="8">
        <v>0</v>
      </c>
      <c r="G127" s="8">
        <v>0</v>
      </c>
      <c r="H127" s="8">
        <v>0</v>
      </c>
      <c r="I127" s="8">
        <v>0</v>
      </c>
      <c r="J127" s="8">
        <v>0</v>
      </c>
      <c r="K127" s="8">
        <v>0</v>
      </c>
      <c r="L127" s="8">
        <v>0</v>
      </c>
      <c r="M127" s="8">
        <v>0</v>
      </c>
      <c r="N127" s="8">
        <v>0</v>
      </c>
      <c r="O127" s="8">
        <v>0</v>
      </c>
      <c r="P127" s="8">
        <v>0</v>
      </c>
      <c r="Q127" s="8">
        <v>0</v>
      </c>
      <c r="R127" s="8">
        <v>0</v>
      </c>
      <c r="S127" s="8">
        <v>0</v>
      </c>
      <c r="T127" s="8">
        <v>0</v>
      </c>
      <c r="U127" s="8">
        <v>0</v>
      </c>
      <c r="V127" s="8">
        <v>0</v>
      </c>
      <c r="W127" s="8">
        <v>0</v>
      </c>
      <c r="X127" s="8">
        <v>0</v>
      </c>
      <c r="Y127" s="8">
        <v>0</v>
      </c>
      <c r="Z127" s="8">
        <v>0</v>
      </c>
      <c r="AA127" s="8">
        <v>0</v>
      </c>
      <c r="AB127" s="8">
        <v>0</v>
      </c>
      <c r="AC127" s="8">
        <v>0</v>
      </c>
      <c r="AD127" s="8">
        <v>0</v>
      </c>
      <c r="AE127" s="8">
        <v>0</v>
      </c>
      <c r="AF127" s="8">
        <v>0</v>
      </c>
      <c r="AG127" s="8">
        <v>0</v>
      </c>
    </row>
    <row r="128" spans="1:33" ht="38.65" customHeight="1" x14ac:dyDescent="0.25">
      <c r="A128" s="184" t="s">
        <v>33</v>
      </c>
      <c r="B128" s="8">
        <v>0</v>
      </c>
      <c r="C128" s="8">
        <v>0</v>
      </c>
      <c r="D128" s="8">
        <v>0</v>
      </c>
      <c r="E128" s="8">
        <v>24110.734222222254</v>
      </c>
      <c r="F128" s="8">
        <v>33.177777777774743</v>
      </c>
      <c r="G128" s="8">
        <v>33.177777777783604</v>
      </c>
      <c r="H128" s="8">
        <v>33.177777777774743</v>
      </c>
      <c r="I128" s="8">
        <v>33.177777777774743</v>
      </c>
      <c r="J128" s="8">
        <v>33.177777777783689</v>
      </c>
      <c r="K128" s="8">
        <v>33.177777777774743</v>
      </c>
      <c r="L128" s="8">
        <v>422.06666666667883</v>
      </c>
      <c r="M128" s="8">
        <v>33.177777777765876</v>
      </c>
      <c r="N128" s="8">
        <v>479.93777777777711</v>
      </c>
      <c r="O128" s="8">
        <v>479.93777777776819</v>
      </c>
      <c r="P128" s="8">
        <v>479.93777777779485</v>
      </c>
      <c r="Q128" s="8">
        <v>868.82666666665182</v>
      </c>
      <c r="R128" s="8">
        <v>479.93777777776501</v>
      </c>
      <c r="S128" s="8">
        <v>479.9377777777932</v>
      </c>
      <c r="T128" s="8">
        <v>479.9377777777666</v>
      </c>
      <c r="U128" s="8">
        <v>868.82666666666785</v>
      </c>
      <c r="V128" s="8">
        <v>479.9377777777932</v>
      </c>
      <c r="W128" s="8">
        <v>479.93777777775853</v>
      </c>
      <c r="X128" s="8">
        <v>868.82666666665989</v>
      </c>
      <c r="Y128" s="8">
        <v>479.9377777777932</v>
      </c>
      <c r="Z128" s="8">
        <v>539.5057777777813</v>
      </c>
      <c r="AA128" s="8">
        <v>1944.4444444444382</v>
      </c>
      <c r="AB128" s="8">
        <v>777.77777777779056</v>
      </c>
      <c r="AC128" s="8">
        <v>777.77777777774872</v>
      </c>
      <c r="AD128" s="8">
        <v>777.77777777778726</v>
      </c>
      <c r="AE128" s="8">
        <v>1166.6666666666724</v>
      </c>
      <c r="AF128" s="8">
        <v>1701.081777777787</v>
      </c>
      <c r="AG128" s="8">
        <v>539.50577777776346</v>
      </c>
    </row>
    <row r="129" spans="1:33" x14ac:dyDescent="0.25">
      <c r="A129" s="184" t="s">
        <v>35</v>
      </c>
      <c r="B129" s="8">
        <v>0</v>
      </c>
      <c r="C129" s="8">
        <v>0.01</v>
      </c>
      <c r="D129" s="8">
        <v>0.01</v>
      </c>
      <c r="E129" s="8">
        <v>0</v>
      </c>
      <c r="F129" s="8">
        <v>0</v>
      </c>
      <c r="G129" s="8">
        <v>0</v>
      </c>
      <c r="H129" s="8">
        <v>0</v>
      </c>
      <c r="I129" s="8">
        <v>0</v>
      </c>
      <c r="J129" s="8">
        <v>0</v>
      </c>
      <c r="K129" s="8">
        <v>0</v>
      </c>
      <c r="L129" s="8">
        <v>0</v>
      </c>
      <c r="M129" s="8">
        <v>0</v>
      </c>
      <c r="N129" s="8">
        <v>0</v>
      </c>
      <c r="O129" s="8">
        <v>0</v>
      </c>
      <c r="P129" s="8">
        <v>0</v>
      </c>
      <c r="Q129" s="8">
        <v>0</v>
      </c>
      <c r="R129" s="8">
        <v>0</v>
      </c>
      <c r="S129" s="8">
        <v>0</v>
      </c>
      <c r="T129" s="8">
        <v>0</v>
      </c>
      <c r="U129" s="8">
        <v>0</v>
      </c>
      <c r="V129" s="8">
        <v>0</v>
      </c>
      <c r="W129" s="8">
        <v>0</v>
      </c>
      <c r="X129" s="8">
        <v>0</v>
      </c>
      <c r="Y129" s="8">
        <v>0</v>
      </c>
      <c r="Z129" s="183">
        <v>0.18272068011593501</v>
      </c>
      <c r="AA129" s="183">
        <v>0.25</v>
      </c>
      <c r="AB129" s="183">
        <v>0.25</v>
      </c>
      <c r="AC129" s="183">
        <v>0.25</v>
      </c>
      <c r="AD129" s="183">
        <v>0.25</v>
      </c>
      <c r="AE129" s="183">
        <v>0.25</v>
      </c>
      <c r="AF129" s="183">
        <v>0.25</v>
      </c>
      <c r="AG129" s="183">
        <v>0.15727931988406499</v>
      </c>
    </row>
    <row r="130" spans="1:33" x14ac:dyDescent="0.25">
      <c r="A130" s="184" t="s">
        <v>36</v>
      </c>
      <c r="B130" s="8">
        <v>0</v>
      </c>
      <c r="C130" s="8">
        <v>0</v>
      </c>
      <c r="D130" s="8">
        <v>0</v>
      </c>
      <c r="E130" s="8">
        <v>0</v>
      </c>
      <c r="F130" s="8">
        <v>0</v>
      </c>
      <c r="G130" s="8">
        <v>0</v>
      </c>
      <c r="H130" s="8">
        <v>0</v>
      </c>
      <c r="I130" s="8">
        <v>0</v>
      </c>
      <c r="J130" s="8">
        <v>0</v>
      </c>
      <c r="K130" s="8">
        <v>0</v>
      </c>
      <c r="L130" s="8">
        <v>0</v>
      </c>
      <c r="M130" s="8">
        <v>0</v>
      </c>
      <c r="N130" s="8">
        <v>0</v>
      </c>
      <c r="O130" s="8">
        <v>0</v>
      </c>
      <c r="P130" s="8">
        <v>0</v>
      </c>
      <c r="Q130" s="8">
        <v>0</v>
      </c>
      <c r="R130" s="8">
        <v>0</v>
      </c>
      <c r="S130" s="8">
        <v>0</v>
      </c>
      <c r="T130" s="8">
        <v>0</v>
      </c>
      <c r="U130" s="8">
        <v>0</v>
      </c>
      <c r="V130" s="8">
        <v>0</v>
      </c>
      <c r="W130" s="8">
        <v>0</v>
      </c>
      <c r="X130" s="8">
        <v>0</v>
      </c>
      <c r="Y130" s="8">
        <v>0</v>
      </c>
      <c r="Z130" s="8">
        <v>0</v>
      </c>
      <c r="AA130" s="8">
        <v>0</v>
      </c>
      <c r="AB130" s="8">
        <v>0</v>
      </c>
      <c r="AC130" s="8">
        <v>0</v>
      </c>
      <c r="AD130" s="8">
        <v>0</v>
      </c>
      <c r="AE130" s="8">
        <v>0</v>
      </c>
      <c r="AF130" s="8">
        <v>0</v>
      </c>
      <c r="AG130" s="8">
        <v>0</v>
      </c>
    </row>
    <row r="131" spans="1:33" x14ac:dyDescent="0.25">
      <c r="A131" s="184" t="s">
        <v>37</v>
      </c>
      <c r="B131" s="8">
        <v>0</v>
      </c>
      <c r="C131" s="8">
        <v>0</v>
      </c>
      <c r="D131" s="8">
        <v>0</v>
      </c>
      <c r="E131" s="8">
        <v>0</v>
      </c>
      <c r="F131" s="8">
        <v>0</v>
      </c>
      <c r="G131" s="8">
        <v>0</v>
      </c>
      <c r="H131" s="8">
        <v>0</v>
      </c>
      <c r="I131" s="8">
        <v>0</v>
      </c>
      <c r="J131" s="8">
        <v>0</v>
      </c>
      <c r="K131" s="8">
        <v>0</v>
      </c>
      <c r="L131" s="8">
        <v>0</v>
      </c>
      <c r="M131" s="8">
        <v>0</v>
      </c>
      <c r="N131" s="8">
        <v>0</v>
      </c>
      <c r="O131" s="8">
        <v>0</v>
      </c>
      <c r="P131" s="8">
        <v>0</v>
      </c>
      <c r="Q131" s="8">
        <v>0</v>
      </c>
      <c r="R131" s="8">
        <v>0</v>
      </c>
      <c r="S131" s="8">
        <v>0</v>
      </c>
      <c r="T131" s="8">
        <v>0</v>
      </c>
      <c r="U131" s="8">
        <v>0</v>
      </c>
      <c r="V131" s="8">
        <v>0</v>
      </c>
      <c r="W131" s="8">
        <v>0</v>
      </c>
      <c r="X131" s="8">
        <v>0</v>
      </c>
      <c r="Y131" s="8">
        <v>0</v>
      </c>
      <c r="Z131" s="8">
        <v>0</v>
      </c>
      <c r="AA131" s="8">
        <v>0</v>
      </c>
      <c r="AB131" s="8">
        <v>0</v>
      </c>
      <c r="AC131" s="8">
        <v>0</v>
      </c>
      <c r="AD131" s="8">
        <v>0</v>
      </c>
      <c r="AE131" s="8">
        <v>0</v>
      </c>
      <c r="AF131" s="8">
        <v>0</v>
      </c>
      <c r="AG131" s="8">
        <v>0</v>
      </c>
    </row>
    <row r="132" spans="1:33" x14ac:dyDescent="0.25">
      <c r="A132" s="184" t="s">
        <v>40</v>
      </c>
      <c r="B132" s="8">
        <v>0</v>
      </c>
      <c r="C132" s="8">
        <v>0</v>
      </c>
      <c r="D132" s="8">
        <v>0</v>
      </c>
      <c r="E132" s="8">
        <v>0</v>
      </c>
      <c r="F132" s="8">
        <v>0</v>
      </c>
      <c r="G132" s="8">
        <v>0</v>
      </c>
      <c r="H132" s="8">
        <v>0</v>
      </c>
      <c r="I132" s="8">
        <v>0</v>
      </c>
      <c r="J132" s="8">
        <v>0</v>
      </c>
      <c r="K132" s="8">
        <v>0</v>
      </c>
      <c r="L132" s="8">
        <v>0</v>
      </c>
      <c r="M132" s="8">
        <v>0</v>
      </c>
      <c r="N132" s="8">
        <v>0</v>
      </c>
      <c r="O132" s="8">
        <v>0</v>
      </c>
      <c r="P132" s="8">
        <v>0</v>
      </c>
      <c r="Q132" s="8">
        <v>0</v>
      </c>
      <c r="R132" s="8">
        <v>0</v>
      </c>
      <c r="S132" s="8">
        <v>0</v>
      </c>
      <c r="T132" s="8">
        <v>0</v>
      </c>
      <c r="U132" s="8">
        <v>0</v>
      </c>
      <c r="V132" s="8">
        <v>0</v>
      </c>
      <c r="W132" s="8">
        <v>0</v>
      </c>
      <c r="X132" s="8">
        <v>0</v>
      </c>
      <c r="Y132" s="8">
        <v>0</v>
      </c>
      <c r="Z132" s="8">
        <v>0</v>
      </c>
      <c r="AA132" s="8">
        <v>0</v>
      </c>
      <c r="AB132" s="8">
        <v>0</v>
      </c>
      <c r="AC132" s="8">
        <v>0</v>
      </c>
      <c r="AD132" s="8">
        <v>0</v>
      </c>
      <c r="AE132" s="8">
        <v>0</v>
      </c>
      <c r="AF132" s="8">
        <v>0.25</v>
      </c>
      <c r="AG132" s="8">
        <v>0</v>
      </c>
    </row>
    <row r="133" spans="1:33" x14ac:dyDescent="0.25">
      <c r="A133" s="184" t="s">
        <v>41</v>
      </c>
      <c r="B133" s="8">
        <v>0.15</v>
      </c>
      <c r="C133" s="8">
        <v>0.44</v>
      </c>
      <c r="D133" s="8">
        <v>0.63</v>
      </c>
      <c r="E133" s="8">
        <v>0.7</v>
      </c>
      <c r="F133" s="8">
        <v>0.7</v>
      </c>
      <c r="G133" s="8">
        <v>0.7</v>
      </c>
      <c r="H133" s="8">
        <v>0.7</v>
      </c>
      <c r="I133" s="8">
        <v>0.7</v>
      </c>
      <c r="J133" s="8">
        <v>0.7</v>
      </c>
      <c r="K133" s="8">
        <v>0.7</v>
      </c>
      <c r="L133" s="8">
        <v>0.60999999999999899</v>
      </c>
      <c r="M133" s="8">
        <v>0</v>
      </c>
      <c r="N133" s="8">
        <v>0.75</v>
      </c>
      <c r="O133" s="8">
        <v>0</v>
      </c>
      <c r="P133" s="8">
        <v>0</v>
      </c>
      <c r="Q133" s="8">
        <v>0.66871589198052905</v>
      </c>
      <c r="R133" s="8">
        <v>0.75</v>
      </c>
      <c r="S133" s="8">
        <v>0</v>
      </c>
      <c r="T133" s="8">
        <v>0</v>
      </c>
      <c r="U133" s="8">
        <v>0</v>
      </c>
      <c r="V133" s="8">
        <v>0</v>
      </c>
      <c r="W133" s="8">
        <v>0</v>
      </c>
      <c r="X133" s="8">
        <v>0</v>
      </c>
      <c r="Y133" s="8">
        <v>0</v>
      </c>
      <c r="Z133" s="8">
        <v>0</v>
      </c>
      <c r="AA133" s="8">
        <v>0.118796119456213</v>
      </c>
      <c r="AB133" s="8">
        <v>0.104408281494697</v>
      </c>
      <c r="AC133" s="8">
        <v>0</v>
      </c>
      <c r="AD133" s="8">
        <v>0.75</v>
      </c>
      <c r="AE133" s="8">
        <v>0.75</v>
      </c>
      <c r="AF133" s="8">
        <v>0.75</v>
      </c>
      <c r="AG133" s="8">
        <v>0.75</v>
      </c>
    </row>
    <row r="134" spans="1:33" x14ac:dyDescent="0.25">
      <c r="A134" s="184" t="s">
        <v>42</v>
      </c>
      <c r="B134" s="8">
        <v>0.01</v>
      </c>
      <c r="C134" s="8">
        <v>0.02</v>
      </c>
      <c r="D134" s="8">
        <v>0.04</v>
      </c>
      <c r="E134" s="8">
        <v>0.25</v>
      </c>
      <c r="F134" s="8">
        <v>0.25</v>
      </c>
      <c r="G134" s="8">
        <v>0.25</v>
      </c>
      <c r="H134" s="8">
        <v>0.25</v>
      </c>
      <c r="I134" s="8">
        <v>0.25</v>
      </c>
      <c r="J134" s="8">
        <v>0.25</v>
      </c>
      <c r="K134" s="8">
        <v>0.25</v>
      </c>
      <c r="L134" s="8">
        <v>0.25</v>
      </c>
      <c r="M134" s="8">
        <v>0.25</v>
      </c>
      <c r="N134" s="8">
        <v>0.1</v>
      </c>
      <c r="O134" s="8">
        <v>0.1</v>
      </c>
      <c r="P134" s="8">
        <v>0.1</v>
      </c>
      <c r="Q134" s="8">
        <v>0.1</v>
      </c>
      <c r="R134" s="8">
        <v>0.1</v>
      </c>
      <c r="S134" s="8">
        <v>0.1</v>
      </c>
      <c r="T134" s="8">
        <v>0.1</v>
      </c>
      <c r="U134" s="8">
        <v>0.1</v>
      </c>
      <c r="V134" s="8">
        <v>0.1</v>
      </c>
      <c r="W134" s="8">
        <v>0.1</v>
      </c>
      <c r="X134" s="8">
        <v>0.1</v>
      </c>
      <c r="Y134" s="8">
        <v>0.1</v>
      </c>
      <c r="Z134" s="8">
        <v>7.9999999999999294E-2</v>
      </c>
      <c r="AA134" s="8">
        <v>0</v>
      </c>
      <c r="AB134" s="8">
        <v>0</v>
      </c>
      <c r="AC134" s="8">
        <v>0</v>
      </c>
      <c r="AD134" s="8">
        <v>0</v>
      </c>
      <c r="AE134" s="8">
        <v>0</v>
      </c>
      <c r="AF134" s="8">
        <v>0.1</v>
      </c>
      <c r="AG134" s="8">
        <v>0.1</v>
      </c>
    </row>
    <row r="135" spans="1:33" x14ac:dyDescent="0.25">
      <c r="A135" s="184" t="s">
        <v>43</v>
      </c>
      <c r="B135" s="8">
        <v>0.75</v>
      </c>
      <c r="C135" s="8">
        <v>0.51</v>
      </c>
      <c r="D135" s="8">
        <v>0.27</v>
      </c>
      <c r="E135" s="8">
        <v>0.85</v>
      </c>
      <c r="F135" s="8">
        <v>0.85</v>
      </c>
      <c r="G135" s="8">
        <v>0.85</v>
      </c>
      <c r="H135" s="8">
        <v>0.85</v>
      </c>
      <c r="I135" s="8">
        <v>0.85</v>
      </c>
      <c r="J135" s="8">
        <v>0.85</v>
      </c>
      <c r="K135" s="8">
        <v>0.85</v>
      </c>
      <c r="L135" s="8">
        <v>0.85</v>
      </c>
      <c r="M135" s="8">
        <v>0.81000000000000105</v>
      </c>
      <c r="N135" s="8">
        <v>0.85</v>
      </c>
      <c r="O135" s="8">
        <v>0.85</v>
      </c>
      <c r="P135" s="8">
        <v>0.85</v>
      </c>
      <c r="Q135" s="8">
        <v>0.85</v>
      </c>
      <c r="R135" s="8">
        <v>0.85</v>
      </c>
      <c r="S135" s="8">
        <v>0.54174935564008897</v>
      </c>
      <c r="T135" s="8">
        <v>0.49092898785308398</v>
      </c>
      <c r="U135" s="8">
        <v>0.75241584727498101</v>
      </c>
      <c r="V135" s="8">
        <v>0.41117844383570901</v>
      </c>
      <c r="W135" s="8">
        <v>0.24205234308108001</v>
      </c>
      <c r="X135" s="8">
        <v>8.8518400001090097E-2</v>
      </c>
      <c r="Y135" s="8">
        <v>0</v>
      </c>
      <c r="Z135" s="8">
        <v>0</v>
      </c>
      <c r="AA135" s="8">
        <v>3.01837008594209E-2</v>
      </c>
      <c r="AB135" s="8">
        <v>0</v>
      </c>
      <c r="AC135" s="8">
        <v>0</v>
      </c>
      <c r="AD135" s="8">
        <v>0</v>
      </c>
      <c r="AE135" s="8">
        <v>0.30421857007076603</v>
      </c>
      <c r="AF135" s="8">
        <v>0.5</v>
      </c>
      <c r="AG135" s="8">
        <v>0.5</v>
      </c>
    </row>
    <row r="136" spans="1:33" x14ac:dyDescent="0.25">
      <c r="A136" s="184" t="s">
        <v>44</v>
      </c>
      <c r="B136" s="8">
        <v>0</v>
      </c>
      <c r="C136" s="8">
        <v>0</v>
      </c>
      <c r="D136" s="8">
        <v>0</v>
      </c>
      <c r="E136" s="8">
        <v>0</v>
      </c>
      <c r="F136" s="8">
        <v>0</v>
      </c>
      <c r="G136" s="8">
        <v>0</v>
      </c>
      <c r="H136" s="8">
        <v>0</v>
      </c>
      <c r="I136" s="8">
        <v>0</v>
      </c>
      <c r="J136" s="8">
        <v>0</v>
      </c>
      <c r="K136" s="8">
        <v>0</v>
      </c>
      <c r="L136" s="8">
        <v>0</v>
      </c>
      <c r="M136" s="8">
        <v>0.162823409640314</v>
      </c>
      <c r="N136" s="8">
        <v>0.25</v>
      </c>
      <c r="O136" s="8">
        <v>0.25</v>
      </c>
      <c r="P136" s="8">
        <v>0.25</v>
      </c>
      <c r="Q136" s="8">
        <v>0.25</v>
      </c>
      <c r="R136" s="8">
        <v>0.25</v>
      </c>
      <c r="S136" s="8">
        <v>0</v>
      </c>
      <c r="T136" s="8">
        <v>0</v>
      </c>
      <c r="U136" s="8">
        <v>0</v>
      </c>
      <c r="V136" s="8">
        <v>0.110937205927796</v>
      </c>
      <c r="W136" s="8">
        <v>0.25</v>
      </c>
      <c r="X136" s="8">
        <v>0.25</v>
      </c>
      <c r="Y136" s="8">
        <v>0.166114681989117</v>
      </c>
      <c r="Z136" s="8">
        <v>6.0124702442772703E-2</v>
      </c>
      <c r="AA136" s="8">
        <v>0.25</v>
      </c>
      <c r="AB136" s="8">
        <v>0</v>
      </c>
      <c r="AC136" s="8">
        <v>0</v>
      </c>
      <c r="AD136" s="8">
        <v>0</v>
      </c>
      <c r="AE136" s="8">
        <v>0.25</v>
      </c>
      <c r="AF136" s="8">
        <v>0.25</v>
      </c>
      <c r="AG136" s="8">
        <v>0</v>
      </c>
    </row>
    <row r="137" spans="1:33" x14ac:dyDescent="0.25">
      <c r="A137" s="31"/>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row>
    <row r="138" spans="1:33" x14ac:dyDescent="0.25">
      <c r="A138" s="31"/>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row>
    <row r="139" spans="1:33" x14ac:dyDescent="0.25">
      <c r="A139" s="31"/>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row>
    <row r="140" spans="1:33" x14ac:dyDescent="0.25">
      <c r="A140" s="72" t="s">
        <v>245</v>
      </c>
      <c r="B140" s="72">
        <v>2019</v>
      </c>
      <c r="C140" s="72">
        <v>2020</v>
      </c>
      <c r="D140" s="72">
        <v>2021</v>
      </c>
      <c r="E140" s="72">
        <v>2022</v>
      </c>
      <c r="F140" s="72">
        <v>2023</v>
      </c>
      <c r="G140" s="72">
        <v>2024</v>
      </c>
      <c r="H140" s="72">
        <v>2025</v>
      </c>
      <c r="I140" s="72">
        <v>2026</v>
      </c>
      <c r="J140" s="72">
        <v>2027</v>
      </c>
      <c r="K140" s="72">
        <v>2028</v>
      </c>
      <c r="L140" s="72">
        <v>2029</v>
      </c>
      <c r="M140" s="72">
        <v>2030</v>
      </c>
      <c r="N140" s="72">
        <v>2031</v>
      </c>
      <c r="O140" s="72">
        <v>2032</v>
      </c>
      <c r="P140" s="72">
        <v>2033</v>
      </c>
      <c r="Q140" s="72">
        <v>2034</v>
      </c>
      <c r="R140" s="72">
        <v>2035</v>
      </c>
      <c r="S140" s="72">
        <v>2036</v>
      </c>
      <c r="T140" s="72">
        <v>2037</v>
      </c>
      <c r="U140" s="72">
        <v>2038</v>
      </c>
      <c r="V140" s="72">
        <v>2039</v>
      </c>
      <c r="W140" s="72">
        <v>2040</v>
      </c>
      <c r="X140" s="72">
        <v>2041</v>
      </c>
      <c r="Y140" s="72">
        <v>2042</v>
      </c>
      <c r="Z140" s="72">
        <v>2043</v>
      </c>
      <c r="AA140" s="72">
        <v>2044</v>
      </c>
      <c r="AB140" s="72">
        <v>2045</v>
      </c>
      <c r="AC140" s="72">
        <v>2046</v>
      </c>
      <c r="AD140" s="72">
        <v>2047</v>
      </c>
      <c r="AE140" s="72">
        <v>2048</v>
      </c>
      <c r="AF140" s="72">
        <v>2049</v>
      </c>
      <c r="AG140" s="72">
        <v>2050</v>
      </c>
    </row>
    <row r="141" spans="1:33" x14ac:dyDescent="0.25">
      <c r="A141" s="35" t="s">
        <v>35</v>
      </c>
      <c r="B141" s="104">
        <v>0.24</v>
      </c>
      <c r="C141" s="104">
        <v>0.25</v>
      </c>
      <c r="D141" s="104">
        <v>0.26</v>
      </c>
      <c r="E141" s="104">
        <v>0.26</v>
      </c>
      <c r="F141" s="104">
        <v>0.26</v>
      </c>
      <c r="G141" s="104">
        <v>0.26</v>
      </c>
      <c r="H141" s="104">
        <v>0.26</v>
      </c>
      <c r="I141" s="104">
        <v>0.26</v>
      </c>
      <c r="J141" s="104">
        <v>0.26</v>
      </c>
      <c r="K141" s="104">
        <v>0.26</v>
      </c>
      <c r="L141" s="104">
        <v>0.26</v>
      </c>
      <c r="M141" s="104">
        <v>0.26</v>
      </c>
      <c r="N141" s="104">
        <v>0.26</v>
      </c>
      <c r="O141" s="104">
        <v>0.26</v>
      </c>
      <c r="P141" s="104">
        <v>0.26</v>
      </c>
      <c r="Q141" s="104">
        <v>0.51</v>
      </c>
      <c r="R141" s="104">
        <v>0.76</v>
      </c>
      <c r="S141" s="104">
        <v>1.01</v>
      </c>
      <c r="T141" s="104">
        <v>1.26</v>
      </c>
      <c r="U141" s="104">
        <v>1.51</v>
      </c>
      <c r="V141" s="104">
        <v>1.76</v>
      </c>
      <c r="W141" s="104">
        <v>2.0099999999999998</v>
      </c>
      <c r="X141" s="104">
        <v>2.1</v>
      </c>
      <c r="Y141" s="104">
        <v>2.1</v>
      </c>
      <c r="Z141" s="104">
        <v>2.1</v>
      </c>
      <c r="AA141" s="104">
        <v>2.1</v>
      </c>
      <c r="AB141" s="104">
        <v>2.1</v>
      </c>
      <c r="AC141" s="104">
        <v>2.1</v>
      </c>
      <c r="AD141" s="104">
        <v>2.1</v>
      </c>
      <c r="AE141" s="104">
        <v>2.1</v>
      </c>
      <c r="AF141" s="104">
        <v>2.1</v>
      </c>
      <c r="AG141" s="104">
        <v>2.1</v>
      </c>
    </row>
    <row r="142" spans="1:33" x14ac:dyDescent="0.25">
      <c r="A142" s="35" t="s">
        <v>36</v>
      </c>
      <c r="B142" s="104">
        <v>0.17</v>
      </c>
      <c r="C142" s="104">
        <v>0.17</v>
      </c>
      <c r="D142" s="104">
        <v>0.17</v>
      </c>
      <c r="E142" s="104">
        <v>0.17</v>
      </c>
      <c r="F142" s="104">
        <v>0.17</v>
      </c>
      <c r="G142" s="104">
        <v>0.17</v>
      </c>
      <c r="H142" s="104">
        <v>0.17</v>
      </c>
      <c r="I142" s="104">
        <v>0.17</v>
      </c>
      <c r="J142" s="104">
        <v>0.17</v>
      </c>
      <c r="K142" s="104">
        <v>0.17</v>
      </c>
      <c r="L142" s="104">
        <v>0.17</v>
      </c>
      <c r="M142" s="104">
        <v>0.17</v>
      </c>
      <c r="N142" s="104">
        <v>0.17</v>
      </c>
      <c r="O142" s="104">
        <v>0.17</v>
      </c>
      <c r="P142" s="104">
        <v>0.17</v>
      </c>
      <c r="Q142" s="104">
        <v>0.17</v>
      </c>
      <c r="R142" s="104">
        <v>0.17</v>
      </c>
      <c r="S142" s="104">
        <v>0.17</v>
      </c>
      <c r="T142" s="104">
        <v>0.17</v>
      </c>
      <c r="U142" s="104">
        <v>0.17</v>
      </c>
      <c r="V142" s="104">
        <v>0.17</v>
      </c>
      <c r="W142" s="104">
        <v>0.17</v>
      </c>
      <c r="X142" s="104">
        <v>0.17</v>
      </c>
      <c r="Y142" s="104">
        <v>0.17</v>
      </c>
      <c r="Z142" s="104">
        <v>0.17</v>
      </c>
      <c r="AA142" s="104">
        <v>0.17</v>
      </c>
      <c r="AB142" s="104">
        <v>0.17</v>
      </c>
      <c r="AC142" s="104">
        <v>0.17</v>
      </c>
      <c r="AD142" s="104">
        <v>0.17</v>
      </c>
      <c r="AE142" s="104">
        <v>0.17</v>
      </c>
      <c r="AF142" s="104">
        <v>0.17</v>
      </c>
      <c r="AG142" s="104">
        <v>0.17</v>
      </c>
    </row>
    <row r="143" spans="1:33" x14ac:dyDescent="0.25">
      <c r="A143" s="35" t="s">
        <v>37</v>
      </c>
      <c r="B143" s="104">
        <v>3</v>
      </c>
      <c r="C143" s="104">
        <v>3</v>
      </c>
      <c r="D143" s="104">
        <v>3</v>
      </c>
      <c r="E143" s="104">
        <v>3</v>
      </c>
      <c r="F143" s="104">
        <v>3</v>
      </c>
      <c r="G143" s="104">
        <v>3</v>
      </c>
      <c r="H143" s="104">
        <v>3</v>
      </c>
      <c r="I143" s="104">
        <v>3</v>
      </c>
      <c r="J143" s="104">
        <v>3</v>
      </c>
      <c r="K143" s="104">
        <v>3</v>
      </c>
      <c r="L143" s="104">
        <v>3</v>
      </c>
      <c r="M143" s="104">
        <v>3</v>
      </c>
      <c r="N143" s="104">
        <v>3</v>
      </c>
      <c r="O143" s="104">
        <v>3</v>
      </c>
      <c r="P143" s="104">
        <v>3</v>
      </c>
      <c r="Q143" s="104">
        <v>3</v>
      </c>
      <c r="R143" s="104">
        <v>3</v>
      </c>
      <c r="S143" s="104">
        <v>3</v>
      </c>
      <c r="T143" s="104">
        <v>3</v>
      </c>
      <c r="U143" s="104">
        <v>3</v>
      </c>
      <c r="V143" s="104">
        <v>3</v>
      </c>
      <c r="W143" s="104">
        <v>3</v>
      </c>
      <c r="X143" s="104">
        <v>3</v>
      </c>
      <c r="Y143" s="104">
        <v>3</v>
      </c>
      <c r="Z143" s="104">
        <v>3</v>
      </c>
      <c r="AA143" s="104">
        <v>3</v>
      </c>
      <c r="AB143" s="104">
        <v>3</v>
      </c>
      <c r="AC143" s="104">
        <v>3</v>
      </c>
      <c r="AD143" s="104">
        <v>3</v>
      </c>
      <c r="AE143" s="104">
        <v>3</v>
      </c>
      <c r="AF143" s="104">
        <v>3</v>
      </c>
      <c r="AG143" s="104">
        <v>3</v>
      </c>
    </row>
    <row r="144" spans="1:33" x14ac:dyDescent="0.25">
      <c r="A144" s="35" t="s">
        <v>40</v>
      </c>
      <c r="B144" s="104">
        <v>0</v>
      </c>
      <c r="C144" s="104">
        <v>0</v>
      </c>
      <c r="D144" s="104">
        <v>0</v>
      </c>
      <c r="E144" s="104">
        <v>0</v>
      </c>
      <c r="F144" s="104">
        <v>0</v>
      </c>
      <c r="G144" s="104">
        <v>0</v>
      </c>
      <c r="H144" s="104">
        <v>0</v>
      </c>
      <c r="I144" s="104">
        <v>0</v>
      </c>
      <c r="J144" s="104">
        <v>0</v>
      </c>
      <c r="K144" s="104">
        <v>0</v>
      </c>
      <c r="L144" s="104">
        <v>0</v>
      </c>
      <c r="M144" s="104">
        <v>0</v>
      </c>
      <c r="N144" s="104">
        <v>0</v>
      </c>
      <c r="O144" s="104">
        <v>0</v>
      </c>
      <c r="P144" s="104">
        <v>0</v>
      </c>
      <c r="Q144" s="104">
        <v>0</v>
      </c>
      <c r="R144" s="104">
        <v>0</v>
      </c>
      <c r="S144" s="104">
        <v>0</v>
      </c>
      <c r="T144" s="104">
        <v>0</v>
      </c>
      <c r="U144" s="104">
        <v>0</v>
      </c>
      <c r="V144" s="104">
        <v>0</v>
      </c>
      <c r="W144" s="104">
        <v>0</v>
      </c>
      <c r="X144" s="104">
        <v>0</v>
      </c>
      <c r="Y144" s="104">
        <v>0</v>
      </c>
      <c r="Z144" s="104">
        <v>0</v>
      </c>
      <c r="AA144" s="104">
        <v>0</v>
      </c>
      <c r="AB144" s="104">
        <v>0</v>
      </c>
      <c r="AC144" s="104">
        <v>0</v>
      </c>
      <c r="AD144" s="104">
        <v>0</v>
      </c>
      <c r="AE144" s="104">
        <v>0</v>
      </c>
      <c r="AF144" s="104">
        <v>0.25</v>
      </c>
      <c r="AG144" s="104">
        <v>0.3</v>
      </c>
    </row>
    <row r="145" spans="1:33" x14ac:dyDescent="0.25">
      <c r="A145" s="35" t="s">
        <v>41</v>
      </c>
      <c r="B145" s="104">
        <v>2.42</v>
      </c>
      <c r="C145" s="104">
        <v>2.86</v>
      </c>
      <c r="D145" s="104">
        <v>3.49</v>
      </c>
      <c r="E145" s="104">
        <v>4.1900000000000004</v>
      </c>
      <c r="F145" s="104">
        <v>4.8899999999999997</v>
      </c>
      <c r="G145" s="104">
        <v>5.59</v>
      </c>
      <c r="H145" s="104">
        <v>6.29</v>
      </c>
      <c r="I145" s="104">
        <v>6.99</v>
      </c>
      <c r="J145" s="104">
        <v>7.69</v>
      </c>
      <c r="K145" s="104">
        <v>8.39</v>
      </c>
      <c r="L145" s="104">
        <v>9</v>
      </c>
      <c r="M145" s="104">
        <v>9</v>
      </c>
      <c r="N145" s="104">
        <v>9.75</v>
      </c>
      <c r="O145" s="104">
        <v>10.5</v>
      </c>
      <c r="P145" s="104">
        <v>11.25</v>
      </c>
      <c r="Q145" s="104">
        <v>12</v>
      </c>
      <c r="R145" s="104">
        <v>12.75</v>
      </c>
      <c r="S145" s="104">
        <v>13.5</v>
      </c>
      <c r="T145" s="104">
        <v>14.25</v>
      </c>
      <c r="U145" s="104">
        <v>15</v>
      </c>
      <c r="V145" s="104">
        <v>15.75</v>
      </c>
      <c r="W145" s="104">
        <v>16.5</v>
      </c>
      <c r="X145" s="104">
        <v>17.25</v>
      </c>
      <c r="Y145" s="104">
        <v>18</v>
      </c>
      <c r="Z145" s="104">
        <v>18.75</v>
      </c>
      <c r="AA145" s="104">
        <v>19.5</v>
      </c>
      <c r="AB145" s="104">
        <v>20.25</v>
      </c>
      <c r="AC145" s="104">
        <v>21</v>
      </c>
      <c r="AD145" s="104">
        <v>21.75</v>
      </c>
      <c r="AE145" s="104">
        <v>22.5</v>
      </c>
      <c r="AF145" s="104">
        <v>20.83</v>
      </c>
      <c r="AG145" s="104">
        <v>21.14</v>
      </c>
    </row>
    <row r="146" spans="1:33" x14ac:dyDescent="0.25">
      <c r="A146" s="35" t="s">
        <v>42</v>
      </c>
      <c r="B146" s="104">
        <v>0.41</v>
      </c>
      <c r="C146" s="104">
        <v>0.43</v>
      </c>
      <c r="D146" s="104">
        <v>0.47</v>
      </c>
      <c r="E146" s="104">
        <v>0.72</v>
      </c>
      <c r="F146" s="104">
        <v>0.97</v>
      </c>
      <c r="G146" s="104">
        <v>1.22</v>
      </c>
      <c r="H146" s="104">
        <v>1.47</v>
      </c>
      <c r="I146" s="104">
        <v>1.72</v>
      </c>
      <c r="J146" s="104">
        <v>1.97</v>
      </c>
      <c r="K146" s="104">
        <v>2.2200000000000002</v>
      </c>
      <c r="L146" s="104">
        <v>2.4700000000000002</v>
      </c>
      <c r="M146" s="104">
        <v>2.72</v>
      </c>
      <c r="N146" s="104">
        <v>2.82</v>
      </c>
      <c r="O146" s="104">
        <v>2.92</v>
      </c>
      <c r="P146" s="104">
        <v>3.02</v>
      </c>
      <c r="Q146" s="104">
        <v>3.12</v>
      </c>
      <c r="R146" s="104">
        <v>3.22</v>
      </c>
      <c r="S146" s="104">
        <v>3.32</v>
      </c>
      <c r="T146" s="104">
        <v>3.42</v>
      </c>
      <c r="U146" s="104">
        <v>3.52</v>
      </c>
      <c r="V146" s="104">
        <v>3.62</v>
      </c>
      <c r="W146" s="104">
        <v>3.72</v>
      </c>
      <c r="X146" s="104">
        <v>3.82</v>
      </c>
      <c r="Y146" s="104">
        <v>3.92</v>
      </c>
      <c r="Z146" s="104">
        <v>4</v>
      </c>
      <c r="AA146" s="104">
        <v>4</v>
      </c>
      <c r="AB146" s="104">
        <v>4</v>
      </c>
      <c r="AC146" s="104">
        <v>4</v>
      </c>
      <c r="AD146" s="104">
        <v>4</v>
      </c>
      <c r="AE146" s="104">
        <v>4</v>
      </c>
      <c r="AF146" s="104">
        <v>3.69</v>
      </c>
      <c r="AG146" s="104">
        <v>3.77</v>
      </c>
    </row>
    <row r="147" spans="1:33" x14ac:dyDescent="0.25">
      <c r="A147" s="35" t="s">
        <v>43</v>
      </c>
      <c r="B147" s="104">
        <v>3.61</v>
      </c>
      <c r="C147" s="104">
        <v>4.12</v>
      </c>
      <c r="D147" s="104">
        <v>4.3899999999999997</v>
      </c>
      <c r="E147" s="104">
        <v>5.24</v>
      </c>
      <c r="F147" s="104">
        <v>6.09</v>
      </c>
      <c r="G147" s="104">
        <v>6.94</v>
      </c>
      <c r="H147" s="104">
        <v>7.79</v>
      </c>
      <c r="I147" s="104">
        <v>8.64</v>
      </c>
      <c r="J147" s="104">
        <v>9.49</v>
      </c>
      <c r="K147" s="104">
        <v>10.34</v>
      </c>
      <c r="L147" s="104">
        <v>11.19</v>
      </c>
      <c r="M147" s="104">
        <v>12</v>
      </c>
      <c r="N147" s="104">
        <v>12.363076732303799</v>
      </c>
      <c r="O147" s="104">
        <v>13.213076732303801</v>
      </c>
      <c r="P147" s="104">
        <v>14.0630767323038</v>
      </c>
      <c r="Q147" s="104">
        <v>14.9130767323038</v>
      </c>
      <c r="R147" s="104">
        <v>15.7630767323038</v>
      </c>
      <c r="S147" s="104">
        <v>16.613076732303799</v>
      </c>
      <c r="T147" s="104">
        <v>17.463076732303801</v>
      </c>
      <c r="U147" s="104">
        <v>18.0939397230519</v>
      </c>
      <c r="V147" s="104">
        <v>18.0939397230519</v>
      </c>
      <c r="W147" s="104">
        <v>18.0939397230519</v>
      </c>
      <c r="X147" s="104">
        <v>18.0939397230519</v>
      </c>
      <c r="Y147" s="104">
        <v>18.0939397230519</v>
      </c>
      <c r="Z147" s="104">
        <v>18.0939397230519</v>
      </c>
      <c r="AA147" s="104">
        <v>18.0939397230519</v>
      </c>
      <c r="AB147" s="104">
        <v>18.0939397230519</v>
      </c>
      <c r="AC147" s="104">
        <v>18.0939397230519</v>
      </c>
      <c r="AD147" s="104">
        <v>18.0939397230519</v>
      </c>
      <c r="AE147" s="104">
        <v>18.0939397230519</v>
      </c>
      <c r="AF147" s="104">
        <v>14.9839397230519</v>
      </c>
      <c r="AG147" s="104">
        <v>14.973939723051901</v>
      </c>
    </row>
    <row r="148" spans="1:33" x14ac:dyDescent="0.25">
      <c r="A148" s="35" t="s">
        <v>44</v>
      </c>
      <c r="B148" s="104">
        <v>0</v>
      </c>
      <c r="C148" s="104">
        <v>0</v>
      </c>
      <c r="D148" s="104">
        <v>0</v>
      </c>
      <c r="E148" s="104">
        <v>0</v>
      </c>
      <c r="F148" s="104">
        <v>0</v>
      </c>
      <c r="G148" s="104">
        <v>0</v>
      </c>
      <c r="H148" s="104">
        <v>0</v>
      </c>
      <c r="I148" s="104">
        <v>0</v>
      </c>
      <c r="J148" s="104">
        <v>0</v>
      </c>
      <c r="K148" s="104">
        <v>9.1832861766003401E-2</v>
      </c>
      <c r="L148" s="104">
        <v>0.441832861766003</v>
      </c>
      <c r="M148" s="104">
        <v>0.79183286176600298</v>
      </c>
      <c r="N148" s="104">
        <v>1.041832861766</v>
      </c>
      <c r="O148" s="104">
        <v>1.291832861766</v>
      </c>
      <c r="P148" s="104">
        <v>1.541832861766</v>
      </c>
      <c r="Q148" s="104">
        <v>1.791832861766</v>
      </c>
      <c r="R148" s="104">
        <v>2.0418328617660002</v>
      </c>
      <c r="S148" s="104">
        <v>2.2918328617660002</v>
      </c>
      <c r="T148" s="104">
        <v>2.5418328617660002</v>
      </c>
      <c r="U148" s="104">
        <v>2.7918328617660002</v>
      </c>
      <c r="V148" s="104">
        <v>3</v>
      </c>
      <c r="W148" s="104">
        <v>3</v>
      </c>
      <c r="X148" s="104">
        <v>3</v>
      </c>
      <c r="Y148" s="104">
        <v>3</v>
      </c>
      <c r="Z148" s="104">
        <v>3</v>
      </c>
      <c r="AA148" s="104">
        <v>3</v>
      </c>
      <c r="AB148" s="104">
        <v>3</v>
      </c>
      <c r="AC148" s="104">
        <v>3</v>
      </c>
      <c r="AD148" s="104">
        <v>3</v>
      </c>
      <c r="AE148" s="104">
        <v>3</v>
      </c>
      <c r="AF148" s="104">
        <v>3</v>
      </c>
      <c r="AG148" s="104">
        <v>3</v>
      </c>
    </row>
    <row r="149" spans="1:33" x14ac:dyDescent="0.25">
      <c r="A149" s="1"/>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row>
    <row r="150" spans="1:33" x14ac:dyDescent="0.25">
      <c r="A150" s="72" t="s">
        <v>246</v>
      </c>
      <c r="B150" s="72">
        <v>2019</v>
      </c>
      <c r="C150" s="72">
        <v>2020</v>
      </c>
      <c r="D150" s="72">
        <v>2021</v>
      </c>
      <c r="E150" s="72">
        <v>2022</v>
      </c>
      <c r="F150" s="72">
        <v>2023</v>
      </c>
      <c r="G150" s="72">
        <v>2024</v>
      </c>
      <c r="H150" s="72">
        <v>2025</v>
      </c>
      <c r="I150" s="72">
        <v>2026</v>
      </c>
      <c r="J150" s="72">
        <v>2027</v>
      </c>
      <c r="K150" s="72">
        <v>2028</v>
      </c>
      <c r="L150" s="72">
        <v>2029</v>
      </c>
      <c r="M150" s="72">
        <v>2030</v>
      </c>
      <c r="N150" s="72">
        <v>2031</v>
      </c>
      <c r="O150" s="72">
        <v>2032</v>
      </c>
      <c r="P150" s="72">
        <v>2033</v>
      </c>
      <c r="Q150" s="72">
        <v>2034</v>
      </c>
      <c r="R150" s="72">
        <v>2035</v>
      </c>
      <c r="S150" s="72">
        <v>2036</v>
      </c>
      <c r="T150" s="72">
        <v>2037</v>
      </c>
      <c r="U150" s="72">
        <v>2038</v>
      </c>
      <c r="V150" s="72">
        <v>2039</v>
      </c>
      <c r="W150" s="72">
        <v>2040</v>
      </c>
      <c r="X150" s="72">
        <v>2041</v>
      </c>
      <c r="Y150" s="72">
        <v>2042</v>
      </c>
      <c r="Z150" s="72">
        <v>2043</v>
      </c>
      <c r="AA150" s="72">
        <v>2044</v>
      </c>
      <c r="AB150" s="72">
        <v>2045</v>
      </c>
      <c r="AC150" s="72">
        <v>2046</v>
      </c>
      <c r="AD150" s="72">
        <v>2047</v>
      </c>
      <c r="AE150" s="72">
        <v>2048</v>
      </c>
      <c r="AF150" s="72">
        <v>2049</v>
      </c>
      <c r="AG150" s="72">
        <v>2050</v>
      </c>
    </row>
    <row r="151" spans="1:33" x14ac:dyDescent="0.25">
      <c r="A151" s="35" t="s">
        <v>35</v>
      </c>
      <c r="B151" s="76">
        <v>0.24</v>
      </c>
      <c r="C151" s="76">
        <v>0.25</v>
      </c>
      <c r="D151" s="76">
        <v>0.26</v>
      </c>
      <c r="E151" s="76">
        <v>0.26</v>
      </c>
      <c r="F151" s="76">
        <v>0.26</v>
      </c>
      <c r="G151" s="76">
        <v>0.26</v>
      </c>
      <c r="H151" s="76">
        <v>0.26</v>
      </c>
      <c r="I151" s="76">
        <v>0.26</v>
      </c>
      <c r="J151" s="76">
        <v>0.26</v>
      </c>
      <c r="K151" s="76">
        <v>0.26</v>
      </c>
      <c r="L151" s="76">
        <v>0.26</v>
      </c>
      <c r="M151" s="76">
        <v>0.26</v>
      </c>
      <c r="N151" s="76">
        <v>0.26</v>
      </c>
      <c r="O151" s="76">
        <v>0.26</v>
      </c>
      <c r="P151" s="76">
        <v>0.26</v>
      </c>
      <c r="Q151" s="76">
        <v>0.26</v>
      </c>
      <c r="R151" s="76">
        <v>0.26</v>
      </c>
      <c r="S151" s="76">
        <v>0.26</v>
      </c>
      <c r="T151" s="76">
        <v>0.26</v>
      </c>
      <c r="U151" s="76">
        <v>0.26</v>
      </c>
      <c r="V151" s="76">
        <v>0.26</v>
      </c>
      <c r="W151" s="76">
        <v>0.26</v>
      </c>
      <c r="X151" s="76">
        <v>0.26</v>
      </c>
      <c r="Y151" s="76">
        <v>0.26</v>
      </c>
      <c r="Z151" s="76">
        <v>0.26</v>
      </c>
      <c r="AA151" s="76">
        <v>0.26</v>
      </c>
      <c r="AB151" s="76">
        <v>0.26</v>
      </c>
      <c r="AC151" s="76">
        <v>0.26</v>
      </c>
      <c r="AD151" s="76">
        <v>0.26</v>
      </c>
      <c r="AE151" s="76">
        <v>0.26</v>
      </c>
      <c r="AF151" s="76">
        <v>0.26</v>
      </c>
      <c r="AG151" s="76">
        <v>0.26</v>
      </c>
    </row>
    <row r="152" spans="1:33" x14ac:dyDescent="0.25">
      <c r="A152" s="35" t="s">
        <v>36</v>
      </c>
      <c r="B152" s="76">
        <v>0.17</v>
      </c>
      <c r="C152" s="76">
        <v>0.17</v>
      </c>
      <c r="D152" s="76">
        <v>0.17</v>
      </c>
      <c r="E152" s="76">
        <v>0.17</v>
      </c>
      <c r="F152" s="76">
        <v>0.17</v>
      </c>
      <c r="G152" s="76">
        <v>0.17</v>
      </c>
      <c r="H152" s="76">
        <v>0.17</v>
      </c>
      <c r="I152" s="76">
        <v>0.17</v>
      </c>
      <c r="J152" s="76">
        <v>0.17</v>
      </c>
      <c r="K152" s="76">
        <v>0.17</v>
      </c>
      <c r="L152" s="76">
        <v>0.17</v>
      </c>
      <c r="M152" s="76">
        <v>0.17</v>
      </c>
      <c r="N152" s="76">
        <v>0.17</v>
      </c>
      <c r="O152" s="76">
        <v>0.17</v>
      </c>
      <c r="P152" s="76">
        <v>0.17</v>
      </c>
      <c r="Q152" s="76">
        <v>0.17</v>
      </c>
      <c r="R152" s="76">
        <v>0.17</v>
      </c>
      <c r="S152" s="76">
        <v>0.17</v>
      </c>
      <c r="T152" s="76">
        <v>0.17</v>
      </c>
      <c r="U152" s="76">
        <v>0.17</v>
      </c>
      <c r="V152" s="76">
        <v>0.17</v>
      </c>
      <c r="W152" s="76">
        <v>0.17</v>
      </c>
      <c r="X152" s="76">
        <v>0.17</v>
      </c>
      <c r="Y152" s="76">
        <v>0.17</v>
      </c>
      <c r="Z152" s="76">
        <v>0.17</v>
      </c>
      <c r="AA152" s="76">
        <v>0.17</v>
      </c>
      <c r="AB152" s="76">
        <v>0.17</v>
      </c>
      <c r="AC152" s="76">
        <v>0.17</v>
      </c>
      <c r="AD152" s="76">
        <v>0.17</v>
      </c>
      <c r="AE152" s="76">
        <v>0.17</v>
      </c>
      <c r="AF152" s="76">
        <v>0.17</v>
      </c>
      <c r="AG152" s="76">
        <v>0.17</v>
      </c>
    </row>
    <row r="153" spans="1:33" x14ac:dyDescent="0.25">
      <c r="A153" s="35" t="s">
        <v>37</v>
      </c>
      <c r="B153" s="76">
        <v>3</v>
      </c>
      <c r="C153" s="76">
        <v>3</v>
      </c>
      <c r="D153" s="76">
        <v>3</v>
      </c>
      <c r="E153" s="76">
        <v>3</v>
      </c>
      <c r="F153" s="76">
        <v>3</v>
      </c>
      <c r="G153" s="76">
        <v>3</v>
      </c>
      <c r="H153" s="76">
        <v>3</v>
      </c>
      <c r="I153" s="76">
        <v>3</v>
      </c>
      <c r="J153" s="76">
        <v>3</v>
      </c>
      <c r="K153" s="76">
        <v>3</v>
      </c>
      <c r="L153" s="76">
        <v>3</v>
      </c>
      <c r="M153" s="76">
        <v>3</v>
      </c>
      <c r="N153" s="76">
        <v>3</v>
      </c>
      <c r="O153" s="76">
        <v>3</v>
      </c>
      <c r="P153" s="76">
        <v>3</v>
      </c>
      <c r="Q153" s="76">
        <v>3</v>
      </c>
      <c r="R153" s="76">
        <v>3</v>
      </c>
      <c r="S153" s="76">
        <v>3</v>
      </c>
      <c r="T153" s="76">
        <v>3</v>
      </c>
      <c r="U153" s="76">
        <v>3</v>
      </c>
      <c r="V153" s="76">
        <v>3</v>
      </c>
      <c r="W153" s="76">
        <v>3</v>
      </c>
      <c r="X153" s="76">
        <v>3</v>
      </c>
      <c r="Y153" s="76">
        <v>3</v>
      </c>
      <c r="Z153" s="76">
        <v>3</v>
      </c>
      <c r="AA153" s="76">
        <v>3</v>
      </c>
      <c r="AB153" s="76">
        <v>3</v>
      </c>
      <c r="AC153" s="76">
        <v>3</v>
      </c>
      <c r="AD153" s="76">
        <v>3</v>
      </c>
      <c r="AE153" s="76">
        <v>3</v>
      </c>
      <c r="AF153" s="76">
        <v>3</v>
      </c>
      <c r="AG153" s="76">
        <v>3</v>
      </c>
    </row>
    <row r="154" spans="1:33" x14ac:dyDescent="0.25">
      <c r="A154" s="35" t="s">
        <v>40</v>
      </c>
      <c r="B154" s="76">
        <v>0</v>
      </c>
      <c r="C154" s="76">
        <v>0</v>
      </c>
      <c r="D154" s="76">
        <v>0</v>
      </c>
      <c r="E154" s="76">
        <v>0</v>
      </c>
      <c r="F154" s="76">
        <v>0</v>
      </c>
      <c r="G154" s="76">
        <v>0</v>
      </c>
      <c r="H154" s="76">
        <v>0</v>
      </c>
      <c r="I154" s="76">
        <v>0</v>
      </c>
      <c r="J154" s="76">
        <v>0</v>
      </c>
      <c r="K154" s="76">
        <v>0</v>
      </c>
      <c r="L154" s="76">
        <v>0</v>
      </c>
      <c r="M154" s="76">
        <v>0</v>
      </c>
      <c r="N154" s="76">
        <v>0</v>
      </c>
      <c r="O154" s="76">
        <v>0</v>
      </c>
      <c r="P154" s="76">
        <v>0</v>
      </c>
      <c r="Q154" s="76">
        <v>0</v>
      </c>
      <c r="R154" s="76">
        <v>0</v>
      </c>
      <c r="S154" s="76">
        <v>0</v>
      </c>
      <c r="T154" s="76">
        <v>0</v>
      </c>
      <c r="U154" s="76">
        <v>0</v>
      </c>
      <c r="V154" s="76">
        <v>0</v>
      </c>
      <c r="W154" s="76">
        <v>0</v>
      </c>
      <c r="X154" s="76">
        <v>0</v>
      </c>
      <c r="Y154" s="76">
        <v>0</v>
      </c>
      <c r="Z154" s="76">
        <v>0</v>
      </c>
      <c r="AA154" s="76">
        <v>0</v>
      </c>
      <c r="AB154" s="76">
        <v>0</v>
      </c>
      <c r="AC154" s="76">
        <v>0</v>
      </c>
      <c r="AD154" s="76">
        <v>0</v>
      </c>
      <c r="AE154" s="76">
        <v>0</v>
      </c>
      <c r="AF154" s="76">
        <v>0</v>
      </c>
      <c r="AG154" s="76">
        <v>0</v>
      </c>
    </row>
    <row r="155" spans="1:33" x14ac:dyDescent="0.25">
      <c r="A155" s="35" t="s">
        <v>41</v>
      </c>
      <c r="B155" s="76">
        <v>2.42</v>
      </c>
      <c r="C155" s="76">
        <v>2.86</v>
      </c>
      <c r="D155" s="76">
        <v>3.49</v>
      </c>
      <c r="E155" s="76">
        <v>4.1900000000000004</v>
      </c>
      <c r="F155" s="76">
        <v>4.8899999999999997</v>
      </c>
      <c r="G155" s="76">
        <v>5.59</v>
      </c>
      <c r="H155" s="76">
        <v>6.29</v>
      </c>
      <c r="I155" s="76">
        <v>6.99</v>
      </c>
      <c r="J155" s="76">
        <v>7.69</v>
      </c>
      <c r="K155" s="76">
        <v>8.39</v>
      </c>
      <c r="L155" s="76">
        <v>9</v>
      </c>
      <c r="M155" s="76">
        <v>9</v>
      </c>
      <c r="N155" s="76">
        <v>9.75</v>
      </c>
      <c r="O155" s="76">
        <v>10.5</v>
      </c>
      <c r="P155" s="76">
        <v>11.25</v>
      </c>
      <c r="Q155" s="76">
        <v>12</v>
      </c>
      <c r="R155" s="76">
        <v>12.75</v>
      </c>
      <c r="S155" s="76">
        <v>13.5</v>
      </c>
      <c r="T155" s="76">
        <v>14.25</v>
      </c>
      <c r="U155" s="76">
        <v>15</v>
      </c>
      <c r="V155" s="76">
        <v>15.75</v>
      </c>
      <c r="W155" s="76">
        <v>16.5</v>
      </c>
      <c r="X155" s="76">
        <v>17.25</v>
      </c>
      <c r="Y155" s="76">
        <v>18</v>
      </c>
      <c r="Z155" s="76">
        <v>18.75</v>
      </c>
      <c r="AA155" s="76">
        <v>19.5</v>
      </c>
      <c r="AB155" s="76">
        <v>20.25</v>
      </c>
      <c r="AC155" s="76">
        <v>21</v>
      </c>
      <c r="AD155" s="76">
        <v>21.75</v>
      </c>
      <c r="AE155" s="76">
        <v>22.5</v>
      </c>
      <c r="AF155" s="76">
        <v>20.83</v>
      </c>
      <c r="AG155" s="76">
        <v>21.14</v>
      </c>
    </row>
    <row r="156" spans="1:33" x14ac:dyDescent="0.25">
      <c r="A156" s="35" t="s">
        <v>42</v>
      </c>
      <c r="B156" s="76">
        <v>0.41</v>
      </c>
      <c r="C156" s="76">
        <v>0.43</v>
      </c>
      <c r="D156" s="76">
        <v>0.47</v>
      </c>
      <c r="E156" s="76">
        <v>0.72</v>
      </c>
      <c r="F156" s="76">
        <v>0.97</v>
      </c>
      <c r="G156" s="76">
        <v>1.22</v>
      </c>
      <c r="H156" s="76">
        <v>1.47</v>
      </c>
      <c r="I156" s="76">
        <v>1.72</v>
      </c>
      <c r="J156" s="76">
        <v>1.97</v>
      </c>
      <c r="K156" s="76">
        <v>2.2200000000000002</v>
      </c>
      <c r="L156" s="76">
        <v>2.4700000000000002</v>
      </c>
      <c r="M156" s="76">
        <v>2.72</v>
      </c>
      <c r="N156" s="76">
        <v>2.82</v>
      </c>
      <c r="O156" s="76">
        <v>2.92</v>
      </c>
      <c r="P156" s="76">
        <v>3.02</v>
      </c>
      <c r="Q156" s="76">
        <v>3.12</v>
      </c>
      <c r="R156" s="76">
        <v>3.22</v>
      </c>
      <c r="S156" s="76">
        <v>3.32</v>
      </c>
      <c r="T156" s="76">
        <v>3.42</v>
      </c>
      <c r="U156" s="76">
        <v>3.52</v>
      </c>
      <c r="V156" s="76">
        <v>3.62</v>
      </c>
      <c r="W156" s="76">
        <v>3.72</v>
      </c>
      <c r="X156" s="76">
        <v>3.82</v>
      </c>
      <c r="Y156" s="76">
        <v>3.92</v>
      </c>
      <c r="Z156" s="76">
        <v>4</v>
      </c>
      <c r="AA156" s="76">
        <v>4</v>
      </c>
      <c r="AB156" s="76">
        <v>4</v>
      </c>
      <c r="AC156" s="76">
        <v>4</v>
      </c>
      <c r="AD156" s="76">
        <v>4</v>
      </c>
      <c r="AE156" s="76">
        <v>4</v>
      </c>
      <c r="AF156" s="76">
        <v>3.69</v>
      </c>
      <c r="AG156" s="76">
        <v>3.77</v>
      </c>
    </row>
    <row r="157" spans="1:33" x14ac:dyDescent="0.25">
      <c r="A157" s="35" t="s">
        <v>43</v>
      </c>
      <c r="B157" s="76">
        <v>3.61</v>
      </c>
      <c r="C157" s="76">
        <v>4.12</v>
      </c>
      <c r="D157" s="76">
        <v>4.3899999999999997</v>
      </c>
      <c r="E157" s="76">
        <v>5.24</v>
      </c>
      <c r="F157" s="76">
        <v>6.09</v>
      </c>
      <c r="G157" s="76">
        <v>6.94</v>
      </c>
      <c r="H157" s="76">
        <v>7.79</v>
      </c>
      <c r="I157" s="76">
        <v>8.64</v>
      </c>
      <c r="J157" s="76">
        <v>9.49</v>
      </c>
      <c r="K157" s="76">
        <v>10.34</v>
      </c>
      <c r="L157" s="76">
        <v>11.19</v>
      </c>
      <c r="M157" s="76">
        <v>12</v>
      </c>
      <c r="N157" s="76">
        <v>12.85</v>
      </c>
      <c r="O157" s="76">
        <v>13.7</v>
      </c>
      <c r="P157" s="76">
        <v>14.55</v>
      </c>
      <c r="Q157" s="76">
        <v>15.4</v>
      </c>
      <c r="R157" s="76">
        <v>16.25</v>
      </c>
      <c r="S157" s="76">
        <v>17.100000000000001</v>
      </c>
      <c r="T157" s="76">
        <v>17.95</v>
      </c>
      <c r="U157" s="76">
        <v>18.545179367890299</v>
      </c>
      <c r="V157" s="76">
        <v>18.545179367890299</v>
      </c>
      <c r="W157" s="76">
        <v>18.545179367890299</v>
      </c>
      <c r="X157" s="76">
        <v>18.545179367890299</v>
      </c>
      <c r="Y157" s="76">
        <v>18.545179367890299</v>
      </c>
      <c r="Z157" s="76">
        <v>18.545179367890299</v>
      </c>
      <c r="AA157" s="76">
        <v>18.545179367890299</v>
      </c>
      <c r="AB157" s="76">
        <v>18.545179367890299</v>
      </c>
      <c r="AC157" s="76">
        <v>18.545179367890299</v>
      </c>
      <c r="AD157" s="76">
        <v>18.545179367890299</v>
      </c>
      <c r="AE157" s="76">
        <v>18.545179367890299</v>
      </c>
      <c r="AF157" s="76">
        <v>15.435179367890299</v>
      </c>
      <c r="AG157" s="76">
        <v>15.4251793678903</v>
      </c>
    </row>
    <row r="158" spans="1:33" x14ac:dyDescent="0.25">
      <c r="A158" s="35" t="s">
        <v>44</v>
      </c>
      <c r="B158" s="76">
        <v>0</v>
      </c>
      <c r="C158" s="76">
        <v>0</v>
      </c>
      <c r="D158" s="76">
        <v>0</v>
      </c>
      <c r="E158" s="76">
        <v>0</v>
      </c>
      <c r="F158" s="76">
        <v>0</v>
      </c>
      <c r="G158" s="76">
        <v>0</v>
      </c>
      <c r="H158" s="76">
        <v>0</v>
      </c>
      <c r="I158" s="76">
        <v>0</v>
      </c>
      <c r="J158" s="76">
        <v>0</v>
      </c>
      <c r="K158" s="76">
        <v>0</v>
      </c>
      <c r="L158" s="76">
        <v>0</v>
      </c>
      <c r="M158" s="76">
        <v>0.35</v>
      </c>
      <c r="N158" s="76">
        <v>0.499999999999999</v>
      </c>
      <c r="O158" s="76">
        <v>0.749999999999999</v>
      </c>
      <c r="P158" s="76">
        <v>0.999999999999999</v>
      </c>
      <c r="Q158" s="76">
        <v>1.25</v>
      </c>
      <c r="R158" s="76">
        <v>1.5</v>
      </c>
      <c r="S158" s="76">
        <v>1.75</v>
      </c>
      <c r="T158" s="76">
        <v>2</v>
      </c>
      <c r="U158" s="76">
        <v>2.25</v>
      </c>
      <c r="V158" s="76">
        <v>2.5</v>
      </c>
      <c r="W158" s="76">
        <v>2.75</v>
      </c>
      <c r="X158" s="76">
        <v>3</v>
      </c>
      <c r="Y158" s="76">
        <v>3</v>
      </c>
      <c r="Z158" s="76">
        <v>3</v>
      </c>
      <c r="AA158" s="76">
        <v>3</v>
      </c>
      <c r="AB158" s="76">
        <v>3</v>
      </c>
      <c r="AC158" s="76">
        <v>3</v>
      </c>
      <c r="AD158" s="76">
        <v>3</v>
      </c>
      <c r="AE158" s="76">
        <v>3</v>
      </c>
      <c r="AF158" s="76">
        <v>3</v>
      </c>
      <c r="AG158" s="76">
        <v>3</v>
      </c>
    </row>
    <row r="159" spans="1:33" x14ac:dyDescent="0.25">
      <c r="A159" s="1"/>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row>
    <row r="160" spans="1:33" x14ac:dyDescent="0.25">
      <c r="A160" s="72" t="s">
        <v>247</v>
      </c>
      <c r="B160" s="72">
        <v>2019</v>
      </c>
      <c r="C160" s="72">
        <v>2020</v>
      </c>
      <c r="D160" s="72">
        <v>2021</v>
      </c>
      <c r="E160" s="72">
        <v>2022</v>
      </c>
      <c r="F160" s="72">
        <v>2023</v>
      </c>
      <c r="G160" s="72">
        <v>2024</v>
      </c>
      <c r="H160" s="72">
        <v>2025</v>
      </c>
      <c r="I160" s="72">
        <v>2026</v>
      </c>
      <c r="J160" s="72">
        <v>2027</v>
      </c>
      <c r="K160" s="72">
        <v>2028</v>
      </c>
      <c r="L160" s="72">
        <v>2029</v>
      </c>
      <c r="M160" s="72">
        <v>2030</v>
      </c>
      <c r="N160" s="72">
        <v>2031</v>
      </c>
      <c r="O160" s="72">
        <v>2032</v>
      </c>
      <c r="P160" s="72">
        <v>2033</v>
      </c>
      <c r="Q160" s="72">
        <v>2034</v>
      </c>
      <c r="R160" s="72">
        <v>2035</v>
      </c>
      <c r="S160" s="72">
        <v>2036</v>
      </c>
      <c r="T160" s="72">
        <v>2037</v>
      </c>
      <c r="U160" s="72">
        <v>2038</v>
      </c>
      <c r="V160" s="72">
        <v>2039</v>
      </c>
      <c r="W160" s="72">
        <v>2040</v>
      </c>
      <c r="X160" s="72">
        <v>2041</v>
      </c>
      <c r="Y160" s="72">
        <v>2042</v>
      </c>
      <c r="Z160" s="72">
        <v>2043</v>
      </c>
      <c r="AA160" s="72">
        <v>2044</v>
      </c>
      <c r="AB160" s="72">
        <v>2045</v>
      </c>
      <c r="AC160" s="72">
        <v>2046</v>
      </c>
      <c r="AD160" s="72">
        <v>2047</v>
      </c>
      <c r="AE160" s="72">
        <v>2048</v>
      </c>
      <c r="AF160" s="72">
        <v>2049</v>
      </c>
      <c r="AG160" s="72">
        <v>2050</v>
      </c>
    </row>
    <row r="161" spans="1:33" x14ac:dyDescent="0.25">
      <c r="A161" s="35" t="s">
        <v>35</v>
      </c>
      <c r="B161" s="76">
        <v>0.24</v>
      </c>
      <c r="C161" s="76">
        <v>0.25</v>
      </c>
      <c r="D161" s="76">
        <v>0.26</v>
      </c>
      <c r="E161" s="76">
        <v>0.26</v>
      </c>
      <c r="F161" s="76">
        <v>0.26</v>
      </c>
      <c r="G161" s="76">
        <v>0.26</v>
      </c>
      <c r="H161" s="76">
        <v>0.26</v>
      </c>
      <c r="I161" s="76">
        <v>0.26</v>
      </c>
      <c r="J161" s="76">
        <v>0.26</v>
      </c>
      <c r="K161" s="76">
        <v>0.26</v>
      </c>
      <c r="L161" s="76">
        <v>0.26</v>
      </c>
      <c r="M161" s="76">
        <v>0.26</v>
      </c>
      <c r="N161" s="76">
        <v>0.26</v>
      </c>
      <c r="O161" s="76">
        <v>0.26</v>
      </c>
      <c r="P161" s="76">
        <v>0.26</v>
      </c>
      <c r="Q161" s="76">
        <v>0.26</v>
      </c>
      <c r="R161" s="76">
        <v>0.26</v>
      </c>
      <c r="S161" s="76">
        <v>0.26</v>
      </c>
      <c r="T161" s="76">
        <v>0.26</v>
      </c>
      <c r="U161" s="76">
        <v>0.26</v>
      </c>
      <c r="V161" s="76">
        <v>0.26</v>
      </c>
      <c r="W161" s="76">
        <v>0.26</v>
      </c>
      <c r="X161" s="76">
        <v>0.26</v>
      </c>
      <c r="Y161" s="76">
        <v>0.26</v>
      </c>
      <c r="Z161" s="76">
        <v>0.44272068011593502</v>
      </c>
      <c r="AA161" s="76">
        <v>0.69272068011593502</v>
      </c>
      <c r="AB161" s="76">
        <v>0.94272068011593502</v>
      </c>
      <c r="AC161" s="76">
        <v>1.19272068011594</v>
      </c>
      <c r="AD161" s="76">
        <v>1.44272068011594</v>
      </c>
      <c r="AE161" s="76">
        <v>1.69272068011594</v>
      </c>
      <c r="AF161" s="76">
        <v>1.94272068011593</v>
      </c>
      <c r="AG161" s="76">
        <v>2.1</v>
      </c>
    </row>
    <row r="162" spans="1:33" x14ac:dyDescent="0.25">
      <c r="A162" s="35" t="s">
        <v>36</v>
      </c>
      <c r="B162" s="76">
        <v>0.17</v>
      </c>
      <c r="C162" s="76">
        <v>0.17</v>
      </c>
      <c r="D162" s="76">
        <v>0.17</v>
      </c>
      <c r="E162" s="76">
        <v>0.17</v>
      </c>
      <c r="F162" s="76">
        <v>0.17</v>
      </c>
      <c r="G162" s="76">
        <v>0.17</v>
      </c>
      <c r="H162" s="76">
        <v>0.17</v>
      </c>
      <c r="I162" s="76">
        <v>0.17</v>
      </c>
      <c r="J162" s="76">
        <v>0.17</v>
      </c>
      <c r="K162" s="76">
        <v>0.17</v>
      </c>
      <c r="L162" s="76">
        <v>0.17</v>
      </c>
      <c r="M162" s="76">
        <v>0.17</v>
      </c>
      <c r="N162" s="76">
        <v>0.17</v>
      </c>
      <c r="O162" s="76">
        <v>0.17</v>
      </c>
      <c r="P162" s="76">
        <v>0.17</v>
      </c>
      <c r="Q162" s="76">
        <v>0.17</v>
      </c>
      <c r="R162" s="76">
        <v>0.17</v>
      </c>
      <c r="S162" s="76">
        <v>0.17</v>
      </c>
      <c r="T162" s="76">
        <v>0.17</v>
      </c>
      <c r="U162" s="76">
        <v>0.17</v>
      </c>
      <c r="V162" s="76">
        <v>0.17</v>
      </c>
      <c r="W162" s="76">
        <v>0.17</v>
      </c>
      <c r="X162" s="76">
        <v>0.17</v>
      </c>
      <c r="Y162" s="76">
        <v>0.17</v>
      </c>
      <c r="Z162" s="76">
        <v>0.17</v>
      </c>
      <c r="AA162" s="76">
        <v>0.17</v>
      </c>
      <c r="AB162" s="76">
        <v>0.17</v>
      </c>
      <c r="AC162" s="76">
        <v>0.17</v>
      </c>
      <c r="AD162" s="76">
        <v>0.17</v>
      </c>
      <c r="AE162" s="76">
        <v>0.17</v>
      </c>
      <c r="AF162" s="76">
        <v>0.17</v>
      </c>
      <c r="AG162" s="76">
        <v>0.17</v>
      </c>
    </row>
    <row r="163" spans="1:33" x14ac:dyDescent="0.25">
      <c r="A163" s="35" t="s">
        <v>37</v>
      </c>
      <c r="B163" s="76">
        <v>3</v>
      </c>
      <c r="C163" s="76">
        <v>3</v>
      </c>
      <c r="D163" s="76">
        <v>3</v>
      </c>
      <c r="E163" s="76">
        <v>3</v>
      </c>
      <c r="F163" s="76">
        <v>3</v>
      </c>
      <c r="G163" s="76">
        <v>3</v>
      </c>
      <c r="H163" s="76">
        <v>3</v>
      </c>
      <c r="I163" s="76">
        <v>3</v>
      </c>
      <c r="J163" s="76">
        <v>3</v>
      </c>
      <c r="K163" s="76">
        <v>3</v>
      </c>
      <c r="L163" s="76">
        <v>3</v>
      </c>
      <c r="M163" s="76">
        <v>3</v>
      </c>
      <c r="N163" s="76">
        <v>3</v>
      </c>
      <c r="O163" s="76">
        <v>3</v>
      </c>
      <c r="P163" s="76">
        <v>3</v>
      </c>
      <c r="Q163" s="76">
        <v>3</v>
      </c>
      <c r="R163" s="76">
        <v>3</v>
      </c>
      <c r="S163" s="76">
        <v>3</v>
      </c>
      <c r="T163" s="76">
        <v>3</v>
      </c>
      <c r="U163" s="76">
        <v>3</v>
      </c>
      <c r="V163" s="76">
        <v>3</v>
      </c>
      <c r="W163" s="76">
        <v>3</v>
      </c>
      <c r="X163" s="76">
        <v>3</v>
      </c>
      <c r="Y163" s="76">
        <v>3</v>
      </c>
      <c r="Z163" s="76">
        <v>3</v>
      </c>
      <c r="AA163" s="76">
        <v>3</v>
      </c>
      <c r="AB163" s="76">
        <v>3</v>
      </c>
      <c r="AC163" s="76">
        <v>3</v>
      </c>
      <c r="AD163" s="76">
        <v>3</v>
      </c>
      <c r="AE163" s="76">
        <v>3</v>
      </c>
      <c r="AF163" s="76">
        <v>3</v>
      </c>
      <c r="AG163" s="76">
        <v>3</v>
      </c>
    </row>
    <row r="164" spans="1:33" x14ac:dyDescent="0.25">
      <c r="A164" s="35" t="s">
        <v>40</v>
      </c>
      <c r="B164" s="76">
        <v>0</v>
      </c>
      <c r="C164" s="76">
        <v>0</v>
      </c>
      <c r="D164" s="76">
        <v>0</v>
      </c>
      <c r="E164" s="76">
        <v>0</v>
      </c>
      <c r="F164" s="76">
        <v>0</v>
      </c>
      <c r="G164" s="76">
        <v>0</v>
      </c>
      <c r="H164" s="76">
        <v>0</v>
      </c>
      <c r="I164" s="76">
        <v>0</v>
      </c>
      <c r="J164" s="76">
        <v>0</v>
      </c>
      <c r="K164" s="76">
        <v>0</v>
      </c>
      <c r="L164" s="76">
        <v>0</v>
      </c>
      <c r="M164" s="76">
        <v>0</v>
      </c>
      <c r="N164" s="76">
        <v>0</v>
      </c>
      <c r="O164" s="76">
        <v>0</v>
      </c>
      <c r="P164" s="76">
        <v>0</v>
      </c>
      <c r="Q164" s="76">
        <v>0</v>
      </c>
      <c r="R164" s="76">
        <v>0</v>
      </c>
      <c r="S164" s="76">
        <v>0</v>
      </c>
      <c r="T164" s="76">
        <v>0</v>
      </c>
      <c r="U164" s="76">
        <v>0</v>
      </c>
      <c r="V164" s="76">
        <v>0</v>
      </c>
      <c r="W164" s="76">
        <v>0</v>
      </c>
      <c r="X164" s="76">
        <v>0</v>
      </c>
      <c r="Y164" s="76">
        <v>0</v>
      </c>
      <c r="Z164" s="76">
        <v>0</v>
      </c>
      <c r="AA164" s="76">
        <v>0</v>
      </c>
      <c r="AB164" s="76">
        <v>0</v>
      </c>
      <c r="AC164" s="76">
        <v>0</v>
      </c>
      <c r="AD164" s="76">
        <v>0</v>
      </c>
      <c r="AE164" s="76">
        <v>0</v>
      </c>
      <c r="AF164" s="76">
        <v>0.25</v>
      </c>
      <c r="AG164" s="76">
        <v>0.25</v>
      </c>
    </row>
    <row r="165" spans="1:33" x14ac:dyDescent="0.25">
      <c r="A165" s="35" t="s">
        <v>41</v>
      </c>
      <c r="B165" s="76">
        <v>2.42</v>
      </c>
      <c r="C165" s="76">
        <v>2.86</v>
      </c>
      <c r="D165" s="76">
        <v>3.49</v>
      </c>
      <c r="E165" s="76">
        <v>4.1900000000000004</v>
      </c>
      <c r="F165" s="76">
        <v>4.8899999999999997</v>
      </c>
      <c r="G165" s="76">
        <v>5.59</v>
      </c>
      <c r="H165" s="76">
        <v>6.29</v>
      </c>
      <c r="I165" s="76">
        <v>6.99</v>
      </c>
      <c r="J165" s="76">
        <v>7.69</v>
      </c>
      <c r="K165" s="76">
        <v>8.39</v>
      </c>
      <c r="L165" s="76">
        <v>9</v>
      </c>
      <c r="M165" s="76">
        <v>9</v>
      </c>
      <c r="N165" s="76">
        <v>9.75</v>
      </c>
      <c r="O165" s="76">
        <v>9.75</v>
      </c>
      <c r="P165" s="76">
        <v>9.75</v>
      </c>
      <c r="Q165" s="76">
        <v>10.418715891980501</v>
      </c>
      <c r="R165" s="76">
        <v>11.168715891980501</v>
      </c>
      <c r="S165" s="76">
        <v>11.168715891980501</v>
      </c>
      <c r="T165" s="76">
        <v>11.168715891980501</v>
      </c>
      <c r="U165" s="76">
        <v>11.168715891980501</v>
      </c>
      <c r="V165" s="76">
        <v>11.168715891980501</v>
      </c>
      <c r="W165" s="76">
        <v>11.168715891980501</v>
      </c>
      <c r="X165" s="76">
        <v>11.168715891980501</v>
      </c>
      <c r="Y165" s="76">
        <v>11.168715891980501</v>
      </c>
      <c r="Z165" s="76">
        <v>11.168715891980501</v>
      </c>
      <c r="AA165" s="76">
        <v>11.2875120114367</v>
      </c>
      <c r="AB165" s="76">
        <v>11.391920292931401</v>
      </c>
      <c r="AC165" s="76">
        <v>11.391920292931401</v>
      </c>
      <c r="AD165" s="76">
        <v>12.141920292931401</v>
      </c>
      <c r="AE165" s="76">
        <v>12.891920292931401</v>
      </c>
      <c r="AF165" s="76">
        <v>11.221920292931401</v>
      </c>
      <c r="AG165" s="76">
        <v>11.5319202929314</v>
      </c>
    </row>
    <row r="166" spans="1:33" x14ac:dyDescent="0.25">
      <c r="A166" s="35" t="s">
        <v>42</v>
      </c>
      <c r="B166" s="76">
        <v>0.41</v>
      </c>
      <c r="C166" s="76">
        <v>0.43</v>
      </c>
      <c r="D166" s="76">
        <v>0.47</v>
      </c>
      <c r="E166" s="76">
        <v>0.72</v>
      </c>
      <c r="F166" s="76">
        <v>0.97</v>
      </c>
      <c r="G166" s="76">
        <v>1.22</v>
      </c>
      <c r="H166" s="76">
        <v>1.47</v>
      </c>
      <c r="I166" s="76">
        <v>1.72</v>
      </c>
      <c r="J166" s="76">
        <v>1.97</v>
      </c>
      <c r="K166" s="76">
        <v>2.2200000000000002</v>
      </c>
      <c r="L166" s="76">
        <v>2.4700000000000002</v>
      </c>
      <c r="M166" s="76">
        <v>2.72</v>
      </c>
      <c r="N166" s="76">
        <v>2.82</v>
      </c>
      <c r="O166" s="76">
        <v>2.92</v>
      </c>
      <c r="P166" s="76">
        <v>3.02</v>
      </c>
      <c r="Q166" s="76">
        <v>3.12</v>
      </c>
      <c r="R166" s="76">
        <v>3.22</v>
      </c>
      <c r="S166" s="76">
        <v>3.32</v>
      </c>
      <c r="T166" s="76">
        <v>3.42</v>
      </c>
      <c r="U166" s="76">
        <v>3.52</v>
      </c>
      <c r="V166" s="76">
        <v>3.62</v>
      </c>
      <c r="W166" s="76">
        <v>3.72</v>
      </c>
      <c r="X166" s="76">
        <v>3.82</v>
      </c>
      <c r="Y166" s="76">
        <v>3.92</v>
      </c>
      <c r="Z166" s="76">
        <v>4</v>
      </c>
      <c r="AA166" s="76">
        <v>4</v>
      </c>
      <c r="AB166" s="76">
        <v>4</v>
      </c>
      <c r="AC166" s="76">
        <v>4</v>
      </c>
      <c r="AD166" s="76">
        <v>4</v>
      </c>
      <c r="AE166" s="76">
        <v>4</v>
      </c>
      <c r="AF166" s="76">
        <v>3.69</v>
      </c>
      <c r="AG166" s="76">
        <v>3.77</v>
      </c>
    </row>
    <row r="167" spans="1:33" x14ac:dyDescent="0.25">
      <c r="A167" s="35" t="s">
        <v>43</v>
      </c>
      <c r="B167" s="76">
        <v>3.61</v>
      </c>
      <c r="C167" s="76">
        <v>4.12</v>
      </c>
      <c r="D167" s="76">
        <v>4.3899999999999997</v>
      </c>
      <c r="E167" s="76">
        <v>5.24</v>
      </c>
      <c r="F167" s="76">
        <v>6.09</v>
      </c>
      <c r="G167" s="76">
        <v>6.94</v>
      </c>
      <c r="H167" s="76">
        <v>7.79</v>
      </c>
      <c r="I167" s="76">
        <v>8.64</v>
      </c>
      <c r="J167" s="76">
        <v>9.49</v>
      </c>
      <c r="K167" s="76">
        <v>10.34</v>
      </c>
      <c r="L167" s="76">
        <v>11.19</v>
      </c>
      <c r="M167" s="76">
        <v>12</v>
      </c>
      <c r="N167" s="76">
        <v>12.85</v>
      </c>
      <c r="O167" s="76">
        <v>13.7</v>
      </c>
      <c r="P167" s="76">
        <v>14.55</v>
      </c>
      <c r="Q167" s="76">
        <v>15.4</v>
      </c>
      <c r="R167" s="76">
        <v>16.25</v>
      </c>
      <c r="S167" s="76">
        <v>16.7917493556401</v>
      </c>
      <c r="T167" s="76">
        <v>17.282678343493199</v>
      </c>
      <c r="U167" s="76">
        <v>18.035094190768199</v>
      </c>
      <c r="V167" s="76">
        <v>18.446272634603901</v>
      </c>
      <c r="W167" s="76">
        <v>18.6883249776849</v>
      </c>
      <c r="X167" s="76">
        <v>18.776843377685999</v>
      </c>
      <c r="Y167" s="76">
        <v>18.776843377685999</v>
      </c>
      <c r="Z167" s="76">
        <v>18.776843377685999</v>
      </c>
      <c r="AA167" s="76">
        <v>18.807027078545499</v>
      </c>
      <c r="AB167" s="76">
        <v>18.807027078545499</v>
      </c>
      <c r="AC167" s="76">
        <v>18.807027078545499</v>
      </c>
      <c r="AD167" s="76">
        <v>18.807027078545499</v>
      </c>
      <c r="AE167" s="76">
        <v>19.111245648616201</v>
      </c>
      <c r="AF167" s="76">
        <v>16.001245648616202</v>
      </c>
      <c r="AG167" s="76">
        <v>15.9912456486162</v>
      </c>
    </row>
    <row r="168" spans="1:33" x14ac:dyDescent="0.25">
      <c r="A168" s="35" t="s">
        <v>44</v>
      </c>
      <c r="B168" s="76">
        <v>0</v>
      </c>
      <c r="C168" s="76">
        <v>0</v>
      </c>
      <c r="D168" s="76">
        <v>0</v>
      </c>
      <c r="E168" s="76">
        <v>0</v>
      </c>
      <c r="F168" s="76">
        <v>0</v>
      </c>
      <c r="G168" s="76">
        <v>0</v>
      </c>
      <c r="H168" s="76">
        <v>0</v>
      </c>
      <c r="I168" s="76">
        <v>0</v>
      </c>
      <c r="J168" s="76">
        <v>0</v>
      </c>
      <c r="K168" s="76">
        <v>0</v>
      </c>
      <c r="L168" s="76">
        <v>0</v>
      </c>
      <c r="M168" s="76">
        <v>0.162823409640314</v>
      </c>
      <c r="N168" s="76">
        <v>0.412823409640314</v>
      </c>
      <c r="O168" s="76">
        <v>0.66282340964031405</v>
      </c>
      <c r="P168" s="76">
        <v>0.91282340964031405</v>
      </c>
      <c r="Q168" s="76">
        <v>1.1628234096403101</v>
      </c>
      <c r="R168" s="76">
        <v>1.4128234096403101</v>
      </c>
      <c r="S168" s="76">
        <v>1.4128234096403101</v>
      </c>
      <c r="T168" s="76">
        <v>1.4128234096403101</v>
      </c>
      <c r="U168" s="76">
        <v>1.4128234096403101</v>
      </c>
      <c r="V168" s="76">
        <v>1.52376061556811</v>
      </c>
      <c r="W168" s="76">
        <v>1.77376061556811</v>
      </c>
      <c r="X168" s="76">
        <v>2.02376061556811</v>
      </c>
      <c r="Y168" s="76">
        <v>2.1898752975572302</v>
      </c>
      <c r="Z168" s="76">
        <v>2.25</v>
      </c>
      <c r="AA168" s="76">
        <v>2.5</v>
      </c>
      <c r="AB168" s="76">
        <v>2.5</v>
      </c>
      <c r="AC168" s="76">
        <v>2.5</v>
      </c>
      <c r="AD168" s="76">
        <v>2.5</v>
      </c>
      <c r="AE168" s="76">
        <v>2.75</v>
      </c>
      <c r="AF168" s="76">
        <v>3</v>
      </c>
      <c r="AG168" s="76">
        <v>3</v>
      </c>
    </row>
    <row r="169" spans="1:33" x14ac:dyDescent="0.25">
      <c r="A169" s="31"/>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row>
    <row r="171" spans="1:33" x14ac:dyDescent="0.25">
      <c r="A171" s="106" t="s">
        <v>244</v>
      </c>
      <c r="B171" s="105">
        <v>2019</v>
      </c>
      <c r="C171" s="105">
        <v>2020</v>
      </c>
      <c r="D171" s="105">
        <v>2021</v>
      </c>
      <c r="E171" s="105">
        <v>2022</v>
      </c>
      <c r="F171" s="105">
        <v>2023</v>
      </c>
      <c r="G171" s="105">
        <v>2024</v>
      </c>
      <c r="H171" s="105">
        <v>2025</v>
      </c>
      <c r="I171" s="105">
        <v>2026</v>
      </c>
      <c r="J171" s="105">
        <v>2027</v>
      </c>
      <c r="K171" s="105">
        <v>2028</v>
      </c>
      <c r="L171" s="105">
        <v>2029</v>
      </c>
      <c r="M171" s="105">
        <v>2030</v>
      </c>
      <c r="N171" s="105">
        <v>2031</v>
      </c>
      <c r="O171" s="105">
        <v>2032</v>
      </c>
      <c r="P171" s="105">
        <v>2033</v>
      </c>
      <c r="Q171" s="105">
        <v>2034</v>
      </c>
      <c r="R171" s="105">
        <v>2035</v>
      </c>
      <c r="S171" s="105">
        <v>2036</v>
      </c>
      <c r="T171" s="105">
        <v>2037</v>
      </c>
      <c r="U171" s="105">
        <v>2038</v>
      </c>
      <c r="V171" s="105">
        <v>2039</v>
      </c>
      <c r="W171" s="105">
        <v>2040</v>
      </c>
      <c r="X171" s="105">
        <v>2041</v>
      </c>
      <c r="Y171" s="105">
        <v>2042</v>
      </c>
      <c r="Z171" s="105">
        <v>2043</v>
      </c>
      <c r="AA171" s="105">
        <v>2044</v>
      </c>
      <c r="AB171" s="105">
        <v>2045</v>
      </c>
      <c r="AC171" s="105">
        <v>2046</v>
      </c>
      <c r="AD171" s="105">
        <v>2047</v>
      </c>
      <c r="AE171" s="105">
        <v>2048</v>
      </c>
      <c r="AF171" s="105">
        <v>2049</v>
      </c>
      <c r="AG171" s="105">
        <v>2050</v>
      </c>
    </row>
    <row r="172" spans="1:33" x14ac:dyDescent="0.25">
      <c r="A172" s="35" t="s">
        <v>236</v>
      </c>
      <c r="B172" s="76">
        <f>SUM(B2:B4)</f>
        <v>0</v>
      </c>
      <c r="C172" s="76">
        <f t="shared" ref="C172:AG172" si="57">SUM(C2:C4)</f>
        <v>0</v>
      </c>
      <c r="D172" s="76">
        <f t="shared" si="57"/>
        <v>0</v>
      </c>
      <c r="E172" s="76">
        <f t="shared" si="57"/>
        <v>2.2533892204088919</v>
      </c>
      <c r="F172" s="76">
        <f t="shared" si="57"/>
        <v>3.1007951111108275E-3</v>
      </c>
      <c r="G172" s="76">
        <f t="shared" si="57"/>
        <v>3.1007951111116554E-3</v>
      </c>
      <c r="H172" s="76">
        <f t="shared" si="57"/>
        <v>3.1007951111108275E-3</v>
      </c>
      <c r="I172" s="76">
        <f t="shared" si="57"/>
        <v>3.1007951111108275E-3</v>
      </c>
      <c r="J172" s="76">
        <f t="shared" si="57"/>
        <v>3.1007951111116636E-3</v>
      </c>
      <c r="K172" s="76">
        <f t="shared" si="57"/>
        <v>3.1007951111108275E-3</v>
      </c>
      <c r="L172" s="76">
        <f t="shared" si="57"/>
        <v>3.9446350666667802E-2</v>
      </c>
      <c r="M172" s="76">
        <f t="shared" si="57"/>
        <v>3.1007951111099987E-3</v>
      </c>
      <c r="N172" s="76">
        <f t="shared" si="57"/>
        <v>4.4854984711111053E-2</v>
      </c>
      <c r="O172" s="76">
        <f t="shared" si="57"/>
        <v>4.4854984711111053E-2</v>
      </c>
      <c r="P172" s="76">
        <f t="shared" si="57"/>
        <v>4.4854984711111878E-2</v>
      </c>
      <c r="Q172" s="76">
        <f t="shared" si="57"/>
        <v>8.1200540266665289E-2</v>
      </c>
      <c r="R172" s="76">
        <f t="shared" si="57"/>
        <v>4.4854984711109921E-2</v>
      </c>
      <c r="S172" s="76">
        <f t="shared" si="57"/>
        <v>2.4027386327111131</v>
      </c>
      <c r="T172" s="76">
        <f t="shared" si="57"/>
        <v>4.4854984711110067E-2</v>
      </c>
      <c r="U172" s="76">
        <f t="shared" si="57"/>
        <v>0.86716175626666681</v>
      </c>
      <c r="V172" s="76">
        <f t="shared" si="57"/>
        <v>4.4854984711112551E-2</v>
      </c>
      <c r="W172" s="76">
        <f t="shared" si="57"/>
        <v>4.4854984711109311E-2</v>
      </c>
      <c r="X172" s="76">
        <f t="shared" si="57"/>
        <v>8.1200540266666038E-2</v>
      </c>
      <c r="Y172" s="76">
        <f t="shared" si="57"/>
        <v>4.4854984711112551E-2</v>
      </c>
      <c r="Z172" s="76">
        <f t="shared" si="57"/>
        <v>5.0422209991111445E-2</v>
      </c>
      <c r="AA172" s="76">
        <f t="shared" si="57"/>
        <v>0.18172777777777793</v>
      </c>
      <c r="AB172" s="76">
        <f t="shared" si="57"/>
        <v>7.2691111111112539E-2</v>
      </c>
      <c r="AC172" s="76">
        <f t="shared" si="57"/>
        <v>7.2691111111108403E-2</v>
      </c>
      <c r="AD172" s="76">
        <f t="shared" si="57"/>
        <v>7.2691111111111997E-2</v>
      </c>
      <c r="AE172" s="76">
        <f t="shared" si="57"/>
        <v>0.1090366666666672</v>
      </c>
      <c r="AF172" s="76">
        <f t="shared" si="57"/>
        <v>0.15898310295111198</v>
      </c>
      <c r="AG172" s="76">
        <f t="shared" si="57"/>
        <v>5.0422209991109773E-2</v>
      </c>
    </row>
    <row r="173" spans="1:33" x14ac:dyDescent="0.25">
      <c r="A173" s="76" t="s">
        <v>237</v>
      </c>
      <c r="B173" s="76">
        <f t="shared" ref="B173:AG173" si="58">SUM(B5:B7)</f>
        <v>0</v>
      </c>
      <c r="C173" s="76">
        <f t="shared" si="58"/>
        <v>45.172836416666669</v>
      </c>
      <c r="D173" s="76">
        <f t="shared" si="58"/>
        <v>45.073599425000005</v>
      </c>
      <c r="E173" s="76">
        <f t="shared" si="58"/>
        <v>0</v>
      </c>
      <c r="F173" s="76">
        <f t="shared" si="58"/>
        <v>0</v>
      </c>
      <c r="G173" s="76">
        <f t="shared" si="58"/>
        <v>0</v>
      </c>
      <c r="H173" s="76">
        <f t="shared" si="58"/>
        <v>0</v>
      </c>
      <c r="I173" s="76">
        <f t="shared" si="58"/>
        <v>0</v>
      </c>
      <c r="J173" s="76">
        <f t="shared" si="58"/>
        <v>0</v>
      </c>
      <c r="K173" s="76">
        <f t="shared" si="58"/>
        <v>0</v>
      </c>
      <c r="L173" s="76">
        <f t="shared" si="58"/>
        <v>0</v>
      </c>
      <c r="M173" s="76">
        <f t="shared" si="58"/>
        <v>0</v>
      </c>
      <c r="N173" s="76">
        <f t="shared" si="58"/>
        <v>0</v>
      </c>
      <c r="O173" s="76">
        <f t="shared" si="58"/>
        <v>0</v>
      </c>
      <c r="P173" s="76">
        <f t="shared" si="58"/>
        <v>0</v>
      </c>
      <c r="Q173" s="76">
        <f t="shared" si="58"/>
        <v>1107.4134841666666</v>
      </c>
      <c r="R173" s="76">
        <f t="shared" si="58"/>
        <v>1108.1389395833332</v>
      </c>
      <c r="S173" s="76">
        <f t="shared" si="58"/>
        <v>1108.8643949999998</v>
      </c>
      <c r="T173" s="76">
        <f t="shared" si="58"/>
        <v>1109.5898504166666</v>
      </c>
      <c r="U173" s="76">
        <f t="shared" si="58"/>
        <v>1110.3153058333332</v>
      </c>
      <c r="V173" s="76">
        <f t="shared" si="58"/>
        <v>1111.0407612499998</v>
      </c>
      <c r="W173" s="76">
        <f t="shared" si="58"/>
        <v>1111.7662166666667</v>
      </c>
      <c r="X173" s="76">
        <f t="shared" si="58"/>
        <v>400.49700195000037</v>
      </c>
      <c r="Y173" s="76">
        <f t="shared" si="58"/>
        <v>0</v>
      </c>
      <c r="Z173" s="76">
        <f t="shared" si="58"/>
        <v>0</v>
      </c>
      <c r="AA173" s="76">
        <f t="shared" si="58"/>
        <v>0</v>
      </c>
      <c r="AB173" s="76">
        <f t="shared" si="58"/>
        <v>0</v>
      </c>
      <c r="AC173" s="76">
        <f t="shared" si="58"/>
        <v>0</v>
      </c>
      <c r="AD173" s="76">
        <f t="shared" si="58"/>
        <v>0</v>
      </c>
      <c r="AE173" s="76">
        <f t="shared" si="58"/>
        <v>0</v>
      </c>
      <c r="AF173" s="76">
        <f t="shared" si="58"/>
        <v>0</v>
      </c>
      <c r="AG173" s="76">
        <f t="shared" si="58"/>
        <v>0</v>
      </c>
    </row>
    <row r="174" spans="1:33" x14ac:dyDescent="0.25">
      <c r="A174" s="76" t="s">
        <v>238</v>
      </c>
      <c r="B174" s="76">
        <f>B8</f>
        <v>0</v>
      </c>
      <c r="C174" s="76">
        <f t="shared" ref="C174:AG174" si="59">C8</f>
        <v>0</v>
      </c>
      <c r="D174" s="76">
        <f t="shared" si="59"/>
        <v>0</v>
      </c>
      <c r="E174" s="76">
        <f t="shared" si="59"/>
        <v>0</v>
      </c>
      <c r="F174" s="76">
        <f t="shared" si="59"/>
        <v>0</v>
      </c>
      <c r="G174" s="76">
        <f t="shared" si="59"/>
        <v>0</v>
      </c>
      <c r="H174" s="76">
        <f t="shared" si="59"/>
        <v>0</v>
      </c>
      <c r="I174" s="76">
        <f t="shared" si="59"/>
        <v>0</v>
      </c>
      <c r="J174" s="76">
        <f t="shared" si="59"/>
        <v>0</v>
      </c>
      <c r="K174" s="76">
        <f t="shared" si="59"/>
        <v>0</v>
      </c>
      <c r="L174" s="76">
        <f t="shared" si="59"/>
        <v>0</v>
      </c>
      <c r="M174" s="76">
        <f t="shared" si="59"/>
        <v>0</v>
      </c>
      <c r="N174" s="76">
        <f t="shared" si="59"/>
        <v>0</v>
      </c>
      <c r="O174" s="76">
        <f t="shared" si="59"/>
        <v>0</v>
      </c>
      <c r="P174" s="76">
        <f t="shared" si="59"/>
        <v>0</v>
      </c>
      <c r="Q174" s="76">
        <f t="shared" si="59"/>
        <v>0</v>
      </c>
      <c r="R174" s="76">
        <f t="shared" si="59"/>
        <v>0</v>
      </c>
      <c r="S174" s="76">
        <f t="shared" si="59"/>
        <v>0</v>
      </c>
      <c r="T174" s="76">
        <f t="shared" si="59"/>
        <v>0</v>
      </c>
      <c r="U174" s="76">
        <f t="shared" si="59"/>
        <v>0</v>
      </c>
      <c r="V174" s="76">
        <f t="shared" si="59"/>
        <v>0</v>
      </c>
      <c r="W174" s="76">
        <f t="shared" si="59"/>
        <v>0</v>
      </c>
      <c r="X174" s="76">
        <f t="shared" si="59"/>
        <v>0</v>
      </c>
      <c r="Y174" s="76">
        <f t="shared" si="59"/>
        <v>0</v>
      </c>
      <c r="Z174" s="76">
        <f t="shared" si="59"/>
        <v>0</v>
      </c>
      <c r="AA174" s="76">
        <f t="shared" si="59"/>
        <v>0</v>
      </c>
      <c r="AB174" s="76">
        <f t="shared" si="59"/>
        <v>0</v>
      </c>
      <c r="AC174" s="76">
        <f t="shared" si="59"/>
        <v>0</v>
      </c>
      <c r="AD174" s="76">
        <f t="shared" si="59"/>
        <v>0</v>
      </c>
      <c r="AE174" s="76">
        <f t="shared" si="59"/>
        <v>0</v>
      </c>
      <c r="AF174" s="76">
        <f t="shared" si="59"/>
        <v>92.642131041666673</v>
      </c>
      <c r="AG174" s="76">
        <f t="shared" si="59"/>
        <v>18.463321666666669</v>
      </c>
    </row>
    <row r="175" spans="1:33" x14ac:dyDescent="0.25">
      <c r="A175" s="76" t="s">
        <v>239</v>
      </c>
      <c r="B175" s="76">
        <f t="shared" ref="B175:AG175" si="60">SUM(B9:B10)</f>
        <v>50.109844342857144</v>
      </c>
      <c r="C175" s="76">
        <f t="shared" si="60"/>
        <v>139.9981742857143</v>
      </c>
      <c r="D175" s="76">
        <f t="shared" si="60"/>
        <v>197.98579538571428</v>
      </c>
      <c r="E175" s="76">
        <f t="shared" si="60"/>
        <v>272.32559128571427</v>
      </c>
      <c r="F175" s="76">
        <f t="shared" si="60"/>
        <v>263.92505478571428</v>
      </c>
      <c r="G175" s="76">
        <f t="shared" si="60"/>
        <v>255.52451828571427</v>
      </c>
      <c r="H175" s="76">
        <f t="shared" si="60"/>
        <v>247.12398178571428</v>
      </c>
      <c r="I175" s="76">
        <f t="shared" si="60"/>
        <v>238.72344528571426</v>
      </c>
      <c r="J175" s="76">
        <f t="shared" si="60"/>
        <v>230.32290878571428</v>
      </c>
      <c r="K175" s="76">
        <f t="shared" si="60"/>
        <v>221.92237228571429</v>
      </c>
      <c r="L175" s="76">
        <f t="shared" si="60"/>
        <v>193.29345134285691</v>
      </c>
      <c r="M175" s="76">
        <f t="shared" si="60"/>
        <v>53.97928928571428</v>
      </c>
      <c r="N175" s="76">
        <f t="shared" si="60"/>
        <v>182.12768433928571</v>
      </c>
      <c r="O175" s="76">
        <f t="shared" si="60"/>
        <v>180.72578510714285</v>
      </c>
      <c r="P175" s="76">
        <f t="shared" si="60"/>
        <v>179.32388587499997</v>
      </c>
      <c r="Q175" s="76">
        <f t="shared" si="60"/>
        <v>177.92198664285712</v>
      </c>
      <c r="R175" s="76">
        <f t="shared" si="60"/>
        <v>176.52008741071427</v>
      </c>
      <c r="S175" s="76">
        <f t="shared" si="60"/>
        <v>175.11818817857142</v>
      </c>
      <c r="T175" s="76">
        <f t="shared" si="60"/>
        <v>173.71628894642856</v>
      </c>
      <c r="U175" s="76">
        <f t="shared" si="60"/>
        <v>172.31438971428571</v>
      </c>
      <c r="V175" s="76">
        <f t="shared" si="60"/>
        <v>170.91249048214286</v>
      </c>
      <c r="W175" s="76">
        <f t="shared" si="60"/>
        <v>169.51059124999998</v>
      </c>
      <c r="X175" s="76">
        <f t="shared" si="60"/>
        <v>168.10869201785715</v>
      </c>
      <c r="Y175" s="76">
        <f t="shared" si="60"/>
        <v>166.70679278571424</v>
      </c>
      <c r="Z175" s="76">
        <f t="shared" si="60"/>
        <v>161.41536664642842</v>
      </c>
      <c r="AA175" s="76">
        <f t="shared" si="60"/>
        <v>144.62028910714284</v>
      </c>
      <c r="AB175" s="76">
        <f t="shared" si="60"/>
        <v>143.38331919642857</v>
      </c>
      <c r="AC175" s="76">
        <f t="shared" si="60"/>
        <v>142.14634928571428</v>
      </c>
      <c r="AD175" s="76">
        <f t="shared" si="60"/>
        <v>140.90937937499999</v>
      </c>
      <c r="AE175" s="76">
        <f t="shared" si="60"/>
        <v>139.67240946428569</v>
      </c>
      <c r="AF175" s="76">
        <f t="shared" si="60"/>
        <v>156.89349816071427</v>
      </c>
      <c r="AG175" s="76">
        <f t="shared" si="60"/>
        <v>155.49159892857142</v>
      </c>
    </row>
    <row r="176" spans="1:33" x14ac:dyDescent="0.25">
      <c r="A176" s="76" t="s">
        <v>240</v>
      </c>
      <c r="B176" s="76">
        <f>B11</f>
        <v>88.536738750000012</v>
      </c>
      <c r="C176" s="76">
        <f t="shared" ref="C176:AG176" si="61">C11</f>
        <v>59.581464000000004</v>
      </c>
      <c r="D176" s="76">
        <f t="shared" si="61"/>
        <v>31.21303005</v>
      </c>
      <c r="E176" s="76">
        <f t="shared" si="61"/>
        <v>97.224045500000017</v>
      </c>
      <c r="F176" s="76">
        <f t="shared" si="61"/>
        <v>96.184848250000002</v>
      </c>
      <c r="G176" s="76">
        <f t="shared" si="61"/>
        <v>95.145651000000001</v>
      </c>
      <c r="H176" s="76">
        <f t="shared" si="61"/>
        <v>94.10645375</v>
      </c>
      <c r="I176" s="76">
        <f t="shared" si="61"/>
        <v>93.067256499999999</v>
      </c>
      <c r="J176" s="76">
        <f t="shared" si="61"/>
        <v>92.028059250000013</v>
      </c>
      <c r="K176" s="76">
        <f t="shared" si="61"/>
        <v>90.988861999999997</v>
      </c>
      <c r="L176" s="76">
        <f t="shared" si="61"/>
        <v>89.949664749999997</v>
      </c>
      <c r="M176" s="76">
        <f t="shared" si="61"/>
        <v>84.726445500000111</v>
      </c>
      <c r="N176" s="76">
        <f t="shared" si="61"/>
        <v>37.972411817202079</v>
      </c>
      <c r="O176" s="76">
        <f t="shared" si="61"/>
        <v>88.884181249999997</v>
      </c>
      <c r="P176" s="76">
        <f t="shared" si="61"/>
        <v>88.871038124999998</v>
      </c>
      <c r="Q176" s="76">
        <f t="shared" si="61"/>
        <v>88.857894999999985</v>
      </c>
      <c r="R176" s="76">
        <f t="shared" si="61"/>
        <v>88.844751875</v>
      </c>
      <c r="S176" s="76">
        <f t="shared" si="61"/>
        <v>88.831608749999987</v>
      </c>
      <c r="T176" s="76">
        <f t="shared" si="61"/>
        <v>88.818465625000002</v>
      </c>
      <c r="U176" s="76">
        <f t="shared" si="61"/>
        <v>65.910578054942206</v>
      </c>
      <c r="V176" s="76">
        <f t="shared" si="61"/>
        <v>0</v>
      </c>
      <c r="W176" s="76">
        <f t="shared" si="61"/>
        <v>0</v>
      </c>
      <c r="X176" s="76">
        <f t="shared" si="61"/>
        <v>0</v>
      </c>
      <c r="Y176" s="76">
        <f t="shared" si="61"/>
        <v>0</v>
      </c>
      <c r="Z176" s="76">
        <f t="shared" si="61"/>
        <v>0</v>
      </c>
      <c r="AA176" s="76">
        <f t="shared" si="61"/>
        <v>0</v>
      </c>
      <c r="AB176" s="76">
        <f t="shared" si="61"/>
        <v>0</v>
      </c>
      <c r="AC176" s="76">
        <f t="shared" si="61"/>
        <v>0</v>
      </c>
      <c r="AD176" s="76">
        <f t="shared" si="61"/>
        <v>0</v>
      </c>
      <c r="AE176" s="76">
        <f t="shared" si="61"/>
        <v>0</v>
      </c>
      <c r="AF176" s="76">
        <f t="shared" si="61"/>
        <v>52.15338125000001</v>
      </c>
      <c r="AG176" s="76">
        <f t="shared" si="61"/>
        <v>52.145650000000003</v>
      </c>
    </row>
    <row r="177" spans="1:33" x14ac:dyDescent="0.25">
      <c r="A177" s="76" t="s">
        <v>241</v>
      </c>
      <c r="B177" s="76">
        <f>B12</f>
        <v>0</v>
      </c>
      <c r="C177" s="76">
        <f t="shared" ref="C177:AG177" si="62">C12</f>
        <v>0</v>
      </c>
      <c r="D177" s="76">
        <f t="shared" si="62"/>
        <v>0</v>
      </c>
      <c r="E177" s="76">
        <f t="shared" si="62"/>
        <v>0</v>
      </c>
      <c r="F177" s="76">
        <f t="shared" si="62"/>
        <v>0</v>
      </c>
      <c r="G177" s="76">
        <f t="shared" si="62"/>
        <v>0</v>
      </c>
      <c r="H177" s="76">
        <f t="shared" si="62"/>
        <v>0</v>
      </c>
      <c r="I177" s="76">
        <f t="shared" si="62"/>
        <v>0</v>
      </c>
      <c r="J177" s="76">
        <f t="shared" si="62"/>
        <v>0</v>
      </c>
      <c r="K177" s="76">
        <f t="shared" si="62"/>
        <v>9.8303148074023063</v>
      </c>
      <c r="L177" s="76">
        <f t="shared" si="62"/>
        <v>37.038097249999993</v>
      </c>
      <c r="M177" s="76">
        <f t="shared" si="62"/>
        <v>36.610192499999997</v>
      </c>
      <c r="N177" s="76">
        <f t="shared" si="62"/>
        <v>26.146271875</v>
      </c>
      <c r="O177" s="76">
        <f t="shared" si="62"/>
        <v>26.142406250000001</v>
      </c>
      <c r="P177" s="76">
        <f t="shared" si="62"/>
        <v>26.138540625000001</v>
      </c>
      <c r="Q177" s="76">
        <f t="shared" si="62"/>
        <v>26.134674999999998</v>
      </c>
      <c r="R177" s="76">
        <f t="shared" si="62"/>
        <v>26.130809375000002</v>
      </c>
      <c r="S177" s="76">
        <f t="shared" si="62"/>
        <v>26.126943749999999</v>
      </c>
      <c r="T177" s="76">
        <f t="shared" si="62"/>
        <v>26.123078124999999</v>
      </c>
      <c r="U177" s="76">
        <f t="shared" si="62"/>
        <v>26.1192125</v>
      </c>
      <c r="V177" s="76">
        <f t="shared" si="62"/>
        <v>21.74542809182752</v>
      </c>
      <c r="W177" s="76">
        <f t="shared" si="62"/>
        <v>0</v>
      </c>
      <c r="X177" s="76">
        <f t="shared" si="62"/>
        <v>0</v>
      </c>
      <c r="Y177" s="76">
        <f t="shared" si="62"/>
        <v>0</v>
      </c>
      <c r="Z177" s="76">
        <f t="shared" si="62"/>
        <v>0</v>
      </c>
      <c r="AA177" s="76">
        <f t="shared" si="62"/>
        <v>0</v>
      </c>
      <c r="AB177" s="76">
        <f t="shared" si="62"/>
        <v>0</v>
      </c>
      <c r="AC177" s="76">
        <f t="shared" si="62"/>
        <v>0</v>
      </c>
      <c r="AD177" s="76">
        <f t="shared" si="62"/>
        <v>0</v>
      </c>
      <c r="AE177" s="76">
        <f t="shared" si="62"/>
        <v>0</v>
      </c>
      <c r="AF177" s="76">
        <f t="shared" si="62"/>
        <v>0</v>
      </c>
      <c r="AG177" s="76">
        <f t="shared" si="62"/>
        <v>0</v>
      </c>
    </row>
    <row r="178" spans="1:33" x14ac:dyDescent="0.25">
      <c r="A178" s="35" t="s">
        <v>242</v>
      </c>
      <c r="B178" s="76">
        <f>SUM(B172:B177)</f>
        <v>138.64658309285716</v>
      </c>
      <c r="C178" s="76">
        <f t="shared" ref="C178:AG178" si="63">SUM(C172:C177)</f>
        <v>244.75247470238097</v>
      </c>
      <c r="D178" s="76">
        <f t="shared" si="63"/>
        <v>274.2724248607143</v>
      </c>
      <c r="E178" s="76">
        <f t="shared" si="63"/>
        <v>371.80302600612322</v>
      </c>
      <c r="F178" s="76">
        <f t="shared" si="63"/>
        <v>360.11300383082539</v>
      </c>
      <c r="G178" s="76">
        <f t="shared" si="63"/>
        <v>350.67327008082538</v>
      </c>
      <c r="H178" s="76">
        <f t="shared" si="63"/>
        <v>341.23353633082542</v>
      </c>
      <c r="I178" s="76">
        <f t="shared" si="63"/>
        <v>331.7938025808254</v>
      </c>
      <c r="J178" s="76">
        <f t="shared" si="63"/>
        <v>322.35406883082544</v>
      </c>
      <c r="K178" s="76">
        <f t="shared" si="63"/>
        <v>322.74464988822774</v>
      </c>
      <c r="L178" s="76">
        <f t="shared" si="63"/>
        <v>320.32065969352357</v>
      </c>
      <c r="M178" s="76">
        <f t="shared" si="63"/>
        <v>175.31902808082549</v>
      </c>
      <c r="N178" s="76">
        <f t="shared" si="63"/>
        <v>246.2912230161989</v>
      </c>
      <c r="O178" s="76">
        <f t="shared" si="63"/>
        <v>295.79722759185398</v>
      </c>
      <c r="P178" s="76">
        <f t="shared" si="63"/>
        <v>294.37831960971113</v>
      </c>
      <c r="Q178" s="76">
        <f>SUM(Q172:Q177)</f>
        <v>1400.4092413497904</v>
      </c>
      <c r="R178" s="76">
        <f t="shared" si="63"/>
        <v>1399.6794432287584</v>
      </c>
      <c r="S178" s="76">
        <f t="shared" si="63"/>
        <v>1401.3438743112824</v>
      </c>
      <c r="T178" s="76">
        <f t="shared" si="63"/>
        <v>1398.2925380978061</v>
      </c>
      <c r="U178" s="76">
        <f t="shared" si="63"/>
        <v>1375.5266478588276</v>
      </c>
      <c r="V178" s="76">
        <f t="shared" si="63"/>
        <v>1303.7435348086813</v>
      </c>
      <c r="W178" s="76">
        <f t="shared" si="63"/>
        <v>1281.3216629013777</v>
      </c>
      <c r="X178" s="76">
        <f t="shared" si="63"/>
        <v>568.68689450812417</v>
      </c>
      <c r="Y178" s="76">
        <f t="shared" si="63"/>
        <v>166.75164777042536</v>
      </c>
      <c r="Z178" s="76">
        <f t="shared" si="63"/>
        <v>161.46578885641952</v>
      </c>
      <c r="AA178" s="76">
        <f t="shared" si="63"/>
        <v>144.80201688492062</v>
      </c>
      <c r="AB178" s="76">
        <f t="shared" si="63"/>
        <v>143.45601030753969</v>
      </c>
      <c r="AC178" s="76">
        <f t="shared" si="63"/>
        <v>142.21904039682539</v>
      </c>
      <c r="AD178" s="76">
        <f t="shared" si="63"/>
        <v>140.9820704861111</v>
      </c>
      <c r="AE178" s="76">
        <f t="shared" si="63"/>
        <v>139.78144613095236</v>
      </c>
      <c r="AF178" s="76">
        <f t="shared" si="63"/>
        <v>301.84799355533204</v>
      </c>
      <c r="AG178" s="76">
        <f t="shared" si="63"/>
        <v>226.15099280522918</v>
      </c>
    </row>
    <row r="179" spans="1:33" x14ac:dyDescent="0.25">
      <c r="A179" s="76" t="s">
        <v>259</v>
      </c>
      <c r="B179" s="7">
        <f t="shared" ref="B179:AG179" si="64">SUM(B28:B38)</f>
        <v>138.64658309285716</v>
      </c>
      <c r="C179" s="7">
        <f t="shared" si="64"/>
        <v>244.75247470238097</v>
      </c>
      <c r="D179" s="7">
        <f t="shared" si="64"/>
        <v>274.2724248607143</v>
      </c>
      <c r="E179" s="7">
        <f t="shared" si="64"/>
        <v>371.80302600612322</v>
      </c>
      <c r="F179" s="7">
        <f t="shared" si="64"/>
        <v>360.11300383082545</v>
      </c>
      <c r="G179" s="7">
        <f t="shared" si="64"/>
        <v>350.67327008082538</v>
      </c>
      <c r="H179" s="7">
        <f t="shared" si="64"/>
        <v>341.23353633082542</v>
      </c>
      <c r="I179" s="7">
        <f t="shared" si="64"/>
        <v>331.7938025808254</v>
      </c>
      <c r="J179" s="7">
        <f t="shared" si="64"/>
        <v>322.35406883082544</v>
      </c>
      <c r="K179" s="7">
        <f t="shared" si="64"/>
        <v>312.91433508082542</v>
      </c>
      <c r="L179" s="7">
        <f t="shared" si="64"/>
        <v>283.2825624435236</v>
      </c>
      <c r="M179" s="7">
        <f t="shared" si="64"/>
        <v>155.74025378207764</v>
      </c>
      <c r="N179" s="7">
        <f t="shared" si="64"/>
        <v>297.21613557399684</v>
      </c>
      <c r="O179" s="7">
        <f t="shared" si="64"/>
        <v>136.33329955613968</v>
      </c>
      <c r="P179" s="7">
        <f t="shared" si="64"/>
        <v>136.15136148471112</v>
      </c>
      <c r="Q179" s="7">
        <f>SUM(Q28:Q38)</f>
        <v>275.98136896980986</v>
      </c>
      <c r="R179" s="7">
        <f t="shared" si="64"/>
        <v>291.54050364542542</v>
      </c>
      <c r="S179" s="7">
        <f t="shared" si="64"/>
        <v>77.264014536054788</v>
      </c>
      <c r="T179" s="7">
        <f t="shared" si="64"/>
        <v>71.780370663049979</v>
      </c>
      <c r="U179" s="7">
        <f t="shared" si="64"/>
        <v>98.963519296494923</v>
      </c>
      <c r="V179" s="7">
        <f t="shared" si="64"/>
        <v>74.693132015899465</v>
      </c>
      <c r="W179" s="7">
        <f t="shared" si="64"/>
        <v>71.380139606231864</v>
      </c>
      <c r="X179" s="7">
        <f t="shared" si="64"/>
        <v>55.210326795711936</v>
      </c>
      <c r="Y179" s="7">
        <f t="shared" si="64"/>
        <v>37.002283361747615</v>
      </c>
      <c r="Z179" s="7">
        <f t="shared" si="64"/>
        <v>836.0469064084516</v>
      </c>
      <c r="AA179" s="7">
        <f>SUM(AA28:AA38)</f>
        <v>1167.0035880761507</v>
      </c>
      <c r="AB179" s="7">
        <f t="shared" si="64"/>
        <v>1135.426726130851</v>
      </c>
      <c r="AC179" s="7">
        <f t="shared" si="64"/>
        <v>1116.1916402777777</v>
      </c>
      <c r="AD179" s="7">
        <f t="shared" si="64"/>
        <v>1257.8264750694443</v>
      </c>
      <c r="AE179" s="7">
        <f t="shared" si="64"/>
        <v>1315.1686204970531</v>
      </c>
      <c r="AF179" s="7">
        <f t="shared" si="64"/>
        <v>1446.2199995969988</v>
      </c>
      <c r="AG179" s="7">
        <f t="shared" si="64"/>
        <v>911.68297422979788</v>
      </c>
    </row>
    <row r="180" spans="1:33" x14ac:dyDescent="0.25">
      <c r="A180" s="76" t="s">
        <v>243</v>
      </c>
      <c r="B180" s="7">
        <f t="shared" ref="B180:AG180" si="65">SUM(B15:B25)</f>
        <v>138.64658309285716</v>
      </c>
      <c r="C180" s="7">
        <f t="shared" si="65"/>
        <v>244.75247470238097</v>
      </c>
      <c r="D180" s="7">
        <f t="shared" si="65"/>
        <v>274.2724248607143</v>
      </c>
      <c r="E180" s="7">
        <f t="shared" si="65"/>
        <v>371.80302600612322</v>
      </c>
      <c r="F180" s="7">
        <f t="shared" si="65"/>
        <v>360.11300383082545</v>
      </c>
      <c r="G180" s="7">
        <f t="shared" si="65"/>
        <v>350.67327008082538</v>
      </c>
      <c r="H180" s="7">
        <f t="shared" si="65"/>
        <v>341.23353633082542</v>
      </c>
      <c r="I180" s="7">
        <f t="shared" si="65"/>
        <v>331.7938025808254</v>
      </c>
      <c r="J180" s="7">
        <f t="shared" si="65"/>
        <v>322.35406883082544</v>
      </c>
      <c r="K180" s="7">
        <f t="shared" si="65"/>
        <v>312.91433508082542</v>
      </c>
      <c r="L180" s="7">
        <f t="shared" si="65"/>
        <v>283.2825624435236</v>
      </c>
      <c r="M180" s="7">
        <f t="shared" si="65"/>
        <v>175.31902808082549</v>
      </c>
      <c r="N180" s="7">
        <f t="shared" si="65"/>
        <v>286.7576268239967</v>
      </c>
      <c r="O180" s="7">
        <f t="shared" si="65"/>
        <v>295.79722759185398</v>
      </c>
      <c r="P180" s="7">
        <f t="shared" si="65"/>
        <v>294.37831960971113</v>
      </c>
      <c r="Q180" s="7">
        <f t="shared" si="65"/>
        <v>292.99575718312383</v>
      </c>
      <c r="R180" s="7">
        <f t="shared" si="65"/>
        <v>291.54050364542542</v>
      </c>
      <c r="S180" s="7">
        <f t="shared" si="65"/>
        <v>291.75158963553667</v>
      </c>
      <c r="T180" s="7">
        <f t="shared" si="65"/>
        <v>289.05404675386438</v>
      </c>
      <c r="U180" s="7">
        <f t="shared" si="65"/>
        <v>260.96445333627901</v>
      </c>
      <c r="V180" s="7">
        <f t="shared" si="65"/>
        <v>197.33908665153976</v>
      </c>
      <c r="W180" s="7">
        <f t="shared" si="65"/>
        <v>195.91156073833005</v>
      </c>
      <c r="X180" s="7">
        <f t="shared" si="65"/>
        <v>194.52350662625986</v>
      </c>
      <c r="Y180" s="7">
        <f t="shared" si="65"/>
        <v>166.90992854345342</v>
      </c>
      <c r="Z180" s="7">
        <f t="shared" si="65"/>
        <v>161.46578885641955</v>
      </c>
      <c r="AA180" s="7">
        <f t="shared" si="65"/>
        <v>144.80201688492062</v>
      </c>
      <c r="AB180" s="7">
        <f t="shared" si="65"/>
        <v>143.45601030753969</v>
      </c>
      <c r="AC180" s="7">
        <f t="shared" si="65"/>
        <v>142.21904039682539</v>
      </c>
      <c r="AD180" s="7">
        <f t="shared" si="65"/>
        <v>140.9820704861111</v>
      </c>
      <c r="AE180" s="7">
        <f t="shared" si="65"/>
        <v>139.78144613095236</v>
      </c>
      <c r="AF180" s="7">
        <f t="shared" si="65"/>
        <v>209.20586251366541</v>
      </c>
      <c r="AG180" s="7">
        <f t="shared" si="65"/>
        <v>207.68767113856251</v>
      </c>
    </row>
    <row r="182" spans="1:33" x14ac:dyDescent="0.25">
      <c r="A182" s="106" t="s">
        <v>244</v>
      </c>
      <c r="B182" s="105">
        <v>2019</v>
      </c>
      <c r="C182" s="105">
        <v>2020</v>
      </c>
      <c r="D182" s="105">
        <v>2021</v>
      </c>
      <c r="E182" s="105">
        <v>2022</v>
      </c>
      <c r="F182" s="105">
        <v>2023</v>
      </c>
      <c r="G182" s="105">
        <v>2024</v>
      </c>
      <c r="H182" s="105">
        <v>2025</v>
      </c>
      <c r="I182" s="105">
        <v>2026</v>
      </c>
      <c r="J182" s="105">
        <v>2027</v>
      </c>
      <c r="K182" s="105">
        <v>2028</v>
      </c>
      <c r="L182" s="105">
        <v>2029</v>
      </c>
      <c r="M182" s="105">
        <v>2030</v>
      </c>
      <c r="N182" s="105">
        <v>2031</v>
      </c>
      <c r="O182" s="105">
        <v>2032</v>
      </c>
      <c r="P182" s="105">
        <v>2033</v>
      </c>
      <c r="Q182" s="105">
        <v>2034</v>
      </c>
      <c r="R182" s="105">
        <v>2035</v>
      </c>
      <c r="S182" s="105">
        <v>2036</v>
      </c>
      <c r="T182" s="105">
        <v>2037</v>
      </c>
      <c r="U182" s="105">
        <v>2038</v>
      </c>
      <c r="V182" s="105">
        <v>2039</v>
      </c>
      <c r="W182" s="105">
        <v>2040</v>
      </c>
      <c r="X182" s="105">
        <v>2041</v>
      </c>
      <c r="Y182" s="105">
        <v>2042</v>
      </c>
      <c r="Z182" s="105">
        <v>2043</v>
      </c>
      <c r="AA182" s="105">
        <v>2044</v>
      </c>
      <c r="AB182" s="105">
        <v>2045</v>
      </c>
      <c r="AC182" s="105">
        <v>2046</v>
      </c>
      <c r="AD182" s="105">
        <v>2047</v>
      </c>
      <c r="AE182" s="105">
        <v>2048</v>
      </c>
      <c r="AF182" s="105">
        <v>2049</v>
      </c>
      <c r="AG182" s="105">
        <v>2050</v>
      </c>
    </row>
    <row r="183" spans="1:33" x14ac:dyDescent="0.25">
      <c r="A183" s="76" t="s">
        <v>251</v>
      </c>
      <c r="B183" s="76">
        <f>SUM(B41:B43)</f>
        <v>0</v>
      </c>
      <c r="C183" s="76">
        <f t="shared" ref="C183:AG183" si="66">SUM(C41:C43)</f>
        <v>0</v>
      </c>
      <c r="D183" s="76">
        <f t="shared" si="66"/>
        <v>0</v>
      </c>
      <c r="E183" s="76">
        <f t="shared" si="66"/>
        <v>0</v>
      </c>
      <c r="F183" s="76">
        <f t="shared" si="66"/>
        <v>0</v>
      </c>
      <c r="G183" s="76">
        <f t="shared" si="66"/>
        <v>0</v>
      </c>
      <c r="H183" s="76">
        <f t="shared" si="66"/>
        <v>0</v>
      </c>
      <c r="I183" s="76">
        <f t="shared" si="66"/>
        <v>0</v>
      </c>
      <c r="J183" s="76">
        <f t="shared" si="66"/>
        <v>0</v>
      </c>
      <c r="K183" s="76">
        <f t="shared" si="66"/>
        <v>0</v>
      </c>
      <c r="L183" s="76">
        <f t="shared" si="66"/>
        <v>0</v>
      </c>
      <c r="M183" s="76">
        <f t="shared" si="66"/>
        <v>0</v>
      </c>
      <c r="N183" s="76">
        <f t="shared" si="66"/>
        <v>0</v>
      </c>
      <c r="O183" s="76">
        <f t="shared" si="66"/>
        <v>0</v>
      </c>
      <c r="P183" s="76">
        <f t="shared" si="66"/>
        <v>0</v>
      </c>
      <c r="Q183" s="76">
        <f t="shared" si="66"/>
        <v>0</v>
      </c>
      <c r="R183" s="76">
        <f t="shared" si="66"/>
        <v>0</v>
      </c>
      <c r="S183" s="76">
        <f t="shared" si="66"/>
        <v>0</v>
      </c>
      <c r="T183" s="76">
        <f t="shared" si="66"/>
        <v>0</v>
      </c>
      <c r="U183" s="76">
        <f t="shared" si="66"/>
        <v>0</v>
      </c>
      <c r="V183" s="76">
        <f t="shared" si="66"/>
        <v>0</v>
      </c>
      <c r="W183" s="76">
        <f t="shared" si="66"/>
        <v>0</v>
      </c>
      <c r="X183" s="76">
        <f t="shared" si="66"/>
        <v>0</v>
      </c>
      <c r="Y183" s="76">
        <f t="shared" si="66"/>
        <v>0</v>
      </c>
      <c r="Z183" s="76">
        <f t="shared" si="66"/>
        <v>0</v>
      </c>
      <c r="AA183" s="76">
        <f t="shared" si="66"/>
        <v>0</v>
      </c>
      <c r="AB183" s="76">
        <f t="shared" si="66"/>
        <v>0</v>
      </c>
      <c r="AC183" s="76">
        <f t="shared" si="66"/>
        <v>0</v>
      </c>
      <c r="AD183" s="76">
        <f t="shared" si="66"/>
        <v>0</v>
      </c>
      <c r="AE183" s="76">
        <f t="shared" si="66"/>
        <v>0</v>
      </c>
      <c r="AF183" s="76">
        <f t="shared" si="66"/>
        <v>0</v>
      </c>
      <c r="AG183" s="76">
        <f t="shared" si="66"/>
        <v>0</v>
      </c>
    </row>
    <row r="184" spans="1:33" x14ac:dyDescent="0.25">
      <c r="A184" s="76" t="s">
        <v>252</v>
      </c>
      <c r="B184" s="76">
        <f>B44</f>
        <v>0</v>
      </c>
      <c r="C184" s="76">
        <f t="shared" ref="C184:AG184" si="67">C44</f>
        <v>0</v>
      </c>
      <c r="D184" s="76">
        <f t="shared" si="67"/>
        <v>0</v>
      </c>
      <c r="E184" s="76">
        <f t="shared" si="67"/>
        <v>0</v>
      </c>
      <c r="F184" s="76">
        <f t="shared" si="67"/>
        <v>0</v>
      </c>
      <c r="G184" s="76">
        <f t="shared" si="67"/>
        <v>0</v>
      </c>
      <c r="H184" s="76">
        <f t="shared" si="67"/>
        <v>0</v>
      </c>
      <c r="I184" s="76">
        <f t="shared" si="67"/>
        <v>0</v>
      </c>
      <c r="J184" s="76">
        <f t="shared" si="67"/>
        <v>0</v>
      </c>
      <c r="K184" s="76">
        <f t="shared" si="67"/>
        <v>0</v>
      </c>
      <c r="L184" s="76">
        <f t="shared" si="67"/>
        <v>0</v>
      </c>
      <c r="M184" s="76">
        <f t="shared" si="67"/>
        <v>0</v>
      </c>
      <c r="N184" s="76">
        <f t="shared" si="67"/>
        <v>0</v>
      </c>
      <c r="O184" s="76">
        <f t="shared" si="67"/>
        <v>0</v>
      </c>
      <c r="P184" s="76">
        <f t="shared" si="67"/>
        <v>0</v>
      </c>
      <c r="Q184" s="76">
        <f t="shared" si="67"/>
        <v>0</v>
      </c>
      <c r="R184" s="76">
        <f t="shared" si="67"/>
        <v>0</v>
      </c>
      <c r="S184" s="76">
        <f t="shared" si="67"/>
        <v>0</v>
      </c>
      <c r="T184" s="76">
        <f t="shared" si="67"/>
        <v>0</v>
      </c>
      <c r="U184" s="76">
        <f t="shared" si="67"/>
        <v>0</v>
      </c>
      <c r="V184" s="76">
        <f t="shared" si="67"/>
        <v>0</v>
      </c>
      <c r="W184" s="76">
        <f t="shared" si="67"/>
        <v>0</v>
      </c>
      <c r="X184" s="76">
        <f t="shared" si="67"/>
        <v>0</v>
      </c>
      <c r="Y184" s="76">
        <f t="shared" si="67"/>
        <v>0</v>
      </c>
      <c r="Z184" s="76">
        <f t="shared" si="67"/>
        <v>0</v>
      </c>
      <c r="AA184" s="76">
        <f t="shared" si="67"/>
        <v>0</v>
      </c>
      <c r="AB184" s="76">
        <f t="shared" si="67"/>
        <v>0</v>
      </c>
      <c r="AC184" s="76">
        <f t="shared" si="67"/>
        <v>0</v>
      </c>
      <c r="AD184" s="76">
        <f t="shared" si="67"/>
        <v>0</v>
      </c>
      <c r="AE184" s="76">
        <f t="shared" si="67"/>
        <v>0</v>
      </c>
      <c r="AF184" s="76">
        <f t="shared" si="67"/>
        <v>0.19393285416666664</v>
      </c>
      <c r="AG184" s="76">
        <f t="shared" si="67"/>
        <v>0.23254199999999997</v>
      </c>
    </row>
    <row r="185" spans="1:33" x14ac:dyDescent="0.25">
      <c r="A185" s="76" t="s">
        <v>253</v>
      </c>
      <c r="B185" s="76">
        <f>SUM(B45:B46)</f>
        <v>4.2752755421428576E-2</v>
      </c>
      <c r="C185" s="76">
        <f t="shared" ref="C185:AG185" si="68">SUM(C45:C46)</f>
        <v>4.8708144500000002E-2</v>
      </c>
      <c r="D185" s="76">
        <f t="shared" si="68"/>
        <v>5.7431220942857145E-2</v>
      </c>
      <c r="E185" s="76">
        <f t="shared" si="68"/>
        <v>6.9725731600000007E-2</v>
      </c>
      <c r="F185" s="76">
        <f t="shared" si="68"/>
        <v>8.1446302471428575E-2</v>
      </c>
      <c r="G185" s="76">
        <f t="shared" si="68"/>
        <v>9.2592933557142862E-2</v>
      </c>
      <c r="H185" s="76">
        <f t="shared" si="68"/>
        <v>0.10316562485714287</v>
      </c>
      <c r="I185" s="76">
        <f t="shared" si="68"/>
        <v>0.11316437637142857</v>
      </c>
      <c r="J185" s="76">
        <f t="shared" si="68"/>
        <v>0.1225891881</v>
      </c>
      <c r="K185" s="76">
        <f t="shared" si="68"/>
        <v>0.13144006004285716</v>
      </c>
      <c r="L185" s="76">
        <f t="shared" si="68"/>
        <v>0.13862923015</v>
      </c>
      <c r="M185" s="76">
        <f t="shared" si="68"/>
        <v>0.13811048914285712</v>
      </c>
      <c r="N185" s="76">
        <f t="shared" si="68"/>
        <v>0.14704050650357139</v>
      </c>
      <c r="O185" s="76">
        <f t="shared" si="68"/>
        <v>0.15582357889999998</v>
      </c>
      <c r="P185" s="76">
        <f t="shared" si="68"/>
        <v>0.16445970633214285</v>
      </c>
      <c r="Q185" s="76">
        <f t="shared" si="68"/>
        <v>0.17294888880000001</v>
      </c>
      <c r="R185" s="76">
        <f t="shared" si="68"/>
        <v>0.18129112630357141</v>
      </c>
      <c r="S185" s="76">
        <f t="shared" si="68"/>
        <v>0.18948641884285713</v>
      </c>
      <c r="T185" s="76">
        <f t="shared" si="68"/>
        <v>0.19753476641785714</v>
      </c>
      <c r="U185" s="76">
        <f t="shared" si="68"/>
        <v>0.20543616902857142</v>
      </c>
      <c r="V185" s="76">
        <f t="shared" si="68"/>
        <v>0.21319062667499999</v>
      </c>
      <c r="W185" s="76">
        <f t="shared" si="68"/>
        <v>0.22079813935714285</v>
      </c>
      <c r="X185" s="76">
        <f t="shared" si="68"/>
        <v>0.22825870707500001</v>
      </c>
      <c r="Y185" s="76">
        <f t="shared" si="68"/>
        <v>0.23557232982857143</v>
      </c>
      <c r="Z185" s="76">
        <f t="shared" si="68"/>
        <v>0.24252579812499997</v>
      </c>
      <c r="AA185" s="76">
        <f t="shared" si="68"/>
        <v>0.24848985607142857</v>
      </c>
      <c r="AB185" s="76">
        <f t="shared" si="68"/>
        <v>0.25432425669642855</v>
      </c>
      <c r="AC185" s="76">
        <f t="shared" si="68"/>
        <v>0.26002899999999995</v>
      </c>
      <c r="AD185" s="76">
        <f t="shared" si="68"/>
        <v>0.26560408598214286</v>
      </c>
      <c r="AE185" s="76">
        <f t="shared" si="68"/>
        <v>0.27104951464285715</v>
      </c>
      <c r="AF185" s="76">
        <f t="shared" si="68"/>
        <v>0.24867804815714284</v>
      </c>
      <c r="AG185" s="76">
        <f t="shared" si="68"/>
        <v>0.25048019192857146</v>
      </c>
    </row>
    <row r="186" spans="1:33" x14ac:dyDescent="0.25">
      <c r="A186" s="76" t="s">
        <v>254</v>
      </c>
      <c r="B186" s="76">
        <f>B47</f>
        <v>2.8540335099999998</v>
      </c>
      <c r="C186" s="76">
        <f t="shared" ref="C186:AG186" si="69">C47</f>
        <v>3.2267427999999998</v>
      </c>
      <c r="D186" s="76">
        <f t="shared" si="69"/>
        <v>3.4057137099999997</v>
      </c>
      <c r="E186" s="76">
        <f t="shared" si="69"/>
        <v>4.0263531199999996</v>
      </c>
      <c r="F186" s="76">
        <f t="shared" si="69"/>
        <v>4.6344108299999993</v>
      </c>
      <c r="G186" s="76">
        <f t="shared" si="69"/>
        <v>5.2298868399999998</v>
      </c>
      <c r="H186" s="76">
        <f t="shared" si="69"/>
        <v>5.8127811500000002</v>
      </c>
      <c r="I186" s="76">
        <f t="shared" si="69"/>
        <v>6.3830937599999995</v>
      </c>
      <c r="J186" s="76">
        <f t="shared" si="69"/>
        <v>6.9408246699999996</v>
      </c>
      <c r="K186" s="76">
        <f t="shared" si="69"/>
        <v>7.4859738799999986</v>
      </c>
      <c r="L186" s="76">
        <f t="shared" si="69"/>
        <v>8.0185413899999993</v>
      </c>
      <c r="M186" s="76">
        <f t="shared" si="69"/>
        <v>8.5101599999999991</v>
      </c>
      <c r="N186" s="76">
        <f t="shared" si="69"/>
        <v>8.7713216815738857</v>
      </c>
      <c r="O186" s="76">
        <f t="shared" si="69"/>
        <v>9.378304931132563</v>
      </c>
      <c r="P186" s="76">
        <f t="shared" si="69"/>
        <v>9.9857935056912392</v>
      </c>
      <c r="Q186" s="76">
        <f t="shared" si="69"/>
        <v>10.593787405249916</v>
      </c>
      <c r="R186" s="76">
        <f t="shared" si="69"/>
        <v>11.202286629808594</v>
      </c>
      <c r="S186" s="76">
        <f t="shared" si="69"/>
        <v>11.81129117936727</v>
      </c>
      <c r="T186" s="76">
        <f t="shared" si="69"/>
        <v>12.420801053925949</v>
      </c>
      <c r="U186" s="76">
        <f t="shared" si="69"/>
        <v>12.874887561455362</v>
      </c>
      <c r="V186" s="76">
        <f t="shared" si="69"/>
        <v>12.88026598503804</v>
      </c>
      <c r="W186" s="76">
        <f t="shared" si="69"/>
        <v>12.885644408620715</v>
      </c>
      <c r="X186" s="76">
        <f t="shared" si="69"/>
        <v>12.891022832203397</v>
      </c>
      <c r="Y186" s="76">
        <f t="shared" si="69"/>
        <v>12.896401255786072</v>
      </c>
      <c r="Z186" s="76">
        <f t="shared" si="69"/>
        <v>12.901779679368751</v>
      </c>
      <c r="AA186" s="76">
        <f t="shared" si="69"/>
        <v>12.907158102951428</v>
      </c>
      <c r="AB186" s="76">
        <f t="shared" si="69"/>
        <v>12.912536526534106</v>
      </c>
      <c r="AC186" s="76">
        <f t="shared" si="69"/>
        <v>12.917914950116781</v>
      </c>
      <c r="AD186" s="76">
        <f t="shared" si="69"/>
        <v>12.92329337369946</v>
      </c>
      <c r="AE186" s="76">
        <f t="shared" si="69"/>
        <v>12.928671797282137</v>
      </c>
      <c r="AF186" s="76">
        <f t="shared" si="69"/>
        <v>10.710935918364815</v>
      </c>
      <c r="AG186" s="76">
        <f t="shared" si="69"/>
        <v>10.708238644447491</v>
      </c>
    </row>
    <row r="187" spans="1:33" x14ac:dyDescent="0.25">
      <c r="A187" s="76" t="s">
        <v>255</v>
      </c>
      <c r="B187" s="76">
        <f>B48</f>
        <v>0</v>
      </c>
      <c r="C187" s="76">
        <f t="shared" ref="C187:AG187" si="70">C48</f>
        <v>0</v>
      </c>
      <c r="D187" s="76">
        <f t="shared" si="70"/>
        <v>0</v>
      </c>
      <c r="E187" s="76">
        <f t="shared" si="70"/>
        <v>0</v>
      </c>
      <c r="F187" s="76">
        <f t="shared" si="70"/>
        <v>0</v>
      </c>
      <c r="G187" s="76">
        <f t="shared" si="70"/>
        <v>0</v>
      </c>
      <c r="H187" s="76">
        <f t="shared" si="70"/>
        <v>0</v>
      </c>
      <c r="I187" s="76">
        <f t="shared" si="70"/>
        <v>0</v>
      </c>
      <c r="J187" s="76">
        <f t="shared" si="70"/>
        <v>0</v>
      </c>
      <c r="K187" s="76">
        <f t="shared" si="70"/>
        <v>0.26820751523809838</v>
      </c>
      <c r="L187" s="76">
        <f t="shared" si="70"/>
        <v>1.2736616493734672</v>
      </c>
      <c r="M187" s="76">
        <f t="shared" si="70"/>
        <v>2.252566533508837</v>
      </c>
      <c r="N187" s="76">
        <f t="shared" si="70"/>
        <v>2.9608499244066557</v>
      </c>
      <c r="O187" s="76">
        <f t="shared" si="70"/>
        <v>3.6677395653044824</v>
      </c>
      <c r="P187" s="76">
        <f t="shared" si="70"/>
        <v>4.3732354562023099</v>
      </c>
      <c r="Q187" s="76">
        <f t="shared" si="70"/>
        <v>5.0773375971001382</v>
      </c>
      <c r="R187" s="76">
        <f t="shared" si="70"/>
        <v>5.7800459879979647</v>
      </c>
      <c r="S187" s="76">
        <f t="shared" si="70"/>
        <v>6.4813606288957919</v>
      </c>
      <c r="T187" s="76">
        <f t="shared" si="70"/>
        <v>7.1812815197936191</v>
      </c>
      <c r="U187" s="76">
        <f t="shared" si="70"/>
        <v>7.879808660691447</v>
      </c>
      <c r="V187" s="76">
        <f t="shared" si="70"/>
        <v>8.4589874999999992</v>
      </c>
      <c r="W187" s="76">
        <f t="shared" si="70"/>
        <v>8.4506249999999987</v>
      </c>
      <c r="X187" s="76">
        <f t="shared" si="70"/>
        <v>8.4422625</v>
      </c>
      <c r="Y187" s="76">
        <f t="shared" si="70"/>
        <v>8.4338999999999995</v>
      </c>
      <c r="Z187" s="76">
        <f t="shared" si="70"/>
        <v>8.425537499999999</v>
      </c>
      <c r="AA187" s="76">
        <f t="shared" si="70"/>
        <v>8.4171750000000003</v>
      </c>
      <c r="AB187" s="76">
        <f t="shared" si="70"/>
        <v>8.4088124999999998</v>
      </c>
      <c r="AC187" s="76">
        <f t="shared" si="70"/>
        <v>8.4004499999999993</v>
      </c>
      <c r="AD187" s="76">
        <f t="shared" si="70"/>
        <v>8.3920874999999988</v>
      </c>
      <c r="AE187" s="76">
        <f t="shared" si="70"/>
        <v>8.3837250000000001</v>
      </c>
      <c r="AF187" s="76">
        <f t="shared" si="70"/>
        <v>8.3753624999999978</v>
      </c>
      <c r="AG187" s="76">
        <f t="shared" si="70"/>
        <v>8.3669999999999991</v>
      </c>
    </row>
    <row r="188" spans="1:33" x14ac:dyDescent="0.25">
      <c r="A188" s="35" t="s">
        <v>256</v>
      </c>
      <c r="B188" s="76">
        <f>SUM(B183:B187)</f>
        <v>2.8967862654214285</v>
      </c>
      <c r="C188" s="76">
        <f t="shared" ref="C188:AG188" si="71">SUM(C183:C187)</f>
        <v>3.2754509444999997</v>
      </c>
      <c r="D188" s="76">
        <f t="shared" si="71"/>
        <v>3.4631449309428568</v>
      </c>
      <c r="E188" s="76">
        <f t="shared" si="71"/>
        <v>4.0960788515999997</v>
      </c>
      <c r="F188" s="76">
        <f t="shared" si="71"/>
        <v>4.7158571324714282</v>
      </c>
      <c r="G188" s="76">
        <f t="shared" si="71"/>
        <v>5.3224797735571423</v>
      </c>
      <c r="H188" s="76">
        <f t="shared" si="71"/>
        <v>5.9159467748571428</v>
      </c>
      <c r="I188" s="76">
        <f t="shared" si="71"/>
        <v>6.496258136371428</v>
      </c>
      <c r="J188" s="76">
        <f t="shared" si="71"/>
        <v>7.0634138580999997</v>
      </c>
      <c r="K188" s="76">
        <f t="shared" si="71"/>
        <v>7.8856214552809547</v>
      </c>
      <c r="L188" s="76">
        <f t="shared" si="71"/>
        <v>9.4308322695234672</v>
      </c>
      <c r="M188" s="76">
        <f t="shared" si="71"/>
        <v>10.900837022651693</v>
      </c>
      <c r="N188" s="76">
        <f t="shared" si="71"/>
        <v>11.879212112484113</v>
      </c>
      <c r="O188" s="76">
        <f t="shared" si="71"/>
        <v>13.201868075337046</v>
      </c>
      <c r="P188" s="76">
        <f t="shared" si="71"/>
        <v>14.523488668225692</v>
      </c>
      <c r="Q188" s="76">
        <f t="shared" si="71"/>
        <v>15.844073891150055</v>
      </c>
      <c r="R188" s="76">
        <f t="shared" si="71"/>
        <v>17.163623744110129</v>
      </c>
      <c r="S188" s="76">
        <f t="shared" si="71"/>
        <v>18.482138227105921</v>
      </c>
      <c r="T188" s="76">
        <f t="shared" si="71"/>
        <v>19.799617340137424</v>
      </c>
      <c r="U188" s="76">
        <f t="shared" si="71"/>
        <v>20.960132391175378</v>
      </c>
      <c r="V188" s="76">
        <f t="shared" si="71"/>
        <v>21.55244411171304</v>
      </c>
      <c r="W188" s="76">
        <f t="shared" si="71"/>
        <v>21.557067547977859</v>
      </c>
      <c r="X188" s="76">
        <f t="shared" si="71"/>
        <v>21.561544039278395</v>
      </c>
      <c r="Y188" s="76">
        <f t="shared" si="71"/>
        <v>21.565873585614643</v>
      </c>
      <c r="Z188" s="76">
        <f t="shared" si="71"/>
        <v>21.569842977493749</v>
      </c>
      <c r="AA188" s="76">
        <f t="shared" si="71"/>
        <v>21.572822959022858</v>
      </c>
      <c r="AB188" s="76">
        <f t="shared" si="71"/>
        <v>21.575673283230536</v>
      </c>
      <c r="AC188" s="76">
        <f t="shared" si="71"/>
        <v>21.57839395011678</v>
      </c>
      <c r="AD188" s="76">
        <f t="shared" si="71"/>
        <v>21.580984959681601</v>
      </c>
      <c r="AE188" s="76">
        <f t="shared" si="71"/>
        <v>21.583446311924995</v>
      </c>
      <c r="AF188" s="76">
        <f t="shared" si="71"/>
        <v>19.528909320688619</v>
      </c>
      <c r="AG188" s="76">
        <f t="shared" si="71"/>
        <v>19.558260836376061</v>
      </c>
    </row>
    <row r="189" spans="1:33" x14ac:dyDescent="0.25">
      <c r="A189" s="76" t="s">
        <v>257</v>
      </c>
      <c r="B189" s="7">
        <f>SUM(B51:B58)</f>
        <v>2.8967862654214285</v>
      </c>
      <c r="C189" s="7">
        <f t="shared" ref="C189:AG189" si="72">SUM(C51:C58)</f>
        <v>3.2754509444999997</v>
      </c>
      <c r="D189" s="7">
        <f t="shared" si="72"/>
        <v>3.4631449309428568</v>
      </c>
      <c r="E189" s="7">
        <f t="shared" si="72"/>
        <v>4.0960788515999997</v>
      </c>
      <c r="F189" s="7">
        <f t="shared" si="72"/>
        <v>4.7158571324714282</v>
      </c>
      <c r="G189" s="7">
        <f t="shared" si="72"/>
        <v>5.3224797735571423</v>
      </c>
      <c r="H189" s="7">
        <f t="shared" si="72"/>
        <v>5.9159467748571428</v>
      </c>
      <c r="I189" s="7">
        <f t="shared" si="72"/>
        <v>6.496258136371428</v>
      </c>
      <c r="J189" s="7">
        <f t="shared" si="72"/>
        <v>7.0634138580999997</v>
      </c>
      <c r="K189" s="7">
        <f t="shared" si="72"/>
        <v>7.617413940042856</v>
      </c>
      <c r="L189" s="7">
        <f t="shared" si="72"/>
        <v>8.1571706201499996</v>
      </c>
      <c r="M189" s="7">
        <f t="shared" si="72"/>
        <v>9.643932989142856</v>
      </c>
      <c r="N189" s="7">
        <f t="shared" si="72"/>
        <v>10.684804419003568</v>
      </c>
      <c r="O189" s="7">
        <f t="shared" si="72"/>
        <v>12.009115478899993</v>
      </c>
      <c r="P189" s="7">
        <f t="shared" si="72"/>
        <v>13.332391168832139</v>
      </c>
      <c r="Q189" s="7">
        <f t="shared" si="72"/>
        <v>14.6546314888</v>
      </c>
      <c r="R189" s="7">
        <f t="shared" si="72"/>
        <v>15.975836438803571</v>
      </c>
      <c r="S189" s="7">
        <f t="shared" si="72"/>
        <v>17.296006018842856</v>
      </c>
      <c r="T189" s="7">
        <f t="shared" si="72"/>
        <v>18.615140228917852</v>
      </c>
      <c r="U189" s="7">
        <f t="shared" si="72"/>
        <v>19.751919409685854</v>
      </c>
      <c r="V189" s="7">
        <f t="shared" si="72"/>
        <v>20.463830171899389</v>
      </c>
      <c r="W189" s="7">
        <f t="shared" si="72"/>
        <v>21.174200239148636</v>
      </c>
      <c r="X189" s="7">
        <f t="shared" si="72"/>
        <v>21.883029611433603</v>
      </c>
      <c r="Y189" s="7">
        <f t="shared" si="72"/>
        <v>21.887493288754278</v>
      </c>
      <c r="Z189" s="7">
        <f t="shared" si="72"/>
        <v>21.891596811617809</v>
      </c>
      <c r="AA189" s="7">
        <f t="shared" si="72"/>
        <v>21.894710924131346</v>
      </c>
      <c r="AB189" s="7">
        <f t="shared" si="72"/>
        <v>21.897695379323451</v>
      </c>
      <c r="AC189" s="7">
        <f t="shared" si="72"/>
        <v>21.900550177194127</v>
      </c>
      <c r="AD189" s="7">
        <f t="shared" si="72"/>
        <v>21.903275317743375</v>
      </c>
      <c r="AE189" s="7">
        <f t="shared" si="72"/>
        <v>21.905870800971201</v>
      </c>
      <c r="AF189" s="7">
        <f t="shared" si="72"/>
        <v>19.657535086552585</v>
      </c>
      <c r="AG189" s="7">
        <f t="shared" si="72"/>
        <v>19.648411587391124</v>
      </c>
    </row>
    <row r="190" spans="1:33" x14ac:dyDescent="0.25">
      <c r="A190" s="76" t="s">
        <v>258</v>
      </c>
      <c r="B190" s="7">
        <f>SUM(B61:B68)</f>
        <v>2.8967862654214285</v>
      </c>
      <c r="C190" s="7">
        <f t="shared" ref="C190:AG190" si="73">SUM(C61:C68)</f>
        <v>3.2754509444999997</v>
      </c>
      <c r="D190" s="7">
        <f t="shared" si="73"/>
        <v>3.4631449309428568</v>
      </c>
      <c r="E190" s="7">
        <f t="shared" si="73"/>
        <v>4.0960788515999997</v>
      </c>
      <c r="F190" s="7">
        <f t="shared" si="73"/>
        <v>4.7158571324714282</v>
      </c>
      <c r="G190" s="7">
        <f t="shared" si="73"/>
        <v>5.3224797735571423</v>
      </c>
      <c r="H190" s="7">
        <f t="shared" si="73"/>
        <v>5.9159467748571428</v>
      </c>
      <c r="I190" s="7">
        <f t="shared" si="73"/>
        <v>6.496258136371428</v>
      </c>
      <c r="J190" s="7">
        <f t="shared" si="73"/>
        <v>7.0634138580999997</v>
      </c>
      <c r="K190" s="7">
        <f t="shared" si="73"/>
        <v>7.617413940042856</v>
      </c>
      <c r="L190" s="7">
        <f t="shared" si="73"/>
        <v>8.1571706201499996</v>
      </c>
      <c r="M190" s="7">
        <f t="shared" si="73"/>
        <v>9.1114623837171393</v>
      </c>
      <c r="N190" s="7">
        <f t="shared" si="73"/>
        <v>10.437051818323482</v>
      </c>
      <c r="O190" s="7">
        <f t="shared" si="73"/>
        <v>11.752897411715535</v>
      </c>
      <c r="P190" s="7">
        <f t="shared" si="73"/>
        <v>13.067837292464738</v>
      </c>
      <c r="Q190" s="7">
        <f t="shared" si="73"/>
        <v>14.389520512848907</v>
      </c>
      <c r="R190" s="7">
        <f t="shared" si="73"/>
        <v>15.711105150972681</v>
      </c>
      <c r="S190" s="7">
        <f t="shared" si="73"/>
        <v>16.097044055533654</v>
      </c>
      <c r="T190" s="7">
        <f t="shared" si="73"/>
        <v>16.447141209536245</v>
      </c>
      <c r="U190" s="7">
        <f t="shared" si="73"/>
        <v>16.983575999895784</v>
      </c>
      <c r="V190" s="7">
        <f t="shared" si="73"/>
        <v>17.590334656108435</v>
      </c>
      <c r="W190" s="7">
        <f t="shared" si="73"/>
        <v>18.467980927924454</v>
      </c>
      <c r="X190" s="7">
        <f t="shared" si="73"/>
        <v>19.234974842851798</v>
      </c>
      <c r="Y190" s="7">
        <f t="shared" si="73"/>
        <v>19.701692325755506</v>
      </c>
      <c r="Z190" s="7">
        <f t="shared" si="73"/>
        <v>19.869579039740742</v>
      </c>
      <c r="AA190" s="7">
        <f t="shared" si="73"/>
        <v>20.59179611566142</v>
      </c>
      <c r="AB190" s="7">
        <f t="shared" si="73"/>
        <v>20.590191321327939</v>
      </c>
      <c r="AC190" s="7">
        <f t="shared" si="73"/>
        <v>20.587482510022483</v>
      </c>
      <c r="AD190" s="7">
        <f t="shared" si="73"/>
        <v>20.592509740056322</v>
      </c>
      <c r="AE190" s="7">
        <f t="shared" si="73"/>
        <v>21.513424509750632</v>
      </c>
      <c r="AF190" s="7">
        <f t="shared" si="73"/>
        <v>20.158664167953226</v>
      </c>
      <c r="AG190" s="7">
        <f t="shared" si="73"/>
        <v>20.150391583079632</v>
      </c>
    </row>
    <row r="192" spans="1:33" x14ac:dyDescent="0.25">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row>
    <row r="219" spans="1:33" ht="15.75" thickBot="1" x14ac:dyDescent="0.3"/>
    <row r="220" spans="1:33" ht="15.75" thickBot="1" x14ac:dyDescent="0.3">
      <c r="A220" s="207" t="s">
        <v>361</v>
      </c>
      <c r="B220" s="206">
        <v>2019</v>
      </c>
      <c r="C220" s="75">
        <v>2020</v>
      </c>
      <c r="D220" s="75">
        <v>2021</v>
      </c>
      <c r="E220" s="75">
        <v>2022</v>
      </c>
      <c r="F220" s="75">
        <v>2023</v>
      </c>
      <c r="G220" s="75">
        <v>2024</v>
      </c>
      <c r="H220" s="75">
        <v>2025</v>
      </c>
      <c r="I220" s="75">
        <v>2026</v>
      </c>
      <c r="J220" s="75">
        <v>2027</v>
      </c>
      <c r="K220" s="75">
        <v>2028</v>
      </c>
      <c r="L220" s="75">
        <v>2029</v>
      </c>
      <c r="M220" s="75">
        <v>2030</v>
      </c>
      <c r="N220" s="75">
        <v>2031</v>
      </c>
      <c r="O220" s="75">
        <v>2032</v>
      </c>
      <c r="P220" s="75">
        <v>2033</v>
      </c>
      <c r="Q220" s="75">
        <v>2034</v>
      </c>
      <c r="R220" s="75">
        <v>2035</v>
      </c>
      <c r="S220" s="75">
        <v>2036</v>
      </c>
      <c r="T220" s="75">
        <v>2037</v>
      </c>
      <c r="U220" s="75">
        <v>2038</v>
      </c>
      <c r="V220" s="75">
        <v>2039</v>
      </c>
      <c r="W220" s="75">
        <v>2040</v>
      </c>
      <c r="X220" s="75">
        <v>2041</v>
      </c>
      <c r="Y220" s="75">
        <v>2042</v>
      </c>
      <c r="Z220" s="75">
        <v>2043</v>
      </c>
      <c r="AA220" s="75">
        <v>2044</v>
      </c>
      <c r="AB220" s="75">
        <v>2045</v>
      </c>
      <c r="AC220" s="75">
        <v>2046</v>
      </c>
      <c r="AD220" s="75">
        <v>2047</v>
      </c>
      <c r="AE220" s="75">
        <v>2048</v>
      </c>
      <c r="AF220" s="75">
        <v>2049</v>
      </c>
      <c r="AG220" s="75">
        <v>2050</v>
      </c>
    </row>
    <row r="221" spans="1:33" x14ac:dyDescent="0.25">
      <c r="A221" s="208" t="s">
        <v>172</v>
      </c>
      <c r="B221" s="88">
        <v>0</v>
      </c>
      <c r="C221" s="7">
        <v>0</v>
      </c>
      <c r="D221" s="7">
        <v>0</v>
      </c>
      <c r="E221" s="7">
        <v>2.2533892204088919</v>
      </c>
      <c r="F221" s="7">
        <v>3.1007951111108275E-3</v>
      </c>
      <c r="G221" s="7">
        <v>3.1007951111116554E-3</v>
      </c>
      <c r="H221" s="7">
        <v>3.1007951111108275E-3</v>
      </c>
      <c r="I221" s="7">
        <v>3.1007951111108275E-3</v>
      </c>
      <c r="J221" s="7">
        <v>3.1007951111116636E-3</v>
      </c>
      <c r="K221" s="7">
        <v>3.1007951111108275E-3</v>
      </c>
      <c r="L221" s="7">
        <v>3.9446350666667802E-2</v>
      </c>
      <c r="M221" s="7">
        <v>3.1007951111099987E-3</v>
      </c>
      <c r="N221" s="7">
        <v>4.4854984711111053E-2</v>
      </c>
      <c r="O221" s="7">
        <v>4.4854984711111053E-2</v>
      </c>
      <c r="P221" s="7">
        <v>4.4854984711111878E-2</v>
      </c>
      <c r="Q221" s="7">
        <v>8.1200540266665289E-2</v>
      </c>
      <c r="R221" s="7">
        <v>4.4854984711109921E-2</v>
      </c>
      <c r="S221" s="7">
        <v>2.4027386327111131</v>
      </c>
      <c r="T221" s="7">
        <v>4.4854984711110067E-2</v>
      </c>
      <c r="U221" s="7">
        <v>0.86716175626666681</v>
      </c>
      <c r="V221" s="7">
        <v>4.4854984711112551E-2</v>
      </c>
      <c r="W221" s="7">
        <v>4.4854984711109311E-2</v>
      </c>
      <c r="X221" s="7">
        <v>8.1200540266666038E-2</v>
      </c>
      <c r="Y221" s="7">
        <v>4.4854984711112551E-2</v>
      </c>
      <c r="Z221" s="7">
        <v>5.0422209991111445E-2</v>
      </c>
      <c r="AA221" s="7">
        <v>0.18172777777777793</v>
      </c>
      <c r="AB221" s="7">
        <v>7.2691111111112539E-2</v>
      </c>
      <c r="AC221" s="7">
        <v>7.2691111111108403E-2</v>
      </c>
      <c r="AD221" s="7">
        <v>7.2691111111111997E-2</v>
      </c>
      <c r="AE221" s="7">
        <v>0.1090366666666672</v>
      </c>
      <c r="AF221" s="7">
        <v>0.15898310295111198</v>
      </c>
      <c r="AG221" s="7">
        <v>5.0422209991109773E-2</v>
      </c>
    </row>
    <row r="222" spans="1:33" x14ac:dyDescent="0.25">
      <c r="A222" s="209" t="s">
        <v>114</v>
      </c>
      <c r="B222" s="88">
        <v>0</v>
      </c>
      <c r="C222" s="7">
        <v>45.172836416666669</v>
      </c>
      <c r="D222" s="7">
        <v>45.073599425000005</v>
      </c>
      <c r="E222" s="7">
        <v>0</v>
      </c>
      <c r="F222" s="7">
        <v>0</v>
      </c>
      <c r="G222" s="7">
        <v>0</v>
      </c>
      <c r="H222" s="7">
        <v>0</v>
      </c>
      <c r="I222" s="7">
        <v>0</v>
      </c>
      <c r="J222" s="7">
        <v>0</v>
      </c>
      <c r="K222" s="7">
        <v>0</v>
      </c>
      <c r="L222" s="7">
        <v>0</v>
      </c>
      <c r="M222" s="7">
        <v>0</v>
      </c>
      <c r="N222" s="7">
        <v>0</v>
      </c>
      <c r="O222" s="7">
        <v>0</v>
      </c>
      <c r="P222" s="7">
        <v>0</v>
      </c>
      <c r="Q222" s="7">
        <v>1107.4134841666666</v>
      </c>
      <c r="R222" s="7">
        <v>1108.1389395833332</v>
      </c>
      <c r="S222" s="7">
        <v>1108.8643949999998</v>
      </c>
      <c r="T222" s="7">
        <v>1109.5898504166666</v>
      </c>
      <c r="U222" s="7">
        <v>1110.3153058333332</v>
      </c>
      <c r="V222" s="7">
        <v>1111.0407612499998</v>
      </c>
      <c r="W222" s="7">
        <v>1111.7662166666667</v>
      </c>
      <c r="X222" s="7">
        <v>400.49700195000037</v>
      </c>
      <c r="Y222" s="7">
        <v>0</v>
      </c>
      <c r="Z222" s="7">
        <v>0</v>
      </c>
      <c r="AA222" s="7">
        <v>0</v>
      </c>
      <c r="AB222" s="7">
        <v>0</v>
      </c>
      <c r="AC222" s="7">
        <v>0</v>
      </c>
      <c r="AD222" s="7">
        <v>0</v>
      </c>
      <c r="AE222" s="7">
        <v>0</v>
      </c>
      <c r="AF222" s="7">
        <v>0</v>
      </c>
      <c r="AG222" s="7">
        <v>0</v>
      </c>
    </row>
    <row r="223" spans="1:33" x14ac:dyDescent="0.25">
      <c r="A223" s="209" t="s">
        <v>117</v>
      </c>
      <c r="B223" s="88">
        <v>0</v>
      </c>
      <c r="C223" s="7">
        <v>0</v>
      </c>
      <c r="D223" s="7">
        <v>0</v>
      </c>
      <c r="E223" s="7">
        <v>0</v>
      </c>
      <c r="F223" s="7">
        <v>0</v>
      </c>
      <c r="G223" s="7">
        <v>0</v>
      </c>
      <c r="H223" s="7">
        <v>0</v>
      </c>
      <c r="I223" s="7">
        <v>0</v>
      </c>
      <c r="J223" s="7">
        <v>0</v>
      </c>
      <c r="K223" s="7">
        <v>0</v>
      </c>
      <c r="L223" s="7">
        <v>0</v>
      </c>
      <c r="M223" s="7">
        <v>0</v>
      </c>
      <c r="N223" s="7">
        <v>0</v>
      </c>
      <c r="O223" s="7">
        <v>0</v>
      </c>
      <c r="P223" s="7">
        <v>0</v>
      </c>
      <c r="Q223" s="7">
        <v>0</v>
      </c>
      <c r="R223" s="7">
        <v>0</v>
      </c>
      <c r="S223" s="7">
        <v>0</v>
      </c>
      <c r="T223" s="7">
        <v>0</v>
      </c>
      <c r="U223" s="7">
        <v>0</v>
      </c>
      <c r="V223" s="7">
        <v>0</v>
      </c>
      <c r="W223" s="7">
        <v>0</v>
      </c>
      <c r="X223" s="7">
        <v>0</v>
      </c>
      <c r="Y223" s="7">
        <v>0</v>
      </c>
      <c r="Z223" s="7">
        <v>0</v>
      </c>
      <c r="AA223" s="7">
        <v>0</v>
      </c>
      <c r="AB223" s="7">
        <v>0</v>
      </c>
      <c r="AC223" s="7">
        <v>0</v>
      </c>
      <c r="AD223" s="7">
        <v>0</v>
      </c>
      <c r="AE223" s="7">
        <v>0</v>
      </c>
      <c r="AF223" s="7">
        <v>92.642131041666673</v>
      </c>
      <c r="AG223" s="7">
        <v>18.463321666666669</v>
      </c>
    </row>
    <row r="224" spans="1:33" x14ac:dyDescent="0.25">
      <c r="A224" s="209" t="s">
        <v>142</v>
      </c>
      <c r="B224" s="88">
        <v>50.109844342857144</v>
      </c>
      <c r="C224" s="7">
        <v>139.9981742857143</v>
      </c>
      <c r="D224" s="7">
        <v>197.98579538571428</v>
      </c>
      <c r="E224" s="7">
        <v>272.32559128571427</v>
      </c>
      <c r="F224" s="7">
        <v>263.92505478571428</v>
      </c>
      <c r="G224" s="7">
        <v>255.52451828571427</v>
      </c>
      <c r="H224" s="7">
        <v>247.12398178571428</v>
      </c>
      <c r="I224" s="7">
        <v>238.72344528571426</v>
      </c>
      <c r="J224" s="7">
        <v>230.32290878571428</v>
      </c>
      <c r="K224" s="7">
        <v>221.92237228571429</v>
      </c>
      <c r="L224" s="7">
        <v>193.29345134285691</v>
      </c>
      <c r="M224" s="7">
        <v>53.97928928571428</v>
      </c>
      <c r="N224" s="7">
        <v>182.12768433928571</v>
      </c>
      <c r="O224" s="7">
        <v>180.72578510714285</v>
      </c>
      <c r="P224" s="7">
        <v>179.32388587499997</v>
      </c>
      <c r="Q224" s="7">
        <v>177.92198664285712</v>
      </c>
      <c r="R224" s="7">
        <v>176.52008741071427</v>
      </c>
      <c r="S224" s="7">
        <v>175.11818817857142</v>
      </c>
      <c r="T224" s="7">
        <v>173.71628894642856</v>
      </c>
      <c r="U224" s="7">
        <v>172.31438971428571</v>
      </c>
      <c r="V224" s="7">
        <v>170.91249048214286</v>
      </c>
      <c r="W224" s="7">
        <v>169.51059124999998</v>
      </c>
      <c r="X224" s="7">
        <v>168.10869201785715</v>
      </c>
      <c r="Y224" s="7">
        <v>166.70679278571424</v>
      </c>
      <c r="Z224" s="7">
        <v>161.41536664642842</v>
      </c>
      <c r="AA224" s="7">
        <v>144.62028910714284</v>
      </c>
      <c r="AB224" s="7">
        <v>143.38331919642857</v>
      </c>
      <c r="AC224" s="7">
        <v>142.14634928571428</v>
      </c>
      <c r="AD224" s="7">
        <v>140.90937937499999</v>
      </c>
      <c r="AE224" s="7">
        <v>139.67240946428569</v>
      </c>
      <c r="AF224" s="7">
        <v>156.89349816071427</v>
      </c>
      <c r="AG224" s="7">
        <v>155.49159892857142</v>
      </c>
    </row>
    <row r="225" spans="1:33" x14ac:dyDescent="0.25">
      <c r="A225" s="209" t="s">
        <v>81</v>
      </c>
      <c r="B225" s="88">
        <v>88.536738750000012</v>
      </c>
      <c r="C225" s="7">
        <v>59.581464000000004</v>
      </c>
      <c r="D225" s="7">
        <v>31.21303005</v>
      </c>
      <c r="E225" s="7">
        <v>97.224045500000017</v>
      </c>
      <c r="F225" s="7">
        <v>96.184848250000002</v>
      </c>
      <c r="G225" s="7">
        <v>95.145651000000001</v>
      </c>
      <c r="H225" s="7">
        <v>94.10645375</v>
      </c>
      <c r="I225" s="7">
        <v>93.067256499999999</v>
      </c>
      <c r="J225" s="7">
        <v>92.028059250000013</v>
      </c>
      <c r="K225" s="7">
        <v>90.988861999999997</v>
      </c>
      <c r="L225" s="7">
        <v>89.949664749999997</v>
      </c>
      <c r="M225" s="7">
        <v>84.726445500000111</v>
      </c>
      <c r="N225" s="7">
        <v>37.972411817202079</v>
      </c>
      <c r="O225" s="7">
        <v>88.884181249999997</v>
      </c>
      <c r="P225" s="7">
        <v>88.871038124999998</v>
      </c>
      <c r="Q225" s="7">
        <v>88.857894999999985</v>
      </c>
      <c r="R225" s="7">
        <v>88.844751875</v>
      </c>
      <c r="S225" s="7">
        <v>88.831608749999987</v>
      </c>
      <c r="T225" s="7">
        <v>88.818465625000002</v>
      </c>
      <c r="U225" s="7">
        <v>65.910578054942206</v>
      </c>
      <c r="V225" s="7">
        <v>0</v>
      </c>
      <c r="W225" s="7">
        <v>0</v>
      </c>
      <c r="X225" s="7">
        <v>0</v>
      </c>
      <c r="Y225" s="7">
        <v>0</v>
      </c>
      <c r="Z225" s="7">
        <v>0</v>
      </c>
      <c r="AA225" s="7">
        <v>0</v>
      </c>
      <c r="AB225" s="7">
        <v>0</v>
      </c>
      <c r="AC225" s="7">
        <v>0</v>
      </c>
      <c r="AD225" s="7">
        <v>0</v>
      </c>
      <c r="AE225" s="7">
        <v>0</v>
      </c>
      <c r="AF225" s="7">
        <v>52.15338125000001</v>
      </c>
      <c r="AG225" s="7">
        <v>52.145650000000003</v>
      </c>
    </row>
    <row r="226" spans="1:33" x14ac:dyDescent="0.25">
      <c r="A226" s="209" t="s">
        <v>82</v>
      </c>
      <c r="B226" s="88">
        <v>0</v>
      </c>
      <c r="C226" s="7">
        <v>0</v>
      </c>
      <c r="D226" s="7">
        <v>0</v>
      </c>
      <c r="E226" s="7">
        <v>0</v>
      </c>
      <c r="F226" s="7">
        <v>0</v>
      </c>
      <c r="G226" s="7">
        <v>0</v>
      </c>
      <c r="H226" s="7">
        <v>0</v>
      </c>
      <c r="I226" s="7">
        <v>0</v>
      </c>
      <c r="J226" s="7">
        <v>0</v>
      </c>
      <c r="K226" s="7">
        <v>9.8303148074023063</v>
      </c>
      <c r="L226" s="7">
        <v>37.038097249999993</v>
      </c>
      <c r="M226" s="7">
        <v>36.610192499999997</v>
      </c>
      <c r="N226" s="7">
        <v>26.146271875</v>
      </c>
      <c r="O226" s="7">
        <v>26.142406250000001</v>
      </c>
      <c r="P226" s="7">
        <v>26.138540625000001</v>
      </c>
      <c r="Q226" s="7">
        <v>26.134674999999998</v>
      </c>
      <c r="R226" s="7">
        <v>26.130809375000002</v>
      </c>
      <c r="S226" s="7">
        <v>26.126943749999999</v>
      </c>
      <c r="T226" s="7">
        <v>26.123078124999999</v>
      </c>
      <c r="U226" s="7">
        <v>26.1192125</v>
      </c>
      <c r="V226" s="7">
        <v>21.74542809182752</v>
      </c>
      <c r="W226" s="7">
        <v>0</v>
      </c>
      <c r="X226" s="7">
        <v>0</v>
      </c>
      <c r="Y226" s="7">
        <v>0</v>
      </c>
      <c r="Z226" s="7">
        <v>0</v>
      </c>
      <c r="AA226" s="7">
        <v>0</v>
      </c>
      <c r="AB226" s="7">
        <v>0</v>
      </c>
      <c r="AC226" s="7">
        <v>0</v>
      </c>
      <c r="AD226" s="7">
        <v>0</v>
      </c>
      <c r="AE226" s="7">
        <v>0</v>
      </c>
      <c r="AF226" s="7">
        <v>0</v>
      </c>
      <c r="AG226" s="7">
        <v>0</v>
      </c>
    </row>
    <row r="227" spans="1:33" x14ac:dyDescent="0.25">
      <c r="A227" s="209" t="s">
        <v>251</v>
      </c>
      <c r="B227" s="88">
        <v>0</v>
      </c>
      <c r="C227" s="7">
        <v>0</v>
      </c>
      <c r="D227" s="7">
        <v>0</v>
      </c>
      <c r="E227" s="7">
        <v>0</v>
      </c>
      <c r="F227" s="7">
        <v>0</v>
      </c>
      <c r="G227" s="7">
        <v>0</v>
      </c>
      <c r="H227" s="7">
        <v>0</v>
      </c>
      <c r="I227" s="7">
        <v>0</v>
      </c>
      <c r="J227" s="7">
        <v>0</v>
      </c>
      <c r="K227" s="7">
        <v>0</v>
      </c>
      <c r="L227" s="7">
        <v>0</v>
      </c>
      <c r="M227" s="7">
        <v>0</v>
      </c>
      <c r="N227" s="7">
        <v>0</v>
      </c>
      <c r="O227" s="7">
        <v>0</v>
      </c>
      <c r="P227" s="7">
        <v>0</v>
      </c>
      <c r="Q227" s="7">
        <v>0</v>
      </c>
      <c r="R227" s="7">
        <v>0</v>
      </c>
      <c r="S227" s="7">
        <v>0</v>
      </c>
      <c r="T227" s="7">
        <v>0</v>
      </c>
      <c r="U227" s="7">
        <v>0</v>
      </c>
      <c r="V227" s="7">
        <v>0</v>
      </c>
      <c r="W227" s="7">
        <v>0</v>
      </c>
      <c r="X227" s="7">
        <v>0</v>
      </c>
      <c r="Y227" s="7">
        <v>0</v>
      </c>
      <c r="Z227" s="7">
        <v>0</v>
      </c>
      <c r="AA227" s="7">
        <v>0</v>
      </c>
      <c r="AB227" s="7">
        <v>0</v>
      </c>
      <c r="AC227" s="7">
        <v>0</v>
      </c>
      <c r="AD227" s="7">
        <v>0</v>
      </c>
      <c r="AE227" s="7">
        <v>0</v>
      </c>
      <c r="AF227" s="7">
        <v>0</v>
      </c>
      <c r="AG227" s="7">
        <v>0</v>
      </c>
    </row>
    <row r="228" spans="1:33" x14ac:dyDescent="0.25">
      <c r="A228" s="209" t="s">
        <v>252</v>
      </c>
      <c r="B228" s="88">
        <v>0</v>
      </c>
      <c r="C228" s="7">
        <v>0</v>
      </c>
      <c r="D228" s="7">
        <v>0</v>
      </c>
      <c r="E228" s="7">
        <v>0</v>
      </c>
      <c r="F228" s="7">
        <v>0</v>
      </c>
      <c r="G228" s="7">
        <v>0</v>
      </c>
      <c r="H228" s="7">
        <v>0</v>
      </c>
      <c r="I228" s="7">
        <v>0</v>
      </c>
      <c r="J228" s="7">
        <v>0</v>
      </c>
      <c r="K228" s="7">
        <v>0</v>
      </c>
      <c r="L228" s="7">
        <v>0</v>
      </c>
      <c r="M228" s="7">
        <v>0</v>
      </c>
      <c r="N228" s="7">
        <v>0</v>
      </c>
      <c r="O228" s="7">
        <v>0</v>
      </c>
      <c r="P228" s="7">
        <v>0</v>
      </c>
      <c r="Q228" s="7">
        <v>0</v>
      </c>
      <c r="R228" s="7">
        <v>0</v>
      </c>
      <c r="S228" s="7">
        <v>0</v>
      </c>
      <c r="T228" s="7">
        <v>0</v>
      </c>
      <c r="U228" s="7">
        <v>0</v>
      </c>
      <c r="V228" s="7">
        <v>0</v>
      </c>
      <c r="W228" s="7">
        <v>0</v>
      </c>
      <c r="X228" s="7">
        <v>0</v>
      </c>
      <c r="Y228" s="7">
        <v>0</v>
      </c>
      <c r="Z228" s="7">
        <v>0</v>
      </c>
      <c r="AA228" s="7">
        <v>0</v>
      </c>
      <c r="AB228" s="7">
        <v>0</v>
      </c>
      <c r="AC228" s="7">
        <v>0</v>
      </c>
      <c r="AD228" s="7">
        <v>0</v>
      </c>
      <c r="AE228" s="7">
        <v>0</v>
      </c>
      <c r="AF228" s="7">
        <v>0.19393285416666664</v>
      </c>
      <c r="AG228" s="7">
        <v>0.23254199999999997</v>
      </c>
    </row>
    <row r="229" spans="1:33" x14ac:dyDescent="0.25">
      <c r="A229" s="209" t="s">
        <v>253</v>
      </c>
      <c r="B229" s="88">
        <v>4.2752755421428576E-2</v>
      </c>
      <c r="C229" s="7">
        <v>4.8708144500000002E-2</v>
      </c>
      <c r="D229" s="7">
        <v>5.7431220942857145E-2</v>
      </c>
      <c r="E229" s="7">
        <v>6.9725731600000007E-2</v>
      </c>
      <c r="F229" s="7">
        <v>8.1446302471428575E-2</v>
      </c>
      <c r="G229" s="7">
        <v>9.2592933557142862E-2</v>
      </c>
      <c r="H229" s="7">
        <v>0.10316562485714287</v>
      </c>
      <c r="I229" s="7">
        <v>0.11316437637142857</v>
      </c>
      <c r="J229" s="7">
        <v>0.1225891881</v>
      </c>
      <c r="K229" s="7">
        <v>0.13144006004285716</v>
      </c>
      <c r="L229" s="7">
        <v>0.13862923015</v>
      </c>
      <c r="M229" s="7">
        <v>0.13811048914285712</v>
      </c>
      <c r="N229" s="7">
        <v>0.14704050650357139</v>
      </c>
      <c r="O229" s="7">
        <v>0.15582357889999998</v>
      </c>
      <c r="P229" s="7">
        <v>0.16445970633214285</v>
      </c>
      <c r="Q229" s="7">
        <v>0.17294888880000001</v>
      </c>
      <c r="R229" s="7">
        <v>0.18129112630357141</v>
      </c>
      <c r="S229" s="7">
        <v>0.18948641884285713</v>
      </c>
      <c r="T229" s="7">
        <v>0.19753476641785714</v>
      </c>
      <c r="U229" s="7">
        <v>0.20543616902857142</v>
      </c>
      <c r="V229" s="7">
        <v>0.21319062667499999</v>
      </c>
      <c r="W229" s="7">
        <v>0.22079813935714285</v>
      </c>
      <c r="X229" s="7">
        <v>0.22825870707500001</v>
      </c>
      <c r="Y229" s="7">
        <v>0.23557232982857143</v>
      </c>
      <c r="Z229" s="7">
        <v>0.24252579812499997</v>
      </c>
      <c r="AA229" s="7">
        <v>0.24848985607142857</v>
      </c>
      <c r="AB229" s="7">
        <v>0.25432425669642855</v>
      </c>
      <c r="AC229" s="7">
        <v>0.26002899999999995</v>
      </c>
      <c r="AD229" s="7">
        <v>0.26560408598214286</v>
      </c>
      <c r="AE229" s="7">
        <v>0.27104951464285715</v>
      </c>
      <c r="AF229" s="7">
        <v>0.24867804815714284</v>
      </c>
      <c r="AG229" s="7">
        <v>0.25048019192857146</v>
      </c>
    </row>
    <row r="230" spans="1:33" x14ac:dyDescent="0.25">
      <c r="A230" s="209" t="s">
        <v>318</v>
      </c>
      <c r="B230" s="88">
        <f>SUM(B221:B229)</f>
        <v>138.68933584827857</v>
      </c>
      <c r="C230" s="7">
        <f t="shared" ref="C230:AG230" si="74">SUM(C221:C229)</f>
        <v>244.80118284688098</v>
      </c>
      <c r="D230" s="7">
        <f t="shared" si="74"/>
        <v>274.32985608165717</v>
      </c>
      <c r="E230" s="7">
        <f t="shared" si="74"/>
        <v>371.87275173772321</v>
      </c>
      <c r="F230" s="7">
        <f t="shared" si="74"/>
        <v>360.19445013329681</v>
      </c>
      <c r="G230" s="7">
        <f t="shared" si="74"/>
        <v>350.76586301438255</v>
      </c>
      <c r="H230" s="7">
        <f t="shared" si="74"/>
        <v>341.33670195568254</v>
      </c>
      <c r="I230" s="7">
        <f t="shared" si="74"/>
        <v>331.9069669571968</v>
      </c>
      <c r="J230" s="7">
        <f t="shared" si="74"/>
        <v>322.47665801892543</v>
      </c>
      <c r="K230" s="7">
        <f t="shared" si="74"/>
        <v>322.87608994827059</v>
      </c>
      <c r="L230" s="7">
        <f t="shared" si="74"/>
        <v>320.45928892367357</v>
      </c>
      <c r="M230" s="7">
        <f t="shared" si="74"/>
        <v>175.45713856996835</v>
      </c>
      <c r="N230" s="7">
        <f t="shared" si="74"/>
        <v>246.43826352270247</v>
      </c>
      <c r="O230" s="7">
        <f t="shared" si="74"/>
        <v>295.95305117075401</v>
      </c>
      <c r="P230" s="7">
        <f t="shared" si="74"/>
        <v>294.54277931604327</v>
      </c>
      <c r="Q230" s="7">
        <f t="shared" si="74"/>
        <v>1400.5821902385903</v>
      </c>
      <c r="R230" s="7">
        <f t="shared" si="74"/>
        <v>1399.860734355062</v>
      </c>
      <c r="S230" s="7">
        <f t="shared" si="74"/>
        <v>1401.5333607301252</v>
      </c>
      <c r="T230" s="7">
        <f t="shared" si="74"/>
        <v>1398.490072864224</v>
      </c>
      <c r="U230" s="7">
        <f t="shared" si="74"/>
        <v>1375.7320840278562</v>
      </c>
      <c r="V230" s="7">
        <f t="shared" si="74"/>
        <v>1303.9567254353562</v>
      </c>
      <c r="W230" s="7">
        <f t="shared" si="74"/>
        <v>1281.5424610407349</v>
      </c>
      <c r="X230" s="7">
        <f t="shared" si="74"/>
        <v>568.91515321519921</v>
      </c>
      <c r="Y230" s="7">
        <f t="shared" si="74"/>
        <v>166.98722010025395</v>
      </c>
      <c r="Z230" s="7">
        <f t="shared" si="74"/>
        <v>161.70831465454452</v>
      </c>
      <c r="AA230" s="7">
        <f t="shared" si="74"/>
        <v>145.05050674099203</v>
      </c>
      <c r="AB230" s="7">
        <f t="shared" si="74"/>
        <v>143.71033456423612</v>
      </c>
      <c r="AC230" s="7">
        <f t="shared" si="74"/>
        <v>142.47906939682539</v>
      </c>
      <c r="AD230" s="7">
        <f t="shared" si="74"/>
        <v>141.24767457209325</v>
      </c>
      <c r="AE230" s="7">
        <f t="shared" si="74"/>
        <v>140.05249564559523</v>
      </c>
      <c r="AF230" s="7">
        <f t="shared" si="74"/>
        <v>302.29060445765589</v>
      </c>
      <c r="AG230" s="7">
        <f t="shared" si="74"/>
        <v>226.63401499715775</v>
      </c>
    </row>
    <row r="231" spans="1:33" x14ac:dyDescent="0.25">
      <c r="A231" s="209" t="s">
        <v>254</v>
      </c>
      <c r="B231" s="88">
        <v>2.8540335099999998</v>
      </c>
      <c r="C231" s="7">
        <v>3.2267427999999998</v>
      </c>
      <c r="D231" s="7">
        <v>3.4057137099999997</v>
      </c>
      <c r="E231" s="7">
        <v>4.0263531199999996</v>
      </c>
      <c r="F231" s="7">
        <v>4.6344108299999993</v>
      </c>
      <c r="G231" s="7">
        <v>5.2298868399999998</v>
      </c>
      <c r="H231" s="7">
        <v>5.8127811500000002</v>
      </c>
      <c r="I231" s="7">
        <v>6.3830937599999995</v>
      </c>
      <c r="J231" s="7">
        <v>6.9408246699999996</v>
      </c>
      <c r="K231" s="7">
        <v>7.4859738799999986</v>
      </c>
      <c r="L231" s="7">
        <v>8.0185413899999993</v>
      </c>
      <c r="M231" s="7">
        <v>8.5101599999999991</v>
      </c>
      <c r="N231" s="7">
        <v>8.7713216815738857</v>
      </c>
      <c r="O231" s="7">
        <v>9.378304931132563</v>
      </c>
      <c r="P231" s="7">
        <v>9.9857935056912392</v>
      </c>
      <c r="Q231" s="7">
        <v>10.593787405249916</v>
      </c>
      <c r="R231" s="7">
        <v>11.202286629808594</v>
      </c>
      <c r="S231" s="7">
        <v>11.81129117936727</v>
      </c>
      <c r="T231" s="7">
        <v>12.420801053925949</v>
      </c>
      <c r="U231" s="7">
        <v>12.874887561455362</v>
      </c>
      <c r="V231" s="7">
        <v>12.88026598503804</v>
      </c>
      <c r="W231" s="7">
        <v>12.885644408620715</v>
      </c>
      <c r="X231" s="7">
        <v>12.891022832203397</v>
      </c>
      <c r="Y231" s="7">
        <v>12.896401255786072</v>
      </c>
      <c r="Z231" s="7">
        <v>12.901779679368751</v>
      </c>
      <c r="AA231" s="7">
        <v>12.907158102951428</v>
      </c>
      <c r="AB231" s="7">
        <v>12.912536526534106</v>
      </c>
      <c r="AC231" s="7">
        <v>12.917914950116781</v>
      </c>
      <c r="AD231" s="7">
        <v>12.92329337369946</v>
      </c>
      <c r="AE231" s="7">
        <v>12.928671797282137</v>
      </c>
      <c r="AF231" s="7">
        <v>10.710935918364815</v>
      </c>
      <c r="AG231" s="7">
        <v>10.708238644447491</v>
      </c>
    </row>
    <row r="232" spans="1:33" x14ac:dyDescent="0.25">
      <c r="A232" s="209" t="s">
        <v>255</v>
      </c>
      <c r="B232" s="88">
        <v>0</v>
      </c>
      <c r="C232" s="7">
        <v>0</v>
      </c>
      <c r="D232" s="7">
        <v>0</v>
      </c>
      <c r="E232" s="7">
        <v>0</v>
      </c>
      <c r="F232" s="7">
        <v>0</v>
      </c>
      <c r="G232" s="7">
        <v>0</v>
      </c>
      <c r="H232" s="7">
        <v>0</v>
      </c>
      <c r="I232" s="7">
        <v>0</v>
      </c>
      <c r="J232" s="7">
        <v>0</v>
      </c>
      <c r="K232" s="7">
        <v>0.26820751523809838</v>
      </c>
      <c r="L232" s="7">
        <v>1.2736616493734672</v>
      </c>
      <c r="M232" s="7">
        <v>2.252566533508837</v>
      </c>
      <c r="N232" s="7">
        <v>2.9608499244066557</v>
      </c>
      <c r="O232" s="7">
        <v>3.6677395653044824</v>
      </c>
      <c r="P232" s="7">
        <v>4.3732354562023099</v>
      </c>
      <c r="Q232" s="7">
        <v>5.0773375971001382</v>
      </c>
      <c r="R232" s="7">
        <v>5.7800459879979647</v>
      </c>
      <c r="S232" s="7">
        <v>6.4813606288957919</v>
      </c>
      <c r="T232" s="7">
        <v>7.1812815197936191</v>
      </c>
      <c r="U232" s="7">
        <v>7.879808660691447</v>
      </c>
      <c r="V232" s="7">
        <v>8.4589874999999992</v>
      </c>
      <c r="W232" s="7">
        <v>8.4506249999999987</v>
      </c>
      <c r="X232" s="7">
        <v>8.4422625</v>
      </c>
      <c r="Y232" s="7">
        <v>8.4338999999999995</v>
      </c>
      <c r="Z232" s="7">
        <v>8.425537499999999</v>
      </c>
      <c r="AA232" s="7">
        <v>8.4171750000000003</v>
      </c>
      <c r="AB232" s="7">
        <v>8.4088124999999998</v>
      </c>
      <c r="AC232" s="7">
        <v>8.4004499999999993</v>
      </c>
      <c r="AD232" s="7">
        <v>8.3920874999999988</v>
      </c>
      <c r="AE232" s="7">
        <v>8.3837250000000001</v>
      </c>
      <c r="AF232" s="7">
        <v>8.3753624999999978</v>
      </c>
      <c r="AG232" s="7">
        <v>8.3669999999999991</v>
      </c>
    </row>
    <row r="233" spans="1:33" x14ac:dyDescent="0.25">
      <c r="A233" s="209" t="s">
        <v>256</v>
      </c>
      <c r="B233" s="88">
        <v>-2896.7862654214287</v>
      </c>
      <c r="C233" s="7">
        <v>-3275.4509444999999</v>
      </c>
      <c r="D233" s="7">
        <v>-3463.1449309428567</v>
      </c>
      <c r="E233" s="7">
        <v>-4096.0788515999993</v>
      </c>
      <c r="F233" s="7">
        <v>-4715.8571324714285</v>
      </c>
      <c r="G233" s="7">
        <v>-5322.4797735571419</v>
      </c>
      <c r="H233" s="7">
        <v>-5915.9467748571424</v>
      </c>
      <c r="I233" s="7">
        <v>-6496.258136371428</v>
      </c>
      <c r="J233" s="7">
        <v>-7063.4138580999997</v>
      </c>
      <c r="K233" s="7">
        <v>-7885.6214552809543</v>
      </c>
      <c r="L233" s="7">
        <v>-9430.8322695234674</v>
      </c>
      <c r="M233" s="7">
        <v>-10900.837022651693</v>
      </c>
      <c r="N233" s="7">
        <v>-11879.212112484114</v>
      </c>
      <c r="O233" s="7">
        <v>-13201.868075337046</v>
      </c>
      <c r="P233" s="7">
        <v>-14523.488668225693</v>
      </c>
      <c r="Q233" s="7">
        <v>-15844.073891150056</v>
      </c>
      <c r="R233" s="7">
        <v>-17163.623744110129</v>
      </c>
      <c r="S233" s="7">
        <v>-18482.138227105919</v>
      </c>
      <c r="T233" s="7">
        <v>-19799.617340137425</v>
      </c>
      <c r="U233" s="7">
        <v>-20960.132391175379</v>
      </c>
      <c r="V233" s="7">
        <v>-21552.444111713041</v>
      </c>
      <c r="W233" s="7">
        <v>-21557.067547977858</v>
      </c>
      <c r="X233" s="7">
        <v>-21561.544039278397</v>
      </c>
      <c r="Y233" s="7">
        <v>-21565.873585614641</v>
      </c>
      <c r="Z233" s="7">
        <v>-21569.84297749375</v>
      </c>
      <c r="AA233" s="7">
        <v>-21572.822959022858</v>
      </c>
      <c r="AB233" s="7">
        <v>-21575.673283230535</v>
      </c>
      <c r="AC233" s="7">
        <v>-21578.393950116781</v>
      </c>
      <c r="AD233" s="7">
        <v>-21580.984959681602</v>
      </c>
      <c r="AE233" s="7">
        <v>-21583.446311924996</v>
      </c>
      <c r="AF233" s="7">
        <v>-19528.909320688621</v>
      </c>
      <c r="AG233" s="7">
        <v>-19558.260836376059</v>
      </c>
    </row>
    <row r="234" spans="1:33" x14ac:dyDescent="0.25">
      <c r="A234" s="209" t="s">
        <v>336</v>
      </c>
      <c r="B234" s="88">
        <v>138.64658309285699</v>
      </c>
      <c r="C234" s="7">
        <v>244.75247470238097</v>
      </c>
      <c r="D234" s="7">
        <v>274.2724248607143</v>
      </c>
      <c r="E234" s="7">
        <v>371.80302600612322</v>
      </c>
      <c r="F234" s="7">
        <v>360.11300383082545</v>
      </c>
      <c r="G234" s="7">
        <v>350.67327008082538</v>
      </c>
      <c r="H234" s="7">
        <v>341.23353633082542</v>
      </c>
      <c r="I234" s="7">
        <v>331.7938025808254</v>
      </c>
      <c r="J234" s="7">
        <v>322.35406883082544</v>
      </c>
      <c r="K234" s="7">
        <v>312.91433508082542</v>
      </c>
      <c r="L234" s="7">
        <v>283.2825624435236</v>
      </c>
      <c r="M234" s="7">
        <v>155.74025378207764</v>
      </c>
      <c r="N234" s="7">
        <v>297.21613557399684</v>
      </c>
      <c r="O234" s="7">
        <v>136.33329955613968</v>
      </c>
      <c r="P234" s="7">
        <v>136.15136148471112</v>
      </c>
      <c r="Q234" s="7">
        <v>275.98136896980986</v>
      </c>
      <c r="R234" s="7">
        <v>291.54050364542542</v>
      </c>
      <c r="S234" s="7">
        <v>77.264014536054788</v>
      </c>
      <c r="T234" s="7">
        <v>71.780370663049979</v>
      </c>
      <c r="U234" s="7">
        <v>98.963519296494923</v>
      </c>
      <c r="V234" s="7">
        <v>74.693132015899465</v>
      </c>
      <c r="W234" s="7">
        <v>71.380139606231864</v>
      </c>
      <c r="X234" s="7">
        <v>55.210326795711936</v>
      </c>
      <c r="Y234" s="7">
        <v>37.002283361747615</v>
      </c>
      <c r="Z234" s="7">
        <v>836.0469064084516</v>
      </c>
      <c r="AA234" s="7">
        <v>1167.0035880761507</v>
      </c>
      <c r="AB234" s="7">
        <v>1135.426726130851</v>
      </c>
      <c r="AC234" s="7">
        <v>1116.1916402777777</v>
      </c>
      <c r="AD234" s="7">
        <v>1257.8264750694443</v>
      </c>
      <c r="AE234" s="7">
        <v>1315.1686204970531</v>
      </c>
      <c r="AF234" s="7">
        <v>1446.2199995969988</v>
      </c>
      <c r="AG234" s="7">
        <v>911.68297422979788</v>
      </c>
    </row>
    <row r="235" spans="1:33" x14ac:dyDescent="0.25">
      <c r="A235" s="210" t="s">
        <v>226</v>
      </c>
      <c r="B235" s="88">
        <f>AVERAGE(F234:AG234)</f>
        <v>473.82815066972682</v>
      </c>
      <c r="C235" s="7">
        <v>473.82815066972682</v>
      </c>
      <c r="D235" s="7">
        <v>473.82815066972682</v>
      </c>
      <c r="E235" s="7">
        <v>473.82815066972682</v>
      </c>
      <c r="F235" s="7">
        <v>473.82815066972682</v>
      </c>
      <c r="G235" s="7">
        <v>473.82815066972682</v>
      </c>
      <c r="H235" s="7">
        <v>473.82815066972682</v>
      </c>
      <c r="I235" s="7">
        <v>473.82815066972682</v>
      </c>
      <c r="J235" s="7">
        <v>473.82815066972682</v>
      </c>
      <c r="K235" s="7">
        <v>473.82815066972682</v>
      </c>
      <c r="L235" s="7">
        <v>473.82815066972682</v>
      </c>
      <c r="M235" s="7">
        <v>473.82815066972682</v>
      </c>
      <c r="N235" s="7">
        <v>473.82815066972682</v>
      </c>
      <c r="O235" s="7">
        <v>473.82815066972682</v>
      </c>
      <c r="P235" s="7">
        <v>473.82815066972682</v>
      </c>
      <c r="Q235" s="7">
        <v>473.82815066972682</v>
      </c>
      <c r="R235" s="7">
        <v>473.82815066972682</v>
      </c>
      <c r="S235" s="7">
        <v>473.82815066972682</v>
      </c>
      <c r="T235" s="7">
        <v>473.82815066972682</v>
      </c>
      <c r="U235" s="7">
        <v>473.82815066972682</v>
      </c>
      <c r="V235" s="7">
        <v>473.82815066972682</v>
      </c>
      <c r="W235" s="7">
        <v>473.82815066972682</v>
      </c>
      <c r="X235" s="7">
        <v>473.82815066972682</v>
      </c>
      <c r="Y235" s="7">
        <v>473.82815066972682</v>
      </c>
      <c r="Z235" s="7">
        <v>473.82815066972682</v>
      </c>
      <c r="AA235" s="7">
        <v>473.82815066972682</v>
      </c>
      <c r="AB235" s="7">
        <v>473.82815066972682</v>
      </c>
      <c r="AC235" s="7">
        <v>473.82815066972682</v>
      </c>
      <c r="AD235" s="7">
        <v>473.82815066972682</v>
      </c>
      <c r="AE235" s="7">
        <v>473.82815066972682</v>
      </c>
      <c r="AF235" s="7">
        <v>473.82815066972682</v>
      </c>
      <c r="AG235" s="7">
        <v>473.82815066972682</v>
      </c>
    </row>
    <row r="236" spans="1:33" x14ac:dyDescent="0.25">
      <c r="A236" s="210" t="s">
        <v>330</v>
      </c>
      <c r="B236" s="88">
        <f>AVERAGE(F230:AG230)</f>
        <v>537.97072387740718</v>
      </c>
      <c r="C236" s="7">
        <v>537.97072387740718</v>
      </c>
      <c r="D236" s="7">
        <v>537.97072387740718</v>
      </c>
      <c r="E236" s="7">
        <v>537.97072387740718</v>
      </c>
      <c r="F236" s="7">
        <v>537.97072387740718</v>
      </c>
      <c r="G236" s="7">
        <v>537.97072387740718</v>
      </c>
      <c r="H236" s="7">
        <v>537.97072387740718</v>
      </c>
      <c r="I236" s="7">
        <v>537.97072387740718</v>
      </c>
      <c r="J236" s="7">
        <v>537.97072387740718</v>
      </c>
      <c r="K236" s="7">
        <v>537.97072387740718</v>
      </c>
      <c r="L236" s="7">
        <v>537.97072387740718</v>
      </c>
      <c r="M236" s="7">
        <v>537.97072387740718</v>
      </c>
      <c r="N236" s="7">
        <v>537.97072387740718</v>
      </c>
      <c r="O236" s="7">
        <v>537.97072387740718</v>
      </c>
      <c r="P236" s="7">
        <v>537.97072387740718</v>
      </c>
      <c r="Q236" s="7">
        <v>537.97072387740718</v>
      </c>
      <c r="R236" s="7">
        <v>537.97072387740718</v>
      </c>
      <c r="S236" s="7">
        <v>537.97072387740718</v>
      </c>
      <c r="T236" s="7">
        <v>537.97072387740718</v>
      </c>
      <c r="U236" s="7">
        <v>537.97072387740718</v>
      </c>
      <c r="V236" s="7">
        <v>537.97072387740718</v>
      </c>
      <c r="W236" s="7">
        <v>537.97072387740718</v>
      </c>
      <c r="X236" s="7">
        <v>537.97072387740718</v>
      </c>
      <c r="Y236" s="7">
        <v>537.97072387740718</v>
      </c>
      <c r="Z236" s="7">
        <v>537.97072387740718</v>
      </c>
      <c r="AA236" s="7">
        <v>537.97072387740718</v>
      </c>
      <c r="AB236" s="7">
        <v>537.97072387740718</v>
      </c>
      <c r="AC236" s="7">
        <v>537.97072387740718</v>
      </c>
      <c r="AD236" s="7">
        <v>537.97072387740718</v>
      </c>
      <c r="AE236" s="7">
        <v>537.97072387740718</v>
      </c>
      <c r="AF236" s="7">
        <v>537.97072387740718</v>
      </c>
      <c r="AG236" s="7">
        <v>537.97072387740718</v>
      </c>
    </row>
    <row r="237" spans="1:33" ht="15.75" thickBot="1" x14ac:dyDescent="0.3">
      <c r="A237" s="211" t="s">
        <v>337</v>
      </c>
      <c r="B237" s="88">
        <v>138.64658309285716</v>
      </c>
      <c r="C237" s="7">
        <v>244.75247470238097</v>
      </c>
      <c r="D237" s="7">
        <v>274.2724248607143</v>
      </c>
      <c r="E237" s="7">
        <v>371.80302600612322</v>
      </c>
      <c r="F237" s="7">
        <v>360.11300383082545</v>
      </c>
      <c r="G237" s="7">
        <v>350.67327008082538</v>
      </c>
      <c r="H237" s="7">
        <v>341.23353633082542</v>
      </c>
      <c r="I237" s="7">
        <v>331.7938025808254</v>
      </c>
      <c r="J237" s="7">
        <v>322.35406883082544</v>
      </c>
      <c r="K237" s="7">
        <v>312.91433508082542</v>
      </c>
      <c r="L237" s="7">
        <v>283.2825624435236</v>
      </c>
      <c r="M237" s="7">
        <v>175.31902808082549</v>
      </c>
      <c r="N237" s="7">
        <v>286.7576268239967</v>
      </c>
      <c r="O237" s="7">
        <v>295.79722759185398</v>
      </c>
      <c r="P237" s="7">
        <v>294.37831960971113</v>
      </c>
      <c r="Q237" s="7">
        <v>292.99575718312383</v>
      </c>
      <c r="R237" s="7">
        <v>291.54050364542542</v>
      </c>
      <c r="S237" s="7">
        <v>291.75158963553667</v>
      </c>
      <c r="T237" s="7">
        <v>289.05404675386438</v>
      </c>
      <c r="U237" s="7">
        <v>260.96445333627901</v>
      </c>
      <c r="V237" s="7">
        <v>197.33908665153976</v>
      </c>
      <c r="W237" s="7">
        <v>195.91156073833005</v>
      </c>
      <c r="X237" s="7">
        <v>194.52350662625986</v>
      </c>
      <c r="Y237" s="7">
        <v>166.90992854345342</v>
      </c>
      <c r="Z237" s="7">
        <v>161.46578885641955</v>
      </c>
      <c r="AA237" s="7">
        <v>144.80201688492062</v>
      </c>
      <c r="AB237" s="7">
        <v>143.45601030753969</v>
      </c>
      <c r="AC237" s="7">
        <v>142.21904039682539</v>
      </c>
      <c r="AD237" s="7">
        <v>140.9820704861111</v>
      </c>
      <c r="AE237" s="7">
        <v>139.78144613095236</v>
      </c>
      <c r="AF237" s="7">
        <v>209.20586251366541</v>
      </c>
      <c r="AG237" s="7">
        <v>207.68767113856251</v>
      </c>
    </row>
    <row r="238" spans="1:33" x14ac:dyDescent="0.25">
      <c r="A238" s="19"/>
      <c r="B238" s="19"/>
      <c r="C238" s="19">
        <f>C236-C235</f>
        <v>64.142573207680357</v>
      </c>
      <c r="D238" s="19"/>
      <c r="E238" s="19"/>
      <c r="F238" s="8">
        <f>SUM(F235:AG235)</f>
        <v>13267.188218752359</v>
      </c>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row>
    <row r="239" spans="1:33" x14ac:dyDescent="0.25">
      <c r="A239" s="19"/>
      <c r="B239" s="19"/>
      <c r="C239" s="19"/>
      <c r="D239" s="19"/>
      <c r="E239" s="19"/>
      <c r="F239" s="8">
        <f>SUM(F236:AG236)</f>
        <v>15063.18026856739</v>
      </c>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row>
    <row r="240" spans="1:33" x14ac:dyDescent="0.25">
      <c r="F240" s="8">
        <f>SUM(F237:AG237)</f>
        <v>6825.2071211136717</v>
      </c>
    </row>
    <row r="257" spans="9:11" x14ac:dyDescent="0.25">
      <c r="I257" s="19"/>
    </row>
    <row r="265" spans="9:11" ht="15.75" thickBot="1" x14ac:dyDescent="0.3"/>
    <row r="266" spans="9:11" ht="15.75" thickBot="1" x14ac:dyDescent="0.3">
      <c r="K266" s="39" t="s">
        <v>193</v>
      </c>
    </row>
  </sheetData>
  <autoFilter ref="A75:H88" xr:uid="{3BC9CFDD-EA7E-4FFA-AB31-3661F4186DA3}">
    <filterColumn colId="3">
      <filters>
        <filter val="Construction"/>
      </filters>
    </filterColumn>
  </autoFilter>
  <pageMargins left="0.7" right="0.7" top="0.75" bottom="0.75" header="0.3" footer="0.3"/>
  <pageSetup paperSize="9" orientation="portrait" verticalDpi="0" r:id="rId1"/>
  <ignoredErrors>
    <ignoredError sqref="B43:AG43 B45:AG45 B63:AG63 B65:AG65 B55:AG55 B53:AG53 C46:AG46 B56:AG56 B66:AG66" formula="1"/>
    <ignoredError sqref="B230:AG230 B235 F238:F240" formulaRange="1"/>
  </ignoredError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06F9-EF4E-47C9-9765-085EE2B7503C}">
  <dimension ref="D6:AU173"/>
  <sheetViews>
    <sheetView topLeftCell="J150" zoomScaleNormal="100" workbookViewId="0">
      <selection activeCell="N160" sqref="N160"/>
    </sheetView>
  </sheetViews>
  <sheetFormatPr defaultRowHeight="15" x14ac:dyDescent="0.25"/>
  <cols>
    <col min="4" max="4" width="60.28515625" bestFit="1" customWidth="1"/>
    <col min="5" max="5" width="13.28515625" bestFit="1" customWidth="1"/>
    <col min="8" max="8" width="12" bestFit="1" customWidth="1"/>
    <col min="14" max="14" width="62.140625" bestFit="1" customWidth="1"/>
  </cols>
  <sheetData>
    <row r="6" spans="9:36" x14ac:dyDescent="0.25">
      <c r="I6" s="1"/>
      <c r="J6" s="1"/>
      <c r="K6" s="1"/>
      <c r="L6" s="1"/>
      <c r="M6" s="1"/>
      <c r="N6" s="1"/>
      <c r="O6" s="1"/>
      <c r="P6" s="1"/>
      <c r="Q6" s="1"/>
      <c r="R6" s="1"/>
      <c r="S6" s="1"/>
      <c r="T6" s="1"/>
      <c r="U6" s="1"/>
      <c r="V6" s="1"/>
      <c r="W6" s="1"/>
      <c r="X6" s="1"/>
      <c r="Y6" s="1"/>
      <c r="Z6" s="1"/>
      <c r="AA6" s="1"/>
      <c r="AB6" s="1"/>
      <c r="AC6" s="1"/>
      <c r="AD6" s="1"/>
      <c r="AE6" s="1"/>
      <c r="AF6" s="1"/>
      <c r="AG6" s="1"/>
      <c r="AH6" s="1"/>
      <c r="AI6" s="1"/>
      <c r="AJ6" s="1"/>
    </row>
    <row r="7" spans="9:36" x14ac:dyDescent="0.25">
      <c r="I7" s="103"/>
      <c r="J7" s="8"/>
      <c r="K7" s="8"/>
      <c r="L7" s="8"/>
      <c r="M7" s="8"/>
      <c r="N7" s="8"/>
      <c r="O7" s="8"/>
      <c r="P7" s="8"/>
      <c r="Q7" s="8"/>
      <c r="R7" s="8"/>
      <c r="S7" s="8"/>
      <c r="T7" s="8"/>
      <c r="U7" s="8"/>
      <c r="V7" s="8"/>
      <c r="W7" s="8"/>
      <c r="X7" s="8"/>
      <c r="Y7" s="8"/>
      <c r="Z7" s="8"/>
      <c r="AA7" s="8"/>
      <c r="AB7" s="8"/>
      <c r="AC7" s="8"/>
      <c r="AD7" s="8"/>
      <c r="AE7" s="8"/>
      <c r="AF7" s="8"/>
      <c r="AG7" s="8"/>
      <c r="AH7" s="8"/>
      <c r="AI7" s="8"/>
      <c r="AJ7" s="8"/>
    </row>
    <row r="8" spans="9:36" x14ac:dyDescent="0.25">
      <c r="I8" s="103"/>
      <c r="J8" s="8"/>
      <c r="K8" s="8"/>
      <c r="L8" s="8"/>
      <c r="M8" s="8"/>
      <c r="N8" s="8"/>
      <c r="O8" s="8"/>
      <c r="P8" s="8"/>
      <c r="Q8" s="8"/>
      <c r="R8" s="8"/>
      <c r="S8" s="8"/>
      <c r="T8" s="8"/>
      <c r="U8" s="8"/>
      <c r="V8" s="8"/>
      <c r="W8" s="8"/>
      <c r="X8" s="8"/>
      <c r="Y8" s="8"/>
      <c r="Z8" s="8"/>
      <c r="AA8" s="8"/>
      <c r="AB8" s="8"/>
      <c r="AC8" s="8"/>
      <c r="AD8" s="8"/>
      <c r="AE8" s="8"/>
      <c r="AF8" s="8"/>
      <c r="AG8" s="8"/>
      <c r="AH8" s="8"/>
      <c r="AI8" s="8"/>
      <c r="AJ8" s="8"/>
    </row>
    <row r="9" spans="9:36" x14ac:dyDescent="0.25">
      <c r="I9" s="103"/>
      <c r="J9" s="8"/>
      <c r="K9" s="8"/>
      <c r="L9" s="8"/>
      <c r="M9" s="8"/>
      <c r="N9" s="8"/>
      <c r="O9" s="8"/>
      <c r="P9" s="8"/>
      <c r="Q9" s="8"/>
      <c r="R9" s="8"/>
      <c r="S9" s="8"/>
      <c r="T9" s="8"/>
      <c r="U9" s="8"/>
      <c r="V9" s="8"/>
      <c r="W9" s="8"/>
      <c r="X9" s="8"/>
      <c r="Y9" s="8"/>
      <c r="Z9" s="8"/>
      <c r="AA9" s="8"/>
      <c r="AB9" s="8"/>
      <c r="AC9" s="8"/>
      <c r="AD9" s="8"/>
      <c r="AE9" s="8"/>
      <c r="AF9" s="8"/>
      <c r="AG9" s="8"/>
      <c r="AH9" s="8"/>
      <c r="AI9" s="8"/>
      <c r="AJ9" s="8"/>
    </row>
    <row r="10" spans="9:36" x14ac:dyDescent="0.25">
      <c r="I10" s="103"/>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row>
    <row r="11" spans="9:36" x14ac:dyDescent="0.25">
      <c r="I11" s="103"/>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row>
    <row r="12" spans="9:36" x14ac:dyDescent="0.25">
      <c r="I12" s="103"/>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row>
    <row r="13" spans="9:36" x14ac:dyDescent="0.25">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row>
    <row r="14" spans="9:36" x14ac:dyDescent="0.25">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row>
    <row r="15" spans="9:36" x14ac:dyDescent="0.25">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row>
    <row r="16" spans="9:36" x14ac:dyDescent="0.25">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row>
    <row r="17" spans="4:36" x14ac:dyDescent="0.25">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row>
    <row r="19" spans="4:36" hidden="1" x14ac:dyDescent="0.25">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row>
    <row r="20" spans="4:36" hidden="1" x14ac:dyDescent="0.2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4:36" hidden="1" x14ac:dyDescent="0.25">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4:36" hidden="1" x14ac:dyDescent="0.25">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4:36" hidden="1" x14ac:dyDescent="0.25">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4:36" hidden="1" x14ac:dyDescent="0.25">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4:36" hidden="1" x14ac:dyDescent="0.25">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4:36" hidden="1" x14ac:dyDescent="0.25">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4:36" hidden="1" x14ac:dyDescent="0.25">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4:36" hidden="1" x14ac:dyDescent="0.25">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4:36" hidden="1" x14ac:dyDescent="0.25">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4:36" hidden="1" x14ac:dyDescent="0.25">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4:36" hidden="1" x14ac:dyDescent="0.25"/>
    <row r="32" spans="4:36" hidden="1" x14ac:dyDescent="0.25">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row>
    <row r="33" spans="4:36" hidden="1" x14ac:dyDescent="0.25">
      <c r="D33" s="6"/>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row>
    <row r="34" spans="4:36" hidden="1" x14ac:dyDescent="0.25">
      <c r="D34" s="6"/>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row>
    <row r="35" spans="4:36" hidden="1" x14ac:dyDescent="0.25">
      <c r="D35" s="6"/>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row>
    <row r="36" spans="4:36" hidden="1" x14ac:dyDescent="0.25">
      <c r="D36" s="6"/>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row>
    <row r="37" spans="4:36" hidden="1" x14ac:dyDescent="0.25">
      <c r="D37" s="6"/>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row>
    <row r="38" spans="4:36" hidden="1" x14ac:dyDescent="0.25">
      <c r="D38" s="6"/>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row>
    <row r="39" spans="4:36" hidden="1" x14ac:dyDescent="0.25">
      <c r="D39" s="6"/>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row>
    <row r="40" spans="4:36" hidden="1" x14ac:dyDescent="0.25">
      <c r="D40" s="6"/>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row>
    <row r="41" spans="4:36" hidden="1" x14ac:dyDescent="0.25">
      <c r="D41" s="6"/>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row>
    <row r="42" spans="4:36" hidden="1" x14ac:dyDescent="0.25">
      <c r="D42" s="6"/>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row>
    <row r="43" spans="4:36" hidden="1" x14ac:dyDescent="0.25">
      <c r="D43" s="6"/>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row>
    <row r="44" spans="4:36" hidden="1" x14ac:dyDescent="0.25"/>
    <row r="47" spans="4:36" x14ac:dyDescent="0.25">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row>
    <row r="48" spans="4:36" x14ac:dyDescent="0.25">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row>
    <row r="49" spans="9:36" x14ac:dyDescent="0.25">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row>
    <row r="50" spans="9:36" x14ac:dyDescent="0.25">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row>
    <row r="51" spans="9:36" x14ac:dyDescent="0.25">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row>
    <row r="52" spans="9:36" x14ac:dyDescent="0.25">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row>
    <row r="53" spans="9:36" x14ac:dyDescent="0.25">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row>
    <row r="54" spans="9:36" x14ac:dyDescent="0.25">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row>
    <row r="58" spans="9:36" x14ac:dyDescent="0.25">
      <c r="I58" s="19"/>
    </row>
    <row r="59" spans="9:36" x14ac:dyDescent="0.25">
      <c r="I59" s="19"/>
    </row>
    <row r="75" spans="4:36" x14ac:dyDescent="0.25">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row>
    <row r="76" spans="4:36" x14ac:dyDescent="0.25">
      <c r="D76" s="1"/>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row>
    <row r="77" spans="4:36" x14ac:dyDescent="0.25">
      <c r="D77" s="1"/>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row>
    <row r="78" spans="4:36" x14ac:dyDescent="0.25">
      <c r="D78" s="1"/>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row>
    <row r="79" spans="4:36" x14ac:dyDescent="0.25">
      <c r="D79" s="1"/>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row>
    <row r="80" spans="4:36" x14ac:dyDescent="0.25">
      <c r="D80" s="1"/>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row>
    <row r="81" spans="4:36" x14ac:dyDescent="0.25">
      <c r="D81" s="1"/>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row>
    <row r="82" spans="4:36" x14ac:dyDescent="0.25">
      <c r="D82" s="1"/>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row>
    <row r="83" spans="4:36" x14ac:dyDescent="0.25">
      <c r="D83" s="1"/>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row>
    <row r="84" spans="4:36" x14ac:dyDescent="0.25">
      <c r="D84" s="1"/>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row>
    <row r="85" spans="4:36" x14ac:dyDescent="0.25">
      <c r="D85" s="1"/>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row>
    <row r="86" spans="4:36" x14ac:dyDescent="0.25">
      <c r="D86" s="1"/>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row>
    <row r="87" spans="4:36" x14ac:dyDescent="0.25">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row>
    <row r="88" spans="4:36" x14ac:dyDescent="0.25">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row>
    <row r="89" spans="4:36" x14ac:dyDescent="0.25">
      <c r="D89" s="1"/>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row>
    <row r="90" spans="4:36" x14ac:dyDescent="0.25">
      <c r="D90" s="1"/>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row>
    <row r="91" spans="4:36" x14ac:dyDescent="0.25">
      <c r="D91" s="1"/>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row>
    <row r="92" spans="4:36" x14ac:dyDescent="0.25">
      <c r="D92" s="1"/>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row>
    <row r="93" spans="4:36" x14ac:dyDescent="0.25">
      <c r="D93" s="1"/>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row>
    <row r="94" spans="4:36" x14ac:dyDescent="0.25">
      <c r="D94" s="1"/>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row>
    <row r="95" spans="4:36" x14ac:dyDescent="0.25">
      <c r="D95" s="1"/>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row>
    <row r="96" spans="4:36" x14ac:dyDescent="0.25">
      <c r="D96" s="1"/>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row>
    <row r="97" spans="4:36" x14ac:dyDescent="0.25">
      <c r="D97" s="1"/>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row>
    <row r="98" spans="4:36" x14ac:dyDescent="0.25">
      <c r="D98" s="1"/>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row>
    <row r="99" spans="4:36" x14ac:dyDescent="0.25">
      <c r="D99" s="1"/>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row>
    <row r="100" spans="4:36" x14ac:dyDescent="0.25">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row>
    <row r="101" spans="4:36" x14ac:dyDescent="0.25">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row>
    <row r="102" spans="4:36" x14ac:dyDescent="0.25">
      <c r="D102" s="1"/>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row>
    <row r="103" spans="4:36" x14ac:dyDescent="0.25">
      <c r="D103" s="1"/>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row>
    <row r="104" spans="4:36" x14ac:dyDescent="0.25">
      <c r="D104" s="1"/>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row>
    <row r="105" spans="4:36" x14ac:dyDescent="0.25">
      <c r="D105" s="1"/>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row>
    <row r="106" spans="4:36" x14ac:dyDescent="0.25">
      <c r="D106" s="1"/>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row>
    <row r="107" spans="4:36" x14ac:dyDescent="0.25">
      <c r="D107" s="1"/>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row>
    <row r="108" spans="4:36" x14ac:dyDescent="0.25">
      <c r="D108" s="1"/>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row>
    <row r="109" spans="4:36" x14ac:dyDescent="0.25">
      <c r="D109" s="1"/>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row>
    <row r="110" spans="4:36" x14ac:dyDescent="0.25">
      <c r="D110" s="1"/>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row>
    <row r="111" spans="4:36" x14ac:dyDescent="0.25">
      <c r="D111" s="1"/>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row>
    <row r="112" spans="4:36" x14ac:dyDescent="0.25">
      <c r="D112" s="1"/>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row>
    <row r="115" spans="5:36" x14ac:dyDescent="0.25">
      <c r="E115" s="151"/>
      <c r="F115" s="151"/>
      <c r="G115" s="151"/>
      <c r="H115" s="151"/>
      <c r="I115" s="151"/>
      <c r="J115" s="151"/>
      <c r="K115" s="151"/>
      <c r="L115" s="151"/>
      <c r="M115" s="151"/>
      <c r="N115" s="151"/>
      <c r="O115" s="151"/>
      <c r="P115" s="8"/>
      <c r="Q115" s="8"/>
      <c r="R115" s="8"/>
      <c r="S115" s="8"/>
      <c r="T115" s="8"/>
      <c r="U115" s="8"/>
      <c r="V115" s="8"/>
      <c r="W115" s="8"/>
      <c r="X115" s="8"/>
      <c r="Y115" s="8"/>
      <c r="Z115" s="8"/>
      <c r="AA115" s="8"/>
      <c r="AB115" s="8"/>
      <c r="AC115" s="8"/>
      <c r="AD115" s="8"/>
      <c r="AE115" s="8"/>
      <c r="AF115" s="8"/>
      <c r="AG115" s="8"/>
      <c r="AH115" s="8"/>
      <c r="AI115" s="8"/>
      <c r="AJ115" s="8"/>
    </row>
    <row r="116" spans="5:36" x14ac:dyDescent="0.25">
      <c r="E116" s="151"/>
      <c r="F116" s="151"/>
      <c r="G116" s="151"/>
      <c r="H116" s="151"/>
      <c r="I116" s="151"/>
      <c r="J116" s="151"/>
      <c r="K116" s="151"/>
      <c r="L116" s="151"/>
      <c r="M116" s="151"/>
      <c r="N116" s="151"/>
      <c r="O116" s="151"/>
      <c r="P116" s="8"/>
      <c r="Q116" s="8"/>
      <c r="R116" s="8"/>
      <c r="S116" s="8"/>
      <c r="T116" s="8"/>
      <c r="U116" s="8"/>
      <c r="V116" s="8"/>
      <c r="W116" s="8"/>
      <c r="X116" s="8"/>
      <c r="Y116" s="8"/>
      <c r="Z116" s="8"/>
      <c r="AA116" s="8"/>
      <c r="AB116" s="8"/>
      <c r="AC116" s="8"/>
      <c r="AD116" s="8"/>
      <c r="AE116" s="8"/>
      <c r="AF116" s="8"/>
      <c r="AG116" s="8"/>
      <c r="AH116" s="8"/>
      <c r="AI116" s="8"/>
      <c r="AJ116" s="8"/>
    </row>
    <row r="117" spans="5:36" x14ac:dyDescent="0.25">
      <c r="E117" s="151"/>
      <c r="F117" s="151"/>
      <c r="G117" s="151"/>
      <c r="H117" s="151"/>
      <c r="I117" s="151"/>
      <c r="J117" s="151"/>
      <c r="K117" s="151"/>
      <c r="L117" s="151"/>
      <c r="M117" s="151"/>
      <c r="N117" s="151"/>
      <c r="O117" s="151"/>
      <c r="P117" s="8"/>
      <c r="Q117" s="8"/>
      <c r="R117" s="8"/>
      <c r="S117" s="8"/>
      <c r="T117" s="8"/>
      <c r="U117" s="8"/>
      <c r="V117" s="8"/>
      <c r="W117" s="8"/>
      <c r="X117" s="8"/>
      <c r="Y117" s="8"/>
      <c r="Z117" s="8"/>
      <c r="AA117" s="8"/>
      <c r="AB117" s="8"/>
      <c r="AC117" s="8"/>
      <c r="AD117" s="8"/>
      <c r="AE117" s="8"/>
      <c r="AF117" s="8"/>
      <c r="AG117" s="8"/>
      <c r="AH117" s="8"/>
      <c r="AI117" s="8"/>
      <c r="AJ117" s="8"/>
    </row>
    <row r="118" spans="5:36" x14ac:dyDescent="0.25">
      <c r="E118" s="151"/>
      <c r="F118" s="151"/>
      <c r="G118" s="151"/>
      <c r="H118" s="151"/>
      <c r="I118" s="151"/>
      <c r="J118" s="151"/>
      <c r="K118" s="151"/>
      <c r="L118" s="151"/>
      <c r="M118" s="151"/>
      <c r="N118" s="151"/>
      <c r="O118" s="151"/>
      <c r="P118" s="8"/>
      <c r="Q118" s="8"/>
      <c r="R118" s="8"/>
      <c r="S118" s="8"/>
      <c r="T118" s="8"/>
      <c r="U118" s="8"/>
      <c r="V118" s="8"/>
      <c r="W118" s="8"/>
      <c r="X118" s="8"/>
      <c r="Y118" s="8"/>
      <c r="Z118" s="8"/>
      <c r="AA118" s="8"/>
      <c r="AB118" s="8"/>
      <c r="AC118" s="8"/>
      <c r="AD118" s="8"/>
      <c r="AE118" s="8"/>
      <c r="AF118" s="8"/>
      <c r="AG118" s="8"/>
      <c r="AH118" s="8"/>
      <c r="AI118" s="8"/>
      <c r="AJ118" s="8"/>
    </row>
    <row r="119" spans="5:36" x14ac:dyDescent="0.25">
      <c r="E119" s="151"/>
      <c r="F119" s="151"/>
      <c r="G119" s="151"/>
      <c r="H119" s="151"/>
      <c r="I119" s="151"/>
      <c r="J119" s="151"/>
      <c r="K119" s="151"/>
      <c r="L119" s="151"/>
      <c r="M119" s="151"/>
      <c r="N119" s="151"/>
      <c r="O119" s="151"/>
      <c r="P119" s="8"/>
      <c r="Q119" s="8"/>
      <c r="R119" s="8"/>
      <c r="S119" s="8"/>
      <c r="T119" s="8"/>
      <c r="U119" s="8"/>
      <c r="V119" s="8"/>
      <c r="W119" s="8"/>
      <c r="X119" s="8"/>
      <c r="Y119" s="8"/>
      <c r="Z119" s="8"/>
      <c r="AA119" s="8"/>
      <c r="AB119" s="8"/>
      <c r="AC119" s="8"/>
      <c r="AD119" s="8"/>
      <c r="AE119" s="8"/>
      <c r="AF119" s="8"/>
      <c r="AG119" s="8"/>
      <c r="AH119" s="8"/>
      <c r="AI119" s="8"/>
      <c r="AJ119" s="8"/>
    </row>
    <row r="120" spans="5:36" x14ac:dyDescent="0.25">
      <c r="E120" s="151"/>
      <c r="F120" s="151"/>
      <c r="G120" s="151"/>
      <c r="H120" s="151"/>
      <c r="I120" s="151"/>
      <c r="J120" s="151"/>
      <c r="K120" s="151"/>
      <c r="L120" s="151"/>
      <c r="M120" s="151"/>
      <c r="N120" s="151"/>
      <c r="O120" s="151"/>
      <c r="P120" s="8"/>
      <c r="Q120" s="8"/>
      <c r="R120" s="8"/>
      <c r="S120" s="8"/>
      <c r="T120" s="8"/>
      <c r="U120" s="8"/>
      <c r="V120" s="8"/>
      <c r="W120" s="8"/>
      <c r="X120" s="8"/>
      <c r="Y120" s="8"/>
      <c r="Z120" s="8"/>
      <c r="AA120" s="8"/>
      <c r="AB120" s="8"/>
      <c r="AC120" s="8"/>
      <c r="AD120" s="8"/>
      <c r="AE120" s="8"/>
      <c r="AF120" s="8"/>
      <c r="AG120" s="8"/>
      <c r="AH120" s="8"/>
      <c r="AI120" s="8"/>
      <c r="AJ120" s="8"/>
    </row>
    <row r="121" spans="5:36" x14ac:dyDescent="0.25">
      <c r="E121" s="151"/>
      <c r="F121" s="151"/>
      <c r="G121" s="151"/>
      <c r="H121" s="151"/>
      <c r="I121" s="151"/>
      <c r="J121" s="151"/>
      <c r="K121" s="151"/>
      <c r="L121" s="151"/>
      <c r="M121" s="151"/>
      <c r="N121" s="151"/>
      <c r="O121" s="151"/>
      <c r="P121" s="8"/>
      <c r="Q121" s="8"/>
      <c r="R121" s="8"/>
      <c r="S121" s="8"/>
      <c r="T121" s="8"/>
      <c r="U121" s="8"/>
      <c r="V121" s="8"/>
      <c r="W121" s="8"/>
      <c r="X121" s="8"/>
      <c r="Y121" s="8"/>
      <c r="Z121" s="8"/>
      <c r="AA121" s="8"/>
      <c r="AB121" s="8"/>
      <c r="AC121" s="8"/>
      <c r="AD121" s="8"/>
      <c r="AE121" s="8"/>
      <c r="AF121" s="8"/>
      <c r="AG121" s="8"/>
      <c r="AH121" s="8"/>
      <c r="AI121" s="8"/>
      <c r="AJ121" s="8"/>
    </row>
    <row r="122" spans="5:36" x14ac:dyDescent="0.25">
      <c r="E122" s="151"/>
      <c r="F122" s="151"/>
      <c r="G122" s="151"/>
      <c r="H122" s="151"/>
      <c r="I122" s="151"/>
      <c r="J122" s="151"/>
      <c r="K122" s="151"/>
      <c r="L122" s="151"/>
      <c r="M122" s="151"/>
      <c r="N122" s="151"/>
      <c r="O122" s="151"/>
      <c r="P122" s="8"/>
      <c r="Q122" s="8"/>
      <c r="R122" s="8"/>
      <c r="S122" s="8"/>
      <c r="T122" s="8"/>
      <c r="U122" s="8"/>
      <c r="V122" s="8"/>
      <c r="W122" s="8"/>
      <c r="X122" s="8"/>
      <c r="Y122" s="8"/>
      <c r="Z122" s="8"/>
      <c r="AA122" s="8"/>
      <c r="AB122" s="8"/>
      <c r="AC122" s="8"/>
      <c r="AD122" s="8"/>
      <c r="AE122" s="8"/>
      <c r="AF122" s="8"/>
      <c r="AG122" s="8"/>
      <c r="AH122" s="8"/>
      <c r="AI122" s="8"/>
      <c r="AJ122" s="8"/>
    </row>
    <row r="123" spans="5:36" x14ac:dyDescent="0.25">
      <c r="E123" s="151"/>
      <c r="F123" s="151"/>
      <c r="G123" s="151"/>
      <c r="H123" s="151"/>
      <c r="I123" s="151"/>
      <c r="J123" s="151"/>
      <c r="K123" s="151"/>
      <c r="L123" s="151"/>
      <c r="M123" s="151"/>
      <c r="N123" s="151"/>
      <c r="O123" s="151"/>
      <c r="P123" s="8"/>
      <c r="Q123" s="8"/>
      <c r="R123" s="8"/>
      <c r="S123" s="8"/>
      <c r="T123" s="8"/>
      <c r="U123" s="8"/>
      <c r="V123" s="8"/>
      <c r="W123" s="8"/>
      <c r="X123" s="8"/>
      <c r="Y123" s="8"/>
      <c r="Z123" s="8"/>
      <c r="AA123" s="8"/>
      <c r="AB123" s="8"/>
      <c r="AC123" s="8"/>
      <c r="AD123" s="8"/>
      <c r="AE123" s="8"/>
      <c r="AF123" s="8"/>
      <c r="AG123" s="8"/>
      <c r="AH123" s="8"/>
      <c r="AI123" s="8"/>
      <c r="AJ123" s="8"/>
    </row>
    <row r="124" spans="5:36" x14ac:dyDescent="0.25">
      <c r="E124" s="151"/>
      <c r="F124" s="151"/>
      <c r="G124" s="151"/>
      <c r="H124" s="151"/>
      <c r="I124" s="151"/>
      <c r="J124" s="151"/>
      <c r="K124" s="151"/>
      <c r="L124" s="151"/>
      <c r="M124" s="151"/>
      <c r="N124" s="151"/>
      <c r="O124" s="151"/>
      <c r="P124" s="8"/>
      <c r="Q124" s="8"/>
      <c r="R124" s="8"/>
      <c r="S124" s="8"/>
      <c r="T124" s="8"/>
      <c r="U124" s="8"/>
      <c r="V124" s="8"/>
      <c r="W124" s="8"/>
      <c r="X124" s="8"/>
      <c r="Y124" s="8"/>
      <c r="Z124" s="8"/>
      <c r="AA124" s="8"/>
      <c r="AB124" s="8"/>
      <c r="AC124" s="8"/>
      <c r="AD124" s="8"/>
      <c r="AE124" s="8"/>
      <c r="AF124" s="8"/>
      <c r="AG124" s="8"/>
      <c r="AH124" s="8"/>
      <c r="AI124" s="8"/>
      <c r="AJ124" s="8"/>
    </row>
    <row r="125" spans="5:36" x14ac:dyDescent="0.25">
      <c r="E125" s="151"/>
      <c r="F125" s="151"/>
      <c r="G125" s="151"/>
      <c r="H125" s="151"/>
      <c r="I125" s="151"/>
      <c r="J125" s="151"/>
      <c r="K125" s="151"/>
      <c r="L125" s="151"/>
      <c r="M125" s="151"/>
      <c r="N125" s="151"/>
      <c r="O125" s="151"/>
      <c r="P125" s="8"/>
      <c r="Q125" s="8"/>
      <c r="R125" s="8"/>
      <c r="S125" s="8"/>
      <c r="T125" s="8"/>
      <c r="U125" s="8"/>
      <c r="V125" s="8"/>
      <c r="W125" s="8"/>
      <c r="X125" s="8"/>
      <c r="Y125" s="8"/>
      <c r="Z125" s="8"/>
      <c r="AA125" s="8"/>
      <c r="AB125" s="8"/>
      <c r="AC125" s="8"/>
      <c r="AD125" s="8"/>
      <c r="AE125" s="8"/>
      <c r="AF125" s="8"/>
      <c r="AG125" s="8"/>
      <c r="AH125" s="8"/>
      <c r="AI125" s="8"/>
      <c r="AJ125" s="8"/>
    </row>
    <row r="130" spans="14:46" x14ac:dyDescent="0.25">
      <c r="N130" s="72" t="s">
        <v>245</v>
      </c>
      <c r="O130" s="72">
        <v>2019</v>
      </c>
      <c r="P130" s="72">
        <v>2020</v>
      </c>
      <c r="Q130" s="72">
        <v>2021</v>
      </c>
      <c r="R130" s="72">
        <v>2022</v>
      </c>
      <c r="S130" s="72">
        <v>2023</v>
      </c>
      <c r="T130" s="72">
        <v>2024</v>
      </c>
      <c r="U130" s="72">
        <v>2025</v>
      </c>
      <c r="V130" s="72">
        <v>2026</v>
      </c>
      <c r="W130" s="72">
        <v>2027</v>
      </c>
      <c r="X130" s="72">
        <v>2028</v>
      </c>
      <c r="Y130" s="72">
        <v>2029</v>
      </c>
      <c r="Z130" s="72">
        <v>2030</v>
      </c>
      <c r="AA130" s="72">
        <v>2031</v>
      </c>
      <c r="AB130" s="72">
        <v>2032</v>
      </c>
      <c r="AC130" s="72">
        <v>2033</v>
      </c>
      <c r="AD130" s="72">
        <v>2034</v>
      </c>
      <c r="AE130" s="72">
        <v>2035</v>
      </c>
      <c r="AF130" s="72">
        <v>2036</v>
      </c>
      <c r="AG130" s="72">
        <v>2037</v>
      </c>
      <c r="AH130" s="72">
        <v>2038</v>
      </c>
      <c r="AI130" s="72">
        <v>2039</v>
      </c>
      <c r="AJ130" s="72">
        <v>2040</v>
      </c>
      <c r="AK130" s="72">
        <v>2041</v>
      </c>
      <c r="AL130" s="72">
        <v>2042</v>
      </c>
      <c r="AM130" s="72">
        <v>2043</v>
      </c>
      <c r="AN130" s="72">
        <v>2044</v>
      </c>
      <c r="AO130" s="72">
        <v>2045</v>
      </c>
      <c r="AP130" s="72">
        <v>2046</v>
      </c>
      <c r="AQ130" s="72">
        <v>2047</v>
      </c>
      <c r="AR130" s="72">
        <v>2048</v>
      </c>
      <c r="AS130" s="72">
        <v>2049</v>
      </c>
      <c r="AT130" s="72">
        <v>2050</v>
      </c>
    </row>
    <row r="131" spans="14:46" x14ac:dyDescent="0.25">
      <c r="N131" s="35" t="s">
        <v>35</v>
      </c>
      <c r="O131" s="104">
        <v>0.24</v>
      </c>
      <c r="P131" s="104">
        <v>0.25</v>
      </c>
      <c r="Q131" s="104">
        <v>0.26</v>
      </c>
      <c r="R131" s="104">
        <v>0.26</v>
      </c>
      <c r="S131" s="104">
        <v>0.26</v>
      </c>
      <c r="T131" s="104">
        <v>0.26</v>
      </c>
      <c r="U131" s="104">
        <v>0.26</v>
      </c>
      <c r="V131" s="104">
        <v>0.26</v>
      </c>
      <c r="W131" s="104">
        <v>0.26</v>
      </c>
      <c r="X131" s="104">
        <v>0.26</v>
      </c>
      <c r="Y131" s="104">
        <v>0.26</v>
      </c>
      <c r="Z131" s="104">
        <v>0.26</v>
      </c>
      <c r="AA131" s="104">
        <v>0.26</v>
      </c>
      <c r="AB131" s="104">
        <v>0.26</v>
      </c>
      <c r="AC131" s="104">
        <v>0.26</v>
      </c>
      <c r="AD131" s="104">
        <v>0.51</v>
      </c>
      <c r="AE131" s="104">
        <v>0.76</v>
      </c>
      <c r="AF131" s="104">
        <v>1.01</v>
      </c>
      <c r="AG131" s="104">
        <v>1.26</v>
      </c>
      <c r="AH131" s="104">
        <v>1.51</v>
      </c>
      <c r="AI131" s="104">
        <v>1.76</v>
      </c>
      <c r="AJ131" s="104">
        <v>2.0099999999999998</v>
      </c>
      <c r="AK131" s="104">
        <v>2.1</v>
      </c>
      <c r="AL131" s="104">
        <v>2.1</v>
      </c>
      <c r="AM131" s="104">
        <v>2.1</v>
      </c>
      <c r="AN131" s="104">
        <v>2.1</v>
      </c>
      <c r="AO131" s="104">
        <v>2.1</v>
      </c>
      <c r="AP131" s="104">
        <v>2.1</v>
      </c>
      <c r="AQ131" s="104">
        <v>2.1</v>
      </c>
      <c r="AR131" s="104">
        <v>2.1</v>
      </c>
      <c r="AS131" s="104">
        <v>2.1</v>
      </c>
      <c r="AT131" s="104">
        <v>2.1</v>
      </c>
    </row>
    <row r="132" spans="14:46" x14ac:dyDescent="0.25">
      <c r="N132" s="35" t="s">
        <v>36</v>
      </c>
      <c r="O132" s="104">
        <v>0.17</v>
      </c>
      <c r="P132" s="104">
        <v>0.17</v>
      </c>
      <c r="Q132" s="104">
        <v>0.17</v>
      </c>
      <c r="R132" s="104">
        <v>0.17</v>
      </c>
      <c r="S132" s="104">
        <v>0.17</v>
      </c>
      <c r="T132" s="104">
        <v>0.17</v>
      </c>
      <c r="U132" s="104">
        <v>0.17</v>
      </c>
      <c r="V132" s="104">
        <v>0.17</v>
      </c>
      <c r="W132" s="104">
        <v>0.17</v>
      </c>
      <c r="X132" s="104">
        <v>0.17</v>
      </c>
      <c r="Y132" s="104">
        <v>0.17</v>
      </c>
      <c r="Z132" s="104">
        <v>0.17</v>
      </c>
      <c r="AA132" s="104">
        <v>0.17</v>
      </c>
      <c r="AB132" s="104">
        <v>0.17</v>
      </c>
      <c r="AC132" s="104">
        <v>0.17</v>
      </c>
      <c r="AD132" s="104">
        <v>0.17</v>
      </c>
      <c r="AE132" s="104">
        <v>0.17</v>
      </c>
      <c r="AF132" s="104">
        <v>0.17</v>
      </c>
      <c r="AG132" s="104">
        <v>0.17</v>
      </c>
      <c r="AH132" s="104">
        <v>0.17</v>
      </c>
      <c r="AI132" s="104">
        <v>0.17</v>
      </c>
      <c r="AJ132" s="104">
        <v>0.17</v>
      </c>
      <c r="AK132" s="104">
        <v>0.17</v>
      </c>
      <c r="AL132" s="104">
        <v>0.17</v>
      </c>
      <c r="AM132" s="104">
        <v>0.17</v>
      </c>
      <c r="AN132" s="104">
        <v>0.17</v>
      </c>
      <c r="AO132" s="104">
        <v>0.17</v>
      </c>
      <c r="AP132" s="104">
        <v>0.17</v>
      </c>
      <c r="AQ132" s="104">
        <v>0.17</v>
      </c>
      <c r="AR132" s="104">
        <v>0.17</v>
      </c>
      <c r="AS132" s="104">
        <v>0.17</v>
      </c>
      <c r="AT132" s="104">
        <v>0.17</v>
      </c>
    </row>
    <row r="133" spans="14:46" x14ac:dyDescent="0.25">
      <c r="N133" s="35" t="s">
        <v>37</v>
      </c>
      <c r="O133" s="104">
        <v>3</v>
      </c>
      <c r="P133" s="104">
        <v>3</v>
      </c>
      <c r="Q133" s="104">
        <v>3</v>
      </c>
      <c r="R133" s="104">
        <v>3</v>
      </c>
      <c r="S133" s="104">
        <v>3</v>
      </c>
      <c r="T133" s="104">
        <v>3</v>
      </c>
      <c r="U133" s="104">
        <v>3</v>
      </c>
      <c r="V133" s="104">
        <v>3</v>
      </c>
      <c r="W133" s="104">
        <v>3</v>
      </c>
      <c r="X133" s="104">
        <v>3</v>
      </c>
      <c r="Y133" s="104">
        <v>3</v>
      </c>
      <c r="Z133" s="104">
        <v>3</v>
      </c>
      <c r="AA133" s="104">
        <v>3</v>
      </c>
      <c r="AB133" s="104">
        <v>3</v>
      </c>
      <c r="AC133" s="104">
        <v>3</v>
      </c>
      <c r="AD133" s="104">
        <v>3</v>
      </c>
      <c r="AE133" s="104">
        <v>3</v>
      </c>
      <c r="AF133" s="104">
        <v>3</v>
      </c>
      <c r="AG133" s="104">
        <v>3</v>
      </c>
      <c r="AH133" s="104">
        <v>3</v>
      </c>
      <c r="AI133" s="104">
        <v>3</v>
      </c>
      <c r="AJ133" s="104">
        <v>3</v>
      </c>
      <c r="AK133" s="104">
        <v>3</v>
      </c>
      <c r="AL133" s="104">
        <v>3</v>
      </c>
      <c r="AM133" s="104">
        <v>3</v>
      </c>
      <c r="AN133" s="104">
        <v>3</v>
      </c>
      <c r="AO133" s="104">
        <v>3</v>
      </c>
      <c r="AP133" s="104">
        <v>3</v>
      </c>
      <c r="AQ133" s="104">
        <v>3</v>
      </c>
      <c r="AR133" s="104">
        <v>3</v>
      </c>
      <c r="AS133" s="104">
        <v>3</v>
      </c>
      <c r="AT133" s="104">
        <v>3</v>
      </c>
    </row>
    <row r="134" spans="14:46" x14ac:dyDescent="0.25">
      <c r="N134" s="35" t="s">
        <v>40</v>
      </c>
      <c r="O134" s="104">
        <v>0</v>
      </c>
      <c r="P134" s="104">
        <v>0</v>
      </c>
      <c r="Q134" s="104">
        <v>0</v>
      </c>
      <c r="R134" s="104">
        <v>0</v>
      </c>
      <c r="S134" s="104">
        <v>0</v>
      </c>
      <c r="T134" s="104">
        <v>0</v>
      </c>
      <c r="U134" s="104">
        <v>0</v>
      </c>
      <c r="V134" s="104">
        <v>0</v>
      </c>
      <c r="W134" s="104">
        <v>0</v>
      </c>
      <c r="X134" s="104">
        <v>0</v>
      </c>
      <c r="Y134" s="104">
        <v>0</v>
      </c>
      <c r="Z134" s="104">
        <v>0</v>
      </c>
      <c r="AA134" s="104">
        <v>0</v>
      </c>
      <c r="AB134" s="104">
        <v>0</v>
      </c>
      <c r="AC134" s="104">
        <v>0</v>
      </c>
      <c r="AD134" s="104">
        <v>0</v>
      </c>
      <c r="AE134" s="104">
        <v>0</v>
      </c>
      <c r="AF134" s="104">
        <v>0</v>
      </c>
      <c r="AG134" s="104">
        <v>0</v>
      </c>
      <c r="AH134" s="104">
        <v>0</v>
      </c>
      <c r="AI134" s="104">
        <v>0</v>
      </c>
      <c r="AJ134" s="104">
        <v>0</v>
      </c>
      <c r="AK134" s="104">
        <v>0</v>
      </c>
      <c r="AL134" s="104">
        <v>0</v>
      </c>
      <c r="AM134" s="104">
        <v>0</v>
      </c>
      <c r="AN134" s="104">
        <v>0</v>
      </c>
      <c r="AO134" s="104">
        <v>0</v>
      </c>
      <c r="AP134" s="104">
        <v>0</v>
      </c>
      <c r="AQ134" s="104">
        <v>0</v>
      </c>
      <c r="AR134" s="104">
        <v>0</v>
      </c>
      <c r="AS134" s="104">
        <v>0.25</v>
      </c>
      <c r="AT134" s="104">
        <v>0.3</v>
      </c>
    </row>
    <row r="135" spans="14:46" x14ac:dyDescent="0.25">
      <c r="N135" s="35" t="s">
        <v>41</v>
      </c>
      <c r="O135" s="104">
        <v>2.42</v>
      </c>
      <c r="P135" s="104">
        <v>2.86</v>
      </c>
      <c r="Q135" s="104">
        <v>3.49</v>
      </c>
      <c r="R135" s="104">
        <v>4.1900000000000004</v>
      </c>
      <c r="S135" s="104">
        <v>4.8899999999999997</v>
      </c>
      <c r="T135" s="104">
        <v>5.59</v>
      </c>
      <c r="U135" s="104">
        <v>6.29</v>
      </c>
      <c r="V135" s="104">
        <v>6.99</v>
      </c>
      <c r="W135" s="104">
        <v>7.69</v>
      </c>
      <c r="X135" s="104">
        <v>8.39</v>
      </c>
      <c r="Y135" s="104">
        <v>9</v>
      </c>
      <c r="Z135" s="104">
        <v>9</v>
      </c>
      <c r="AA135" s="104">
        <v>9.75</v>
      </c>
      <c r="AB135" s="104">
        <v>10.5</v>
      </c>
      <c r="AC135" s="104">
        <v>11.25</v>
      </c>
      <c r="AD135" s="104">
        <v>12</v>
      </c>
      <c r="AE135" s="104">
        <v>12.75</v>
      </c>
      <c r="AF135" s="104">
        <v>13.5</v>
      </c>
      <c r="AG135" s="104">
        <v>14.25</v>
      </c>
      <c r="AH135" s="104">
        <v>15</v>
      </c>
      <c r="AI135" s="104">
        <v>15.75</v>
      </c>
      <c r="AJ135" s="104">
        <v>16.5</v>
      </c>
      <c r="AK135" s="104">
        <v>17.25</v>
      </c>
      <c r="AL135" s="104">
        <v>18</v>
      </c>
      <c r="AM135" s="104">
        <v>18.75</v>
      </c>
      <c r="AN135" s="104">
        <v>19.5</v>
      </c>
      <c r="AO135" s="104">
        <v>20.25</v>
      </c>
      <c r="AP135" s="104">
        <v>21</v>
      </c>
      <c r="AQ135" s="104">
        <v>21.75</v>
      </c>
      <c r="AR135" s="104">
        <v>22.5</v>
      </c>
      <c r="AS135" s="104">
        <v>20.83</v>
      </c>
      <c r="AT135" s="104">
        <v>21.14</v>
      </c>
    </row>
    <row r="136" spans="14:46" x14ac:dyDescent="0.25">
      <c r="N136" s="35" t="s">
        <v>42</v>
      </c>
      <c r="O136" s="104">
        <v>0.41</v>
      </c>
      <c r="P136" s="104">
        <v>0.43</v>
      </c>
      <c r="Q136" s="104">
        <v>0.47</v>
      </c>
      <c r="R136" s="104">
        <v>0.72</v>
      </c>
      <c r="S136" s="104">
        <v>0.97</v>
      </c>
      <c r="T136" s="104">
        <v>1.22</v>
      </c>
      <c r="U136" s="104">
        <v>1.47</v>
      </c>
      <c r="V136" s="104">
        <v>1.72</v>
      </c>
      <c r="W136" s="104">
        <v>1.97</v>
      </c>
      <c r="X136" s="104">
        <v>2.2200000000000002</v>
      </c>
      <c r="Y136" s="104">
        <v>2.4700000000000002</v>
      </c>
      <c r="Z136" s="104">
        <v>2.72</v>
      </c>
      <c r="AA136" s="104">
        <v>2.82</v>
      </c>
      <c r="AB136" s="104">
        <v>2.92</v>
      </c>
      <c r="AC136" s="104">
        <v>3.02</v>
      </c>
      <c r="AD136" s="104">
        <v>3.12</v>
      </c>
      <c r="AE136" s="104">
        <v>3.22</v>
      </c>
      <c r="AF136" s="104">
        <v>3.32</v>
      </c>
      <c r="AG136" s="104">
        <v>3.42</v>
      </c>
      <c r="AH136" s="104">
        <v>3.52</v>
      </c>
      <c r="AI136" s="104">
        <v>3.62</v>
      </c>
      <c r="AJ136" s="104">
        <v>3.72</v>
      </c>
      <c r="AK136" s="104">
        <v>3.82</v>
      </c>
      <c r="AL136" s="104">
        <v>3.92</v>
      </c>
      <c r="AM136" s="104">
        <v>4</v>
      </c>
      <c r="AN136" s="104">
        <v>4</v>
      </c>
      <c r="AO136" s="104">
        <v>4</v>
      </c>
      <c r="AP136" s="104">
        <v>4</v>
      </c>
      <c r="AQ136" s="104">
        <v>4</v>
      </c>
      <c r="AR136" s="104">
        <v>4</v>
      </c>
      <c r="AS136" s="104">
        <v>3.69</v>
      </c>
      <c r="AT136" s="104">
        <v>3.77</v>
      </c>
    </row>
    <row r="137" spans="14:46" x14ac:dyDescent="0.25">
      <c r="N137" s="35" t="s">
        <v>43</v>
      </c>
      <c r="O137" s="104">
        <v>3.61</v>
      </c>
      <c r="P137" s="104">
        <v>4.12</v>
      </c>
      <c r="Q137" s="104">
        <v>4.3899999999999997</v>
      </c>
      <c r="R137" s="104">
        <v>5.24</v>
      </c>
      <c r="S137" s="104">
        <v>6.09</v>
      </c>
      <c r="T137" s="104">
        <v>6.94</v>
      </c>
      <c r="U137" s="104">
        <v>7.79</v>
      </c>
      <c r="V137" s="104">
        <v>8.64</v>
      </c>
      <c r="W137" s="104">
        <v>9.49</v>
      </c>
      <c r="X137" s="104">
        <v>10.34</v>
      </c>
      <c r="Y137" s="104">
        <v>11.19</v>
      </c>
      <c r="Z137" s="104">
        <v>12</v>
      </c>
      <c r="AA137" s="104">
        <v>12.363076732303799</v>
      </c>
      <c r="AB137" s="104">
        <v>13.213076732303801</v>
      </c>
      <c r="AC137" s="104">
        <v>14.0630767323038</v>
      </c>
      <c r="AD137" s="104">
        <v>14.9130767323038</v>
      </c>
      <c r="AE137" s="104">
        <v>15.7630767323038</v>
      </c>
      <c r="AF137" s="104">
        <v>16.613076732303799</v>
      </c>
      <c r="AG137" s="104">
        <v>17.463076732303801</v>
      </c>
      <c r="AH137" s="104">
        <v>18.0939397230519</v>
      </c>
      <c r="AI137" s="104">
        <v>18.0939397230519</v>
      </c>
      <c r="AJ137" s="104">
        <v>18.0939397230519</v>
      </c>
      <c r="AK137" s="104">
        <v>18.0939397230519</v>
      </c>
      <c r="AL137" s="104">
        <v>18.0939397230519</v>
      </c>
      <c r="AM137" s="104">
        <v>18.0939397230519</v>
      </c>
      <c r="AN137" s="104">
        <v>18.0939397230519</v>
      </c>
      <c r="AO137" s="104">
        <v>18.0939397230519</v>
      </c>
      <c r="AP137" s="104">
        <v>18.0939397230519</v>
      </c>
      <c r="AQ137" s="104">
        <v>18.0939397230519</v>
      </c>
      <c r="AR137" s="104">
        <v>18.0939397230519</v>
      </c>
      <c r="AS137" s="104">
        <v>14.9839397230519</v>
      </c>
      <c r="AT137" s="104">
        <v>14.973939723051901</v>
      </c>
    </row>
    <row r="138" spans="14:46" x14ac:dyDescent="0.25">
      <c r="N138" s="35" t="s">
        <v>44</v>
      </c>
      <c r="O138" s="104">
        <v>0</v>
      </c>
      <c r="P138" s="104">
        <v>0</v>
      </c>
      <c r="Q138" s="104">
        <v>0</v>
      </c>
      <c r="R138" s="104">
        <v>0</v>
      </c>
      <c r="S138" s="104">
        <v>0</v>
      </c>
      <c r="T138" s="104">
        <v>0</v>
      </c>
      <c r="U138" s="104">
        <v>0</v>
      </c>
      <c r="V138" s="104">
        <v>0</v>
      </c>
      <c r="W138" s="104">
        <v>0</v>
      </c>
      <c r="X138" s="104">
        <v>9.1832861766003401E-2</v>
      </c>
      <c r="Y138" s="104">
        <v>0.441832861766003</v>
      </c>
      <c r="Z138" s="104">
        <v>0.79183286176600298</v>
      </c>
      <c r="AA138" s="104">
        <v>1.041832861766</v>
      </c>
      <c r="AB138" s="104">
        <v>1.291832861766</v>
      </c>
      <c r="AC138" s="104">
        <v>1.541832861766</v>
      </c>
      <c r="AD138" s="104">
        <v>1.791832861766</v>
      </c>
      <c r="AE138" s="104">
        <v>2.0418328617660002</v>
      </c>
      <c r="AF138" s="104">
        <v>2.2918328617660002</v>
      </c>
      <c r="AG138" s="104">
        <v>2.5418328617660002</v>
      </c>
      <c r="AH138" s="104">
        <v>2.7918328617660002</v>
      </c>
      <c r="AI138" s="104">
        <v>3</v>
      </c>
      <c r="AJ138" s="104">
        <v>3</v>
      </c>
      <c r="AK138" s="104">
        <v>3</v>
      </c>
      <c r="AL138" s="104">
        <v>3</v>
      </c>
      <c r="AM138" s="104">
        <v>3</v>
      </c>
      <c r="AN138" s="104">
        <v>3</v>
      </c>
      <c r="AO138" s="104">
        <v>3</v>
      </c>
      <c r="AP138" s="104">
        <v>3</v>
      </c>
      <c r="AQ138" s="104">
        <v>3</v>
      </c>
      <c r="AR138" s="104">
        <v>3</v>
      </c>
      <c r="AS138" s="104">
        <v>3</v>
      </c>
      <c r="AT138" s="104">
        <v>3</v>
      </c>
    </row>
    <row r="139" spans="14:46" x14ac:dyDescent="0.25">
      <c r="N139" s="1"/>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row>
    <row r="140" spans="14:46" x14ac:dyDescent="0.25">
      <c r="N140" s="72" t="s">
        <v>246</v>
      </c>
      <c r="O140" s="72">
        <v>2019</v>
      </c>
      <c r="P140" s="72">
        <v>2020</v>
      </c>
      <c r="Q140" s="72">
        <v>2021</v>
      </c>
      <c r="R140" s="72">
        <v>2022</v>
      </c>
      <c r="S140" s="72">
        <v>2023</v>
      </c>
      <c r="T140" s="72">
        <v>2024</v>
      </c>
      <c r="U140" s="72">
        <v>2025</v>
      </c>
      <c r="V140" s="72">
        <v>2026</v>
      </c>
      <c r="W140" s="72">
        <v>2027</v>
      </c>
      <c r="X140" s="72">
        <v>2028</v>
      </c>
      <c r="Y140" s="72">
        <v>2029</v>
      </c>
      <c r="Z140" s="72">
        <v>2030</v>
      </c>
      <c r="AA140" s="72">
        <v>2031</v>
      </c>
      <c r="AB140" s="72">
        <v>2032</v>
      </c>
      <c r="AC140" s="72">
        <v>2033</v>
      </c>
      <c r="AD140" s="72">
        <v>2034</v>
      </c>
      <c r="AE140" s="72">
        <v>2035</v>
      </c>
      <c r="AF140" s="72">
        <v>2036</v>
      </c>
      <c r="AG140" s="72">
        <v>2037</v>
      </c>
      <c r="AH140" s="72">
        <v>2038</v>
      </c>
      <c r="AI140" s="72">
        <v>2039</v>
      </c>
      <c r="AJ140" s="72">
        <v>2040</v>
      </c>
      <c r="AK140" s="72">
        <v>2041</v>
      </c>
      <c r="AL140" s="72">
        <v>2042</v>
      </c>
      <c r="AM140" s="72">
        <v>2043</v>
      </c>
      <c r="AN140" s="72">
        <v>2044</v>
      </c>
      <c r="AO140" s="72">
        <v>2045</v>
      </c>
      <c r="AP140" s="72">
        <v>2046</v>
      </c>
      <c r="AQ140" s="72">
        <v>2047</v>
      </c>
      <c r="AR140" s="72">
        <v>2048</v>
      </c>
      <c r="AS140" s="72">
        <v>2049</v>
      </c>
      <c r="AT140" s="72">
        <v>2050</v>
      </c>
    </row>
    <row r="141" spans="14:46" x14ac:dyDescent="0.25">
      <c r="N141" s="35" t="s">
        <v>35</v>
      </c>
      <c r="O141" s="76">
        <v>0.24</v>
      </c>
      <c r="P141" s="76">
        <v>0.25</v>
      </c>
      <c r="Q141" s="76">
        <v>0.26</v>
      </c>
      <c r="R141" s="76">
        <v>0.26</v>
      </c>
      <c r="S141" s="76">
        <v>0.26</v>
      </c>
      <c r="T141" s="76">
        <v>0.26</v>
      </c>
      <c r="U141" s="76">
        <v>0.26</v>
      </c>
      <c r="V141" s="76">
        <v>0.26</v>
      </c>
      <c r="W141" s="76">
        <v>0.26</v>
      </c>
      <c r="X141" s="76">
        <v>0.26</v>
      </c>
      <c r="Y141" s="76">
        <v>0.26</v>
      </c>
      <c r="Z141" s="76">
        <v>0.26</v>
      </c>
      <c r="AA141" s="76">
        <v>0.26</v>
      </c>
      <c r="AB141" s="76">
        <v>0.26</v>
      </c>
      <c r="AC141" s="76">
        <v>0.26</v>
      </c>
      <c r="AD141" s="76">
        <v>0.26</v>
      </c>
      <c r="AE141" s="76">
        <v>0.26</v>
      </c>
      <c r="AF141" s="76">
        <v>0.26</v>
      </c>
      <c r="AG141" s="76">
        <v>0.26</v>
      </c>
      <c r="AH141" s="76">
        <v>0.26</v>
      </c>
      <c r="AI141" s="76">
        <v>0.26</v>
      </c>
      <c r="AJ141" s="76">
        <v>0.26</v>
      </c>
      <c r="AK141" s="76">
        <v>0.26</v>
      </c>
      <c r="AL141" s="76">
        <v>0.26</v>
      </c>
      <c r="AM141" s="76">
        <v>0.26</v>
      </c>
      <c r="AN141" s="76">
        <v>0.26</v>
      </c>
      <c r="AO141" s="76">
        <v>0.26</v>
      </c>
      <c r="AP141" s="76">
        <v>0.26</v>
      </c>
      <c r="AQ141" s="76">
        <v>0.26</v>
      </c>
      <c r="AR141" s="76">
        <v>0.26</v>
      </c>
      <c r="AS141" s="76">
        <v>0.26</v>
      </c>
      <c r="AT141" s="76">
        <v>0.26</v>
      </c>
    </row>
    <row r="142" spans="14:46" x14ac:dyDescent="0.25">
      <c r="N142" s="35" t="s">
        <v>36</v>
      </c>
      <c r="O142" s="76">
        <v>0.17</v>
      </c>
      <c r="P142" s="76">
        <v>0.17</v>
      </c>
      <c r="Q142" s="76">
        <v>0.17</v>
      </c>
      <c r="R142" s="76">
        <v>0.17</v>
      </c>
      <c r="S142" s="76">
        <v>0.17</v>
      </c>
      <c r="T142" s="76">
        <v>0.17</v>
      </c>
      <c r="U142" s="76">
        <v>0.17</v>
      </c>
      <c r="V142" s="76">
        <v>0.17</v>
      </c>
      <c r="W142" s="76">
        <v>0.17</v>
      </c>
      <c r="X142" s="76">
        <v>0.17</v>
      </c>
      <c r="Y142" s="76">
        <v>0.17</v>
      </c>
      <c r="Z142" s="76">
        <v>0.17</v>
      </c>
      <c r="AA142" s="76">
        <v>0.17</v>
      </c>
      <c r="AB142" s="76">
        <v>0.17</v>
      </c>
      <c r="AC142" s="76">
        <v>0.17</v>
      </c>
      <c r="AD142" s="76">
        <v>0.17</v>
      </c>
      <c r="AE142" s="76">
        <v>0.17</v>
      </c>
      <c r="AF142" s="76">
        <v>0.17</v>
      </c>
      <c r="AG142" s="76">
        <v>0.17</v>
      </c>
      <c r="AH142" s="76">
        <v>0.17</v>
      </c>
      <c r="AI142" s="76">
        <v>0.17</v>
      </c>
      <c r="AJ142" s="76">
        <v>0.17</v>
      </c>
      <c r="AK142" s="76">
        <v>0.17</v>
      </c>
      <c r="AL142" s="76">
        <v>0.17</v>
      </c>
      <c r="AM142" s="76">
        <v>0.17</v>
      </c>
      <c r="AN142" s="76">
        <v>0.17</v>
      </c>
      <c r="AO142" s="76">
        <v>0.17</v>
      </c>
      <c r="AP142" s="76">
        <v>0.17</v>
      </c>
      <c r="AQ142" s="76">
        <v>0.17</v>
      </c>
      <c r="AR142" s="76">
        <v>0.17</v>
      </c>
      <c r="AS142" s="76">
        <v>0.17</v>
      </c>
      <c r="AT142" s="76">
        <v>0.17</v>
      </c>
    </row>
    <row r="143" spans="14:46" x14ac:dyDescent="0.25">
      <c r="N143" s="35" t="s">
        <v>37</v>
      </c>
      <c r="O143" s="76">
        <v>3</v>
      </c>
      <c r="P143" s="76">
        <v>3</v>
      </c>
      <c r="Q143" s="76">
        <v>3</v>
      </c>
      <c r="R143" s="76">
        <v>3</v>
      </c>
      <c r="S143" s="76">
        <v>3</v>
      </c>
      <c r="T143" s="76">
        <v>3</v>
      </c>
      <c r="U143" s="76">
        <v>3</v>
      </c>
      <c r="V143" s="76">
        <v>3</v>
      </c>
      <c r="W143" s="76">
        <v>3</v>
      </c>
      <c r="X143" s="76">
        <v>3</v>
      </c>
      <c r="Y143" s="76">
        <v>3</v>
      </c>
      <c r="Z143" s="76">
        <v>3</v>
      </c>
      <c r="AA143" s="76">
        <v>3</v>
      </c>
      <c r="AB143" s="76">
        <v>3</v>
      </c>
      <c r="AC143" s="76">
        <v>3</v>
      </c>
      <c r="AD143" s="76">
        <v>3</v>
      </c>
      <c r="AE143" s="76">
        <v>3</v>
      </c>
      <c r="AF143" s="76">
        <v>3</v>
      </c>
      <c r="AG143" s="76">
        <v>3</v>
      </c>
      <c r="AH143" s="76">
        <v>3</v>
      </c>
      <c r="AI143" s="76">
        <v>3</v>
      </c>
      <c r="AJ143" s="76">
        <v>3</v>
      </c>
      <c r="AK143" s="76">
        <v>3</v>
      </c>
      <c r="AL143" s="76">
        <v>3</v>
      </c>
      <c r="AM143" s="76">
        <v>3</v>
      </c>
      <c r="AN143" s="76">
        <v>3</v>
      </c>
      <c r="AO143" s="76">
        <v>3</v>
      </c>
      <c r="AP143" s="76">
        <v>3</v>
      </c>
      <c r="AQ143" s="76">
        <v>3</v>
      </c>
      <c r="AR143" s="76">
        <v>3</v>
      </c>
      <c r="AS143" s="76">
        <v>3</v>
      </c>
      <c r="AT143" s="76">
        <v>3</v>
      </c>
    </row>
    <row r="144" spans="14:46" x14ac:dyDescent="0.25">
      <c r="N144" s="35" t="s">
        <v>40</v>
      </c>
      <c r="O144" s="76">
        <v>0</v>
      </c>
      <c r="P144" s="76">
        <v>0</v>
      </c>
      <c r="Q144" s="76">
        <v>0</v>
      </c>
      <c r="R144" s="76">
        <v>0</v>
      </c>
      <c r="S144" s="76">
        <v>0</v>
      </c>
      <c r="T144" s="76">
        <v>0</v>
      </c>
      <c r="U144" s="76">
        <v>0</v>
      </c>
      <c r="V144" s="76">
        <v>0</v>
      </c>
      <c r="W144" s="76">
        <v>0</v>
      </c>
      <c r="X144" s="76">
        <v>0</v>
      </c>
      <c r="Y144" s="76">
        <v>0</v>
      </c>
      <c r="Z144" s="76">
        <v>0</v>
      </c>
      <c r="AA144" s="76">
        <v>0</v>
      </c>
      <c r="AB144" s="76">
        <v>0</v>
      </c>
      <c r="AC144" s="76">
        <v>0</v>
      </c>
      <c r="AD144" s="76">
        <v>0</v>
      </c>
      <c r="AE144" s="76">
        <v>0</v>
      </c>
      <c r="AF144" s="76">
        <v>0</v>
      </c>
      <c r="AG144" s="76">
        <v>0</v>
      </c>
      <c r="AH144" s="76">
        <v>0</v>
      </c>
      <c r="AI144" s="76">
        <v>0</v>
      </c>
      <c r="AJ144" s="76">
        <v>0</v>
      </c>
      <c r="AK144" s="76">
        <v>0</v>
      </c>
      <c r="AL144" s="76">
        <v>0</v>
      </c>
      <c r="AM144" s="76">
        <v>0</v>
      </c>
      <c r="AN144" s="76">
        <v>0</v>
      </c>
      <c r="AO144" s="76">
        <v>0</v>
      </c>
      <c r="AP144" s="76">
        <v>0</v>
      </c>
      <c r="AQ144" s="76">
        <v>0</v>
      </c>
      <c r="AR144" s="76">
        <v>0</v>
      </c>
      <c r="AS144" s="76">
        <v>0</v>
      </c>
      <c r="AT144" s="76">
        <v>0</v>
      </c>
    </row>
    <row r="145" spans="14:46" x14ac:dyDescent="0.25">
      <c r="N145" s="35" t="s">
        <v>41</v>
      </c>
      <c r="O145" s="76">
        <v>2.42</v>
      </c>
      <c r="P145" s="76">
        <v>2.86</v>
      </c>
      <c r="Q145" s="76">
        <v>3.49</v>
      </c>
      <c r="R145" s="76">
        <v>4.1900000000000004</v>
      </c>
      <c r="S145" s="76">
        <v>4.8899999999999997</v>
      </c>
      <c r="T145" s="76">
        <v>5.59</v>
      </c>
      <c r="U145" s="76">
        <v>6.29</v>
      </c>
      <c r="V145" s="76">
        <v>6.99</v>
      </c>
      <c r="W145" s="76">
        <v>7.69</v>
      </c>
      <c r="X145" s="76">
        <v>8.39</v>
      </c>
      <c r="Y145" s="76">
        <v>9</v>
      </c>
      <c r="Z145" s="76">
        <v>9</v>
      </c>
      <c r="AA145" s="76">
        <v>9.75</v>
      </c>
      <c r="AB145" s="76">
        <v>10.5</v>
      </c>
      <c r="AC145" s="76">
        <v>11.25</v>
      </c>
      <c r="AD145" s="76">
        <v>12</v>
      </c>
      <c r="AE145" s="76">
        <v>12.75</v>
      </c>
      <c r="AF145" s="76">
        <v>13.5</v>
      </c>
      <c r="AG145" s="76">
        <v>14.25</v>
      </c>
      <c r="AH145" s="76">
        <v>15</v>
      </c>
      <c r="AI145" s="76">
        <v>15.75</v>
      </c>
      <c r="AJ145" s="76">
        <v>16.5</v>
      </c>
      <c r="AK145" s="76">
        <v>17.25</v>
      </c>
      <c r="AL145" s="76">
        <v>18</v>
      </c>
      <c r="AM145" s="76">
        <v>18.75</v>
      </c>
      <c r="AN145" s="76">
        <v>19.5</v>
      </c>
      <c r="AO145" s="76">
        <v>20.25</v>
      </c>
      <c r="AP145" s="76">
        <v>21</v>
      </c>
      <c r="AQ145" s="76">
        <v>21.75</v>
      </c>
      <c r="AR145" s="76">
        <v>22.5</v>
      </c>
      <c r="AS145" s="76">
        <v>20.83</v>
      </c>
      <c r="AT145" s="76">
        <v>21.14</v>
      </c>
    </row>
    <row r="146" spans="14:46" x14ac:dyDescent="0.25">
      <c r="N146" s="35" t="s">
        <v>42</v>
      </c>
      <c r="O146" s="76">
        <v>0.41</v>
      </c>
      <c r="P146" s="76">
        <v>0.43</v>
      </c>
      <c r="Q146" s="76">
        <v>0.47</v>
      </c>
      <c r="R146" s="76">
        <v>0.72</v>
      </c>
      <c r="S146" s="76">
        <v>0.97</v>
      </c>
      <c r="T146" s="76">
        <v>1.22</v>
      </c>
      <c r="U146" s="76">
        <v>1.47</v>
      </c>
      <c r="V146" s="76">
        <v>1.72</v>
      </c>
      <c r="W146" s="76">
        <v>1.97</v>
      </c>
      <c r="X146" s="76">
        <v>2.2200000000000002</v>
      </c>
      <c r="Y146" s="76">
        <v>2.4700000000000002</v>
      </c>
      <c r="Z146" s="76">
        <v>2.72</v>
      </c>
      <c r="AA146" s="76">
        <v>2.82</v>
      </c>
      <c r="AB146" s="76">
        <v>2.92</v>
      </c>
      <c r="AC146" s="76">
        <v>3.02</v>
      </c>
      <c r="AD146" s="76">
        <v>3.12</v>
      </c>
      <c r="AE146" s="76">
        <v>3.22</v>
      </c>
      <c r="AF146" s="76">
        <v>3.32</v>
      </c>
      <c r="AG146" s="76">
        <v>3.42</v>
      </c>
      <c r="AH146" s="76">
        <v>3.52</v>
      </c>
      <c r="AI146" s="76">
        <v>3.62</v>
      </c>
      <c r="AJ146" s="76">
        <v>3.72</v>
      </c>
      <c r="AK146" s="76">
        <v>3.82</v>
      </c>
      <c r="AL146" s="76">
        <v>3.92</v>
      </c>
      <c r="AM146" s="76">
        <v>4</v>
      </c>
      <c r="AN146" s="76">
        <v>4</v>
      </c>
      <c r="AO146" s="76">
        <v>4</v>
      </c>
      <c r="AP146" s="76">
        <v>4</v>
      </c>
      <c r="AQ146" s="76">
        <v>4</v>
      </c>
      <c r="AR146" s="76">
        <v>4</v>
      </c>
      <c r="AS146" s="76">
        <v>3.69</v>
      </c>
      <c r="AT146" s="76">
        <v>3.77</v>
      </c>
    </row>
    <row r="147" spans="14:46" x14ac:dyDescent="0.25">
      <c r="N147" s="35" t="s">
        <v>43</v>
      </c>
      <c r="O147" s="76">
        <v>3.61</v>
      </c>
      <c r="P147" s="76">
        <v>4.12</v>
      </c>
      <c r="Q147" s="76">
        <v>4.3899999999999997</v>
      </c>
      <c r="R147" s="76">
        <v>5.24</v>
      </c>
      <c r="S147" s="76">
        <v>6.09</v>
      </c>
      <c r="T147" s="76">
        <v>6.94</v>
      </c>
      <c r="U147" s="76">
        <v>7.79</v>
      </c>
      <c r="V147" s="76">
        <v>8.64</v>
      </c>
      <c r="W147" s="76">
        <v>9.49</v>
      </c>
      <c r="X147" s="76">
        <v>10.34</v>
      </c>
      <c r="Y147" s="76">
        <v>11.19</v>
      </c>
      <c r="Z147" s="76">
        <v>12</v>
      </c>
      <c r="AA147" s="76">
        <v>12.85</v>
      </c>
      <c r="AB147" s="76">
        <v>13.7</v>
      </c>
      <c r="AC147" s="76">
        <v>14.55</v>
      </c>
      <c r="AD147" s="76">
        <v>15.4</v>
      </c>
      <c r="AE147" s="76">
        <v>16.25</v>
      </c>
      <c r="AF147" s="76">
        <v>17.100000000000001</v>
      </c>
      <c r="AG147" s="76">
        <v>17.95</v>
      </c>
      <c r="AH147" s="76">
        <v>18.545179367890299</v>
      </c>
      <c r="AI147" s="76">
        <v>18.545179367890299</v>
      </c>
      <c r="AJ147" s="76">
        <v>18.545179367890299</v>
      </c>
      <c r="AK147" s="76">
        <v>18.545179367890299</v>
      </c>
      <c r="AL147" s="76">
        <v>18.545179367890299</v>
      </c>
      <c r="AM147" s="76">
        <v>18.545179367890299</v>
      </c>
      <c r="AN147" s="76">
        <v>18.545179367890299</v>
      </c>
      <c r="AO147" s="76">
        <v>18.545179367890299</v>
      </c>
      <c r="AP147" s="76">
        <v>18.545179367890299</v>
      </c>
      <c r="AQ147" s="76">
        <v>18.545179367890299</v>
      </c>
      <c r="AR147" s="76">
        <v>18.545179367890299</v>
      </c>
      <c r="AS147" s="76">
        <v>15.435179367890299</v>
      </c>
      <c r="AT147" s="76">
        <v>15.4251793678903</v>
      </c>
    </row>
    <row r="148" spans="14:46" x14ac:dyDescent="0.25">
      <c r="N148" s="35" t="s">
        <v>44</v>
      </c>
      <c r="O148" s="76">
        <v>0</v>
      </c>
      <c r="P148" s="76">
        <v>0</v>
      </c>
      <c r="Q148" s="76">
        <v>0</v>
      </c>
      <c r="R148" s="76">
        <v>0</v>
      </c>
      <c r="S148" s="76">
        <v>0</v>
      </c>
      <c r="T148" s="76">
        <v>0</v>
      </c>
      <c r="U148" s="76">
        <v>0</v>
      </c>
      <c r="V148" s="76">
        <v>0</v>
      </c>
      <c r="W148" s="76">
        <v>0</v>
      </c>
      <c r="X148" s="76">
        <v>0</v>
      </c>
      <c r="Y148" s="76">
        <v>0</v>
      </c>
      <c r="Z148" s="76">
        <v>0.35</v>
      </c>
      <c r="AA148" s="76">
        <v>0.499999999999999</v>
      </c>
      <c r="AB148" s="76">
        <v>0.749999999999999</v>
      </c>
      <c r="AC148" s="76">
        <v>0.999999999999999</v>
      </c>
      <c r="AD148" s="76">
        <v>1.25</v>
      </c>
      <c r="AE148" s="76">
        <v>1.5</v>
      </c>
      <c r="AF148" s="76">
        <v>1.75</v>
      </c>
      <c r="AG148" s="76">
        <v>2</v>
      </c>
      <c r="AH148" s="76">
        <v>2.25</v>
      </c>
      <c r="AI148" s="76">
        <v>2.5</v>
      </c>
      <c r="AJ148" s="76">
        <v>2.75</v>
      </c>
      <c r="AK148" s="76">
        <v>3</v>
      </c>
      <c r="AL148" s="76">
        <v>3</v>
      </c>
      <c r="AM148" s="76">
        <v>3</v>
      </c>
      <c r="AN148" s="76">
        <v>3</v>
      </c>
      <c r="AO148" s="76">
        <v>3</v>
      </c>
      <c r="AP148" s="76">
        <v>3</v>
      </c>
      <c r="AQ148" s="76">
        <v>3</v>
      </c>
      <c r="AR148" s="76">
        <v>3</v>
      </c>
      <c r="AS148" s="76">
        <v>3</v>
      </c>
      <c r="AT148" s="76">
        <v>3</v>
      </c>
    </row>
    <row r="149" spans="14:46" x14ac:dyDescent="0.25">
      <c r="N149" s="1"/>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row>
    <row r="150" spans="14:46" x14ac:dyDescent="0.25">
      <c r="N150" s="72" t="s">
        <v>247</v>
      </c>
      <c r="O150" s="72">
        <v>2019</v>
      </c>
      <c r="P150" s="72">
        <v>2020</v>
      </c>
      <c r="Q150" s="72">
        <v>2021</v>
      </c>
      <c r="R150" s="72">
        <v>2022</v>
      </c>
      <c r="S150" s="72">
        <v>2023</v>
      </c>
      <c r="T150" s="72">
        <v>2024</v>
      </c>
      <c r="U150" s="72">
        <v>2025</v>
      </c>
      <c r="V150" s="72">
        <v>2026</v>
      </c>
      <c r="W150" s="72">
        <v>2027</v>
      </c>
      <c r="X150" s="72">
        <v>2028</v>
      </c>
      <c r="Y150" s="72">
        <v>2029</v>
      </c>
      <c r="Z150" s="72">
        <v>2030</v>
      </c>
      <c r="AA150" s="72">
        <v>2031</v>
      </c>
      <c r="AB150" s="72">
        <v>2032</v>
      </c>
      <c r="AC150" s="72">
        <v>2033</v>
      </c>
      <c r="AD150" s="72">
        <v>2034</v>
      </c>
      <c r="AE150" s="72">
        <v>2035</v>
      </c>
      <c r="AF150" s="72">
        <v>2036</v>
      </c>
      <c r="AG150" s="72">
        <v>2037</v>
      </c>
      <c r="AH150" s="72">
        <v>2038</v>
      </c>
      <c r="AI150" s="72">
        <v>2039</v>
      </c>
      <c r="AJ150" s="72">
        <v>2040</v>
      </c>
      <c r="AK150" s="72">
        <v>2041</v>
      </c>
      <c r="AL150" s="72">
        <v>2042</v>
      </c>
      <c r="AM150" s="72">
        <v>2043</v>
      </c>
      <c r="AN150" s="72">
        <v>2044</v>
      </c>
      <c r="AO150" s="72">
        <v>2045</v>
      </c>
      <c r="AP150" s="72">
        <v>2046</v>
      </c>
      <c r="AQ150" s="72">
        <v>2047</v>
      </c>
      <c r="AR150" s="72">
        <v>2048</v>
      </c>
      <c r="AS150" s="72">
        <v>2049</v>
      </c>
      <c r="AT150" s="72">
        <v>2050</v>
      </c>
    </row>
    <row r="151" spans="14:46" x14ac:dyDescent="0.25">
      <c r="N151" s="35" t="s">
        <v>35</v>
      </c>
      <c r="O151" s="76">
        <v>0.24</v>
      </c>
      <c r="P151" s="76">
        <v>0.25</v>
      </c>
      <c r="Q151" s="76">
        <v>0.26</v>
      </c>
      <c r="R151" s="76">
        <v>0.26</v>
      </c>
      <c r="S151" s="76">
        <v>0.26</v>
      </c>
      <c r="T151" s="76">
        <v>0.26</v>
      </c>
      <c r="U151" s="76">
        <v>0.26</v>
      </c>
      <c r="V151" s="76">
        <v>0.26</v>
      </c>
      <c r="W151" s="76">
        <v>0.26</v>
      </c>
      <c r="X151" s="76">
        <v>0.26</v>
      </c>
      <c r="Y151" s="76">
        <v>0.26</v>
      </c>
      <c r="Z151" s="76">
        <v>0.26</v>
      </c>
      <c r="AA151" s="76">
        <v>0.26</v>
      </c>
      <c r="AB151" s="76">
        <v>0.26</v>
      </c>
      <c r="AC151" s="76">
        <v>0.26</v>
      </c>
      <c r="AD151" s="76">
        <v>0.26</v>
      </c>
      <c r="AE151" s="76">
        <v>0.26</v>
      </c>
      <c r="AF151" s="76">
        <v>0.26</v>
      </c>
      <c r="AG151" s="76">
        <v>0.26</v>
      </c>
      <c r="AH151" s="76">
        <v>0.26</v>
      </c>
      <c r="AI151" s="76">
        <v>0.26</v>
      </c>
      <c r="AJ151" s="76">
        <v>0.26</v>
      </c>
      <c r="AK151" s="76">
        <v>0.26</v>
      </c>
      <c r="AL151" s="76">
        <v>0.26</v>
      </c>
      <c r="AM151" s="76">
        <v>0.44272068011593502</v>
      </c>
      <c r="AN151" s="76">
        <v>0.69272068011593502</v>
      </c>
      <c r="AO151" s="76">
        <v>0.94272068011593502</v>
      </c>
      <c r="AP151" s="76">
        <v>1.19272068011594</v>
      </c>
      <c r="AQ151" s="76">
        <v>1.44272068011594</v>
      </c>
      <c r="AR151" s="76">
        <v>1.69272068011594</v>
      </c>
      <c r="AS151" s="76">
        <v>1.94272068011593</v>
      </c>
      <c r="AT151" s="76">
        <v>2.1</v>
      </c>
    </row>
    <row r="152" spans="14:46" x14ac:dyDescent="0.25">
      <c r="N152" s="35" t="s">
        <v>36</v>
      </c>
      <c r="O152" s="76">
        <v>0.17</v>
      </c>
      <c r="P152" s="76">
        <v>0.17</v>
      </c>
      <c r="Q152" s="76">
        <v>0.17</v>
      </c>
      <c r="R152" s="76">
        <v>0.17</v>
      </c>
      <c r="S152" s="76">
        <v>0.17</v>
      </c>
      <c r="T152" s="76">
        <v>0.17</v>
      </c>
      <c r="U152" s="76">
        <v>0.17</v>
      </c>
      <c r="V152" s="76">
        <v>0.17</v>
      </c>
      <c r="W152" s="76">
        <v>0.17</v>
      </c>
      <c r="X152" s="76">
        <v>0.17</v>
      </c>
      <c r="Y152" s="76">
        <v>0.17</v>
      </c>
      <c r="Z152" s="76">
        <v>0.17</v>
      </c>
      <c r="AA152" s="76">
        <v>0.17</v>
      </c>
      <c r="AB152" s="76">
        <v>0.17</v>
      </c>
      <c r="AC152" s="76">
        <v>0.17</v>
      </c>
      <c r="AD152" s="76">
        <v>0.17</v>
      </c>
      <c r="AE152" s="76">
        <v>0.17</v>
      </c>
      <c r="AF152" s="76">
        <v>0.17</v>
      </c>
      <c r="AG152" s="76">
        <v>0.17</v>
      </c>
      <c r="AH152" s="76">
        <v>0.17</v>
      </c>
      <c r="AI152" s="76">
        <v>0.17</v>
      </c>
      <c r="AJ152" s="76">
        <v>0.17</v>
      </c>
      <c r="AK152" s="76">
        <v>0.17</v>
      </c>
      <c r="AL152" s="76">
        <v>0.17</v>
      </c>
      <c r="AM152" s="76">
        <v>0.17</v>
      </c>
      <c r="AN152" s="76">
        <v>0.17</v>
      </c>
      <c r="AO152" s="76">
        <v>0.17</v>
      </c>
      <c r="AP152" s="76">
        <v>0.17</v>
      </c>
      <c r="AQ152" s="76">
        <v>0.17</v>
      </c>
      <c r="AR152" s="76">
        <v>0.17</v>
      </c>
      <c r="AS152" s="76">
        <v>0.17</v>
      </c>
      <c r="AT152" s="76">
        <v>0.17</v>
      </c>
    </row>
    <row r="153" spans="14:46" x14ac:dyDescent="0.25">
      <c r="N153" s="35" t="s">
        <v>37</v>
      </c>
      <c r="O153" s="76">
        <v>3</v>
      </c>
      <c r="P153" s="76">
        <v>3</v>
      </c>
      <c r="Q153" s="76">
        <v>3</v>
      </c>
      <c r="R153" s="76">
        <v>3</v>
      </c>
      <c r="S153" s="76">
        <v>3</v>
      </c>
      <c r="T153" s="76">
        <v>3</v>
      </c>
      <c r="U153" s="76">
        <v>3</v>
      </c>
      <c r="V153" s="76">
        <v>3</v>
      </c>
      <c r="W153" s="76">
        <v>3</v>
      </c>
      <c r="X153" s="76">
        <v>3</v>
      </c>
      <c r="Y153" s="76">
        <v>3</v>
      </c>
      <c r="Z153" s="76">
        <v>3</v>
      </c>
      <c r="AA153" s="76">
        <v>3</v>
      </c>
      <c r="AB153" s="76">
        <v>3</v>
      </c>
      <c r="AC153" s="76">
        <v>3</v>
      </c>
      <c r="AD153" s="76">
        <v>3</v>
      </c>
      <c r="AE153" s="76">
        <v>3</v>
      </c>
      <c r="AF153" s="76">
        <v>3</v>
      </c>
      <c r="AG153" s="76">
        <v>3</v>
      </c>
      <c r="AH153" s="76">
        <v>3</v>
      </c>
      <c r="AI153" s="76">
        <v>3</v>
      </c>
      <c r="AJ153" s="76">
        <v>3</v>
      </c>
      <c r="AK153" s="76">
        <v>3</v>
      </c>
      <c r="AL153" s="76">
        <v>3</v>
      </c>
      <c r="AM153" s="76">
        <v>3</v>
      </c>
      <c r="AN153" s="76">
        <v>3</v>
      </c>
      <c r="AO153" s="76">
        <v>3</v>
      </c>
      <c r="AP153" s="76">
        <v>3</v>
      </c>
      <c r="AQ153" s="76">
        <v>3</v>
      </c>
      <c r="AR153" s="76">
        <v>3</v>
      </c>
      <c r="AS153" s="76">
        <v>3</v>
      </c>
      <c r="AT153" s="76">
        <v>3</v>
      </c>
    </row>
    <row r="154" spans="14:46" x14ac:dyDescent="0.25">
      <c r="N154" s="35" t="s">
        <v>40</v>
      </c>
      <c r="O154" s="76">
        <v>0</v>
      </c>
      <c r="P154" s="76">
        <v>0</v>
      </c>
      <c r="Q154" s="76">
        <v>0</v>
      </c>
      <c r="R154" s="76">
        <v>0</v>
      </c>
      <c r="S154" s="76">
        <v>0</v>
      </c>
      <c r="T154" s="76">
        <v>0</v>
      </c>
      <c r="U154" s="76">
        <v>0</v>
      </c>
      <c r="V154" s="76">
        <v>0</v>
      </c>
      <c r="W154" s="76">
        <v>0</v>
      </c>
      <c r="X154" s="76">
        <v>0</v>
      </c>
      <c r="Y154" s="76">
        <v>0</v>
      </c>
      <c r="Z154" s="76">
        <v>0</v>
      </c>
      <c r="AA154" s="76">
        <v>0</v>
      </c>
      <c r="AB154" s="76">
        <v>0</v>
      </c>
      <c r="AC154" s="76">
        <v>0</v>
      </c>
      <c r="AD154" s="76">
        <v>0</v>
      </c>
      <c r="AE154" s="76">
        <v>0</v>
      </c>
      <c r="AF154" s="76">
        <v>0</v>
      </c>
      <c r="AG154" s="76">
        <v>0</v>
      </c>
      <c r="AH154" s="76">
        <v>0</v>
      </c>
      <c r="AI154" s="76">
        <v>0</v>
      </c>
      <c r="AJ154" s="76">
        <v>0</v>
      </c>
      <c r="AK154" s="76">
        <v>0</v>
      </c>
      <c r="AL154" s="76">
        <v>0</v>
      </c>
      <c r="AM154" s="76">
        <v>0</v>
      </c>
      <c r="AN154" s="76">
        <v>0</v>
      </c>
      <c r="AO154" s="76">
        <v>0</v>
      </c>
      <c r="AP154" s="76">
        <v>0</v>
      </c>
      <c r="AQ154" s="76">
        <v>0</v>
      </c>
      <c r="AR154" s="76">
        <v>0</v>
      </c>
      <c r="AS154" s="76">
        <v>0.25</v>
      </c>
      <c r="AT154" s="76">
        <v>0.25</v>
      </c>
    </row>
    <row r="155" spans="14:46" x14ac:dyDescent="0.25">
      <c r="N155" s="35" t="s">
        <v>41</v>
      </c>
      <c r="O155" s="76">
        <v>2.42</v>
      </c>
      <c r="P155" s="76">
        <v>2.86</v>
      </c>
      <c r="Q155" s="76">
        <v>3.49</v>
      </c>
      <c r="R155" s="76">
        <v>4.1900000000000004</v>
      </c>
      <c r="S155" s="76">
        <v>4.8899999999999997</v>
      </c>
      <c r="T155" s="76">
        <v>5.59</v>
      </c>
      <c r="U155" s="76">
        <v>6.29</v>
      </c>
      <c r="V155" s="76">
        <v>6.99</v>
      </c>
      <c r="W155" s="76">
        <v>7.69</v>
      </c>
      <c r="X155" s="76">
        <v>8.39</v>
      </c>
      <c r="Y155" s="76">
        <v>9</v>
      </c>
      <c r="Z155" s="76">
        <v>9</v>
      </c>
      <c r="AA155" s="76">
        <v>9.75</v>
      </c>
      <c r="AB155" s="76">
        <v>9.75</v>
      </c>
      <c r="AC155" s="76">
        <v>9.75</v>
      </c>
      <c r="AD155" s="76">
        <v>10.418715891980501</v>
      </c>
      <c r="AE155" s="76">
        <v>11.168715891980501</v>
      </c>
      <c r="AF155" s="76">
        <v>11.168715891980501</v>
      </c>
      <c r="AG155" s="76">
        <v>11.168715891980501</v>
      </c>
      <c r="AH155" s="76">
        <v>11.168715891980501</v>
      </c>
      <c r="AI155" s="76">
        <v>11.168715891980501</v>
      </c>
      <c r="AJ155" s="76">
        <v>11.168715891980501</v>
      </c>
      <c r="AK155" s="76">
        <v>11.168715891980501</v>
      </c>
      <c r="AL155" s="76">
        <v>11.168715891980501</v>
      </c>
      <c r="AM155" s="76">
        <v>11.168715891980501</v>
      </c>
      <c r="AN155" s="76">
        <v>11.2875120114367</v>
      </c>
      <c r="AO155" s="76">
        <v>11.391920292931401</v>
      </c>
      <c r="AP155" s="76">
        <v>11.391920292931401</v>
      </c>
      <c r="AQ155" s="76">
        <v>12.141920292931401</v>
      </c>
      <c r="AR155" s="76">
        <v>12.891920292931401</v>
      </c>
      <c r="AS155" s="76">
        <v>11.221920292931401</v>
      </c>
      <c r="AT155" s="76">
        <v>11.5319202929314</v>
      </c>
    </row>
    <row r="156" spans="14:46" x14ac:dyDescent="0.25">
      <c r="N156" s="35" t="s">
        <v>42</v>
      </c>
      <c r="O156" s="76">
        <v>0.41</v>
      </c>
      <c r="P156" s="76">
        <v>0.43</v>
      </c>
      <c r="Q156" s="76">
        <v>0.47</v>
      </c>
      <c r="R156" s="76">
        <v>0.72</v>
      </c>
      <c r="S156" s="76">
        <v>0.97</v>
      </c>
      <c r="T156" s="76">
        <v>1.22</v>
      </c>
      <c r="U156" s="76">
        <v>1.47</v>
      </c>
      <c r="V156" s="76">
        <v>1.72</v>
      </c>
      <c r="W156" s="76">
        <v>1.97</v>
      </c>
      <c r="X156" s="76">
        <v>2.2200000000000002</v>
      </c>
      <c r="Y156" s="76">
        <v>2.4700000000000002</v>
      </c>
      <c r="Z156" s="76">
        <v>2.72</v>
      </c>
      <c r="AA156" s="76">
        <v>2.82</v>
      </c>
      <c r="AB156" s="76">
        <v>2.92</v>
      </c>
      <c r="AC156" s="76">
        <v>3.02</v>
      </c>
      <c r="AD156" s="76">
        <v>3.12</v>
      </c>
      <c r="AE156" s="76">
        <v>3.22</v>
      </c>
      <c r="AF156" s="76">
        <v>3.32</v>
      </c>
      <c r="AG156" s="76">
        <v>3.42</v>
      </c>
      <c r="AH156" s="76">
        <v>3.52</v>
      </c>
      <c r="AI156" s="76">
        <v>3.62</v>
      </c>
      <c r="AJ156" s="76">
        <v>3.72</v>
      </c>
      <c r="AK156" s="76">
        <v>3.82</v>
      </c>
      <c r="AL156" s="76">
        <v>3.92</v>
      </c>
      <c r="AM156" s="76">
        <v>4</v>
      </c>
      <c r="AN156" s="76">
        <v>4</v>
      </c>
      <c r="AO156" s="76">
        <v>4</v>
      </c>
      <c r="AP156" s="76">
        <v>4</v>
      </c>
      <c r="AQ156" s="76">
        <v>4</v>
      </c>
      <c r="AR156" s="76">
        <v>4</v>
      </c>
      <c r="AS156" s="76">
        <v>3.69</v>
      </c>
      <c r="AT156" s="76">
        <v>3.77</v>
      </c>
    </row>
    <row r="157" spans="14:46" x14ac:dyDescent="0.25">
      <c r="N157" s="35" t="s">
        <v>43</v>
      </c>
      <c r="O157" s="76">
        <v>3.61</v>
      </c>
      <c r="P157" s="76">
        <v>4.12</v>
      </c>
      <c r="Q157" s="76">
        <v>4.3899999999999997</v>
      </c>
      <c r="R157" s="76">
        <v>5.24</v>
      </c>
      <c r="S157" s="76">
        <v>6.09</v>
      </c>
      <c r="T157" s="76">
        <v>6.94</v>
      </c>
      <c r="U157" s="76">
        <v>7.79</v>
      </c>
      <c r="V157" s="76">
        <v>8.64</v>
      </c>
      <c r="W157" s="76">
        <v>9.49</v>
      </c>
      <c r="X157" s="76">
        <v>10.34</v>
      </c>
      <c r="Y157" s="76">
        <v>11.19</v>
      </c>
      <c r="Z157" s="76">
        <v>12</v>
      </c>
      <c r="AA157" s="76">
        <v>12.85</v>
      </c>
      <c r="AB157" s="76">
        <v>13.7</v>
      </c>
      <c r="AC157" s="76">
        <v>14.55</v>
      </c>
      <c r="AD157" s="76">
        <v>15.4</v>
      </c>
      <c r="AE157" s="76">
        <v>16.25</v>
      </c>
      <c r="AF157" s="76">
        <v>16.7917493556401</v>
      </c>
      <c r="AG157" s="76">
        <v>17.282678343493199</v>
      </c>
      <c r="AH157" s="76">
        <v>18.035094190768199</v>
      </c>
      <c r="AI157" s="76">
        <v>18.446272634603901</v>
      </c>
      <c r="AJ157" s="76">
        <v>18.6883249776849</v>
      </c>
      <c r="AK157" s="76">
        <v>18.776843377685999</v>
      </c>
      <c r="AL157" s="76">
        <v>18.776843377685999</v>
      </c>
      <c r="AM157" s="76">
        <v>18.776843377685999</v>
      </c>
      <c r="AN157" s="76">
        <v>18.807027078545499</v>
      </c>
      <c r="AO157" s="76">
        <v>18.807027078545499</v>
      </c>
      <c r="AP157" s="76">
        <v>18.807027078545499</v>
      </c>
      <c r="AQ157" s="76">
        <v>18.807027078545499</v>
      </c>
      <c r="AR157" s="76">
        <v>19.111245648616201</v>
      </c>
      <c r="AS157" s="76">
        <v>16.001245648616202</v>
      </c>
      <c r="AT157" s="76">
        <v>15.9912456486162</v>
      </c>
    </row>
    <row r="158" spans="14:46" x14ac:dyDescent="0.25">
      <c r="N158" s="35" t="s">
        <v>44</v>
      </c>
      <c r="O158" s="76">
        <v>0</v>
      </c>
      <c r="P158" s="76">
        <v>0</v>
      </c>
      <c r="Q158" s="76">
        <v>0</v>
      </c>
      <c r="R158" s="76">
        <v>0</v>
      </c>
      <c r="S158" s="76">
        <v>0</v>
      </c>
      <c r="T158" s="76">
        <v>0</v>
      </c>
      <c r="U158" s="76">
        <v>0</v>
      </c>
      <c r="V158" s="76">
        <v>0</v>
      </c>
      <c r="W158" s="76">
        <v>0</v>
      </c>
      <c r="X158" s="76">
        <v>0</v>
      </c>
      <c r="Y158" s="76">
        <v>0</v>
      </c>
      <c r="Z158" s="76">
        <v>0.162823409640314</v>
      </c>
      <c r="AA158" s="76">
        <v>0.412823409640314</v>
      </c>
      <c r="AB158" s="76">
        <v>0.66282340964031405</v>
      </c>
      <c r="AC158" s="76">
        <v>0.91282340964031405</v>
      </c>
      <c r="AD158" s="76">
        <v>1.1628234096403101</v>
      </c>
      <c r="AE158" s="76">
        <v>1.4128234096403101</v>
      </c>
      <c r="AF158" s="76">
        <v>1.4128234096403101</v>
      </c>
      <c r="AG158" s="76">
        <v>1.4128234096403101</v>
      </c>
      <c r="AH158" s="76">
        <v>1.4128234096403101</v>
      </c>
      <c r="AI158" s="76">
        <v>1.52376061556811</v>
      </c>
      <c r="AJ158" s="76">
        <v>1.77376061556811</v>
      </c>
      <c r="AK158" s="76">
        <v>2.02376061556811</v>
      </c>
      <c r="AL158" s="76">
        <v>2.1898752975572302</v>
      </c>
      <c r="AM158" s="76">
        <v>2.25</v>
      </c>
      <c r="AN158" s="76">
        <v>2.5</v>
      </c>
      <c r="AO158" s="76">
        <v>2.5</v>
      </c>
      <c r="AP158" s="76">
        <v>2.5</v>
      </c>
      <c r="AQ158" s="76">
        <v>2.5</v>
      </c>
      <c r="AR158" s="76">
        <v>2.75</v>
      </c>
      <c r="AS158" s="76">
        <v>3</v>
      </c>
      <c r="AT158" s="76">
        <v>3</v>
      </c>
    </row>
    <row r="159" spans="14:46" x14ac:dyDescent="0.25">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row>
    <row r="160" spans="14:46" x14ac:dyDescent="0.25">
      <c r="N160" s="72" t="s">
        <v>245</v>
      </c>
      <c r="O160" s="19"/>
      <c r="P160" s="19"/>
      <c r="Q160" s="19"/>
      <c r="R160" s="19"/>
      <c r="S160" s="19"/>
      <c r="T160" s="19"/>
      <c r="U160" s="19"/>
      <c r="V160" s="19"/>
      <c r="W160" s="19"/>
      <c r="X160" s="19"/>
      <c r="Y160" s="19"/>
      <c r="Z160" s="160">
        <v>2030</v>
      </c>
      <c r="AA160" s="160">
        <v>2031</v>
      </c>
      <c r="AB160" s="160">
        <v>2032</v>
      </c>
      <c r="AC160" s="160">
        <v>2033</v>
      </c>
      <c r="AD160" s="160">
        <v>2034</v>
      </c>
      <c r="AE160" s="160">
        <v>2035</v>
      </c>
      <c r="AF160" s="160">
        <v>2036</v>
      </c>
      <c r="AG160" s="160">
        <v>2037</v>
      </c>
      <c r="AH160" s="160">
        <v>2038</v>
      </c>
      <c r="AI160" s="160">
        <v>2039</v>
      </c>
      <c r="AJ160" s="160">
        <v>2040</v>
      </c>
      <c r="AK160" s="160">
        <v>2041</v>
      </c>
      <c r="AL160" s="160">
        <v>2042</v>
      </c>
      <c r="AM160" s="160">
        <v>2043</v>
      </c>
      <c r="AN160" s="160">
        <v>2044</v>
      </c>
      <c r="AO160" s="160">
        <v>2045</v>
      </c>
      <c r="AP160" s="160">
        <v>2046</v>
      </c>
      <c r="AQ160" s="160">
        <v>2047</v>
      </c>
      <c r="AR160" s="160">
        <v>2048</v>
      </c>
      <c r="AS160" s="160">
        <v>2049</v>
      </c>
      <c r="AT160" s="160">
        <v>2050</v>
      </c>
    </row>
    <row r="161" spans="14:47" x14ac:dyDescent="0.25">
      <c r="N161" s="205" t="s">
        <v>35</v>
      </c>
      <c r="O161" s="66">
        <f>O131-O151</f>
        <v>0</v>
      </c>
      <c r="P161" s="66">
        <f t="shared" ref="P161:AT161" si="0">P131-P151</f>
        <v>0</v>
      </c>
      <c r="Q161" s="66">
        <f t="shared" si="0"/>
        <v>0</v>
      </c>
      <c r="R161" s="66">
        <f t="shared" si="0"/>
        <v>0</v>
      </c>
      <c r="S161" s="66">
        <f t="shared" si="0"/>
        <v>0</v>
      </c>
      <c r="T161" s="66">
        <f t="shared" si="0"/>
        <v>0</v>
      </c>
      <c r="U161" s="66">
        <f t="shared" si="0"/>
        <v>0</v>
      </c>
      <c r="V161" s="66">
        <f t="shared" si="0"/>
        <v>0</v>
      </c>
      <c r="W161" s="66">
        <f t="shared" si="0"/>
        <v>0</v>
      </c>
      <c r="X161" s="66">
        <f t="shared" si="0"/>
        <v>0</v>
      </c>
      <c r="Y161" s="66">
        <f t="shared" si="0"/>
        <v>0</v>
      </c>
      <c r="Z161" s="66">
        <f t="shared" si="0"/>
        <v>0</v>
      </c>
      <c r="AA161" s="66">
        <f t="shared" si="0"/>
        <v>0</v>
      </c>
      <c r="AB161" s="66">
        <f t="shared" si="0"/>
        <v>0</v>
      </c>
      <c r="AC161" s="66">
        <f t="shared" si="0"/>
        <v>0</v>
      </c>
      <c r="AD161" s="66">
        <f t="shared" si="0"/>
        <v>0.25</v>
      </c>
      <c r="AE161" s="66">
        <f t="shared" si="0"/>
        <v>0.5</v>
      </c>
      <c r="AF161" s="66">
        <f t="shared" si="0"/>
        <v>0.75</v>
      </c>
      <c r="AG161" s="66">
        <f t="shared" si="0"/>
        <v>1</v>
      </c>
      <c r="AH161" s="66">
        <f t="shared" si="0"/>
        <v>1.25</v>
      </c>
      <c r="AI161" s="66">
        <f t="shared" si="0"/>
        <v>1.5</v>
      </c>
      <c r="AJ161" s="66">
        <f t="shared" si="0"/>
        <v>1.7499999999999998</v>
      </c>
      <c r="AK161" s="66">
        <f t="shared" si="0"/>
        <v>1.84</v>
      </c>
      <c r="AL161" s="66">
        <f t="shared" si="0"/>
        <v>1.84</v>
      </c>
      <c r="AM161" s="66">
        <f t="shared" si="0"/>
        <v>1.657279319884065</v>
      </c>
      <c r="AN161" s="66">
        <f t="shared" si="0"/>
        <v>1.407279319884065</v>
      </c>
      <c r="AO161" s="66">
        <f t="shared" si="0"/>
        <v>1.157279319884065</v>
      </c>
      <c r="AP161" s="66">
        <f t="shared" si="0"/>
        <v>0.90727931988406008</v>
      </c>
      <c r="AQ161" s="66">
        <f t="shared" si="0"/>
        <v>0.65727931988406008</v>
      </c>
      <c r="AR161" s="66">
        <f t="shared" si="0"/>
        <v>0.40727931988406008</v>
      </c>
      <c r="AS161" s="66">
        <f t="shared" si="0"/>
        <v>0.15727931988407007</v>
      </c>
      <c r="AT161" s="66">
        <f t="shared" si="0"/>
        <v>0</v>
      </c>
    </row>
    <row r="162" spans="14:47" x14ac:dyDescent="0.25">
      <c r="N162" s="205" t="s">
        <v>36</v>
      </c>
      <c r="O162" s="66">
        <f t="shared" ref="O162:AD168" si="1">O132-O152</f>
        <v>0</v>
      </c>
      <c r="P162" s="66">
        <f t="shared" si="1"/>
        <v>0</v>
      </c>
      <c r="Q162" s="66">
        <f t="shared" si="1"/>
        <v>0</v>
      </c>
      <c r="R162" s="66">
        <f t="shared" si="1"/>
        <v>0</v>
      </c>
      <c r="S162" s="66">
        <f t="shared" si="1"/>
        <v>0</v>
      </c>
      <c r="T162" s="66">
        <f t="shared" si="1"/>
        <v>0</v>
      </c>
      <c r="U162" s="66">
        <f t="shared" si="1"/>
        <v>0</v>
      </c>
      <c r="V162" s="66">
        <f t="shared" si="1"/>
        <v>0</v>
      </c>
      <c r="W162" s="66">
        <f t="shared" si="1"/>
        <v>0</v>
      </c>
      <c r="X162" s="66">
        <f t="shared" si="1"/>
        <v>0</v>
      </c>
      <c r="Y162" s="66">
        <f t="shared" si="1"/>
        <v>0</v>
      </c>
      <c r="Z162" s="66">
        <f t="shared" si="1"/>
        <v>0</v>
      </c>
      <c r="AA162" s="66">
        <f t="shared" si="1"/>
        <v>0</v>
      </c>
      <c r="AB162" s="66">
        <f t="shared" si="1"/>
        <v>0</v>
      </c>
      <c r="AC162" s="66">
        <f t="shared" si="1"/>
        <v>0</v>
      </c>
      <c r="AD162" s="66">
        <f t="shared" si="1"/>
        <v>0</v>
      </c>
      <c r="AE162" s="66">
        <f t="shared" ref="AE162:AT162" si="2">AE132-AE152</f>
        <v>0</v>
      </c>
      <c r="AF162" s="66">
        <f t="shared" si="2"/>
        <v>0</v>
      </c>
      <c r="AG162" s="66">
        <f t="shared" si="2"/>
        <v>0</v>
      </c>
      <c r="AH162" s="66">
        <f t="shared" si="2"/>
        <v>0</v>
      </c>
      <c r="AI162" s="66">
        <f t="shared" si="2"/>
        <v>0</v>
      </c>
      <c r="AJ162" s="66">
        <f t="shared" si="2"/>
        <v>0</v>
      </c>
      <c r="AK162" s="66">
        <f t="shared" si="2"/>
        <v>0</v>
      </c>
      <c r="AL162" s="66">
        <f t="shared" si="2"/>
        <v>0</v>
      </c>
      <c r="AM162" s="66">
        <f t="shared" si="2"/>
        <v>0</v>
      </c>
      <c r="AN162" s="66">
        <f t="shared" si="2"/>
        <v>0</v>
      </c>
      <c r="AO162" s="66">
        <f t="shared" si="2"/>
        <v>0</v>
      </c>
      <c r="AP162" s="66">
        <f t="shared" si="2"/>
        <v>0</v>
      </c>
      <c r="AQ162" s="66">
        <f t="shared" si="2"/>
        <v>0</v>
      </c>
      <c r="AR162" s="66">
        <f t="shared" si="2"/>
        <v>0</v>
      </c>
      <c r="AS162" s="66">
        <f t="shared" si="2"/>
        <v>0</v>
      </c>
      <c r="AT162" s="66">
        <f t="shared" si="2"/>
        <v>0</v>
      </c>
    </row>
    <row r="163" spans="14:47" x14ac:dyDescent="0.25">
      <c r="N163" s="205" t="s">
        <v>37</v>
      </c>
      <c r="O163" s="66">
        <f t="shared" si="1"/>
        <v>0</v>
      </c>
      <c r="P163" s="66">
        <f t="shared" ref="P163:AD163" si="3">P133-P153</f>
        <v>0</v>
      </c>
      <c r="Q163" s="66">
        <f t="shared" si="3"/>
        <v>0</v>
      </c>
      <c r="R163" s="66">
        <f t="shared" si="3"/>
        <v>0</v>
      </c>
      <c r="S163" s="66">
        <f t="shared" si="3"/>
        <v>0</v>
      </c>
      <c r="T163" s="66">
        <f t="shared" si="3"/>
        <v>0</v>
      </c>
      <c r="U163" s="66">
        <f t="shared" si="3"/>
        <v>0</v>
      </c>
      <c r="V163" s="66">
        <f t="shared" si="3"/>
        <v>0</v>
      </c>
      <c r="W163" s="66">
        <f t="shared" si="3"/>
        <v>0</v>
      </c>
      <c r="X163" s="66">
        <f t="shared" si="3"/>
        <v>0</v>
      </c>
      <c r="Y163" s="66">
        <f t="shared" si="3"/>
        <v>0</v>
      </c>
      <c r="Z163" s="66">
        <f t="shared" si="3"/>
        <v>0</v>
      </c>
      <c r="AA163" s="66">
        <f t="shared" si="3"/>
        <v>0</v>
      </c>
      <c r="AB163" s="66">
        <f t="shared" si="3"/>
        <v>0</v>
      </c>
      <c r="AC163" s="66">
        <f t="shared" si="3"/>
        <v>0</v>
      </c>
      <c r="AD163" s="66">
        <f t="shared" si="3"/>
        <v>0</v>
      </c>
      <c r="AE163" s="66">
        <f t="shared" ref="AE163:AT163" si="4">AE133-AE153</f>
        <v>0</v>
      </c>
      <c r="AF163" s="66">
        <f t="shared" si="4"/>
        <v>0</v>
      </c>
      <c r="AG163" s="66">
        <f t="shared" si="4"/>
        <v>0</v>
      </c>
      <c r="AH163" s="66">
        <f t="shared" si="4"/>
        <v>0</v>
      </c>
      <c r="AI163" s="66">
        <f t="shared" si="4"/>
        <v>0</v>
      </c>
      <c r="AJ163" s="66">
        <f t="shared" si="4"/>
        <v>0</v>
      </c>
      <c r="AK163" s="66">
        <f t="shared" si="4"/>
        <v>0</v>
      </c>
      <c r="AL163" s="66">
        <f t="shared" si="4"/>
        <v>0</v>
      </c>
      <c r="AM163" s="66">
        <f t="shared" si="4"/>
        <v>0</v>
      </c>
      <c r="AN163" s="66">
        <f t="shared" si="4"/>
        <v>0</v>
      </c>
      <c r="AO163" s="66">
        <f t="shared" si="4"/>
        <v>0</v>
      </c>
      <c r="AP163" s="66">
        <f t="shared" si="4"/>
        <v>0</v>
      </c>
      <c r="AQ163" s="66">
        <f t="shared" si="4"/>
        <v>0</v>
      </c>
      <c r="AR163" s="66">
        <f t="shared" si="4"/>
        <v>0</v>
      </c>
      <c r="AS163" s="66">
        <f t="shared" si="4"/>
        <v>0</v>
      </c>
      <c r="AT163" s="66">
        <f t="shared" si="4"/>
        <v>0</v>
      </c>
    </row>
    <row r="164" spans="14:47" ht="15.75" thickBot="1" x14ac:dyDescent="0.3">
      <c r="N164" s="205" t="s">
        <v>40</v>
      </c>
      <c r="O164" s="66">
        <f t="shared" si="1"/>
        <v>0</v>
      </c>
      <c r="P164" s="66">
        <f t="shared" si="1"/>
        <v>0</v>
      </c>
      <c r="Q164" s="66">
        <f t="shared" si="1"/>
        <v>0</v>
      </c>
      <c r="R164" s="66">
        <f t="shared" si="1"/>
        <v>0</v>
      </c>
      <c r="S164" s="66">
        <f t="shared" si="1"/>
        <v>0</v>
      </c>
      <c r="T164" s="66">
        <f t="shared" si="1"/>
        <v>0</v>
      </c>
      <c r="U164" s="66">
        <f t="shared" si="1"/>
        <v>0</v>
      </c>
      <c r="V164" s="66">
        <f t="shared" si="1"/>
        <v>0</v>
      </c>
      <c r="W164" s="66">
        <f t="shared" si="1"/>
        <v>0</v>
      </c>
      <c r="X164" s="66">
        <f t="shared" si="1"/>
        <v>0</v>
      </c>
      <c r="Y164" s="66">
        <f t="shared" si="1"/>
        <v>0</v>
      </c>
      <c r="Z164" s="66">
        <f t="shared" si="1"/>
        <v>0</v>
      </c>
      <c r="AA164" s="66">
        <f t="shared" si="1"/>
        <v>0</v>
      </c>
      <c r="AB164" s="66">
        <f t="shared" si="1"/>
        <v>0</v>
      </c>
      <c r="AC164" s="66">
        <f t="shared" si="1"/>
        <v>0</v>
      </c>
      <c r="AD164" s="66">
        <f t="shared" si="1"/>
        <v>0</v>
      </c>
      <c r="AE164" s="66">
        <f t="shared" ref="AE164:AT164" si="5">AE134-AE154</f>
        <v>0</v>
      </c>
      <c r="AF164" s="66">
        <f t="shared" si="5"/>
        <v>0</v>
      </c>
      <c r="AG164" s="66">
        <f t="shared" si="5"/>
        <v>0</v>
      </c>
      <c r="AH164" s="66">
        <f t="shared" si="5"/>
        <v>0</v>
      </c>
      <c r="AI164" s="66">
        <f t="shared" si="5"/>
        <v>0</v>
      </c>
      <c r="AJ164" s="66">
        <f t="shared" si="5"/>
        <v>0</v>
      </c>
      <c r="AK164" s="66">
        <f t="shared" si="5"/>
        <v>0</v>
      </c>
      <c r="AL164" s="66">
        <f t="shared" si="5"/>
        <v>0</v>
      </c>
      <c r="AM164" s="66">
        <f t="shared" si="5"/>
        <v>0</v>
      </c>
      <c r="AN164" s="66">
        <f t="shared" si="5"/>
        <v>0</v>
      </c>
      <c r="AO164" s="66">
        <f t="shared" si="5"/>
        <v>0</v>
      </c>
      <c r="AP164" s="66">
        <f t="shared" si="5"/>
        <v>0</v>
      </c>
      <c r="AQ164" s="66">
        <f t="shared" si="5"/>
        <v>0</v>
      </c>
      <c r="AR164" s="66">
        <f t="shared" si="5"/>
        <v>0</v>
      </c>
      <c r="AS164" s="66">
        <f t="shared" si="5"/>
        <v>0</v>
      </c>
      <c r="AT164" s="66">
        <f t="shared" si="5"/>
        <v>4.9999999999999989E-2</v>
      </c>
    </row>
    <row r="165" spans="14:47" x14ac:dyDescent="0.25">
      <c r="N165" s="205" t="s">
        <v>41</v>
      </c>
      <c r="O165" s="66">
        <f t="shared" si="1"/>
        <v>0</v>
      </c>
      <c r="P165" s="66">
        <f t="shared" si="1"/>
        <v>0</v>
      </c>
      <c r="Q165" s="66">
        <f t="shared" si="1"/>
        <v>0</v>
      </c>
      <c r="R165" s="66">
        <f t="shared" si="1"/>
        <v>0</v>
      </c>
      <c r="S165" s="66">
        <f t="shared" si="1"/>
        <v>0</v>
      </c>
      <c r="T165" s="66">
        <f t="shared" si="1"/>
        <v>0</v>
      </c>
      <c r="U165" s="66">
        <f t="shared" si="1"/>
        <v>0</v>
      </c>
      <c r="V165" s="66">
        <f t="shared" si="1"/>
        <v>0</v>
      </c>
      <c r="W165" s="66">
        <f t="shared" si="1"/>
        <v>0</v>
      </c>
      <c r="X165" s="66">
        <f t="shared" si="1"/>
        <v>0</v>
      </c>
      <c r="Y165" s="66">
        <f t="shared" si="1"/>
        <v>0</v>
      </c>
      <c r="Z165" s="66">
        <f t="shared" si="1"/>
        <v>0</v>
      </c>
      <c r="AA165" s="66">
        <f t="shared" si="1"/>
        <v>0</v>
      </c>
      <c r="AB165" s="66">
        <f t="shared" si="1"/>
        <v>0.75</v>
      </c>
      <c r="AC165" s="66">
        <f t="shared" si="1"/>
        <v>1.5</v>
      </c>
      <c r="AD165" s="66">
        <f t="shared" si="1"/>
        <v>1.5812841080194993</v>
      </c>
      <c r="AE165" s="66">
        <f t="shared" ref="AE165:AT165" si="6">AE135-AE155</f>
        <v>1.5812841080194993</v>
      </c>
      <c r="AF165" s="66">
        <f t="shared" si="6"/>
        <v>2.3312841080194993</v>
      </c>
      <c r="AG165" s="66">
        <f t="shared" si="6"/>
        <v>3.0812841080194993</v>
      </c>
      <c r="AH165" s="66">
        <f t="shared" si="6"/>
        <v>3.8312841080194993</v>
      </c>
      <c r="AI165" s="66">
        <f t="shared" si="6"/>
        <v>4.5812841080194993</v>
      </c>
      <c r="AJ165" s="66">
        <f t="shared" si="6"/>
        <v>5.3312841080194993</v>
      </c>
      <c r="AK165" s="66">
        <f t="shared" si="6"/>
        <v>6.0812841080194993</v>
      </c>
      <c r="AL165" s="66">
        <f t="shared" si="6"/>
        <v>6.8312841080194993</v>
      </c>
      <c r="AM165" s="66">
        <f t="shared" si="6"/>
        <v>7.5812841080194993</v>
      </c>
      <c r="AN165" s="66">
        <f t="shared" si="6"/>
        <v>8.2124879885633</v>
      </c>
      <c r="AO165" s="66">
        <f t="shared" si="6"/>
        <v>8.8580797070685993</v>
      </c>
      <c r="AP165" s="66">
        <f t="shared" si="6"/>
        <v>9.6080797070685993</v>
      </c>
      <c r="AQ165" s="66">
        <f t="shared" si="6"/>
        <v>9.6080797070685993</v>
      </c>
      <c r="AR165" s="66">
        <f t="shared" si="6"/>
        <v>9.6080797070685993</v>
      </c>
      <c r="AS165" s="66">
        <f t="shared" si="6"/>
        <v>9.6080797070685975</v>
      </c>
      <c r="AT165" s="66">
        <f t="shared" si="6"/>
        <v>9.608079707068601</v>
      </c>
      <c r="AU165" s="213"/>
    </row>
    <row r="166" spans="14:47" x14ac:dyDescent="0.25">
      <c r="N166" s="205" t="s">
        <v>42</v>
      </c>
      <c r="O166" s="66">
        <f t="shared" si="1"/>
        <v>0</v>
      </c>
      <c r="P166" s="66">
        <f t="shared" si="1"/>
        <v>0</v>
      </c>
      <c r="Q166" s="66">
        <f t="shared" si="1"/>
        <v>0</v>
      </c>
      <c r="R166" s="66">
        <f t="shared" si="1"/>
        <v>0</v>
      </c>
      <c r="S166" s="66">
        <f t="shared" si="1"/>
        <v>0</v>
      </c>
      <c r="T166" s="66">
        <f t="shared" si="1"/>
        <v>0</v>
      </c>
      <c r="U166" s="66">
        <f t="shared" si="1"/>
        <v>0</v>
      </c>
      <c r="V166" s="66">
        <f t="shared" si="1"/>
        <v>0</v>
      </c>
      <c r="W166" s="66">
        <f t="shared" si="1"/>
        <v>0</v>
      </c>
      <c r="X166" s="66">
        <f t="shared" si="1"/>
        <v>0</v>
      </c>
      <c r="Y166" s="66">
        <f t="shared" si="1"/>
        <v>0</v>
      </c>
      <c r="Z166" s="66">
        <f t="shared" si="1"/>
        <v>0</v>
      </c>
      <c r="AA166" s="66">
        <f t="shared" si="1"/>
        <v>0</v>
      </c>
      <c r="AB166" s="66">
        <f t="shared" si="1"/>
        <v>0</v>
      </c>
      <c r="AC166" s="66">
        <f t="shared" si="1"/>
        <v>0</v>
      </c>
      <c r="AD166" s="66">
        <f t="shared" si="1"/>
        <v>0</v>
      </c>
      <c r="AE166" s="66">
        <f t="shared" ref="AE166:AT166" si="7">AE136-AE156</f>
        <v>0</v>
      </c>
      <c r="AF166" s="66">
        <f t="shared" si="7"/>
        <v>0</v>
      </c>
      <c r="AG166" s="66">
        <f t="shared" si="7"/>
        <v>0</v>
      </c>
      <c r="AH166" s="66">
        <f t="shared" si="7"/>
        <v>0</v>
      </c>
      <c r="AI166" s="66">
        <f t="shared" si="7"/>
        <v>0</v>
      </c>
      <c r="AJ166" s="66">
        <f t="shared" si="7"/>
        <v>0</v>
      </c>
      <c r="AK166" s="66">
        <f t="shared" si="7"/>
        <v>0</v>
      </c>
      <c r="AL166" s="66">
        <f t="shared" si="7"/>
        <v>0</v>
      </c>
      <c r="AM166" s="66">
        <f t="shared" si="7"/>
        <v>0</v>
      </c>
      <c r="AN166" s="66">
        <f t="shared" si="7"/>
        <v>0</v>
      </c>
      <c r="AO166" s="66">
        <f t="shared" si="7"/>
        <v>0</v>
      </c>
      <c r="AP166" s="66">
        <f t="shared" si="7"/>
        <v>0</v>
      </c>
      <c r="AQ166" s="66">
        <f t="shared" si="7"/>
        <v>0</v>
      </c>
      <c r="AR166" s="66">
        <f t="shared" si="7"/>
        <v>0</v>
      </c>
      <c r="AS166" s="66">
        <f t="shared" si="7"/>
        <v>0</v>
      </c>
      <c r="AT166" s="66">
        <f t="shared" si="7"/>
        <v>0</v>
      </c>
      <c r="AU166" s="214"/>
    </row>
    <row r="167" spans="14:47" x14ac:dyDescent="0.25">
      <c r="N167" s="205" t="s">
        <v>43</v>
      </c>
      <c r="O167" s="66">
        <f t="shared" si="1"/>
        <v>0</v>
      </c>
      <c r="P167" s="66">
        <f t="shared" si="1"/>
        <v>0</v>
      </c>
      <c r="Q167" s="66">
        <f t="shared" si="1"/>
        <v>0</v>
      </c>
      <c r="R167" s="66">
        <f t="shared" si="1"/>
        <v>0</v>
      </c>
      <c r="S167" s="66">
        <f t="shared" si="1"/>
        <v>0</v>
      </c>
      <c r="T167" s="66">
        <f t="shared" si="1"/>
        <v>0</v>
      </c>
      <c r="U167" s="66">
        <f t="shared" si="1"/>
        <v>0</v>
      </c>
      <c r="V167" s="66">
        <f t="shared" si="1"/>
        <v>0</v>
      </c>
      <c r="W167" s="66">
        <f t="shared" si="1"/>
        <v>0</v>
      </c>
      <c r="X167" s="66">
        <f t="shared" si="1"/>
        <v>0</v>
      </c>
      <c r="Y167" s="66">
        <f t="shared" si="1"/>
        <v>0</v>
      </c>
      <c r="Z167" s="66">
        <f t="shared" si="1"/>
        <v>0</v>
      </c>
      <c r="AA167" s="66">
        <f t="shared" si="1"/>
        <v>-0.48692326769620031</v>
      </c>
      <c r="AB167" s="66">
        <f t="shared" si="1"/>
        <v>-0.48692326769619854</v>
      </c>
      <c r="AC167" s="66">
        <f t="shared" si="1"/>
        <v>-0.48692326769620031</v>
      </c>
      <c r="AD167" s="66">
        <f t="shared" si="1"/>
        <v>-0.48692326769620031</v>
      </c>
      <c r="AE167" s="66">
        <f t="shared" ref="AE167:AT167" si="8">AE137-AE157</f>
        <v>-0.48692326769620031</v>
      </c>
      <c r="AF167" s="66">
        <f t="shared" si="8"/>
        <v>-0.17867262333630052</v>
      </c>
      <c r="AG167" s="66">
        <f t="shared" si="8"/>
        <v>0.18039838881060177</v>
      </c>
      <c r="AH167" s="66">
        <f t="shared" si="8"/>
        <v>5.8845532283701374E-2</v>
      </c>
      <c r="AI167" s="66">
        <f t="shared" si="8"/>
        <v>-0.35233291155200064</v>
      </c>
      <c r="AJ167" s="66">
        <f t="shared" si="8"/>
        <v>-0.59438525463299996</v>
      </c>
      <c r="AK167" s="66">
        <f t="shared" si="8"/>
        <v>-0.68290365463409941</v>
      </c>
      <c r="AL167" s="66">
        <f t="shared" si="8"/>
        <v>-0.68290365463409941</v>
      </c>
      <c r="AM167" s="66">
        <f t="shared" si="8"/>
        <v>-0.68290365463409941</v>
      </c>
      <c r="AN167" s="66">
        <f t="shared" si="8"/>
        <v>-0.71308735549359881</v>
      </c>
      <c r="AO167" s="66">
        <f t="shared" si="8"/>
        <v>-0.71308735549359881</v>
      </c>
      <c r="AP167" s="66">
        <f t="shared" si="8"/>
        <v>-0.71308735549359881</v>
      </c>
      <c r="AQ167" s="66">
        <f t="shared" si="8"/>
        <v>-0.71308735549359881</v>
      </c>
      <c r="AR167" s="66">
        <f t="shared" si="8"/>
        <v>-1.0173059255643011</v>
      </c>
      <c r="AS167" s="66">
        <f t="shared" si="8"/>
        <v>-1.0173059255643011</v>
      </c>
      <c r="AT167" s="66">
        <f t="shared" si="8"/>
        <v>-1.0173059255642993</v>
      </c>
      <c r="AU167" s="214"/>
    </row>
    <row r="168" spans="14:47" x14ac:dyDescent="0.25">
      <c r="N168" s="205" t="s">
        <v>44</v>
      </c>
      <c r="O168" s="66">
        <f t="shared" si="1"/>
        <v>0</v>
      </c>
      <c r="P168" s="66">
        <f t="shared" si="1"/>
        <v>0</v>
      </c>
      <c r="Q168" s="66">
        <f t="shared" si="1"/>
        <v>0</v>
      </c>
      <c r="R168" s="66">
        <f t="shared" si="1"/>
        <v>0</v>
      </c>
      <c r="S168" s="66">
        <f t="shared" si="1"/>
        <v>0</v>
      </c>
      <c r="T168" s="66">
        <f t="shared" si="1"/>
        <v>0</v>
      </c>
      <c r="U168" s="66">
        <f t="shared" si="1"/>
        <v>0</v>
      </c>
      <c r="V168" s="66">
        <f t="shared" si="1"/>
        <v>0</v>
      </c>
      <c r="W168" s="66">
        <f t="shared" si="1"/>
        <v>0</v>
      </c>
      <c r="X168" s="66">
        <f t="shared" si="1"/>
        <v>9.1832861766003401E-2</v>
      </c>
      <c r="Y168" s="66">
        <f t="shared" si="1"/>
        <v>0.441832861766003</v>
      </c>
      <c r="Z168" s="66">
        <f t="shared" si="1"/>
        <v>0.62900945212568904</v>
      </c>
      <c r="AA168" s="66">
        <f t="shared" si="1"/>
        <v>0.62900945212568593</v>
      </c>
      <c r="AB168" s="66">
        <f t="shared" si="1"/>
        <v>0.62900945212568593</v>
      </c>
      <c r="AC168" s="66">
        <f t="shared" si="1"/>
        <v>0.62900945212568593</v>
      </c>
      <c r="AD168" s="66">
        <f t="shared" si="1"/>
        <v>0.62900945212568993</v>
      </c>
      <c r="AE168" s="66">
        <f t="shared" ref="AE168:AT168" si="9">AE138-AE158</f>
        <v>0.62900945212569015</v>
      </c>
      <c r="AF168" s="66">
        <f t="shared" si="9"/>
        <v>0.87900945212569015</v>
      </c>
      <c r="AG168" s="66">
        <f t="shared" si="9"/>
        <v>1.1290094521256901</v>
      </c>
      <c r="AH168" s="66">
        <f t="shared" si="9"/>
        <v>1.3790094521256901</v>
      </c>
      <c r="AI168" s="66">
        <f t="shared" si="9"/>
        <v>1.47623938443189</v>
      </c>
      <c r="AJ168" s="66">
        <f t="shared" si="9"/>
        <v>1.22623938443189</v>
      </c>
      <c r="AK168" s="66">
        <f t="shared" si="9"/>
        <v>0.97623938443188996</v>
      </c>
      <c r="AL168" s="66">
        <f t="shared" si="9"/>
        <v>0.8101247024427698</v>
      </c>
      <c r="AM168" s="66">
        <f t="shared" si="9"/>
        <v>0.75</v>
      </c>
      <c r="AN168" s="66">
        <f t="shared" si="9"/>
        <v>0.5</v>
      </c>
      <c r="AO168" s="66">
        <f t="shared" si="9"/>
        <v>0.5</v>
      </c>
      <c r="AP168" s="66">
        <f t="shared" si="9"/>
        <v>0.5</v>
      </c>
      <c r="AQ168" s="66">
        <f t="shared" si="9"/>
        <v>0.5</v>
      </c>
      <c r="AR168" s="66">
        <f t="shared" si="9"/>
        <v>0.25</v>
      </c>
      <c r="AS168" s="66">
        <f t="shared" si="9"/>
        <v>0</v>
      </c>
      <c r="AT168" s="66">
        <f t="shared" si="9"/>
        <v>0</v>
      </c>
      <c r="AU168" s="214"/>
    </row>
    <row r="169" spans="14:47" x14ac:dyDescent="0.25">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212"/>
    </row>
    <row r="170" spans="14:47" x14ac:dyDescent="0.25">
      <c r="N170" s="37" t="s">
        <v>362</v>
      </c>
      <c r="O170" s="72">
        <v>2034</v>
      </c>
      <c r="P170" s="72">
        <v>2035</v>
      </c>
      <c r="Q170" s="72">
        <v>2036</v>
      </c>
      <c r="R170" s="72">
        <v>2037</v>
      </c>
      <c r="S170" s="72">
        <v>2038</v>
      </c>
      <c r="T170" s="72">
        <v>2039</v>
      </c>
      <c r="U170" s="72">
        <v>2040</v>
      </c>
      <c r="V170" s="72">
        <v>2041</v>
      </c>
      <c r="W170" s="72">
        <v>2042</v>
      </c>
      <c r="X170" s="72">
        <v>2043</v>
      </c>
      <c r="Y170" s="72">
        <v>2044</v>
      </c>
      <c r="Z170" s="72">
        <v>2045</v>
      </c>
      <c r="AA170" s="72">
        <v>2046</v>
      </c>
      <c r="AB170" s="72">
        <v>2047</v>
      </c>
      <c r="AC170" s="72">
        <v>2048</v>
      </c>
      <c r="AD170" s="72">
        <v>2049</v>
      </c>
      <c r="AE170" s="72">
        <v>2050</v>
      </c>
      <c r="AU170" s="212"/>
    </row>
    <row r="171" spans="14:47" x14ac:dyDescent="0.25">
      <c r="N171" s="1" t="s">
        <v>363</v>
      </c>
      <c r="O171" s="8">
        <v>3.68</v>
      </c>
      <c r="P171" s="8">
        <v>3.93</v>
      </c>
      <c r="Q171" s="8">
        <v>4.18</v>
      </c>
      <c r="R171" s="8">
        <v>4.43</v>
      </c>
      <c r="S171" s="8">
        <v>4.68</v>
      </c>
      <c r="T171" s="8">
        <v>4.93</v>
      </c>
      <c r="U171" s="8">
        <v>5.18</v>
      </c>
      <c r="V171" s="8">
        <v>5.27</v>
      </c>
      <c r="W171" s="8">
        <v>5.27</v>
      </c>
      <c r="X171" s="8">
        <v>5.27</v>
      </c>
      <c r="Y171" s="8">
        <v>5.27</v>
      </c>
      <c r="Z171" s="8">
        <v>5.27</v>
      </c>
      <c r="AA171" s="8">
        <v>5.27</v>
      </c>
      <c r="AB171" s="8">
        <v>5.27</v>
      </c>
      <c r="AC171" s="8">
        <v>5.27</v>
      </c>
      <c r="AD171" s="8">
        <v>5.27</v>
      </c>
      <c r="AE171" s="8">
        <v>5.27</v>
      </c>
    </row>
    <row r="172" spans="14:47" x14ac:dyDescent="0.25">
      <c r="N172" s="1" t="s">
        <v>364</v>
      </c>
      <c r="O172" s="8">
        <v>3.43</v>
      </c>
      <c r="P172" s="8">
        <v>3.43</v>
      </c>
      <c r="Q172" s="8">
        <v>3.43</v>
      </c>
      <c r="R172" s="8">
        <v>3.43</v>
      </c>
      <c r="S172" s="8">
        <v>3.43</v>
      </c>
      <c r="T172" s="8">
        <v>3.43</v>
      </c>
      <c r="U172" s="8">
        <v>3.43</v>
      </c>
      <c r="V172" s="8">
        <v>3.43</v>
      </c>
      <c r="W172" s="8">
        <v>3.43</v>
      </c>
      <c r="X172" s="8">
        <v>3.43</v>
      </c>
      <c r="Y172" s="8">
        <v>3.43</v>
      </c>
      <c r="Z172" s="8">
        <v>3.43</v>
      </c>
      <c r="AA172" s="8">
        <v>3.43</v>
      </c>
      <c r="AB172" s="8">
        <v>3.43</v>
      </c>
      <c r="AC172" s="8">
        <v>3.43</v>
      </c>
      <c r="AD172" s="8">
        <v>3.43</v>
      </c>
      <c r="AE172" s="8">
        <v>3.43</v>
      </c>
    </row>
    <row r="173" spans="14:47" x14ac:dyDescent="0.25">
      <c r="N173" s="1" t="s">
        <v>365</v>
      </c>
      <c r="O173" s="8">
        <v>3.43</v>
      </c>
      <c r="P173" s="8">
        <v>3.43</v>
      </c>
      <c r="Q173" s="8">
        <v>3.43</v>
      </c>
      <c r="R173" s="8">
        <v>3.43</v>
      </c>
      <c r="S173" s="8">
        <v>3.43</v>
      </c>
      <c r="T173" s="8">
        <v>3.43</v>
      </c>
      <c r="U173" s="8">
        <v>3.43</v>
      </c>
      <c r="V173" s="8">
        <v>3.43</v>
      </c>
      <c r="W173" s="8">
        <v>3.43</v>
      </c>
      <c r="X173" s="8">
        <v>3.6127206801159351</v>
      </c>
      <c r="Y173" s="8">
        <v>3.8627206801159351</v>
      </c>
      <c r="Z173" s="8">
        <v>4.1127206801159346</v>
      </c>
      <c r="AA173" s="8">
        <v>4.3627206801159399</v>
      </c>
      <c r="AB173" s="8">
        <v>4.6127206801159399</v>
      </c>
      <c r="AC173" s="8">
        <v>4.8627206801159399</v>
      </c>
      <c r="AD173" s="8">
        <v>5.1127206801159302</v>
      </c>
      <c r="AE173" s="8">
        <v>5.27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26D1-E4E6-4027-A3C2-C4B12220BFCC}">
  <dimension ref="A1:AT60"/>
  <sheetViews>
    <sheetView topLeftCell="A49" workbookViewId="0">
      <selection activeCell="AH6" sqref="AH6"/>
    </sheetView>
  </sheetViews>
  <sheetFormatPr defaultRowHeight="15" x14ac:dyDescent="0.25"/>
  <cols>
    <col min="1" max="1" width="23.5703125" bestFit="1" customWidth="1"/>
    <col min="2" max="2" width="19.42578125" bestFit="1" customWidth="1"/>
    <col min="3" max="3" width="24.28515625" bestFit="1" customWidth="1"/>
    <col min="4" max="4" width="28.28515625" bestFit="1" customWidth="1"/>
    <col min="5" max="5" width="12.28515625" bestFit="1" customWidth="1"/>
    <col min="6" max="6" width="15.28515625" bestFit="1" customWidth="1"/>
    <col min="7" max="7" width="37.85546875" bestFit="1" customWidth="1"/>
    <col min="8" max="8" width="18.140625" bestFit="1" customWidth="1"/>
    <col min="9" max="9" width="18.7109375" bestFit="1" customWidth="1"/>
    <col min="10" max="10" width="16.85546875" bestFit="1" customWidth="1"/>
    <col min="11" max="12" width="7.7109375" bestFit="1" customWidth="1"/>
    <col min="13" max="46" width="8.7109375" bestFit="1" customWidth="1"/>
  </cols>
  <sheetData>
    <row r="1" spans="1:46" x14ac:dyDescent="0.25">
      <c r="A1" s="75" t="s">
        <v>177</v>
      </c>
      <c r="B1" s="75" t="s">
        <v>178</v>
      </c>
      <c r="C1" s="75" t="s">
        <v>179</v>
      </c>
      <c r="D1" s="75" t="s">
        <v>180</v>
      </c>
      <c r="E1" s="75" t="s">
        <v>181</v>
      </c>
      <c r="F1" s="75">
        <v>2010</v>
      </c>
      <c r="G1" s="75">
        <v>2011</v>
      </c>
      <c r="H1" s="75">
        <v>2012</v>
      </c>
      <c r="I1" s="75">
        <v>2013</v>
      </c>
      <c r="J1" s="75">
        <v>2014</v>
      </c>
      <c r="K1" s="75">
        <v>2015</v>
      </c>
      <c r="L1" s="75">
        <v>2016</v>
      </c>
      <c r="M1" s="75">
        <v>2017</v>
      </c>
      <c r="N1" s="75">
        <v>2018</v>
      </c>
      <c r="O1" s="75">
        <v>2019</v>
      </c>
      <c r="P1" s="75">
        <v>2020</v>
      </c>
      <c r="Q1" s="75">
        <v>2021</v>
      </c>
      <c r="R1" s="75">
        <v>2022</v>
      </c>
      <c r="S1" s="75">
        <v>2023</v>
      </c>
      <c r="T1" s="75">
        <v>2024</v>
      </c>
      <c r="U1" s="75">
        <v>2025</v>
      </c>
      <c r="V1" s="75">
        <v>2026</v>
      </c>
      <c r="W1" s="75">
        <v>2027</v>
      </c>
      <c r="X1" s="75">
        <v>2028</v>
      </c>
      <c r="Y1" s="75">
        <v>2029</v>
      </c>
      <c r="Z1" s="75">
        <v>2030</v>
      </c>
      <c r="AA1" s="75">
        <v>2031</v>
      </c>
      <c r="AB1" s="75">
        <v>2032</v>
      </c>
      <c r="AC1" s="75">
        <v>2033</v>
      </c>
      <c r="AD1" s="75">
        <v>2034</v>
      </c>
      <c r="AE1" s="75">
        <v>2035</v>
      </c>
      <c r="AF1" s="75">
        <v>2036</v>
      </c>
      <c r="AG1" s="75">
        <v>2037</v>
      </c>
      <c r="AH1" s="75">
        <v>2038</v>
      </c>
      <c r="AI1" s="75">
        <v>2039</v>
      </c>
      <c r="AJ1" s="75">
        <v>2040</v>
      </c>
      <c r="AK1" s="75">
        <v>2041</v>
      </c>
      <c r="AL1" s="75">
        <v>2042</v>
      </c>
      <c r="AM1" s="75">
        <v>2043</v>
      </c>
      <c r="AN1" s="75">
        <v>2044</v>
      </c>
      <c r="AO1" s="75">
        <v>2045</v>
      </c>
      <c r="AP1" s="75">
        <v>2046</v>
      </c>
      <c r="AQ1" s="75">
        <v>2047</v>
      </c>
      <c r="AR1" s="75">
        <v>2048</v>
      </c>
      <c r="AS1" s="75">
        <v>2049</v>
      </c>
      <c r="AT1" s="75">
        <v>2050</v>
      </c>
    </row>
    <row r="2" spans="1:46" x14ac:dyDescent="0.25">
      <c r="A2" s="6" t="s">
        <v>182</v>
      </c>
      <c r="B2" s="6" t="s">
        <v>114</v>
      </c>
      <c r="C2" s="6" t="s">
        <v>183</v>
      </c>
      <c r="D2" s="6" t="s">
        <v>184</v>
      </c>
      <c r="E2" s="6" t="s">
        <v>193</v>
      </c>
      <c r="F2" s="7">
        <v>4616.5206333333335</v>
      </c>
      <c r="G2" s="76">
        <v>4606.5969341666669</v>
      </c>
      <c r="H2" s="76">
        <v>4596.6732350000002</v>
      </c>
      <c r="I2" s="76">
        <v>4586.7495358333335</v>
      </c>
      <c r="J2" s="76">
        <v>4576.8258366666669</v>
      </c>
      <c r="K2" s="76">
        <v>4566.9021375000002</v>
      </c>
      <c r="L2" s="76">
        <v>4556.9784383333335</v>
      </c>
      <c r="M2" s="76">
        <v>4547.0547391666669</v>
      </c>
      <c r="N2" s="76">
        <v>4537.1310399999993</v>
      </c>
      <c r="O2" s="76">
        <v>4527.2073408333326</v>
      </c>
      <c r="P2" s="76">
        <v>4517.2836416666669</v>
      </c>
      <c r="Q2" s="76">
        <v>4507.3599425000002</v>
      </c>
      <c r="R2" s="76">
        <v>4497.4362433333336</v>
      </c>
      <c r="S2" s="76">
        <v>4487.512544166666</v>
      </c>
      <c r="T2" s="76">
        <v>4477.5888449999993</v>
      </c>
      <c r="U2" s="76">
        <v>4467.6651458333326</v>
      </c>
      <c r="V2" s="76">
        <v>4457.741446666666</v>
      </c>
      <c r="W2" s="76">
        <v>4447.8177474999993</v>
      </c>
      <c r="X2" s="76">
        <v>4437.8940483333326</v>
      </c>
      <c r="Y2" s="76">
        <v>4427.970349166666</v>
      </c>
      <c r="Z2" s="7">
        <v>4418.0466499999993</v>
      </c>
      <c r="AA2" s="76">
        <v>4420.9484716666657</v>
      </c>
      <c r="AB2" s="76">
        <v>4423.850293333333</v>
      </c>
      <c r="AC2" s="76">
        <v>4426.7521149999993</v>
      </c>
      <c r="AD2" s="76">
        <v>4429.6539366666666</v>
      </c>
      <c r="AE2" s="76">
        <v>4432.555758333333</v>
      </c>
      <c r="AF2" s="76">
        <v>4435.4575799999993</v>
      </c>
      <c r="AG2" s="76">
        <v>4438.3594016666666</v>
      </c>
      <c r="AH2" s="76">
        <v>4441.261223333333</v>
      </c>
      <c r="AI2" s="76">
        <v>4444.1630449999993</v>
      </c>
      <c r="AJ2" s="76">
        <v>4447.0648666666666</v>
      </c>
      <c r="AK2" s="76">
        <v>4449.966688333333</v>
      </c>
      <c r="AL2" s="76">
        <v>4452.8685100000002</v>
      </c>
      <c r="AM2" s="76">
        <v>4455.7703316666666</v>
      </c>
      <c r="AN2" s="76">
        <v>4458.672153333333</v>
      </c>
      <c r="AO2" s="76">
        <v>4461.5739750000002</v>
      </c>
      <c r="AP2" s="76">
        <v>4464.4757966666666</v>
      </c>
      <c r="AQ2" s="76">
        <v>4467.377618333333</v>
      </c>
      <c r="AR2" s="76">
        <v>4470.2794400000002</v>
      </c>
      <c r="AS2" s="76">
        <v>4473.1812616666666</v>
      </c>
      <c r="AT2" s="7">
        <v>4476.0830833333339</v>
      </c>
    </row>
    <row r="3" spans="1:46" x14ac:dyDescent="0.25">
      <c r="A3" s="6" t="s">
        <v>182</v>
      </c>
      <c r="B3" s="6" t="s">
        <v>186</v>
      </c>
      <c r="C3" s="6" t="s">
        <v>183</v>
      </c>
      <c r="D3" s="6" t="s">
        <v>184</v>
      </c>
      <c r="E3" s="6" t="s">
        <v>193</v>
      </c>
      <c r="F3" s="7">
        <v>442.53926666666666</v>
      </c>
      <c r="G3" s="76">
        <v>440.17771583333337</v>
      </c>
      <c r="H3" s="76">
        <v>437.81616500000001</v>
      </c>
      <c r="I3" s="76">
        <v>435.45461416666666</v>
      </c>
      <c r="J3" s="76">
        <v>433.0930633333333</v>
      </c>
      <c r="K3" s="76">
        <v>430.73151250000001</v>
      </c>
      <c r="L3" s="76">
        <v>428.36996166666665</v>
      </c>
      <c r="M3" s="76">
        <v>426.0084108333333</v>
      </c>
      <c r="N3" s="76">
        <v>423.64686</v>
      </c>
      <c r="O3" s="76">
        <v>421.28530916666665</v>
      </c>
      <c r="P3" s="76">
        <v>418.92375833333335</v>
      </c>
      <c r="Q3" s="76">
        <v>416.5622075</v>
      </c>
      <c r="R3" s="76">
        <v>414.20065666666665</v>
      </c>
      <c r="S3" s="76">
        <v>411.83910583333335</v>
      </c>
      <c r="T3" s="76">
        <v>409.47755499999994</v>
      </c>
      <c r="U3" s="76">
        <v>407.11600416666664</v>
      </c>
      <c r="V3" s="76">
        <v>404.75445333333329</v>
      </c>
      <c r="W3" s="76">
        <v>402.39290249999999</v>
      </c>
      <c r="X3" s="76">
        <v>400.03135166666669</v>
      </c>
      <c r="Y3" s="76">
        <v>397.66980083333328</v>
      </c>
      <c r="Z3" s="7">
        <v>395.30824999999999</v>
      </c>
      <c r="AA3" s="76">
        <v>394.00615916666669</v>
      </c>
      <c r="AB3" s="76">
        <v>392.70406833333334</v>
      </c>
      <c r="AC3" s="76">
        <v>391.40197749999999</v>
      </c>
      <c r="AD3" s="76">
        <v>390.09988666666663</v>
      </c>
      <c r="AE3" s="76">
        <v>388.79779583333334</v>
      </c>
      <c r="AF3" s="76">
        <v>387.49570499999999</v>
      </c>
      <c r="AG3" s="76">
        <v>386.19361416666669</v>
      </c>
      <c r="AH3" s="76">
        <v>384.89152333333334</v>
      </c>
      <c r="AI3" s="76">
        <v>383.58943250000004</v>
      </c>
      <c r="AJ3" s="76">
        <v>382.28734166666669</v>
      </c>
      <c r="AK3" s="76">
        <v>380.98525083333334</v>
      </c>
      <c r="AL3" s="76">
        <v>379.68316000000004</v>
      </c>
      <c r="AM3" s="76">
        <v>378.38106916666669</v>
      </c>
      <c r="AN3" s="76">
        <v>377.0789783333334</v>
      </c>
      <c r="AO3" s="76">
        <v>375.77688750000004</v>
      </c>
      <c r="AP3" s="76">
        <v>374.47479666666675</v>
      </c>
      <c r="AQ3" s="76">
        <v>373.1727058333334</v>
      </c>
      <c r="AR3" s="76">
        <v>371.87061500000004</v>
      </c>
      <c r="AS3" s="76">
        <v>370.56852416666669</v>
      </c>
      <c r="AT3" s="7">
        <v>369.2664333333334</v>
      </c>
    </row>
    <row r="4" spans="1:46" x14ac:dyDescent="0.25">
      <c r="A4" s="6" t="s">
        <v>182</v>
      </c>
      <c r="B4" s="6" t="s">
        <v>187</v>
      </c>
      <c r="C4" s="6" t="s">
        <v>183</v>
      </c>
      <c r="D4" s="6" t="s">
        <v>184</v>
      </c>
      <c r="E4" s="6" t="s">
        <v>193</v>
      </c>
      <c r="F4" s="7">
        <v>392.77055714285717</v>
      </c>
      <c r="G4" s="76">
        <v>383.92788714285717</v>
      </c>
      <c r="H4" s="76">
        <v>375.08521714285718</v>
      </c>
      <c r="I4" s="76">
        <v>366.24254714285718</v>
      </c>
      <c r="J4" s="76">
        <v>357.39987714285718</v>
      </c>
      <c r="K4" s="76">
        <v>348.55720714285718</v>
      </c>
      <c r="L4" s="76">
        <v>339.71453714285718</v>
      </c>
      <c r="M4" s="76">
        <v>330.87186714285713</v>
      </c>
      <c r="N4" s="76">
        <v>322.02919714285719</v>
      </c>
      <c r="O4" s="76">
        <v>313.18652714285713</v>
      </c>
      <c r="P4" s="76">
        <v>304.34385714285719</v>
      </c>
      <c r="Q4" s="76">
        <v>295.50118714285713</v>
      </c>
      <c r="R4" s="76">
        <v>286.65851714285714</v>
      </c>
      <c r="S4" s="76">
        <v>277.81584714285714</v>
      </c>
      <c r="T4" s="76">
        <v>268.97317714285714</v>
      </c>
      <c r="U4" s="76">
        <v>260.13050714285714</v>
      </c>
      <c r="V4" s="76">
        <v>251.28783714285714</v>
      </c>
      <c r="W4" s="76">
        <v>242.44516714285714</v>
      </c>
      <c r="X4" s="76">
        <v>233.60249714285715</v>
      </c>
      <c r="Y4" s="76">
        <v>224.75982714285715</v>
      </c>
      <c r="Z4" s="7">
        <v>215.91715714285712</v>
      </c>
      <c r="AA4" s="76">
        <v>214.26786392857142</v>
      </c>
      <c r="AB4" s="76">
        <v>212.61857071428568</v>
      </c>
      <c r="AC4" s="76">
        <v>210.96927749999998</v>
      </c>
      <c r="AD4" s="76">
        <v>209.31998428571427</v>
      </c>
      <c r="AE4" s="76">
        <v>207.67069107142856</v>
      </c>
      <c r="AF4" s="76">
        <v>206.02139785714283</v>
      </c>
      <c r="AG4" s="76">
        <v>204.37210464285712</v>
      </c>
      <c r="AH4" s="76">
        <v>202.72281142857142</v>
      </c>
      <c r="AI4" s="76">
        <v>201.07351821428571</v>
      </c>
      <c r="AJ4" s="76">
        <v>199.42422499999998</v>
      </c>
      <c r="AK4" s="76">
        <v>197.77493178571427</v>
      </c>
      <c r="AL4" s="76">
        <v>196.12563857142854</v>
      </c>
      <c r="AM4" s="76">
        <v>194.47634535714286</v>
      </c>
      <c r="AN4" s="76">
        <v>192.82705214285713</v>
      </c>
      <c r="AO4" s="76">
        <v>191.17775892857142</v>
      </c>
      <c r="AP4" s="76">
        <v>189.52846571428569</v>
      </c>
      <c r="AQ4" s="76">
        <v>187.87917249999998</v>
      </c>
      <c r="AR4" s="76">
        <v>186.22987928571428</v>
      </c>
      <c r="AS4" s="76">
        <v>184.58058607142857</v>
      </c>
      <c r="AT4" s="7">
        <v>182.93129285714284</v>
      </c>
    </row>
    <row r="5" spans="1:46" x14ac:dyDescent="0.25">
      <c r="A5" s="6" t="s">
        <v>182</v>
      </c>
      <c r="B5" s="6" t="s">
        <v>188</v>
      </c>
      <c r="C5" s="6" t="s">
        <v>183</v>
      </c>
      <c r="D5" s="6" t="s">
        <v>184</v>
      </c>
      <c r="E5" s="6" t="s">
        <v>193</v>
      </c>
      <c r="F5" s="7">
        <v>129.05225000000002</v>
      </c>
      <c r="G5" s="76">
        <v>127.82966500000001</v>
      </c>
      <c r="H5" s="76">
        <v>126.60708000000001</v>
      </c>
      <c r="I5" s="76">
        <v>125.38449500000002</v>
      </c>
      <c r="J5" s="76">
        <v>124.16191000000002</v>
      </c>
      <c r="K5" s="76">
        <v>122.93932500000001</v>
      </c>
      <c r="L5" s="76">
        <v>121.71674</v>
      </c>
      <c r="M5" s="76">
        <v>120.49415500000002</v>
      </c>
      <c r="N5" s="76">
        <v>119.27157000000001</v>
      </c>
      <c r="O5" s="76">
        <v>118.04898500000002</v>
      </c>
      <c r="P5" s="76">
        <v>116.82640000000001</v>
      </c>
      <c r="Q5" s="76">
        <v>115.603815</v>
      </c>
      <c r="R5" s="76">
        <v>114.38123000000002</v>
      </c>
      <c r="S5" s="76">
        <v>113.15864500000001</v>
      </c>
      <c r="T5" s="76">
        <v>111.93606000000001</v>
      </c>
      <c r="U5" s="76">
        <v>110.713475</v>
      </c>
      <c r="V5" s="76">
        <v>109.49089000000001</v>
      </c>
      <c r="W5" s="76">
        <v>108.26830500000001</v>
      </c>
      <c r="X5" s="76">
        <v>107.04572</v>
      </c>
      <c r="Y5" s="76">
        <v>105.82313499999999</v>
      </c>
      <c r="Z5" s="7">
        <v>104.60055</v>
      </c>
      <c r="AA5" s="76">
        <v>104.5850875</v>
      </c>
      <c r="AB5" s="76">
        <v>104.569625</v>
      </c>
      <c r="AC5" s="76">
        <v>104.5541625</v>
      </c>
      <c r="AD5" s="76">
        <v>104.53869999999999</v>
      </c>
      <c r="AE5" s="76">
        <v>104.52323750000001</v>
      </c>
      <c r="AF5" s="76">
        <v>104.507775</v>
      </c>
      <c r="AG5" s="76">
        <v>104.4923125</v>
      </c>
      <c r="AH5" s="76">
        <v>104.47685</v>
      </c>
      <c r="AI5" s="76">
        <v>104.4613875</v>
      </c>
      <c r="AJ5" s="76">
        <v>104.445925</v>
      </c>
      <c r="AK5" s="76">
        <v>104.4304625</v>
      </c>
      <c r="AL5" s="76">
        <v>104.41500000000001</v>
      </c>
      <c r="AM5" s="76">
        <v>104.39953750000001</v>
      </c>
      <c r="AN5" s="76">
        <v>104.38407500000001</v>
      </c>
      <c r="AO5" s="76">
        <v>104.3686125</v>
      </c>
      <c r="AP5" s="76">
        <v>104.35315000000001</v>
      </c>
      <c r="AQ5" s="76">
        <v>104.3376875</v>
      </c>
      <c r="AR5" s="76">
        <v>104.322225</v>
      </c>
      <c r="AS5" s="76">
        <v>104.30676250000002</v>
      </c>
      <c r="AT5" s="7">
        <v>104.29130000000001</v>
      </c>
    </row>
    <row r="6" spans="1:46" x14ac:dyDescent="0.25">
      <c r="A6" s="6" t="s">
        <v>182</v>
      </c>
      <c r="B6" s="6" t="s">
        <v>189</v>
      </c>
      <c r="C6" s="6" t="s">
        <v>183</v>
      </c>
      <c r="D6" s="6" t="s">
        <v>184</v>
      </c>
      <c r="E6" s="6" t="s">
        <v>193</v>
      </c>
      <c r="F6" s="7">
        <v>324.65315000000004</v>
      </c>
      <c r="G6" s="76">
        <v>320.97588666666672</v>
      </c>
      <c r="H6" s="76">
        <v>317.29862333333335</v>
      </c>
      <c r="I6" s="76">
        <v>313.62136000000004</v>
      </c>
      <c r="J6" s="76">
        <v>309.94409666666667</v>
      </c>
      <c r="K6" s="76">
        <v>306.26683333333335</v>
      </c>
      <c r="L6" s="76">
        <v>302.58956999999998</v>
      </c>
      <c r="M6" s="76">
        <v>298.91230666666667</v>
      </c>
      <c r="N6" s="76">
        <v>295.23504333333335</v>
      </c>
      <c r="O6" s="76">
        <v>291.55777999999998</v>
      </c>
      <c r="P6" s="76">
        <v>287.88051666666667</v>
      </c>
      <c r="Q6" s="76">
        <v>284.20325333333335</v>
      </c>
      <c r="R6" s="76">
        <v>280.52598999999998</v>
      </c>
      <c r="S6" s="76">
        <v>276.84872666666666</v>
      </c>
      <c r="T6" s="76">
        <v>273.17146333333335</v>
      </c>
      <c r="U6" s="76">
        <v>269.49419999999998</v>
      </c>
      <c r="V6" s="76">
        <v>265.81693666666666</v>
      </c>
      <c r="W6" s="76">
        <v>262.13967333333335</v>
      </c>
      <c r="X6" s="76">
        <v>258.46240999999998</v>
      </c>
      <c r="Y6" s="76">
        <v>254.78514666666663</v>
      </c>
      <c r="Z6" s="7">
        <v>251.10788333333332</v>
      </c>
      <c r="AA6" s="76">
        <v>251.03986166666667</v>
      </c>
      <c r="AB6" s="76">
        <v>250.97183999999999</v>
      </c>
      <c r="AC6" s="76">
        <v>250.90381833333333</v>
      </c>
      <c r="AD6" s="76">
        <v>250.83579666666665</v>
      </c>
      <c r="AE6" s="76">
        <v>250.76777499999997</v>
      </c>
      <c r="AF6" s="76">
        <v>250.69975333333332</v>
      </c>
      <c r="AG6" s="76">
        <v>250.63173166666667</v>
      </c>
      <c r="AH6" s="76">
        <v>250.56370999999999</v>
      </c>
      <c r="AI6" s="76">
        <v>250.49568833333333</v>
      </c>
      <c r="AJ6" s="76">
        <v>250.42766666666665</v>
      </c>
      <c r="AK6" s="76">
        <v>250.35964499999997</v>
      </c>
      <c r="AL6" s="76">
        <v>250.29162333333332</v>
      </c>
      <c r="AM6" s="76">
        <v>250.22360166666667</v>
      </c>
      <c r="AN6" s="76">
        <v>250.15557999999999</v>
      </c>
      <c r="AO6" s="76">
        <v>250.08755833333333</v>
      </c>
      <c r="AP6" s="76">
        <v>250.01953666666668</v>
      </c>
      <c r="AQ6" s="76">
        <v>249.95151499999997</v>
      </c>
      <c r="AR6" s="76">
        <v>249.88349333333332</v>
      </c>
      <c r="AS6" s="76">
        <v>249.81547166666667</v>
      </c>
      <c r="AT6" s="7">
        <v>249.74744999999999</v>
      </c>
    </row>
    <row r="7" spans="1:46" x14ac:dyDescent="0.25">
      <c r="A7" s="6" t="s">
        <v>190</v>
      </c>
      <c r="B7" s="6" t="s">
        <v>191</v>
      </c>
      <c r="C7" s="6" t="s">
        <v>183</v>
      </c>
      <c r="D7" s="6" t="s">
        <v>184</v>
      </c>
      <c r="E7" s="6" t="s">
        <v>192</v>
      </c>
      <c r="F7" s="7">
        <v>112.46571333333334</v>
      </c>
      <c r="G7" s="76">
        <v>1533.6424276666667</v>
      </c>
      <c r="H7" s="76">
        <v>2954.8191419999998</v>
      </c>
      <c r="I7" s="76">
        <v>4375.995856333333</v>
      </c>
      <c r="J7" s="76">
        <v>5797.1725706666666</v>
      </c>
      <c r="K7" s="76">
        <v>7218.3492849999993</v>
      </c>
      <c r="L7" s="76">
        <v>8639.5259993333329</v>
      </c>
      <c r="M7" s="76">
        <v>10060.702713666666</v>
      </c>
      <c r="N7" s="76">
        <v>11481.879428</v>
      </c>
      <c r="O7" s="76">
        <v>12903.056142333333</v>
      </c>
      <c r="P7" s="76">
        <v>14324.232856666667</v>
      </c>
      <c r="Q7" s="76">
        <v>15745.409571</v>
      </c>
      <c r="R7" s="76">
        <v>17166.586285333331</v>
      </c>
      <c r="S7" s="76">
        <v>18587.762999666666</v>
      </c>
      <c r="T7" s="76">
        <v>20008.939714</v>
      </c>
      <c r="U7" s="76">
        <v>21430.116428333331</v>
      </c>
      <c r="V7" s="76">
        <v>22851.293142666666</v>
      </c>
      <c r="W7" s="76">
        <v>24272.469857</v>
      </c>
      <c r="X7" s="76">
        <v>25693.646571333331</v>
      </c>
      <c r="Y7" s="76">
        <v>27114.823285666669</v>
      </c>
      <c r="Z7" s="7">
        <v>28536</v>
      </c>
      <c r="AA7" s="76">
        <v>28536</v>
      </c>
      <c r="AB7" s="76">
        <v>28536</v>
      </c>
      <c r="AC7" s="76">
        <v>28536</v>
      </c>
      <c r="AD7" s="76">
        <v>28536</v>
      </c>
      <c r="AE7" s="76">
        <v>28536</v>
      </c>
      <c r="AF7" s="76">
        <v>28536</v>
      </c>
      <c r="AG7" s="76">
        <v>28536</v>
      </c>
      <c r="AH7" s="76">
        <v>28536</v>
      </c>
      <c r="AI7" s="76">
        <v>28536</v>
      </c>
      <c r="AJ7" s="76">
        <v>28536</v>
      </c>
      <c r="AK7" s="76">
        <v>28536</v>
      </c>
      <c r="AL7" s="76">
        <v>28536</v>
      </c>
      <c r="AM7" s="76">
        <v>28536</v>
      </c>
      <c r="AN7" s="76">
        <v>28536</v>
      </c>
      <c r="AO7" s="76">
        <v>28536</v>
      </c>
      <c r="AP7" s="76">
        <v>28536</v>
      </c>
      <c r="AQ7" s="76">
        <v>28536</v>
      </c>
      <c r="AR7" s="76">
        <v>28536</v>
      </c>
      <c r="AS7" s="76">
        <v>28536</v>
      </c>
      <c r="AT7" s="7">
        <v>28536</v>
      </c>
    </row>
    <row r="8" spans="1:46" x14ac:dyDescent="0.25">
      <c r="A8" s="6" t="s">
        <v>190</v>
      </c>
      <c r="B8" s="6" t="s">
        <v>172</v>
      </c>
      <c r="C8" s="6" t="s">
        <v>183</v>
      </c>
      <c r="D8" s="6" t="s">
        <v>184</v>
      </c>
      <c r="E8" s="6" t="s">
        <v>192</v>
      </c>
      <c r="F8" s="7">
        <v>9.3460000000000001E-2</v>
      </c>
      <c r="G8" s="76">
        <v>9.3460000000000001E-2</v>
      </c>
      <c r="H8" s="76">
        <v>9.3460000000000001E-2</v>
      </c>
      <c r="I8" s="76">
        <v>9.3460000000000001E-2</v>
      </c>
      <c r="J8" s="76">
        <v>9.3460000000000001E-2</v>
      </c>
      <c r="K8" s="76">
        <v>9.3460000000000001E-2</v>
      </c>
      <c r="L8" s="76">
        <v>9.3460000000000001E-2</v>
      </c>
      <c r="M8" s="76">
        <v>9.3460000000000001E-2</v>
      </c>
      <c r="N8" s="76">
        <v>9.3460000000000001E-2</v>
      </c>
      <c r="O8" s="76">
        <v>9.3460000000000001E-2</v>
      </c>
      <c r="P8" s="76">
        <v>9.3460000000000001E-2</v>
      </c>
      <c r="Q8" s="76">
        <v>9.3460000000000001E-2</v>
      </c>
      <c r="R8" s="76">
        <v>9.3460000000000001E-2</v>
      </c>
      <c r="S8" s="76">
        <v>9.3460000000000001E-2</v>
      </c>
      <c r="T8" s="76">
        <v>9.3460000000000001E-2</v>
      </c>
      <c r="U8" s="76">
        <v>9.3460000000000001E-2</v>
      </c>
      <c r="V8" s="76">
        <v>9.3460000000000001E-2</v>
      </c>
      <c r="W8" s="76">
        <v>9.3460000000000001E-2</v>
      </c>
      <c r="X8" s="76">
        <v>9.3460000000000001E-2</v>
      </c>
      <c r="Y8" s="76">
        <v>9.3460000000000001E-2</v>
      </c>
      <c r="Z8" s="7">
        <v>9.3460000000000001E-2</v>
      </c>
      <c r="AA8" s="76">
        <v>9.3460000000000001E-2</v>
      </c>
      <c r="AB8" s="76">
        <v>9.3460000000000001E-2</v>
      </c>
      <c r="AC8" s="76">
        <v>9.3460000000000001E-2</v>
      </c>
      <c r="AD8" s="76">
        <v>9.3460000000000001E-2</v>
      </c>
      <c r="AE8" s="76">
        <v>9.3460000000000001E-2</v>
      </c>
      <c r="AF8" s="76">
        <v>9.3460000000000001E-2</v>
      </c>
      <c r="AG8" s="76">
        <v>9.3460000000000001E-2</v>
      </c>
      <c r="AH8" s="76">
        <v>9.3460000000000001E-2</v>
      </c>
      <c r="AI8" s="76">
        <v>9.3460000000000001E-2</v>
      </c>
      <c r="AJ8" s="76">
        <v>9.3460000000000001E-2</v>
      </c>
      <c r="AK8" s="76">
        <v>9.3460000000000001E-2</v>
      </c>
      <c r="AL8" s="76">
        <v>9.3460000000000001E-2</v>
      </c>
      <c r="AM8" s="76">
        <v>9.3460000000000001E-2</v>
      </c>
      <c r="AN8" s="76">
        <v>9.3460000000000001E-2</v>
      </c>
      <c r="AO8" s="76">
        <v>9.3460000000000001E-2</v>
      </c>
      <c r="AP8" s="76">
        <v>9.3460000000000001E-2</v>
      </c>
      <c r="AQ8" s="76">
        <v>9.3460000000000001E-2</v>
      </c>
      <c r="AR8" s="76">
        <v>9.3460000000000001E-2</v>
      </c>
      <c r="AS8" s="76">
        <v>9.3460000000000001E-2</v>
      </c>
      <c r="AT8" s="7">
        <v>9.3460000000000001E-2</v>
      </c>
    </row>
    <row r="11" spans="1:46" x14ac:dyDescent="0.25">
      <c r="A11" s="1" t="s">
        <v>305</v>
      </c>
    </row>
    <row r="12" spans="1:46" x14ac:dyDescent="0.25">
      <c r="A12" s="1" t="s">
        <v>304</v>
      </c>
      <c r="B12" s="1" t="s">
        <v>180</v>
      </c>
      <c r="C12" s="1" t="s">
        <v>181</v>
      </c>
      <c r="D12" s="1">
        <v>2010</v>
      </c>
      <c r="E12" s="1">
        <v>2011</v>
      </c>
      <c r="F12" s="1">
        <v>2012</v>
      </c>
      <c r="G12" s="1">
        <v>2013</v>
      </c>
      <c r="H12" s="1">
        <v>2014</v>
      </c>
      <c r="I12" s="1">
        <v>2015</v>
      </c>
      <c r="J12" s="1">
        <v>2016</v>
      </c>
      <c r="K12" s="1">
        <v>2017</v>
      </c>
      <c r="L12" s="1">
        <v>2018</v>
      </c>
      <c r="M12" s="1">
        <v>2019</v>
      </c>
      <c r="N12" s="1">
        <v>2020</v>
      </c>
      <c r="O12" s="1">
        <v>2021</v>
      </c>
      <c r="P12" s="1">
        <v>2022</v>
      </c>
      <c r="Q12" s="1">
        <v>2023</v>
      </c>
      <c r="R12" s="1">
        <v>2024</v>
      </c>
      <c r="S12" s="1">
        <v>2025</v>
      </c>
      <c r="T12" s="1">
        <v>2026</v>
      </c>
      <c r="U12" s="1">
        <v>2027</v>
      </c>
      <c r="V12" s="1">
        <v>2028</v>
      </c>
      <c r="W12" s="1">
        <v>2029</v>
      </c>
      <c r="X12" s="1">
        <v>2030</v>
      </c>
      <c r="Y12" s="1">
        <v>2031</v>
      </c>
      <c r="Z12" s="1">
        <v>2032</v>
      </c>
      <c r="AA12" s="1">
        <v>2033</v>
      </c>
      <c r="AB12" s="1">
        <v>2034</v>
      </c>
      <c r="AC12" s="1">
        <v>2035</v>
      </c>
      <c r="AD12" s="1">
        <v>2036</v>
      </c>
      <c r="AE12" s="1">
        <v>2037</v>
      </c>
      <c r="AF12" s="1">
        <v>2038</v>
      </c>
      <c r="AG12" s="1">
        <v>2039</v>
      </c>
      <c r="AH12" s="1">
        <v>2040</v>
      </c>
      <c r="AI12" s="1">
        <v>2041</v>
      </c>
      <c r="AJ12" s="1">
        <v>2042</v>
      </c>
      <c r="AK12" s="1">
        <v>2043</v>
      </c>
      <c r="AL12" s="1">
        <v>2044</v>
      </c>
      <c r="AM12" s="1">
        <v>2045</v>
      </c>
      <c r="AN12" s="1">
        <v>2046</v>
      </c>
      <c r="AO12" s="1">
        <v>2047</v>
      </c>
      <c r="AP12" s="1">
        <v>2048</v>
      </c>
      <c r="AQ12" s="1">
        <v>2049</v>
      </c>
      <c r="AR12" s="1">
        <v>2050</v>
      </c>
    </row>
    <row r="13" spans="1:46" x14ac:dyDescent="0.25">
      <c r="A13" s="1" t="s">
        <v>114</v>
      </c>
      <c r="B13" s="1" t="s">
        <v>184</v>
      </c>
      <c r="C13" s="1" t="s">
        <v>306</v>
      </c>
      <c r="D13" s="8">
        <v>869.26982517142858</v>
      </c>
      <c r="E13" s="8">
        <v>865.42171083642859</v>
      </c>
      <c r="F13" s="8">
        <v>861.5735965014286</v>
      </c>
      <c r="G13" s="8">
        <v>857.72548216642849</v>
      </c>
      <c r="H13" s="8">
        <v>853.8773678314285</v>
      </c>
      <c r="I13" s="8">
        <v>850.02925349642874</v>
      </c>
      <c r="J13" s="8">
        <v>846.18113916142852</v>
      </c>
      <c r="K13" s="8">
        <v>842.33302482642864</v>
      </c>
      <c r="L13" s="8">
        <v>838.48491049142865</v>
      </c>
      <c r="M13" s="8">
        <v>834.63679615642877</v>
      </c>
      <c r="N13" s="8">
        <v>830.78868182142844</v>
      </c>
      <c r="O13" s="8">
        <v>826.94056748642856</v>
      </c>
      <c r="P13" s="8">
        <v>823.09245315142834</v>
      </c>
      <c r="Q13" s="8">
        <v>819.24433881642858</v>
      </c>
      <c r="R13" s="8">
        <v>815.39622448142859</v>
      </c>
      <c r="S13" s="8">
        <v>811.54811014642848</v>
      </c>
      <c r="T13" s="8">
        <v>807.69999581142872</v>
      </c>
      <c r="U13" s="8">
        <v>803.8518814764285</v>
      </c>
      <c r="V13" s="8">
        <v>800.00376714142851</v>
      </c>
      <c r="W13" s="8">
        <v>796.15565280642852</v>
      </c>
      <c r="X13" s="8">
        <v>792.30753847142864</v>
      </c>
      <c r="Y13" s="8">
        <v>768.14906362142847</v>
      </c>
      <c r="Z13" s="8">
        <v>766.99866005714273</v>
      </c>
      <c r="AA13" s="8">
        <v>765.84825649285699</v>
      </c>
      <c r="AB13" s="8">
        <v>764.69785292857136</v>
      </c>
      <c r="AC13" s="8">
        <v>763.54744936428574</v>
      </c>
      <c r="AD13" s="8">
        <v>762.39704580000011</v>
      </c>
      <c r="AE13" s="8">
        <v>761.24664223571426</v>
      </c>
      <c r="AF13" s="8">
        <v>760.09623867142852</v>
      </c>
      <c r="AG13" s="8">
        <v>758.9458351071429</v>
      </c>
      <c r="AH13" s="8">
        <v>757.79543154285716</v>
      </c>
      <c r="AI13" s="8">
        <v>756.64502797857142</v>
      </c>
      <c r="AJ13" s="8">
        <v>755.49462441428568</v>
      </c>
      <c r="AK13" s="8">
        <v>754.34422084999994</v>
      </c>
      <c r="AL13" s="8">
        <v>753.19381728571432</v>
      </c>
      <c r="AM13" s="8">
        <v>752.04341372142858</v>
      </c>
      <c r="AN13" s="8">
        <v>750.89301015714273</v>
      </c>
      <c r="AO13" s="8">
        <v>749.74260659285721</v>
      </c>
      <c r="AP13" s="8">
        <v>748.59220302857159</v>
      </c>
      <c r="AQ13" s="8">
        <v>747.44179946428562</v>
      </c>
      <c r="AR13" s="8">
        <v>769.29946718571432</v>
      </c>
    </row>
    <row r="14" spans="1:46" x14ac:dyDescent="0.25">
      <c r="A14" s="1" t="s">
        <v>186</v>
      </c>
      <c r="B14" s="1" t="s">
        <v>184</v>
      </c>
      <c r="C14" s="1" t="s">
        <v>306</v>
      </c>
      <c r="D14" s="8">
        <v>477.55017644999998</v>
      </c>
      <c r="E14" s="8">
        <v>474.14117887833333</v>
      </c>
      <c r="F14" s="8">
        <v>470.73218130666663</v>
      </c>
      <c r="G14" s="8">
        <v>467.32318373500004</v>
      </c>
      <c r="H14" s="8">
        <v>463.91418616333328</v>
      </c>
      <c r="I14" s="8">
        <v>460.50518859166658</v>
      </c>
      <c r="J14" s="8">
        <v>457.09619102000005</v>
      </c>
      <c r="K14" s="8">
        <v>453.68719344833335</v>
      </c>
      <c r="L14" s="8">
        <v>450.27819587666676</v>
      </c>
      <c r="M14" s="8">
        <v>446.86919830500005</v>
      </c>
      <c r="N14" s="8">
        <v>443.46020073333329</v>
      </c>
      <c r="O14" s="8">
        <v>440.05120316166665</v>
      </c>
      <c r="P14" s="8">
        <v>436.64220559000006</v>
      </c>
      <c r="Q14" s="8">
        <v>433.23320801833336</v>
      </c>
      <c r="R14" s="8">
        <v>429.82421044666665</v>
      </c>
      <c r="S14" s="8">
        <v>426.41521287500001</v>
      </c>
      <c r="T14" s="8">
        <v>423.00621530333331</v>
      </c>
      <c r="U14" s="8">
        <v>419.59721773166672</v>
      </c>
      <c r="V14" s="8">
        <v>416.18822016000001</v>
      </c>
      <c r="W14" s="8">
        <v>412.77922258833331</v>
      </c>
      <c r="X14" s="8">
        <v>409.37022501666661</v>
      </c>
      <c r="Y14" s="8">
        <v>367.44257579166668</v>
      </c>
      <c r="Z14" s="8">
        <v>365.44602106666662</v>
      </c>
      <c r="AA14" s="8">
        <v>363.44946634166672</v>
      </c>
      <c r="AB14" s="8">
        <v>361.45291161666671</v>
      </c>
      <c r="AC14" s="8">
        <v>359.4563568916667</v>
      </c>
      <c r="AD14" s="8">
        <v>357.45980216666663</v>
      </c>
      <c r="AE14" s="8">
        <v>355.46324744166674</v>
      </c>
      <c r="AF14" s="8">
        <v>353.46669271666667</v>
      </c>
      <c r="AG14" s="8">
        <v>351.4701379916666</v>
      </c>
      <c r="AH14" s="8">
        <v>349.47358326666665</v>
      </c>
      <c r="AI14" s="8">
        <v>347.4770285416667</v>
      </c>
      <c r="AJ14" s="8">
        <v>345.48047381666669</v>
      </c>
      <c r="AK14" s="8">
        <v>343.48391909166662</v>
      </c>
      <c r="AL14" s="8">
        <v>341.48736436666667</v>
      </c>
      <c r="AM14" s="8">
        <v>339.49080964166666</v>
      </c>
      <c r="AN14" s="8">
        <v>337.49425491666665</v>
      </c>
      <c r="AO14" s="8">
        <v>335.49770019166664</v>
      </c>
      <c r="AP14" s="8">
        <v>333.50114546666663</v>
      </c>
      <c r="AQ14" s="8">
        <v>331.50459074166668</v>
      </c>
      <c r="AR14" s="8">
        <v>369.43913051666669</v>
      </c>
    </row>
    <row r="15" spans="1:46" x14ac:dyDescent="0.25">
      <c r="A15" s="1" t="s">
        <v>187</v>
      </c>
      <c r="B15" s="1" t="s">
        <v>184</v>
      </c>
      <c r="C15" s="1" t="s">
        <v>306</v>
      </c>
      <c r="D15" s="8">
        <v>1272.1264117357141</v>
      </c>
      <c r="E15" s="8">
        <v>1243.9714427475001</v>
      </c>
      <c r="F15" s="8">
        <v>1215.8164737592856</v>
      </c>
      <c r="G15" s="8">
        <v>1187.6615047710713</v>
      </c>
      <c r="H15" s="8">
        <v>1159.5065357828569</v>
      </c>
      <c r="I15" s="8">
        <v>1131.3515667946428</v>
      </c>
      <c r="J15" s="8">
        <v>1103.1965978064286</v>
      </c>
      <c r="K15" s="8">
        <v>1075.0416288182141</v>
      </c>
      <c r="L15" s="8">
        <v>1046.8866598300003</v>
      </c>
      <c r="M15" s="8">
        <v>1018.7316908417857</v>
      </c>
      <c r="N15" s="8">
        <v>990.5767218535716</v>
      </c>
      <c r="O15" s="8">
        <v>962.42175286535712</v>
      </c>
      <c r="P15" s="8">
        <v>934.26678387714287</v>
      </c>
      <c r="Q15" s="8">
        <v>906.11181488892862</v>
      </c>
      <c r="R15" s="8">
        <v>877.95684590071426</v>
      </c>
      <c r="S15" s="8">
        <v>849.80187691250012</v>
      </c>
      <c r="T15" s="8">
        <v>821.64690792428553</v>
      </c>
      <c r="U15" s="8">
        <v>793.49193893607151</v>
      </c>
      <c r="V15" s="8">
        <v>765.33696994785726</v>
      </c>
      <c r="W15" s="8">
        <v>737.18200095964289</v>
      </c>
      <c r="X15" s="8">
        <v>709.02703197142853</v>
      </c>
      <c r="Y15" s="8">
        <v>572.70050170642855</v>
      </c>
      <c r="Z15" s="8">
        <v>566.20876217000011</v>
      </c>
      <c r="AA15" s="8">
        <v>559.71702263357156</v>
      </c>
      <c r="AB15" s="8">
        <v>553.22528309714289</v>
      </c>
      <c r="AC15" s="8">
        <v>546.73354356071434</v>
      </c>
      <c r="AD15" s="8">
        <v>540.24180402428578</v>
      </c>
      <c r="AE15" s="8">
        <v>533.75006448785712</v>
      </c>
      <c r="AF15" s="8">
        <v>527.25832495142856</v>
      </c>
      <c r="AG15" s="8">
        <v>520.76658541500001</v>
      </c>
      <c r="AH15" s="8">
        <v>514.27484587857145</v>
      </c>
      <c r="AI15" s="8">
        <v>507.78310634214284</v>
      </c>
      <c r="AJ15" s="8">
        <v>501.29136680571412</v>
      </c>
      <c r="AK15" s="8">
        <v>494.79962726928568</v>
      </c>
      <c r="AL15" s="8">
        <v>488.30788773285701</v>
      </c>
      <c r="AM15" s="8">
        <v>481.81614819642851</v>
      </c>
      <c r="AN15" s="8">
        <v>475.32440866000002</v>
      </c>
      <c r="AO15" s="8">
        <v>468.83266912357146</v>
      </c>
      <c r="AP15" s="8">
        <v>462.34092958714291</v>
      </c>
      <c r="AQ15" s="8">
        <v>455.84919005071424</v>
      </c>
      <c r="AR15" s="8">
        <v>579.19224124285711</v>
      </c>
    </row>
    <row r="16" spans="1:46" x14ac:dyDescent="0.25">
      <c r="A16" s="1" t="s">
        <v>189</v>
      </c>
      <c r="B16" s="1" t="s">
        <v>184</v>
      </c>
      <c r="C16" s="1" t="s">
        <v>306</v>
      </c>
      <c r="D16" s="8">
        <v>763.02370728333324</v>
      </c>
      <c r="E16" s="8">
        <v>751.11938753833306</v>
      </c>
      <c r="F16" s="8">
        <v>739.21506779333333</v>
      </c>
      <c r="G16" s="8">
        <v>727.31074804833349</v>
      </c>
      <c r="H16" s="8">
        <v>715.40642830333331</v>
      </c>
      <c r="I16" s="8">
        <v>703.50210855833336</v>
      </c>
      <c r="J16" s="8">
        <v>691.59778881333341</v>
      </c>
      <c r="K16" s="8">
        <v>679.69346906833323</v>
      </c>
      <c r="L16" s="8">
        <v>667.78914932333328</v>
      </c>
      <c r="M16" s="8">
        <v>655.88482957833332</v>
      </c>
      <c r="N16" s="8">
        <v>643.98050983333349</v>
      </c>
      <c r="O16" s="8">
        <v>632.07619008833319</v>
      </c>
      <c r="P16" s="8">
        <v>620.17187034333324</v>
      </c>
      <c r="Q16" s="8">
        <v>608.26755059833329</v>
      </c>
      <c r="R16" s="8">
        <v>596.36323085333333</v>
      </c>
      <c r="S16" s="8">
        <v>584.45891110833338</v>
      </c>
      <c r="T16" s="8">
        <v>572.55459136333343</v>
      </c>
      <c r="U16" s="8">
        <v>560.65027161833325</v>
      </c>
      <c r="V16" s="8">
        <v>548.7459518733333</v>
      </c>
      <c r="W16" s="8">
        <v>536.84163212833334</v>
      </c>
      <c r="X16" s="8">
        <v>524.93731238333339</v>
      </c>
      <c r="Y16" s="8">
        <v>473.32715129833338</v>
      </c>
      <c r="Z16" s="8">
        <v>470.86952457999996</v>
      </c>
      <c r="AA16" s="8">
        <v>468.41189786166666</v>
      </c>
      <c r="AB16" s="8">
        <v>465.95427114333336</v>
      </c>
      <c r="AC16" s="8">
        <v>463.496644425</v>
      </c>
      <c r="AD16" s="8">
        <v>461.03901770666658</v>
      </c>
      <c r="AE16" s="8">
        <v>458.58139098833334</v>
      </c>
      <c r="AF16" s="8">
        <v>456.12376426999998</v>
      </c>
      <c r="AG16" s="8">
        <v>453.66613755166662</v>
      </c>
      <c r="AH16" s="8">
        <v>451.20851083333332</v>
      </c>
      <c r="AI16" s="8">
        <v>448.75088411499996</v>
      </c>
      <c r="AJ16" s="8">
        <v>446.2932573966666</v>
      </c>
      <c r="AK16" s="8">
        <v>443.83563067833336</v>
      </c>
      <c r="AL16" s="8">
        <v>441.37800395999994</v>
      </c>
      <c r="AM16" s="8">
        <v>438.92037724166659</v>
      </c>
      <c r="AN16" s="8">
        <v>436.4627505233334</v>
      </c>
      <c r="AO16" s="8">
        <v>434.00512380499998</v>
      </c>
      <c r="AP16" s="8">
        <v>431.54749708666657</v>
      </c>
      <c r="AQ16" s="8">
        <v>429.08987036833338</v>
      </c>
      <c r="AR16" s="8">
        <v>475.78477801666656</v>
      </c>
    </row>
    <row r="17" spans="1:44" x14ac:dyDescent="0.25">
      <c r="A17" s="1" t="s">
        <v>188</v>
      </c>
      <c r="B17" s="1" t="s">
        <v>184</v>
      </c>
      <c r="C17" s="1" t="s">
        <v>306</v>
      </c>
      <c r="D17" s="8">
        <v>268.66556975000003</v>
      </c>
      <c r="E17" s="8">
        <v>265.01637629250007</v>
      </c>
      <c r="F17" s="8">
        <v>261.36718283499999</v>
      </c>
      <c r="G17" s="8">
        <v>257.71798937750003</v>
      </c>
      <c r="H17" s="8">
        <v>254.06879592000001</v>
      </c>
      <c r="I17" s="8">
        <v>250.41960246250002</v>
      </c>
      <c r="J17" s="8">
        <v>246.77040900500003</v>
      </c>
      <c r="K17" s="8">
        <v>243.12121554750001</v>
      </c>
      <c r="L17" s="8">
        <v>239.47202209000002</v>
      </c>
      <c r="M17" s="8">
        <v>235.82282863250003</v>
      </c>
      <c r="N17" s="8">
        <v>232.17363517500002</v>
      </c>
      <c r="O17" s="8">
        <v>228.52444171750003</v>
      </c>
      <c r="P17" s="8">
        <v>224.87524826000003</v>
      </c>
      <c r="Q17" s="8">
        <v>221.22605480250002</v>
      </c>
      <c r="R17" s="8">
        <v>217.57686134500005</v>
      </c>
      <c r="S17" s="8">
        <v>213.92766788750004</v>
      </c>
      <c r="T17" s="8">
        <v>210.27847443000002</v>
      </c>
      <c r="U17" s="8">
        <v>206.6292809725</v>
      </c>
      <c r="V17" s="8">
        <v>202.98008751500001</v>
      </c>
      <c r="W17" s="8">
        <v>199.33089405749999</v>
      </c>
      <c r="X17" s="8">
        <v>195.6817006</v>
      </c>
      <c r="Y17" s="8">
        <v>176.38699515249999</v>
      </c>
      <c r="Z17" s="8">
        <v>175.46819965500001</v>
      </c>
      <c r="AA17" s="8">
        <v>174.54940415750002</v>
      </c>
      <c r="AB17" s="8">
        <v>173.63060866000001</v>
      </c>
      <c r="AC17" s="8">
        <v>172.71181316249999</v>
      </c>
      <c r="AD17" s="8">
        <v>171.79301766499998</v>
      </c>
      <c r="AE17" s="8">
        <v>170.87422216749999</v>
      </c>
      <c r="AF17" s="8">
        <v>169.95542667000001</v>
      </c>
      <c r="AG17" s="8">
        <v>169.03663117249999</v>
      </c>
      <c r="AH17" s="8">
        <v>168.11783567499998</v>
      </c>
      <c r="AI17" s="8">
        <v>167.1990401775</v>
      </c>
      <c r="AJ17" s="8">
        <v>166.28024468000001</v>
      </c>
      <c r="AK17" s="8">
        <v>165.36144918250002</v>
      </c>
      <c r="AL17" s="8">
        <v>164.44265368500001</v>
      </c>
      <c r="AM17" s="8">
        <v>163.52385818749997</v>
      </c>
      <c r="AN17" s="8">
        <v>162.60506268999998</v>
      </c>
      <c r="AO17" s="8">
        <v>161.6862671925</v>
      </c>
      <c r="AP17" s="8">
        <v>160.76747169500001</v>
      </c>
      <c r="AQ17" s="8">
        <v>159.8486761975</v>
      </c>
      <c r="AR17" s="8">
        <v>177.30579065000001</v>
      </c>
    </row>
    <row r="18" spans="1:44" x14ac:dyDescent="0.25">
      <c r="A18" s="1" t="s">
        <v>172</v>
      </c>
      <c r="B18" s="1" t="s">
        <v>184</v>
      </c>
      <c r="C18" s="1" t="s">
        <v>306</v>
      </c>
      <c r="D18" s="8">
        <v>46.274999999999999</v>
      </c>
      <c r="E18" s="8">
        <v>46.274999999999999</v>
      </c>
      <c r="F18" s="8">
        <v>46.274999999999999</v>
      </c>
      <c r="G18" s="8">
        <v>46.274999999999999</v>
      </c>
      <c r="H18" s="8">
        <v>46.274999999999999</v>
      </c>
      <c r="I18" s="8">
        <v>46.274999999999999</v>
      </c>
      <c r="J18" s="8">
        <v>46.274999999999999</v>
      </c>
      <c r="K18" s="8">
        <v>46.274999999999999</v>
      </c>
      <c r="L18" s="8">
        <v>46.274999999999999</v>
      </c>
      <c r="M18" s="8">
        <v>46.274999999999999</v>
      </c>
      <c r="N18" s="8">
        <v>46.274999999999999</v>
      </c>
      <c r="O18" s="8">
        <v>46.274999999999999</v>
      </c>
      <c r="P18" s="8">
        <v>46.274999999999999</v>
      </c>
      <c r="Q18" s="8">
        <v>46.274999999999999</v>
      </c>
      <c r="R18" s="8">
        <v>46.274999999999999</v>
      </c>
      <c r="S18" s="8">
        <v>46.274999999999999</v>
      </c>
      <c r="T18" s="8">
        <v>46.274999999999999</v>
      </c>
      <c r="U18" s="8">
        <v>46.274999999999999</v>
      </c>
      <c r="V18" s="8">
        <v>46.274999999999999</v>
      </c>
      <c r="W18" s="8">
        <v>46.274999999999999</v>
      </c>
      <c r="X18" s="8">
        <v>46.274999999999999</v>
      </c>
      <c r="Y18" s="8">
        <v>46.274999999999999</v>
      </c>
      <c r="Z18" s="8">
        <v>46.274999999999999</v>
      </c>
      <c r="AA18" s="8">
        <v>46.274999999999999</v>
      </c>
      <c r="AB18" s="8">
        <v>46.274999999999999</v>
      </c>
      <c r="AC18" s="8">
        <v>46.274999999999999</v>
      </c>
      <c r="AD18" s="8">
        <v>46.274999999999999</v>
      </c>
      <c r="AE18" s="8">
        <v>46.274999999999999</v>
      </c>
      <c r="AF18" s="8">
        <v>46.274999999999999</v>
      </c>
      <c r="AG18" s="8">
        <v>46.274999999999999</v>
      </c>
      <c r="AH18" s="8">
        <v>46.274999999999999</v>
      </c>
      <c r="AI18" s="8">
        <v>46.274999999999999</v>
      </c>
      <c r="AJ18" s="8">
        <v>46.274999999999999</v>
      </c>
      <c r="AK18" s="8">
        <v>46.274999999999999</v>
      </c>
      <c r="AL18" s="8">
        <v>46.274999999999999</v>
      </c>
      <c r="AM18" s="8">
        <v>46.274999999999999</v>
      </c>
      <c r="AN18" s="8">
        <v>46.274999999999999</v>
      </c>
      <c r="AO18" s="8">
        <v>46.274999999999999</v>
      </c>
      <c r="AP18" s="8">
        <v>46.274999999999999</v>
      </c>
      <c r="AQ18" s="8">
        <v>46.274999999999999</v>
      </c>
      <c r="AR18" s="8">
        <v>46.274999999999999</v>
      </c>
    </row>
    <row r="21" spans="1:44" x14ac:dyDescent="0.25">
      <c r="A21" t="s">
        <v>338</v>
      </c>
    </row>
    <row r="22" spans="1:44" x14ac:dyDescent="0.25">
      <c r="A22" t="s">
        <v>339</v>
      </c>
      <c r="D22" s="1" t="s">
        <v>344</v>
      </c>
    </row>
    <row r="23" spans="1:44" x14ac:dyDescent="0.25">
      <c r="D23" s="193" t="s">
        <v>343</v>
      </c>
    </row>
    <row r="24" spans="1:44" x14ac:dyDescent="0.25">
      <c r="C24" s="195" t="s">
        <v>340</v>
      </c>
      <c r="D24" s="194" t="s">
        <v>342</v>
      </c>
    </row>
    <row r="25" spans="1:44" x14ac:dyDescent="0.25">
      <c r="C25" s="195" t="s">
        <v>341</v>
      </c>
      <c r="D25" s="194">
        <v>2</v>
      </c>
    </row>
    <row r="26" spans="1:44" x14ac:dyDescent="0.25">
      <c r="C26" s="199" t="s">
        <v>345</v>
      </c>
      <c r="D26" s="200" t="s">
        <v>346</v>
      </c>
    </row>
    <row r="27" spans="1:44" x14ac:dyDescent="0.25">
      <c r="C27" s="195" t="s">
        <v>117</v>
      </c>
      <c r="D27" s="194">
        <v>30</v>
      </c>
      <c r="F27" s="194"/>
    </row>
    <row r="28" spans="1:44" x14ac:dyDescent="0.25">
      <c r="C28" s="199" t="s">
        <v>348</v>
      </c>
      <c r="D28" s="200">
        <v>0</v>
      </c>
    </row>
    <row r="29" spans="1:44" x14ac:dyDescent="0.25">
      <c r="C29" s="199" t="s">
        <v>347</v>
      </c>
      <c r="D29" s="200" t="s">
        <v>349</v>
      </c>
    </row>
    <row r="30" spans="1:44" x14ac:dyDescent="0.25">
      <c r="C30" s="199" t="s">
        <v>350</v>
      </c>
      <c r="D30" s="200">
        <v>368.3</v>
      </c>
    </row>
    <row r="31" spans="1:44" x14ac:dyDescent="0.25">
      <c r="C31" s="199" t="s">
        <v>351</v>
      </c>
      <c r="D31" s="200">
        <v>0</v>
      </c>
    </row>
    <row r="32" spans="1:44" x14ac:dyDescent="0.25">
      <c r="C32" s="195" t="s">
        <v>176</v>
      </c>
      <c r="D32" s="194">
        <v>0.76</v>
      </c>
    </row>
    <row r="36" spans="1:33" x14ac:dyDescent="0.25">
      <c r="B36" t="s">
        <v>352</v>
      </c>
    </row>
    <row r="37" spans="1:33" x14ac:dyDescent="0.25">
      <c r="B37" s="6">
        <v>2019</v>
      </c>
      <c r="C37" s="6">
        <v>2020</v>
      </c>
      <c r="D37" s="6">
        <v>2021</v>
      </c>
      <c r="E37" s="6">
        <v>2022</v>
      </c>
      <c r="F37" s="6">
        <v>2023</v>
      </c>
      <c r="G37" s="6">
        <v>2024</v>
      </c>
      <c r="H37" s="6">
        <v>2025</v>
      </c>
      <c r="I37" s="6">
        <v>2026</v>
      </c>
      <c r="J37" s="6">
        <v>2027</v>
      </c>
      <c r="K37" s="6">
        <v>2028</v>
      </c>
      <c r="L37" s="6">
        <v>2029</v>
      </c>
      <c r="M37" s="6">
        <v>2030</v>
      </c>
      <c r="N37" s="6">
        <v>2031</v>
      </c>
      <c r="O37" s="6">
        <v>2032</v>
      </c>
      <c r="P37" s="6">
        <v>2033</v>
      </c>
      <c r="Q37" s="6">
        <v>2034</v>
      </c>
      <c r="R37" s="6">
        <v>2035</v>
      </c>
      <c r="S37" s="6">
        <v>2036</v>
      </c>
      <c r="T37" s="6">
        <v>2037</v>
      </c>
      <c r="U37" s="6">
        <v>2038</v>
      </c>
      <c r="V37" s="6">
        <v>2039</v>
      </c>
      <c r="W37" s="6">
        <v>2040</v>
      </c>
      <c r="X37" s="6">
        <v>2041</v>
      </c>
      <c r="Y37" s="6">
        <v>2042</v>
      </c>
      <c r="Z37" s="6">
        <v>2043</v>
      </c>
      <c r="AA37" s="6">
        <v>2044</v>
      </c>
      <c r="AB37" s="6">
        <v>2045</v>
      </c>
      <c r="AC37" s="6">
        <v>2046</v>
      </c>
      <c r="AD37" s="6">
        <v>2047</v>
      </c>
      <c r="AE37" s="6">
        <v>2048</v>
      </c>
      <c r="AF37" s="6">
        <v>2049</v>
      </c>
      <c r="AG37" s="6">
        <v>2050</v>
      </c>
    </row>
    <row r="38" spans="1:33" x14ac:dyDescent="0.25">
      <c r="A38" s="196" t="s">
        <v>348</v>
      </c>
      <c r="B38" s="6">
        <v>9.3000000000000007</v>
      </c>
      <c r="C38" s="6">
        <v>9.3000000000000007</v>
      </c>
      <c r="D38" s="6">
        <v>9.3000000000000007</v>
      </c>
      <c r="E38" s="6">
        <v>9.3000000000000007</v>
      </c>
      <c r="F38" s="6">
        <v>9.3000000000000007</v>
      </c>
      <c r="G38" s="6">
        <v>9.3000000000000007</v>
      </c>
      <c r="H38" s="6">
        <v>9.3000000000000007</v>
      </c>
      <c r="I38" s="6">
        <v>9.3000000000000007</v>
      </c>
      <c r="J38" s="6">
        <v>9.3000000000000007</v>
      </c>
      <c r="K38" s="6">
        <v>9.3000000000000007</v>
      </c>
      <c r="L38" s="6">
        <v>9.3000000000000007</v>
      </c>
      <c r="M38" s="6">
        <v>9.3000000000000007</v>
      </c>
      <c r="N38" s="6">
        <v>9.3000000000000007</v>
      </c>
      <c r="O38" s="6">
        <v>9.3000000000000007</v>
      </c>
      <c r="P38" s="6">
        <v>9.3000000000000007</v>
      </c>
      <c r="Q38" s="6">
        <v>9.3000000000000007</v>
      </c>
      <c r="R38" s="6">
        <v>9.3000000000000007</v>
      </c>
      <c r="S38" s="6">
        <v>9.3000000000000007</v>
      </c>
      <c r="T38" s="6">
        <v>9.3000000000000007</v>
      </c>
      <c r="U38" s="6">
        <v>9.3000000000000007</v>
      </c>
      <c r="V38" s="6">
        <v>9.3000000000000007</v>
      </c>
      <c r="W38" s="6">
        <v>9.3000000000000007</v>
      </c>
      <c r="X38" s="6">
        <v>9.3000000000000007</v>
      </c>
      <c r="Y38" s="6">
        <v>9.3000000000000007</v>
      </c>
      <c r="Z38" s="6">
        <v>9.3000000000000007</v>
      </c>
      <c r="AA38" s="6">
        <v>9.3000000000000007</v>
      </c>
      <c r="AB38" s="6">
        <v>9.3000000000000007</v>
      </c>
      <c r="AC38" s="6">
        <v>9.3000000000000007</v>
      </c>
      <c r="AD38" s="6">
        <v>9.3000000000000007</v>
      </c>
      <c r="AE38" s="6">
        <v>9.3000000000000007</v>
      </c>
      <c r="AF38" s="6">
        <v>9.3000000000000007</v>
      </c>
      <c r="AG38" s="6">
        <v>9.3000000000000007</v>
      </c>
    </row>
    <row r="39" spans="1:33" x14ac:dyDescent="0.25">
      <c r="A39" s="196" t="s">
        <v>347</v>
      </c>
      <c r="B39" s="6">
        <v>9.3000000000000007</v>
      </c>
      <c r="C39" s="6">
        <v>9.3000000000000007</v>
      </c>
      <c r="D39" s="6">
        <v>9.3000000000000007</v>
      </c>
      <c r="E39" s="6">
        <v>9.3000000000000007</v>
      </c>
      <c r="F39" s="6">
        <v>9.3000000000000007</v>
      </c>
      <c r="G39" s="6">
        <v>9.3000000000000007</v>
      </c>
      <c r="H39" s="6">
        <v>9.3000000000000007</v>
      </c>
      <c r="I39" s="6">
        <v>9.3000000000000007</v>
      </c>
      <c r="J39" s="6">
        <v>9.3000000000000007</v>
      </c>
      <c r="K39" s="6">
        <v>9.3000000000000007</v>
      </c>
      <c r="L39" s="6">
        <v>9.3000000000000007</v>
      </c>
      <c r="M39" s="6">
        <v>9.3000000000000007</v>
      </c>
      <c r="N39" s="6">
        <v>9.3000000000000007</v>
      </c>
      <c r="O39" s="6">
        <v>9.3000000000000007</v>
      </c>
      <c r="P39" s="6">
        <v>9.3000000000000007</v>
      </c>
      <c r="Q39" s="6">
        <v>9.3000000000000007</v>
      </c>
      <c r="R39" s="6">
        <v>9.3000000000000007</v>
      </c>
      <c r="S39" s="6">
        <v>9.3000000000000007</v>
      </c>
      <c r="T39" s="6">
        <v>9.3000000000000007</v>
      </c>
      <c r="U39" s="6">
        <v>9.3000000000000007</v>
      </c>
      <c r="V39" s="6">
        <v>9.3000000000000007</v>
      </c>
      <c r="W39" s="6">
        <v>9.3000000000000007</v>
      </c>
      <c r="X39" s="6">
        <v>9.3000000000000007</v>
      </c>
      <c r="Y39" s="6">
        <v>9.3000000000000007</v>
      </c>
      <c r="Z39" s="6">
        <v>9.3000000000000007</v>
      </c>
      <c r="AA39" s="6">
        <v>9.3000000000000007</v>
      </c>
      <c r="AB39" s="6">
        <v>9.3000000000000007</v>
      </c>
      <c r="AC39" s="6">
        <v>9.3000000000000007</v>
      </c>
      <c r="AD39" s="6">
        <v>9.3000000000000007</v>
      </c>
      <c r="AE39" s="6">
        <v>9.3000000000000007</v>
      </c>
      <c r="AF39" s="6">
        <v>9.3000000000000007</v>
      </c>
      <c r="AG39" s="6">
        <v>9.3000000000000007</v>
      </c>
    </row>
    <row r="40" spans="1:33" x14ac:dyDescent="0.25">
      <c r="A40" s="196" t="s">
        <v>350</v>
      </c>
      <c r="B40" s="6">
        <v>43.4</v>
      </c>
      <c r="C40" s="6">
        <v>43.4</v>
      </c>
      <c r="D40" s="6">
        <v>43.4</v>
      </c>
      <c r="E40" s="6">
        <v>43.4</v>
      </c>
      <c r="F40" s="6">
        <v>43.4</v>
      </c>
      <c r="G40" s="6">
        <v>43.4</v>
      </c>
      <c r="H40" s="6">
        <v>43.4</v>
      </c>
      <c r="I40" s="6">
        <v>43.4</v>
      </c>
      <c r="J40" s="6">
        <v>43.4</v>
      </c>
      <c r="K40" s="6">
        <v>43.4</v>
      </c>
      <c r="L40" s="6">
        <v>43.4</v>
      </c>
      <c r="M40" s="6">
        <v>43.4</v>
      </c>
      <c r="N40" s="6">
        <v>43.4</v>
      </c>
      <c r="O40" s="6">
        <v>43.4</v>
      </c>
      <c r="P40" s="6">
        <v>43.4</v>
      </c>
      <c r="Q40" s="6">
        <v>43.4</v>
      </c>
      <c r="R40" s="6">
        <v>43.4</v>
      </c>
      <c r="S40" s="6">
        <v>43.4</v>
      </c>
      <c r="T40" s="6">
        <v>43.4</v>
      </c>
      <c r="U40" s="6">
        <v>43.4</v>
      </c>
      <c r="V40" s="6">
        <v>43.4</v>
      </c>
      <c r="W40" s="6">
        <v>43.4</v>
      </c>
      <c r="X40" s="6">
        <v>43.4</v>
      </c>
      <c r="Y40" s="6">
        <v>43.4</v>
      </c>
      <c r="Z40" s="6">
        <v>43.4</v>
      </c>
      <c r="AA40" s="6">
        <v>43.4</v>
      </c>
      <c r="AB40" s="6">
        <v>43.4</v>
      </c>
      <c r="AC40" s="6">
        <v>43.4</v>
      </c>
      <c r="AD40" s="6">
        <v>43.4</v>
      </c>
      <c r="AE40" s="6">
        <v>43.4</v>
      </c>
      <c r="AF40" s="6">
        <v>43.4</v>
      </c>
      <c r="AG40" s="6">
        <v>43.4</v>
      </c>
    </row>
    <row r="41" spans="1:33" x14ac:dyDescent="0.25">
      <c r="A41" s="196" t="s">
        <v>351</v>
      </c>
      <c r="B41" s="6">
        <v>43.4</v>
      </c>
      <c r="C41" s="6">
        <v>43.4</v>
      </c>
      <c r="D41" s="6">
        <v>43.4</v>
      </c>
      <c r="E41" s="6">
        <v>43.4</v>
      </c>
      <c r="F41" s="6">
        <v>43.4</v>
      </c>
      <c r="G41" s="6">
        <v>43.4</v>
      </c>
      <c r="H41" s="6">
        <v>43.4</v>
      </c>
      <c r="I41" s="6">
        <v>43.4</v>
      </c>
      <c r="J41" s="6">
        <v>43.4</v>
      </c>
      <c r="K41" s="6">
        <v>43.4</v>
      </c>
      <c r="L41" s="6">
        <v>43.4</v>
      </c>
      <c r="M41" s="6">
        <v>43.4</v>
      </c>
      <c r="N41" s="6">
        <v>43.4</v>
      </c>
      <c r="O41" s="6">
        <v>43.4</v>
      </c>
      <c r="P41" s="6">
        <v>43.4</v>
      </c>
      <c r="Q41" s="6">
        <v>43.4</v>
      </c>
      <c r="R41" s="6">
        <v>43.4</v>
      </c>
      <c r="S41" s="6">
        <v>43.4</v>
      </c>
      <c r="T41" s="6">
        <v>43.4</v>
      </c>
      <c r="U41" s="6">
        <v>43.4</v>
      </c>
      <c r="V41" s="6">
        <v>43.4</v>
      </c>
      <c r="W41" s="6">
        <v>43.4</v>
      </c>
      <c r="X41" s="6">
        <v>43.4</v>
      </c>
      <c r="Y41" s="6">
        <v>43.4</v>
      </c>
      <c r="Z41" s="6">
        <v>43.4</v>
      </c>
      <c r="AA41" s="6">
        <v>43.4</v>
      </c>
      <c r="AB41" s="6">
        <v>43.4</v>
      </c>
      <c r="AC41" s="6">
        <v>43.4</v>
      </c>
      <c r="AD41" s="6">
        <v>43.4</v>
      </c>
      <c r="AE41" s="6">
        <v>43.4</v>
      </c>
      <c r="AF41" s="6">
        <v>43.4</v>
      </c>
      <c r="AG41" s="6">
        <v>43.4</v>
      </c>
    </row>
    <row r="49" spans="1:13" x14ac:dyDescent="0.25">
      <c r="C49" s="234" t="s">
        <v>183</v>
      </c>
      <c r="D49" s="230"/>
      <c r="E49" s="230"/>
      <c r="G49" s="230" t="s">
        <v>305</v>
      </c>
      <c r="H49" s="230"/>
      <c r="I49" s="230"/>
      <c r="K49" s="230" t="s">
        <v>354</v>
      </c>
      <c r="L49" s="230"/>
      <c r="M49" s="230"/>
    </row>
    <row r="50" spans="1:13" x14ac:dyDescent="0.25">
      <c r="B50" s="6" t="s">
        <v>356</v>
      </c>
      <c r="C50" s="6">
        <v>2019</v>
      </c>
      <c r="D50" s="6">
        <v>2030</v>
      </c>
      <c r="E50" s="6">
        <v>2050</v>
      </c>
      <c r="F50" s="6" t="s">
        <v>356</v>
      </c>
      <c r="G50" s="1">
        <v>2019</v>
      </c>
      <c r="H50" s="1">
        <v>2030</v>
      </c>
      <c r="I50" s="1">
        <v>2050</v>
      </c>
      <c r="J50" s="6" t="s">
        <v>356</v>
      </c>
      <c r="K50" s="1">
        <v>2019</v>
      </c>
      <c r="L50" s="1">
        <v>2030</v>
      </c>
      <c r="M50" s="1">
        <v>2050</v>
      </c>
    </row>
    <row r="51" spans="1:13" x14ac:dyDescent="0.25">
      <c r="A51" s="195" t="s">
        <v>114</v>
      </c>
      <c r="B51" s="231" t="s">
        <v>193</v>
      </c>
      <c r="C51" s="76">
        <v>4527.2073408333326</v>
      </c>
      <c r="D51" s="7">
        <v>4418.0466499999993</v>
      </c>
      <c r="E51" s="7">
        <v>4476.0830833333339</v>
      </c>
      <c r="F51" s="231" t="s">
        <v>357</v>
      </c>
      <c r="G51" s="8">
        <v>834.63679615642877</v>
      </c>
      <c r="H51" s="8">
        <v>792.30753847142864</v>
      </c>
      <c r="I51" s="8">
        <v>769.29946718571432</v>
      </c>
      <c r="J51" s="1" t="s">
        <v>286</v>
      </c>
      <c r="K51" s="1" t="s">
        <v>286</v>
      </c>
      <c r="L51" s="1"/>
      <c r="M51" s="1"/>
    </row>
    <row r="52" spans="1:13" x14ac:dyDescent="0.25">
      <c r="A52" s="6" t="s">
        <v>353</v>
      </c>
      <c r="B52" s="233"/>
      <c r="C52" s="76">
        <v>421.28530916666665</v>
      </c>
      <c r="D52" s="7">
        <v>395.30824999999999</v>
      </c>
      <c r="E52" s="7">
        <v>369.2664333333334</v>
      </c>
      <c r="F52" s="233"/>
      <c r="G52" s="8">
        <v>446.86919830500005</v>
      </c>
      <c r="H52" s="8">
        <v>409.37022501666661</v>
      </c>
      <c r="I52" s="8">
        <v>369.43913051666669</v>
      </c>
      <c r="J52" s="1" t="s">
        <v>286</v>
      </c>
      <c r="K52" s="1" t="s">
        <v>286</v>
      </c>
      <c r="L52" s="1"/>
      <c r="M52" s="1"/>
    </row>
    <row r="53" spans="1:13" x14ac:dyDescent="0.25">
      <c r="A53" s="6" t="s">
        <v>142</v>
      </c>
      <c r="B53" s="233"/>
      <c r="C53" s="76">
        <v>313.18652714285713</v>
      </c>
      <c r="D53" s="7">
        <v>215.91715714285712</v>
      </c>
      <c r="E53" s="7">
        <v>182.93129285714284</v>
      </c>
      <c r="F53" s="233"/>
      <c r="G53" s="8">
        <v>1018.7316908417857</v>
      </c>
      <c r="H53" s="8">
        <v>709.02703197142853</v>
      </c>
      <c r="I53" s="8">
        <v>579.19224124285711</v>
      </c>
      <c r="J53" s="221" t="s">
        <v>359</v>
      </c>
      <c r="K53" s="1">
        <v>9.3000000000000007</v>
      </c>
      <c r="L53" s="1">
        <v>9.3000000000000007</v>
      </c>
      <c r="M53" s="1">
        <v>9.3000000000000007</v>
      </c>
    </row>
    <row r="54" spans="1:13" x14ac:dyDescent="0.25">
      <c r="A54" s="6" t="s">
        <v>158</v>
      </c>
      <c r="B54" s="233"/>
      <c r="C54" s="76">
        <v>118.04898500000002</v>
      </c>
      <c r="D54" s="7">
        <v>104.60055</v>
      </c>
      <c r="E54" s="7">
        <v>104.29130000000001</v>
      </c>
      <c r="F54" s="233"/>
      <c r="G54" s="8">
        <v>655.88482957833332</v>
      </c>
      <c r="H54" s="8">
        <v>524.93731238333339</v>
      </c>
      <c r="I54" s="8">
        <v>475.78477801666656</v>
      </c>
      <c r="J54" s="221"/>
      <c r="K54" s="1">
        <v>43.4</v>
      </c>
      <c r="L54" s="1">
        <v>43.4</v>
      </c>
      <c r="M54" s="1">
        <v>43.4</v>
      </c>
    </row>
    <row r="55" spans="1:13" x14ac:dyDescent="0.25">
      <c r="A55" s="6" t="s">
        <v>159</v>
      </c>
      <c r="B55" s="232"/>
      <c r="C55" s="76">
        <v>291.55777999999998</v>
      </c>
      <c r="D55" s="7">
        <v>251.10788333333332</v>
      </c>
      <c r="E55" s="7">
        <v>249.74744999999999</v>
      </c>
      <c r="F55" s="232"/>
      <c r="G55" s="8">
        <v>235.82282863250003</v>
      </c>
      <c r="H55" s="8">
        <v>195.6817006</v>
      </c>
      <c r="I55" s="8">
        <v>177.30579065000001</v>
      </c>
      <c r="J55" s="221"/>
      <c r="K55" s="1">
        <v>43.4</v>
      </c>
      <c r="L55" s="1">
        <v>43.4</v>
      </c>
      <c r="M55" s="1">
        <v>43.4</v>
      </c>
    </row>
    <row r="56" spans="1:13" x14ac:dyDescent="0.25">
      <c r="A56" s="70" t="s">
        <v>191</v>
      </c>
      <c r="B56" s="231" t="s">
        <v>355</v>
      </c>
      <c r="C56" s="197">
        <v>12903.056142333333</v>
      </c>
      <c r="D56" s="147">
        <v>28536</v>
      </c>
      <c r="E56" s="147">
        <v>28536</v>
      </c>
      <c r="F56" s="231" t="s">
        <v>358</v>
      </c>
      <c r="G56" s="8"/>
      <c r="H56" s="8"/>
      <c r="I56" s="8"/>
      <c r="J56" s="1" t="s">
        <v>286</v>
      </c>
      <c r="K56" s="1" t="s">
        <v>286</v>
      </c>
      <c r="L56" s="1"/>
      <c r="M56" s="1"/>
    </row>
    <row r="57" spans="1:13" x14ac:dyDescent="0.25">
      <c r="A57" s="70" t="s">
        <v>172</v>
      </c>
      <c r="B57" s="232"/>
      <c r="C57" s="76">
        <v>9.3460000000000001E-2</v>
      </c>
      <c r="D57" s="7">
        <v>9.3460000000000001E-2</v>
      </c>
      <c r="E57" s="7">
        <v>9.3460000000000001E-2</v>
      </c>
      <c r="F57" s="232"/>
      <c r="G57" s="7">
        <v>46.274999999999999</v>
      </c>
      <c r="H57" s="7">
        <v>46.274999999999999</v>
      </c>
      <c r="I57" s="198">
        <v>46.274999999999999</v>
      </c>
      <c r="J57" s="1" t="s">
        <v>286</v>
      </c>
      <c r="K57" s="1" t="s">
        <v>286</v>
      </c>
      <c r="L57" s="1"/>
      <c r="M57" s="1"/>
    </row>
    <row r="59" spans="1:13" x14ac:dyDescent="0.25">
      <c r="B59" s="195" t="s">
        <v>340</v>
      </c>
      <c r="C59" s="195" t="s">
        <v>341</v>
      </c>
      <c r="D59" s="195" t="s">
        <v>345</v>
      </c>
      <c r="E59" s="195" t="s">
        <v>117</v>
      </c>
      <c r="F59" s="195" t="s">
        <v>348</v>
      </c>
      <c r="G59" s="195" t="s">
        <v>347</v>
      </c>
      <c r="H59" s="195" t="s">
        <v>350</v>
      </c>
      <c r="I59" s="195" t="s">
        <v>351</v>
      </c>
      <c r="J59" s="195" t="s">
        <v>176</v>
      </c>
    </row>
    <row r="60" spans="1:13" x14ac:dyDescent="0.25">
      <c r="A60" s="54" t="s">
        <v>360</v>
      </c>
      <c r="B60" s="194" t="s">
        <v>342</v>
      </c>
      <c r="C60" s="194">
        <v>2</v>
      </c>
      <c r="D60" s="194" t="s">
        <v>346</v>
      </c>
      <c r="E60" s="194">
        <v>30</v>
      </c>
      <c r="F60" s="194">
        <v>0</v>
      </c>
      <c r="G60" s="194" t="s">
        <v>349</v>
      </c>
      <c r="H60" s="194">
        <v>368.3</v>
      </c>
      <c r="I60" s="194">
        <v>0</v>
      </c>
      <c r="J60" s="194">
        <v>0.76</v>
      </c>
    </row>
  </sheetData>
  <mergeCells count="8">
    <mergeCell ref="K49:M49"/>
    <mergeCell ref="B56:B57"/>
    <mergeCell ref="B51:B55"/>
    <mergeCell ref="C49:E49"/>
    <mergeCell ref="F51:F55"/>
    <mergeCell ref="F56:F57"/>
    <mergeCell ref="G49:I49"/>
    <mergeCell ref="J53:J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BA57"/>
  <sheetViews>
    <sheetView zoomScaleNormal="100" workbookViewId="0">
      <selection activeCell="B43" sqref="B43"/>
    </sheetView>
  </sheetViews>
  <sheetFormatPr defaultRowHeight="15" x14ac:dyDescent="0.25"/>
  <cols>
    <col min="1" max="1" width="49.28515625" bestFit="1" customWidth="1"/>
    <col min="2" max="2" width="17.7109375" bestFit="1" customWidth="1"/>
    <col min="3" max="3" width="14.28515625" bestFit="1" customWidth="1"/>
    <col min="4" max="4" width="36.28515625" bestFit="1" customWidth="1"/>
    <col min="5" max="5" width="10.7109375" bestFit="1" customWidth="1"/>
    <col min="6" max="6" width="10.28515625" bestFit="1" customWidth="1"/>
    <col min="7" max="9" width="11.7109375" bestFit="1" customWidth="1"/>
    <col min="10" max="34" width="9.28515625" bestFit="1" customWidth="1"/>
  </cols>
  <sheetData>
    <row r="1" spans="1:53" x14ac:dyDescent="0.25">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53" x14ac:dyDescent="0.25">
      <c r="A2" s="43" t="s">
        <v>23</v>
      </c>
      <c r="C2" s="8">
        <v>0</v>
      </c>
      <c r="D2" s="8">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8">
        <v>0</v>
      </c>
      <c r="AE2" s="8">
        <v>0</v>
      </c>
      <c r="AF2" s="8">
        <v>0</v>
      </c>
      <c r="AG2" s="8">
        <v>0</v>
      </c>
      <c r="AH2" s="8">
        <v>0</v>
      </c>
    </row>
    <row r="3" spans="1:53" x14ac:dyDescent="0.25">
      <c r="A3" s="43" t="s">
        <v>88</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53" x14ac:dyDescent="0.25">
      <c r="A4" s="43" t="s">
        <v>89</v>
      </c>
      <c r="C4" s="8">
        <v>0</v>
      </c>
      <c r="D4" s="8">
        <v>0</v>
      </c>
      <c r="E4" s="8">
        <v>0</v>
      </c>
      <c r="F4" s="8">
        <v>0</v>
      </c>
      <c r="G4" s="8">
        <v>0</v>
      </c>
      <c r="H4" s="8">
        <v>0</v>
      </c>
      <c r="I4" s="8">
        <v>0</v>
      </c>
      <c r="J4" s="8">
        <v>0</v>
      </c>
      <c r="K4" s="8">
        <v>0</v>
      </c>
      <c r="L4" s="8">
        <v>0</v>
      </c>
      <c r="M4" s="8">
        <v>0</v>
      </c>
      <c r="N4" s="8">
        <v>0</v>
      </c>
      <c r="O4" s="8">
        <v>0</v>
      </c>
      <c r="P4" s="8">
        <v>0</v>
      </c>
      <c r="Q4" s="8">
        <v>0</v>
      </c>
      <c r="R4" s="8">
        <v>0</v>
      </c>
      <c r="S4" s="8">
        <v>0</v>
      </c>
      <c r="T4" s="8">
        <v>919.30200000000002</v>
      </c>
      <c r="U4" s="8">
        <v>0</v>
      </c>
      <c r="V4" s="8">
        <v>0</v>
      </c>
      <c r="W4" s="8">
        <v>0</v>
      </c>
      <c r="X4" s="8">
        <v>0</v>
      </c>
      <c r="Y4" s="8">
        <v>0</v>
      </c>
      <c r="Z4" s="8">
        <v>0</v>
      </c>
      <c r="AA4" s="8">
        <v>0</v>
      </c>
      <c r="AB4" s="8">
        <v>0</v>
      </c>
      <c r="AC4" s="8">
        <v>0</v>
      </c>
      <c r="AD4" s="8">
        <v>0</v>
      </c>
      <c r="AE4" s="8">
        <v>0</v>
      </c>
      <c r="AF4" s="8">
        <v>0</v>
      </c>
      <c r="AG4" s="8">
        <v>0</v>
      </c>
      <c r="AH4" s="8">
        <v>0</v>
      </c>
    </row>
    <row r="5" spans="1:53" x14ac:dyDescent="0.25">
      <c r="A5" s="43" t="s">
        <v>90</v>
      </c>
      <c r="C5" s="8">
        <v>0</v>
      </c>
      <c r="D5" s="8">
        <v>0</v>
      </c>
      <c r="E5" s="8">
        <v>0</v>
      </c>
      <c r="F5" s="8">
        <v>0</v>
      </c>
      <c r="G5" s="8">
        <v>0</v>
      </c>
      <c r="H5" s="8">
        <v>0</v>
      </c>
      <c r="I5" s="8">
        <v>0</v>
      </c>
      <c r="J5" s="8">
        <v>0</v>
      </c>
      <c r="K5" s="8">
        <v>0</v>
      </c>
      <c r="L5" s="8">
        <v>0</v>
      </c>
      <c r="M5" s="8">
        <v>0</v>
      </c>
      <c r="N5" s="8">
        <v>0</v>
      </c>
      <c r="O5" s="8">
        <v>0</v>
      </c>
      <c r="P5" s="8">
        <v>0</v>
      </c>
      <c r="Q5" s="8">
        <v>0</v>
      </c>
      <c r="R5" s="8">
        <v>0</v>
      </c>
      <c r="S5" s="8">
        <v>0</v>
      </c>
      <c r="T5" s="8">
        <v>1555.2474999999999</v>
      </c>
      <c r="U5" s="8">
        <v>1523.3724999999999</v>
      </c>
      <c r="V5" s="8">
        <v>0</v>
      </c>
      <c r="W5" s="8">
        <v>0</v>
      </c>
      <c r="X5" s="8">
        <v>0</v>
      </c>
      <c r="Y5" s="8">
        <v>0</v>
      </c>
      <c r="Z5" s="8">
        <v>0</v>
      </c>
      <c r="AA5" s="8">
        <v>0</v>
      </c>
      <c r="AB5" s="8">
        <v>0</v>
      </c>
      <c r="AC5" s="8">
        <v>0</v>
      </c>
      <c r="AD5" s="8">
        <v>0</v>
      </c>
      <c r="AE5" s="8">
        <v>0</v>
      </c>
      <c r="AF5" s="8">
        <v>0</v>
      </c>
      <c r="AG5" s="8">
        <v>0</v>
      </c>
      <c r="AH5" s="8">
        <v>0</v>
      </c>
    </row>
    <row r="6" spans="1:53" x14ac:dyDescent="0.25">
      <c r="A6" s="43" t="s">
        <v>24</v>
      </c>
      <c r="C6" s="8">
        <v>0</v>
      </c>
      <c r="D6" s="8">
        <v>0</v>
      </c>
      <c r="E6" s="8">
        <v>0</v>
      </c>
      <c r="F6" s="8">
        <v>0</v>
      </c>
      <c r="G6" s="8">
        <v>0</v>
      </c>
      <c r="H6" s="8">
        <v>0</v>
      </c>
      <c r="I6" s="8">
        <v>0</v>
      </c>
      <c r="J6" s="8">
        <v>0</v>
      </c>
      <c r="K6" s="8">
        <v>0</v>
      </c>
      <c r="L6" s="8">
        <v>0</v>
      </c>
      <c r="M6" s="8">
        <v>0</v>
      </c>
      <c r="N6" s="8">
        <v>0</v>
      </c>
      <c r="O6" s="8">
        <v>0</v>
      </c>
      <c r="P6" s="8">
        <v>0</v>
      </c>
      <c r="Q6" s="8">
        <v>0</v>
      </c>
      <c r="R6" s="8">
        <v>0</v>
      </c>
      <c r="S6" s="8">
        <v>0</v>
      </c>
      <c r="T6" s="8">
        <v>1.9507289727999999E-3</v>
      </c>
      <c r="U6" s="8">
        <v>0</v>
      </c>
      <c r="V6" s="8">
        <v>5.7538093967533397E-4</v>
      </c>
      <c r="W6" s="8">
        <v>3.9102996231793501E-4</v>
      </c>
      <c r="X6" s="8">
        <v>0</v>
      </c>
      <c r="Y6" s="8">
        <v>0</v>
      </c>
      <c r="Z6" s="8">
        <v>4.4149801252067302E-3</v>
      </c>
      <c r="AA6" s="8">
        <v>0</v>
      </c>
      <c r="AB6" s="8">
        <v>0</v>
      </c>
      <c r="AC6" s="8">
        <v>0</v>
      </c>
      <c r="AD6" s="8">
        <v>0</v>
      </c>
      <c r="AE6" s="8">
        <v>0</v>
      </c>
      <c r="AF6" s="8">
        <v>0</v>
      </c>
      <c r="AG6" s="8">
        <v>0</v>
      </c>
      <c r="AH6" s="8">
        <v>0</v>
      </c>
    </row>
    <row r="7" spans="1:53" x14ac:dyDescent="0.25">
      <c r="A7" s="43" t="s">
        <v>25</v>
      </c>
      <c r="C7" s="8">
        <v>5.4779734943999998E-4</v>
      </c>
      <c r="D7" s="8">
        <v>0</v>
      </c>
      <c r="E7" s="8">
        <v>0</v>
      </c>
      <c r="F7" s="8">
        <v>3.1241870035199999E-3</v>
      </c>
      <c r="G7" s="8">
        <v>0</v>
      </c>
      <c r="H7" s="8">
        <v>0</v>
      </c>
      <c r="I7" s="8">
        <v>0</v>
      </c>
      <c r="J7" s="8">
        <v>0</v>
      </c>
      <c r="K7" s="8">
        <v>0</v>
      </c>
      <c r="L7" s="8">
        <v>0</v>
      </c>
      <c r="M7" s="8">
        <v>0</v>
      </c>
      <c r="N7" s="8">
        <v>0</v>
      </c>
      <c r="O7" s="8">
        <v>0</v>
      </c>
      <c r="P7" s="8">
        <v>0</v>
      </c>
      <c r="Q7" s="8">
        <v>0</v>
      </c>
      <c r="R7" s="8">
        <v>7.9767599903999805E-4</v>
      </c>
      <c r="S7" s="8">
        <v>1.9964839827468399E-3</v>
      </c>
      <c r="T7" s="8">
        <v>0</v>
      </c>
      <c r="U7" s="8">
        <v>0</v>
      </c>
      <c r="V7" s="8">
        <v>0</v>
      </c>
      <c r="W7" s="8">
        <v>0</v>
      </c>
      <c r="X7" s="8">
        <v>0</v>
      </c>
      <c r="Y7" s="8">
        <v>1.7463805381552001E-4</v>
      </c>
      <c r="Z7" s="8">
        <v>6.8122142022327304E-4</v>
      </c>
      <c r="AA7" s="8">
        <v>0</v>
      </c>
      <c r="AB7" s="8">
        <v>0</v>
      </c>
      <c r="AC7" s="8">
        <v>0</v>
      </c>
      <c r="AD7" s="8">
        <v>0</v>
      </c>
      <c r="AE7" s="8">
        <v>0</v>
      </c>
      <c r="AF7" s="8">
        <v>0</v>
      </c>
      <c r="AG7" s="8">
        <v>0</v>
      </c>
      <c r="AH7" s="8">
        <v>0</v>
      </c>
    </row>
    <row r="8" spans="1:53" x14ac:dyDescent="0.25">
      <c r="A8" s="43" t="s">
        <v>26</v>
      </c>
      <c r="C8" s="8">
        <v>0</v>
      </c>
      <c r="D8" s="8">
        <v>0</v>
      </c>
      <c r="E8" s="8">
        <v>5.3228577606593899E-3</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53" x14ac:dyDescent="0.25">
      <c r="A9" s="43" t="s">
        <v>27</v>
      </c>
      <c r="C9" s="8">
        <v>7.0277163752359099E-3</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row>
    <row r="10" spans="1:53" x14ac:dyDescent="0.25">
      <c r="A10" s="43" t="s">
        <v>28</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2623.59</v>
      </c>
      <c r="U10" s="8">
        <v>0</v>
      </c>
      <c r="V10" s="8">
        <v>863.87</v>
      </c>
      <c r="W10" s="8">
        <v>0</v>
      </c>
      <c r="X10" s="8">
        <v>0</v>
      </c>
      <c r="Y10" s="8">
        <v>0</v>
      </c>
      <c r="Z10" s="8">
        <v>0</v>
      </c>
      <c r="AA10" s="8">
        <v>0</v>
      </c>
      <c r="AB10" s="8">
        <v>0</v>
      </c>
      <c r="AC10" s="8">
        <v>0</v>
      </c>
      <c r="AD10" s="8">
        <v>0</v>
      </c>
      <c r="AE10" s="8">
        <v>0</v>
      </c>
      <c r="AF10" s="8">
        <v>0</v>
      </c>
      <c r="AG10" s="8">
        <v>0</v>
      </c>
      <c r="AH10" s="8">
        <v>0</v>
      </c>
    </row>
    <row r="11" spans="1:53" x14ac:dyDescent="0.25">
      <c r="A11" s="43" t="s">
        <v>29</v>
      </c>
      <c r="C11" s="8">
        <v>1.2692929292929299E-3</v>
      </c>
      <c r="D11" s="8">
        <v>0</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row>
    <row r="12" spans="1:53" x14ac:dyDescent="0.25">
      <c r="A12" s="43" t="s">
        <v>30</v>
      </c>
      <c r="C12" s="8">
        <v>8032173.4374623997</v>
      </c>
      <c r="D12" s="8">
        <v>258552.93444480299</v>
      </c>
      <c r="E12" s="8">
        <v>237108.668889603</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row>
    <row r="13" spans="1:53" x14ac:dyDescent="0.25">
      <c r="A13" s="43" t="s">
        <v>31</v>
      </c>
      <c r="C13" s="8">
        <v>0</v>
      </c>
      <c r="D13" s="8">
        <v>28.209900000000001</v>
      </c>
      <c r="E13" s="8">
        <v>27.927800000000001</v>
      </c>
      <c r="F13" s="8">
        <v>552.91399999999999</v>
      </c>
      <c r="G13" s="8">
        <v>547.27200000000005</v>
      </c>
      <c r="H13" s="8">
        <v>541.63</v>
      </c>
      <c r="I13" s="8">
        <v>0</v>
      </c>
      <c r="J13" s="8">
        <v>0</v>
      </c>
      <c r="K13" s="8">
        <v>0</v>
      </c>
      <c r="L13" s="8">
        <v>0</v>
      </c>
      <c r="M13" s="8">
        <v>0</v>
      </c>
      <c r="N13" s="8">
        <v>0</v>
      </c>
      <c r="O13" s="8">
        <v>0</v>
      </c>
      <c r="P13" s="8">
        <v>0</v>
      </c>
      <c r="Q13" s="8">
        <v>0</v>
      </c>
      <c r="R13" s="8">
        <v>496.49400000000003</v>
      </c>
      <c r="S13" s="8">
        <v>493.67200000000003</v>
      </c>
      <c r="T13" s="8">
        <v>490.85199999999998</v>
      </c>
      <c r="U13" s="8">
        <v>488.03</v>
      </c>
      <c r="V13" s="8">
        <v>0</v>
      </c>
      <c r="W13" s="8">
        <v>0</v>
      </c>
      <c r="X13" s="8">
        <v>0</v>
      </c>
      <c r="Y13" s="8">
        <v>0</v>
      </c>
      <c r="Z13" s="8">
        <v>0</v>
      </c>
      <c r="AA13" s="8">
        <v>0</v>
      </c>
      <c r="AB13" s="8">
        <v>0</v>
      </c>
      <c r="AC13" s="8">
        <v>0</v>
      </c>
      <c r="AD13" s="8">
        <v>0</v>
      </c>
      <c r="AE13" s="8">
        <v>0</v>
      </c>
      <c r="AF13" s="8">
        <v>0</v>
      </c>
      <c r="AG13" s="8">
        <v>0</v>
      </c>
      <c r="AH13" s="8">
        <v>0</v>
      </c>
    </row>
    <row r="14" spans="1:53" x14ac:dyDescent="0.25">
      <c r="A14" s="43" t="s">
        <v>32</v>
      </c>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53" x14ac:dyDescent="0.25">
      <c r="A15" s="43" t="s">
        <v>91</v>
      </c>
      <c r="C15" s="8">
        <v>0</v>
      </c>
      <c r="D15" s="8">
        <v>0</v>
      </c>
      <c r="E15" s="8">
        <v>0</v>
      </c>
      <c r="F15" s="8">
        <v>0</v>
      </c>
      <c r="G15" s="8">
        <v>1974.693</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N15" s="8">
        <f t="shared" ref="AN15:BA15" si="0">SUM($G$15:$T$15)/COUNT($F$1:$S$1)</f>
        <v>141.04949999999999</v>
      </c>
      <c r="AO15" s="8">
        <f t="shared" si="0"/>
        <v>141.04949999999999</v>
      </c>
      <c r="AP15" s="8">
        <f t="shared" si="0"/>
        <v>141.04949999999999</v>
      </c>
      <c r="AQ15" s="8">
        <f t="shared" si="0"/>
        <v>141.04949999999999</v>
      </c>
      <c r="AR15" s="8">
        <f t="shared" si="0"/>
        <v>141.04949999999999</v>
      </c>
      <c r="AS15" s="8">
        <f t="shared" si="0"/>
        <v>141.04949999999999</v>
      </c>
      <c r="AT15" s="8">
        <f t="shared" si="0"/>
        <v>141.04949999999999</v>
      </c>
      <c r="AU15" s="8">
        <f t="shared" si="0"/>
        <v>141.04949999999999</v>
      </c>
      <c r="AV15" s="8">
        <f t="shared" si="0"/>
        <v>141.04949999999999</v>
      </c>
      <c r="AW15" s="8">
        <f t="shared" si="0"/>
        <v>141.04949999999999</v>
      </c>
      <c r="AX15" s="8">
        <f t="shared" si="0"/>
        <v>141.04949999999999</v>
      </c>
      <c r="AY15" s="8">
        <f t="shared" si="0"/>
        <v>141.04949999999999</v>
      </c>
      <c r="AZ15" s="8">
        <f t="shared" si="0"/>
        <v>141.04949999999999</v>
      </c>
      <c r="BA15" s="8">
        <f t="shared" si="0"/>
        <v>141.04949999999999</v>
      </c>
    </row>
    <row r="16" spans="1:53" x14ac:dyDescent="0.25">
      <c r="A16" s="43" t="s">
        <v>33</v>
      </c>
      <c r="C16" s="8">
        <v>0</v>
      </c>
      <c r="D16" s="8">
        <v>0</v>
      </c>
      <c r="E16" s="8">
        <v>0</v>
      </c>
      <c r="F16" s="8">
        <v>2946.0497838484098</v>
      </c>
      <c r="G16" s="8">
        <v>4.0136745858421801</v>
      </c>
      <c r="H16" s="8">
        <v>3.9734538581173098</v>
      </c>
      <c r="I16" s="8">
        <v>3.9331919628081899</v>
      </c>
      <c r="J16" s="8">
        <v>3.8929300675001399</v>
      </c>
      <c r="K16" s="8">
        <v>3.8527093397752399</v>
      </c>
      <c r="L16" s="8">
        <v>3.81244744446616</v>
      </c>
      <c r="M16" s="8">
        <v>47.987354410695602</v>
      </c>
      <c r="N16" s="8">
        <v>3.7319648214311698</v>
      </c>
      <c r="O16" s="8">
        <v>53.667848587121902</v>
      </c>
      <c r="P16" s="8">
        <v>53.349843359142298</v>
      </c>
      <c r="Q16" s="8">
        <v>53.032433646571903</v>
      </c>
      <c r="R16" s="8">
        <v>95.429492422737098</v>
      </c>
      <c r="S16" s="8">
        <v>52.3976142214267</v>
      </c>
      <c r="T16" s="8">
        <v>52.079608993450201</v>
      </c>
      <c r="U16" s="8">
        <v>51.762199280875898</v>
      </c>
      <c r="V16" s="8">
        <v>93.129999569849701</v>
      </c>
      <c r="W16" s="8">
        <v>51.127379855735903</v>
      </c>
      <c r="X16" s="8">
        <v>50.809374627752597</v>
      </c>
      <c r="Y16" s="8">
        <v>91.405110416252498</v>
      </c>
      <c r="Z16" s="8">
        <v>50.174555202613398</v>
      </c>
      <c r="AA16" s="8">
        <v>56.045219403084197</v>
      </c>
      <c r="AB16" s="8">
        <v>200.70540500297801</v>
      </c>
      <c r="AC16" s="8">
        <v>79.767774027751699</v>
      </c>
      <c r="AD16" s="8">
        <v>79.253386054306304</v>
      </c>
      <c r="AE16" s="8">
        <v>78.738998080869194</v>
      </c>
      <c r="AF16" s="8">
        <v>117.335467540203</v>
      </c>
      <c r="AG16" s="8">
        <v>169.95831574901399</v>
      </c>
      <c r="AH16" s="8">
        <v>53.546242992961801</v>
      </c>
    </row>
    <row r="17" spans="1:34" x14ac:dyDescent="0.25">
      <c r="A17" s="43" t="s">
        <v>34</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25">
      <c r="A18" s="43" t="s">
        <v>35</v>
      </c>
      <c r="C18" s="8">
        <v>0</v>
      </c>
      <c r="D18" s="8">
        <v>29.237400000000001</v>
      </c>
      <c r="E18" s="8">
        <v>29.237400000000001</v>
      </c>
      <c r="F18" s="8">
        <v>0</v>
      </c>
      <c r="G18" s="8">
        <v>0</v>
      </c>
      <c r="H18" s="8">
        <v>0</v>
      </c>
      <c r="I18" s="8">
        <v>0</v>
      </c>
      <c r="J18" s="8">
        <v>0</v>
      </c>
      <c r="K18" s="8">
        <v>0</v>
      </c>
      <c r="L18" s="8">
        <v>0</v>
      </c>
      <c r="M18" s="8">
        <v>0</v>
      </c>
      <c r="N18" s="8">
        <v>0</v>
      </c>
      <c r="O18" s="8">
        <v>0</v>
      </c>
      <c r="P18" s="8">
        <v>0</v>
      </c>
      <c r="Q18" s="8">
        <v>0</v>
      </c>
      <c r="R18" s="8">
        <v>730.93499999999995</v>
      </c>
      <c r="S18" s="8">
        <v>730.93499999999995</v>
      </c>
      <c r="T18" s="8">
        <v>730.93499999999995</v>
      </c>
      <c r="U18" s="8">
        <v>730.93499999999995</v>
      </c>
      <c r="V18" s="8">
        <v>730.93499999999995</v>
      </c>
      <c r="W18" s="8">
        <v>730.93499999999995</v>
      </c>
      <c r="X18" s="8">
        <v>730.93499999999995</v>
      </c>
      <c r="Y18" s="8">
        <v>263.13659999999999</v>
      </c>
      <c r="Z18" s="8">
        <v>0</v>
      </c>
      <c r="AA18" s="8">
        <v>0</v>
      </c>
      <c r="AB18" s="8">
        <v>0</v>
      </c>
      <c r="AC18" s="8">
        <v>0</v>
      </c>
      <c r="AD18" s="8">
        <v>0</v>
      </c>
      <c r="AE18" s="8">
        <v>0</v>
      </c>
      <c r="AF18" s="8">
        <v>0</v>
      </c>
      <c r="AG18" s="8">
        <v>0</v>
      </c>
      <c r="AH18" s="8">
        <v>0</v>
      </c>
    </row>
    <row r="19" spans="1:34" x14ac:dyDescent="0.25">
      <c r="A19" s="43" t="s">
        <v>36</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row>
    <row r="20" spans="1:34" x14ac:dyDescent="0.25">
      <c r="A20" s="43" t="s">
        <v>37</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row>
    <row r="21" spans="1:34" x14ac:dyDescent="0.25">
      <c r="A21" s="43" t="s">
        <v>38</v>
      </c>
      <c r="C21" s="8">
        <v>0</v>
      </c>
      <c r="D21" s="8">
        <v>358.54599999999999</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25">
      <c r="A22" s="43" t="s">
        <v>39</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row>
    <row r="23" spans="1:34" x14ac:dyDescent="0.25">
      <c r="A23" s="43" t="s">
        <v>40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809.63</v>
      </c>
      <c r="AH23" s="8">
        <v>157.79900000000001</v>
      </c>
    </row>
    <row r="24" spans="1:34" x14ac:dyDescent="0.25">
      <c r="A24" s="43" t="s">
        <v>41</v>
      </c>
      <c r="C24" s="8">
        <v>139.05000000000001</v>
      </c>
      <c r="D24" s="8">
        <v>397.82600000000002</v>
      </c>
      <c r="E24" s="8">
        <v>566.85509999999999</v>
      </c>
      <c r="F24" s="8">
        <v>613.92100000000005</v>
      </c>
      <c r="G24" s="8">
        <v>597.99599999999998</v>
      </c>
      <c r="H24" s="8">
        <v>582.07799999999997</v>
      </c>
      <c r="I24" s="8">
        <v>566.15300000000002</v>
      </c>
      <c r="J24" s="8">
        <v>550.23500000000001</v>
      </c>
      <c r="K24" s="8">
        <v>534.31700000000001</v>
      </c>
      <c r="L24" s="8">
        <v>518.39200000000005</v>
      </c>
      <c r="M24" s="8">
        <v>437.87019999999899</v>
      </c>
      <c r="N24" s="8">
        <v>0</v>
      </c>
      <c r="O24" s="8">
        <v>513.64499999999998</v>
      </c>
      <c r="P24" s="8">
        <v>505.98750000000001</v>
      </c>
      <c r="Q24" s="8">
        <v>498.32249999999999</v>
      </c>
      <c r="R24" s="8">
        <v>490.66500000000002</v>
      </c>
      <c r="S24" s="8">
        <v>483.00749999999999</v>
      </c>
      <c r="T24" s="8">
        <v>475.34249999999997</v>
      </c>
      <c r="U24" s="8">
        <v>467.685</v>
      </c>
      <c r="V24" s="8">
        <v>460.02749999999997</v>
      </c>
      <c r="W24" s="8">
        <v>452.37</v>
      </c>
      <c r="X24" s="8">
        <v>435.84750000000003</v>
      </c>
      <c r="Y24" s="8">
        <v>438.76499999999999</v>
      </c>
      <c r="Z24" s="8">
        <v>432.8175</v>
      </c>
      <c r="AA24" s="8">
        <v>426.8775</v>
      </c>
      <c r="AB24" s="8">
        <v>420.93</v>
      </c>
      <c r="AC24" s="8">
        <v>414.99</v>
      </c>
      <c r="AD24" s="8">
        <v>409.05</v>
      </c>
      <c r="AE24" s="8">
        <v>403.10250000000002</v>
      </c>
      <c r="AF24" s="8">
        <v>397.16250000000002</v>
      </c>
      <c r="AG24" s="8">
        <v>391.21499999999997</v>
      </c>
      <c r="AH24" s="8">
        <v>377.60250000000002</v>
      </c>
    </row>
    <row r="25" spans="1:34" x14ac:dyDescent="0.25">
      <c r="A25" s="43" t="s">
        <v>42</v>
      </c>
      <c r="C25" s="8">
        <v>9.9999999999999995E-7</v>
      </c>
      <c r="D25" s="8">
        <v>1.9999999999999999E-6</v>
      </c>
      <c r="E25" s="8">
        <v>3.9999999999999998E-6</v>
      </c>
      <c r="F25" s="8">
        <v>2.5000000000000001E-5</v>
      </c>
      <c r="G25" s="8">
        <v>2.5000000000000001E-5</v>
      </c>
      <c r="H25" s="8">
        <v>2.5000000000000001E-5</v>
      </c>
      <c r="I25" s="8">
        <v>2.5000000000000001E-5</v>
      </c>
      <c r="J25" s="8">
        <v>2.5000000000000001E-5</v>
      </c>
      <c r="K25" s="8">
        <v>244.16749999999999</v>
      </c>
      <c r="L25" s="8">
        <v>232.79</v>
      </c>
      <c r="M25" s="8">
        <v>221.41</v>
      </c>
      <c r="N25" s="8">
        <v>210.0325</v>
      </c>
      <c r="O25" s="8">
        <v>82.037999999999997</v>
      </c>
      <c r="P25" s="8">
        <v>80.061999999999998</v>
      </c>
      <c r="Q25" s="8">
        <v>78.087000000000003</v>
      </c>
      <c r="R25" s="8">
        <v>76.111000000000004</v>
      </c>
      <c r="S25" s="8">
        <v>74.135000000000005</v>
      </c>
      <c r="T25" s="8">
        <v>72.16</v>
      </c>
      <c r="U25" s="8">
        <v>70.183999999999997</v>
      </c>
      <c r="V25" s="8">
        <v>68.209000000000003</v>
      </c>
      <c r="W25" s="8">
        <v>66.233000000000004</v>
      </c>
      <c r="X25" s="8">
        <v>64.257999999999996</v>
      </c>
      <c r="Y25" s="8">
        <v>63.732999999999997</v>
      </c>
      <c r="Z25" s="8">
        <v>63.207999999999998</v>
      </c>
      <c r="AA25" s="8">
        <v>50.147199999999501</v>
      </c>
      <c r="AB25" s="8">
        <v>0</v>
      </c>
      <c r="AC25" s="8">
        <v>0</v>
      </c>
      <c r="AD25" s="8">
        <v>0</v>
      </c>
      <c r="AE25" s="8">
        <v>0</v>
      </c>
      <c r="AF25" s="8">
        <v>0</v>
      </c>
      <c r="AG25" s="8">
        <v>59.536000000000001</v>
      </c>
      <c r="AH25" s="8">
        <v>59.012</v>
      </c>
    </row>
    <row r="26" spans="1:34" x14ac:dyDescent="0.25">
      <c r="A26" s="43" t="s">
        <v>43</v>
      </c>
      <c r="C26" s="8">
        <v>1169.3924999999999</v>
      </c>
      <c r="D26" s="8">
        <v>791.00490000000002</v>
      </c>
      <c r="E26" s="8">
        <v>416.5641</v>
      </c>
      <c r="F26" s="8">
        <v>1304.4694999999999</v>
      </c>
      <c r="G26" s="8">
        <v>1297.5335</v>
      </c>
      <c r="H26" s="8">
        <v>1290.5975000000001</v>
      </c>
      <c r="I26" s="8">
        <v>1283.6614999999999</v>
      </c>
      <c r="J26" s="8">
        <v>1276.7255</v>
      </c>
      <c r="K26" s="8">
        <v>1269.7895000000001</v>
      </c>
      <c r="L26" s="8">
        <v>1262.8534999999999</v>
      </c>
      <c r="M26" s="8">
        <v>1255.9259999999999</v>
      </c>
      <c r="N26" s="8">
        <v>1190.2139999999999</v>
      </c>
      <c r="O26" s="8">
        <v>530.01578304969598</v>
      </c>
      <c r="P26" s="8">
        <v>1232.653</v>
      </c>
      <c r="Q26" s="8">
        <v>1224.4845</v>
      </c>
      <c r="R26" s="8">
        <v>1216.316</v>
      </c>
      <c r="S26" s="8">
        <v>1208.1475</v>
      </c>
      <c r="T26" s="8">
        <v>1199.979</v>
      </c>
      <c r="U26" s="8">
        <v>1191.8105</v>
      </c>
      <c r="V26" s="8">
        <v>878.48933187656496</v>
      </c>
      <c r="W26" s="8">
        <v>0</v>
      </c>
      <c r="X26" s="8">
        <v>0</v>
      </c>
      <c r="Y26" s="8">
        <v>0</v>
      </c>
      <c r="Z26" s="8">
        <v>0</v>
      </c>
      <c r="AA26" s="8">
        <v>0</v>
      </c>
      <c r="AB26" s="8">
        <v>0</v>
      </c>
      <c r="AC26" s="8">
        <v>0</v>
      </c>
      <c r="AD26" s="8">
        <v>0</v>
      </c>
      <c r="AE26" s="8">
        <v>0</v>
      </c>
      <c r="AF26" s="8">
        <v>0</v>
      </c>
      <c r="AG26" s="8">
        <v>684.78</v>
      </c>
      <c r="AH26" s="8">
        <v>684.57</v>
      </c>
    </row>
    <row r="27" spans="1:34" x14ac:dyDescent="0.25">
      <c r="A27" s="43" t="s">
        <v>44</v>
      </c>
      <c r="C27" s="8">
        <v>0</v>
      </c>
      <c r="D27" s="8">
        <v>0</v>
      </c>
      <c r="E27" s="8">
        <v>0</v>
      </c>
      <c r="F27" s="8">
        <v>0</v>
      </c>
      <c r="G27" s="8">
        <v>0</v>
      </c>
      <c r="H27" s="8">
        <v>0</v>
      </c>
      <c r="I27" s="8">
        <v>0</v>
      </c>
      <c r="J27" s="8">
        <v>0</v>
      </c>
      <c r="K27" s="8">
        <v>0</v>
      </c>
      <c r="L27" s="8">
        <v>284.18781067830901</v>
      </c>
      <c r="M27" s="8">
        <v>1047.0809999999999</v>
      </c>
      <c r="N27" s="8">
        <v>1011.0415</v>
      </c>
      <c r="O27" s="8">
        <v>717.97749999999996</v>
      </c>
      <c r="P27" s="8">
        <v>713.78</v>
      </c>
      <c r="Q27" s="8">
        <v>709.58500000000004</v>
      </c>
      <c r="R27" s="8">
        <v>705.38750000000005</v>
      </c>
      <c r="S27" s="8">
        <v>701.1925</v>
      </c>
      <c r="T27" s="8">
        <v>696.995</v>
      </c>
      <c r="U27" s="8">
        <v>692.8</v>
      </c>
      <c r="V27" s="8">
        <v>688.60249999999996</v>
      </c>
      <c r="W27" s="8">
        <v>569.884602643535</v>
      </c>
      <c r="X27" s="8">
        <v>0</v>
      </c>
      <c r="Y27" s="8">
        <v>0</v>
      </c>
      <c r="Z27" s="8">
        <v>0</v>
      </c>
      <c r="AA27" s="8">
        <v>0</v>
      </c>
      <c r="AB27" s="8">
        <v>0</v>
      </c>
      <c r="AC27" s="8">
        <v>0</v>
      </c>
      <c r="AD27" s="8">
        <v>0</v>
      </c>
      <c r="AE27" s="8">
        <v>0</v>
      </c>
      <c r="AF27" s="8">
        <v>0</v>
      </c>
      <c r="AG27" s="8">
        <v>0</v>
      </c>
      <c r="AH27" s="8">
        <v>0</v>
      </c>
    </row>
    <row r="28" spans="1:34" x14ac:dyDescent="0.25">
      <c r="A28" s="43" t="s">
        <v>45</v>
      </c>
      <c r="C28" s="8">
        <v>9.6019203881957498E-3</v>
      </c>
      <c r="D28" s="8">
        <v>5.11454955824415E-4</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25">
      <c r="A29" s="43" t="s">
        <v>92</v>
      </c>
      <c r="C29" s="8">
        <v>6.5505199999999997</v>
      </c>
      <c r="D29" s="8">
        <v>3.2752599999999998</v>
      </c>
      <c r="E29" s="8">
        <v>3.2752599999999998</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25">
      <c r="A30" s="43" t="s">
        <v>46</v>
      </c>
      <c r="C30" s="8">
        <v>5.0505050505050498E-5</v>
      </c>
      <c r="D30" s="8">
        <v>0</v>
      </c>
      <c r="E30" s="8">
        <v>0</v>
      </c>
      <c r="F30" s="8">
        <v>0</v>
      </c>
      <c r="G30" s="8">
        <v>0</v>
      </c>
      <c r="H30" s="8">
        <v>0</v>
      </c>
      <c r="I30" s="8">
        <v>0</v>
      </c>
      <c r="J30" s="8">
        <v>0</v>
      </c>
      <c r="K30" s="8">
        <v>0</v>
      </c>
      <c r="L30" s="8">
        <v>0</v>
      </c>
      <c r="M30" s="8">
        <v>0</v>
      </c>
      <c r="N30" s="8">
        <v>3.0576030576030599E-5</v>
      </c>
      <c r="O30" s="8">
        <v>0</v>
      </c>
      <c r="P30" s="8">
        <v>4.6332046332046297E-6</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c r="AH30" s="8">
        <v>0</v>
      </c>
    </row>
    <row r="31" spans="1:34" x14ac:dyDescent="0.25">
      <c r="A31" s="43" t="s">
        <v>47</v>
      </c>
      <c r="C31" s="8">
        <v>7.1717171717171704E-4</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25">
      <c r="A32" s="43" t="s">
        <v>93</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4" x14ac:dyDescent="0.25">
      <c r="A33" s="43"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4" s="1" customFormat="1" x14ac:dyDescent="0.25"/>
    <row r="36" spans="1:34" x14ac:dyDescent="0.25">
      <c r="A36" s="1"/>
      <c r="C36" s="6">
        <v>2019</v>
      </c>
      <c r="D36" s="6">
        <v>2020</v>
      </c>
      <c r="E36" s="6">
        <v>2021</v>
      </c>
      <c r="F36" s="6">
        <v>2022</v>
      </c>
      <c r="G36" s="6">
        <v>2023</v>
      </c>
      <c r="H36" s="6">
        <v>2024</v>
      </c>
      <c r="I36" s="6">
        <v>2025</v>
      </c>
      <c r="J36" s="6">
        <v>2026</v>
      </c>
      <c r="K36" s="6">
        <v>2027</v>
      </c>
      <c r="L36" s="6">
        <v>2028</v>
      </c>
      <c r="M36" s="6">
        <v>2029</v>
      </c>
      <c r="N36" s="6">
        <v>2030</v>
      </c>
      <c r="O36" s="6">
        <v>2031</v>
      </c>
      <c r="P36" s="6">
        <v>2032</v>
      </c>
      <c r="Q36" s="6">
        <v>2033</v>
      </c>
      <c r="R36" s="6">
        <v>2034</v>
      </c>
      <c r="S36" s="6">
        <v>2035</v>
      </c>
      <c r="T36" s="6">
        <v>2036</v>
      </c>
      <c r="U36" s="6">
        <v>2037</v>
      </c>
      <c r="V36" s="6">
        <v>2038</v>
      </c>
      <c r="W36" s="6">
        <v>2039</v>
      </c>
      <c r="X36" s="6">
        <v>2040</v>
      </c>
      <c r="Y36" s="6">
        <v>2041</v>
      </c>
      <c r="Z36" s="6">
        <v>2042</v>
      </c>
      <c r="AA36" s="6">
        <v>2043</v>
      </c>
      <c r="AB36" s="6">
        <v>2044</v>
      </c>
      <c r="AC36" s="6">
        <v>2045</v>
      </c>
      <c r="AD36" s="6">
        <v>2046</v>
      </c>
      <c r="AE36" s="6">
        <v>2047</v>
      </c>
      <c r="AF36" s="6">
        <v>2048</v>
      </c>
      <c r="AG36" s="6">
        <v>2049</v>
      </c>
      <c r="AH36" s="6">
        <v>2050</v>
      </c>
    </row>
    <row r="37" spans="1:34" x14ac:dyDescent="0.25">
      <c r="A37" s="1" t="s">
        <v>109</v>
      </c>
      <c r="C37" s="20">
        <f>SUM(C2,C10)</f>
        <v>0</v>
      </c>
      <c r="D37" s="20">
        <f t="shared" ref="D37:AH37" si="1">SUM(D2,D10)</f>
        <v>0</v>
      </c>
      <c r="E37" s="20">
        <f t="shared" si="1"/>
        <v>0</v>
      </c>
      <c r="F37" s="20">
        <f t="shared" si="1"/>
        <v>0</v>
      </c>
      <c r="G37" s="20">
        <f t="shared" si="1"/>
        <v>0</v>
      </c>
      <c r="H37" s="20">
        <f t="shared" si="1"/>
        <v>0</v>
      </c>
      <c r="I37" s="20">
        <f t="shared" si="1"/>
        <v>0</v>
      </c>
      <c r="J37" s="20">
        <f t="shared" si="1"/>
        <v>0</v>
      </c>
      <c r="K37" s="20">
        <f t="shared" si="1"/>
        <v>0</v>
      </c>
      <c r="L37" s="20">
        <f t="shared" si="1"/>
        <v>0</v>
      </c>
      <c r="M37" s="20">
        <f t="shared" si="1"/>
        <v>0</v>
      </c>
      <c r="N37" s="20">
        <f t="shared" si="1"/>
        <v>0</v>
      </c>
      <c r="O37" s="20">
        <f t="shared" si="1"/>
        <v>0</v>
      </c>
      <c r="P37" s="20">
        <f t="shared" si="1"/>
        <v>0</v>
      </c>
      <c r="Q37" s="20">
        <f t="shared" si="1"/>
        <v>0</v>
      </c>
      <c r="R37" s="20">
        <f t="shared" si="1"/>
        <v>0</v>
      </c>
      <c r="S37" s="20">
        <f t="shared" si="1"/>
        <v>0</v>
      </c>
      <c r="T37" s="20">
        <f t="shared" si="1"/>
        <v>2623.59</v>
      </c>
      <c r="U37" s="20">
        <f t="shared" si="1"/>
        <v>0</v>
      </c>
      <c r="V37" s="20">
        <f t="shared" si="1"/>
        <v>863.87</v>
      </c>
      <c r="W37" s="20">
        <f t="shared" si="1"/>
        <v>0</v>
      </c>
      <c r="X37" s="20">
        <f t="shared" si="1"/>
        <v>0</v>
      </c>
      <c r="Y37" s="20">
        <f t="shared" si="1"/>
        <v>0</v>
      </c>
      <c r="Z37" s="20">
        <f t="shared" si="1"/>
        <v>0</v>
      </c>
      <c r="AA37" s="20">
        <f t="shared" si="1"/>
        <v>0</v>
      </c>
      <c r="AB37" s="20">
        <f t="shared" si="1"/>
        <v>0</v>
      </c>
      <c r="AC37" s="20">
        <f t="shared" si="1"/>
        <v>0</v>
      </c>
      <c r="AD37" s="20">
        <f t="shared" si="1"/>
        <v>0</v>
      </c>
      <c r="AE37" s="20">
        <f t="shared" si="1"/>
        <v>0</v>
      </c>
      <c r="AF37" s="20">
        <f t="shared" si="1"/>
        <v>0</v>
      </c>
      <c r="AG37" s="20">
        <f t="shared" si="1"/>
        <v>0</v>
      </c>
      <c r="AH37" s="20">
        <f t="shared" si="1"/>
        <v>0</v>
      </c>
    </row>
    <row r="38" spans="1:34" x14ac:dyDescent="0.25">
      <c r="A38" s="1" t="s">
        <v>110</v>
      </c>
      <c r="C38" s="20">
        <f>SUM(C4:C5)</f>
        <v>0</v>
      </c>
      <c r="D38" s="20">
        <f t="shared" ref="D38:AH38" si="2">SUM(D4:D5)</f>
        <v>0</v>
      </c>
      <c r="E38" s="20">
        <f t="shared" si="2"/>
        <v>0</v>
      </c>
      <c r="F38" s="20">
        <f t="shared" si="2"/>
        <v>0</v>
      </c>
      <c r="G38" s="20">
        <f t="shared" si="2"/>
        <v>0</v>
      </c>
      <c r="H38" s="20">
        <f t="shared" si="2"/>
        <v>0</v>
      </c>
      <c r="I38" s="20">
        <f t="shared" si="2"/>
        <v>0</v>
      </c>
      <c r="J38" s="20">
        <f t="shared" si="2"/>
        <v>0</v>
      </c>
      <c r="K38" s="20">
        <f t="shared" si="2"/>
        <v>0</v>
      </c>
      <c r="L38" s="20">
        <f t="shared" si="2"/>
        <v>0</v>
      </c>
      <c r="M38" s="20">
        <f t="shared" si="2"/>
        <v>0</v>
      </c>
      <c r="N38" s="20">
        <f t="shared" si="2"/>
        <v>0</v>
      </c>
      <c r="O38" s="20">
        <f t="shared" si="2"/>
        <v>0</v>
      </c>
      <c r="P38" s="20">
        <f t="shared" si="2"/>
        <v>0</v>
      </c>
      <c r="Q38" s="20">
        <f t="shared" si="2"/>
        <v>0</v>
      </c>
      <c r="R38" s="20">
        <f t="shared" si="2"/>
        <v>0</v>
      </c>
      <c r="S38" s="20">
        <f t="shared" si="2"/>
        <v>0</v>
      </c>
      <c r="T38" s="20">
        <f t="shared" si="2"/>
        <v>2474.5495000000001</v>
      </c>
      <c r="U38" s="20">
        <f t="shared" si="2"/>
        <v>1523.3724999999999</v>
      </c>
      <c r="V38" s="20">
        <f t="shared" si="2"/>
        <v>0</v>
      </c>
      <c r="W38" s="20">
        <f t="shared" si="2"/>
        <v>0</v>
      </c>
      <c r="X38" s="20">
        <f t="shared" si="2"/>
        <v>0</v>
      </c>
      <c r="Y38" s="20">
        <f t="shared" si="2"/>
        <v>0</v>
      </c>
      <c r="Z38" s="20">
        <f t="shared" si="2"/>
        <v>0</v>
      </c>
      <c r="AA38" s="20">
        <f t="shared" si="2"/>
        <v>0</v>
      </c>
      <c r="AB38" s="20">
        <f t="shared" si="2"/>
        <v>0</v>
      </c>
      <c r="AC38" s="20">
        <f t="shared" si="2"/>
        <v>0</v>
      </c>
      <c r="AD38" s="20">
        <f t="shared" si="2"/>
        <v>0</v>
      </c>
      <c r="AE38" s="20">
        <f t="shared" si="2"/>
        <v>0</v>
      </c>
      <c r="AF38" s="20">
        <f t="shared" si="2"/>
        <v>0</v>
      </c>
      <c r="AG38" s="20">
        <f t="shared" si="2"/>
        <v>0</v>
      </c>
      <c r="AH38" s="20">
        <f t="shared" si="2"/>
        <v>0</v>
      </c>
    </row>
    <row r="39" spans="1:34" x14ac:dyDescent="0.25">
      <c r="A39" s="1" t="s">
        <v>111</v>
      </c>
      <c r="C39" s="20">
        <f>C13</f>
        <v>0</v>
      </c>
      <c r="D39" s="20">
        <f t="shared" ref="D39:AH39" si="3">D13</f>
        <v>28.209900000000001</v>
      </c>
      <c r="E39" s="20">
        <f t="shared" si="3"/>
        <v>27.927800000000001</v>
      </c>
      <c r="F39" s="20">
        <f t="shared" si="3"/>
        <v>552.91399999999999</v>
      </c>
      <c r="G39" s="20">
        <f t="shared" si="3"/>
        <v>547.27200000000005</v>
      </c>
      <c r="H39" s="20">
        <f t="shared" si="3"/>
        <v>541.63</v>
      </c>
      <c r="I39" s="20">
        <f t="shared" si="3"/>
        <v>0</v>
      </c>
      <c r="J39" s="20">
        <f t="shared" si="3"/>
        <v>0</v>
      </c>
      <c r="K39" s="20">
        <f t="shared" si="3"/>
        <v>0</v>
      </c>
      <c r="L39" s="20">
        <f t="shared" si="3"/>
        <v>0</v>
      </c>
      <c r="M39" s="20">
        <f t="shared" si="3"/>
        <v>0</v>
      </c>
      <c r="N39" s="20">
        <f t="shared" si="3"/>
        <v>0</v>
      </c>
      <c r="O39" s="20">
        <f t="shared" si="3"/>
        <v>0</v>
      </c>
      <c r="P39" s="20">
        <f t="shared" si="3"/>
        <v>0</v>
      </c>
      <c r="Q39" s="20">
        <f t="shared" si="3"/>
        <v>0</v>
      </c>
      <c r="R39" s="20">
        <f t="shared" si="3"/>
        <v>496.49400000000003</v>
      </c>
      <c r="S39" s="20">
        <f t="shared" si="3"/>
        <v>493.67200000000003</v>
      </c>
      <c r="T39" s="20">
        <f t="shared" si="3"/>
        <v>490.85199999999998</v>
      </c>
      <c r="U39" s="20">
        <f t="shared" si="3"/>
        <v>488.03</v>
      </c>
      <c r="V39" s="20">
        <f t="shared" si="3"/>
        <v>0</v>
      </c>
      <c r="W39" s="20">
        <f t="shared" si="3"/>
        <v>0</v>
      </c>
      <c r="X39" s="20">
        <f t="shared" si="3"/>
        <v>0</v>
      </c>
      <c r="Y39" s="20">
        <f t="shared" si="3"/>
        <v>0</v>
      </c>
      <c r="Z39" s="20">
        <f t="shared" si="3"/>
        <v>0</v>
      </c>
      <c r="AA39" s="20">
        <f t="shared" si="3"/>
        <v>0</v>
      </c>
      <c r="AB39" s="20">
        <f t="shared" si="3"/>
        <v>0</v>
      </c>
      <c r="AC39" s="20">
        <f t="shared" si="3"/>
        <v>0</v>
      </c>
      <c r="AD39" s="20">
        <f t="shared" si="3"/>
        <v>0</v>
      </c>
      <c r="AE39" s="20">
        <f t="shared" si="3"/>
        <v>0</v>
      </c>
      <c r="AF39" s="20">
        <f t="shared" si="3"/>
        <v>0</v>
      </c>
      <c r="AG39" s="20">
        <f t="shared" si="3"/>
        <v>0</v>
      </c>
      <c r="AH39" s="20">
        <f t="shared" si="3"/>
        <v>0</v>
      </c>
    </row>
    <row r="40" spans="1:34" x14ac:dyDescent="0.25">
      <c r="A40" s="1" t="s">
        <v>112</v>
      </c>
      <c r="C40" s="20">
        <f>C14+C15</f>
        <v>0</v>
      </c>
      <c r="D40" s="20">
        <f t="shared" ref="D40:AH40" si="4">D14+D15</f>
        <v>0</v>
      </c>
      <c r="E40" s="20">
        <f t="shared" si="4"/>
        <v>0</v>
      </c>
      <c r="F40" s="20">
        <f t="shared" si="4"/>
        <v>0</v>
      </c>
      <c r="G40" s="20">
        <f t="shared" si="4"/>
        <v>1974.693</v>
      </c>
      <c r="H40" s="20">
        <f t="shared" si="4"/>
        <v>0</v>
      </c>
      <c r="I40" s="20">
        <f t="shared" si="4"/>
        <v>0</v>
      </c>
      <c r="J40" s="20">
        <f t="shared" si="4"/>
        <v>0</v>
      </c>
      <c r="K40" s="20">
        <f t="shared" si="4"/>
        <v>0</v>
      </c>
      <c r="L40" s="20">
        <f t="shared" si="4"/>
        <v>0</v>
      </c>
      <c r="M40" s="20">
        <f t="shared" si="4"/>
        <v>0</v>
      </c>
      <c r="N40" s="20">
        <f t="shared" si="4"/>
        <v>0</v>
      </c>
      <c r="O40" s="20">
        <f t="shared" si="4"/>
        <v>0</v>
      </c>
      <c r="P40" s="20">
        <f t="shared" si="4"/>
        <v>0</v>
      </c>
      <c r="Q40" s="20">
        <f t="shared" si="4"/>
        <v>0</v>
      </c>
      <c r="R40" s="20">
        <f t="shared" si="4"/>
        <v>0</v>
      </c>
      <c r="S40" s="20">
        <f t="shared" si="4"/>
        <v>0</v>
      </c>
      <c r="T40" s="20">
        <f t="shared" si="4"/>
        <v>0</v>
      </c>
      <c r="U40" s="20">
        <f t="shared" si="4"/>
        <v>0</v>
      </c>
      <c r="V40" s="20">
        <f t="shared" si="4"/>
        <v>0</v>
      </c>
      <c r="W40" s="20">
        <f t="shared" si="4"/>
        <v>0</v>
      </c>
      <c r="X40" s="20">
        <f t="shared" si="4"/>
        <v>0</v>
      </c>
      <c r="Y40" s="20">
        <f t="shared" si="4"/>
        <v>0</v>
      </c>
      <c r="Z40" s="20">
        <f t="shared" si="4"/>
        <v>0</v>
      </c>
      <c r="AA40" s="20">
        <f t="shared" si="4"/>
        <v>0</v>
      </c>
      <c r="AB40" s="20">
        <f t="shared" si="4"/>
        <v>0</v>
      </c>
      <c r="AC40" s="20">
        <f t="shared" si="4"/>
        <v>0</v>
      </c>
      <c r="AD40" s="20">
        <f t="shared" si="4"/>
        <v>0</v>
      </c>
      <c r="AE40" s="20">
        <f t="shared" si="4"/>
        <v>0</v>
      </c>
      <c r="AF40" s="20">
        <f t="shared" si="4"/>
        <v>0</v>
      </c>
      <c r="AG40" s="20">
        <f t="shared" si="4"/>
        <v>0</v>
      </c>
      <c r="AH40" s="20">
        <f t="shared" si="4"/>
        <v>0</v>
      </c>
    </row>
    <row r="41" spans="1:34" x14ac:dyDescent="0.25">
      <c r="A41" s="1" t="s">
        <v>113</v>
      </c>
      <c r="C41" s="20">
        <f>C17</f>
        <v>0</v>
      </c>
      <c r="D41" s="20">
        <f t="shared" ref="D41:AH41" si="5">D17</f>
        <v>0</v>
      </c>
      <c r="E41" s="20">
        <f t="shared" si="5"/>
        <v>0</v>
      </c>
      <c r="F41" s="20">
        <f t="shared" si="5"/>
        <v>0</v>
      </c>
      <c r="G41" s="20">
        <f t="shared" si="5"/>
        <v>0</v>
      </c>
      <c r="H41" s="20">
        <f t="shared" si="5"/>
        <v>0</v>
      </c>
      <c r="I41" s="20">
        <f t="shared" si="5"/>
        <v>0</v>
      </c>
      <c r="J41" s="20">
        <f t="shared" si="5"/>
        <v>0</v>
      </c>
      <c r="K41" s="20">
        <f t="shared" si="5"/>
        <v>0</v>
      </c>
      <c r="L41" s="20">
        <f t="shared" si="5"/>
        <v>0</v>
      </c>
      <c r="M41" s="20">
        <f t="shared" si="5"/>
        <v>0</v>
      </c>
      <c r="N41" s="20">
        <f t="shared" si="5"/>
        <v>0</v>
      </c>
      <c r="O41" s="20">
        <f t="shared" si="5"/>
        <v>0</v>
      </c>
      <c r="P41" s="20">
        <f t="shared" si="5"/>
        <v>0</v>
      </c>
      <c r="Q41" s="20">
        <f t="shared" si="5"/>
        <v>0</v>
      </c>
      <c r="R41" s="20">
        <f t="shared" si="5"/>
        <v>0</v>
      </c>
      <c r="S41" s="20">
        <f t="shared" si="5"/>
        <v>0</v>
      </c>
      <c r="T41" s="20">
        <f t="shared" si="5"/>
        <v>0</v>
      </c>
      <c r="U41" s="20">
        <f t="shared" si="5"/>
        <v>0</v>
      </c>
      <c r="V41" s="20">
        <f t="shared" si="5"/>
        <v>0</v>
      </c>
      <c r="W41" s="20">
        <f t="shared" si="5"/>
        <v>0</v>
      </c>
      <c r="X41" s="20">
        <f t="shared" si="5"/>
        <v>0</v>
      </c>
      <c r="Y41" s="20">
        <f t="shared" si="5"/>
        <v>0</v>
      </c>
      <c r="Z41" s="20">
        <f t="shared" si="5"/>
        <v>0</v>
      </c>
      <c r="AA41" s="20">
        <f t="shared" si="5"/>
        <v>0</v>
      </c>
      <c r="AB41" s="20">
        <f t="shared" si="5"/>
        <v>0</v>
      </c>
      <c r="AC41" s="20">
        <f t="shared" si="5"/>
        <v>0</v>
      </c>
      <c r="AD41" s="20">
        <f t="shared" si="5"/>
        <v>0</v>
      </c>
      <c r="AE41" s="20">
        <f t="shared" si="5"/>
        <v>0</v>
      </c>
      <c r="AF41" s="20">
        <f t="shared" si="5"/>
        <v>0</v>
      </c>
      <c r="AG41" s="20">
        <f t="shared" si="5"/>
        <v>0</v>
      </c>
      <c r="AH41" s="20">
        <f t="shared" si="5"/>
        <v>0</v>
      </c>
    </row>
    <row r="42" spans="1:34" x14ac:dyDescent="0.25">
      <c r="A42" s="1" t="s">
        <v>114</v>
      </c>
      <c r="C42" s="33">
        <f>SUM(C18:C20)</f>
        <v>0</v>
      </c>
      <c r="D42" s="33">
        <f t="shared" ref="D42:AH42" si="6">SUM(D18:D20)</f>
        <v>29.237400000000001</v>
      </c>
      <c r="E42" s="33">
        <f t="shared" si="6"/>
        <v>29.237400000000001</v>
      </c>
      <c r="F42" s="33">
        <f t="shared" si="6"/>
        <v>0</v>
      </c>
      <c r="G42" s="33">
        <f t="shared" si="6"/>
        <v>0</v>
      </c>
      <c r="H42" s="33">
        <f t="shared" si="6"/>
        <v>0</v>
      </c>
      <c r="I42" s="33">
        <f t="shared" si="6"/>
        <v>0</v>
      </c>
      <c r="J42" s="33">
        <f t="shared" si="6"/>
        <v>0</v>
      </c>
      <c r="K42" s="33">
        <f t="shared" si="6"/>
        <v>0</v>
      </c>
      <c r="L42" s="33">
        <f t="shared" si="6"/>
        <v>0</v>
      </c>
      <c r="M42" s="33">
        <f t="shared" si="6"/>
        <v>0</v>
      </c>
      <c r="N42" s="33">
        <f t="shared" si="6"/>
        <v>0</v>
      </c>
      <c r="O42" s="33">
        <f t="shared" si="6"/>
        <v>0</v>
      </c>
      <c r="P42" s="33">
        <f t="shared" si="6"/>
        <v>0</v>
      </c>
      <c r="Q42" s="33">
        <f t="shared" si="6"/>
        <v>0</v>
      </c>
      <c r="R42" s="33">
        <f t="shared" si="6"/>
        <v>730.93499999999995</v>
      </c>
      <c r="S42" s="33">
        <f t="shared" si="6"/>
        <v>730.93499999999995</v>
      </c>
      <c r="T42" s="33">
        <f t="shared" si="6"/>
        <v>730.93499999999995</v>
      </c>
      <c r="U42" s="33">
        <f t="shared" si="6"/>
        <v>730.93499999999995</v>
      </c>
      <c r="V42" s="33">
        <f t="shared" si="6"/>
        <v>730.93499999999995</v>
      </c>
      <c r="W42" s="33">
        <f t="shared" si="6"/>
        <v>730.93499999999995</v>
      </c>
      <c r="X42" s="33">
        <f t="shared" si="6"/>
        <v>730.93499999999995</v>
      </c>
      <c r="Y42" s="33">
        <f t="shared" si="6"/>
        <v>263.13659999999999</v>
      </c>
      <c r="Z42" s="33">
        <f t="shared" si="6"/>
        <v>0</v>
      </c>
      <c r="AA42" s="33">
        <f t="shared" si="6"/>
        <v>0</v>
      </c>
      <c r="AB42" s="33">
        <f t="shared" si="6"/>
        <v>0</v>
      </c>
      <c r="AC42" s="33">
        <f t="shared" si="6"/>
        <v>0</v>
      </c>
      <c r="AD42" s="33">
        <f t="shared" si="6"/>
        <v>0</v>
      </c>
      <c r="AE42" s="33">
        <f t="shared" si="6"/>
        <v>0</v>
      </c>
      <c r="AF42" s="33">
        <f t="shared" si="6"/>
        <v>0</v>
      </c>
      <c r="AG42" s="33">
        <f t="shared" si="6"/>
        <v>0</v>
      </c>
      <c r="AH42" s="33">
        <f t="shared" si="6"/>
        <v>0</v>
      </c>
    </row>
    <row r="43" spans="1:34" x14ac:dyDescent="0.25">
      <c r="A43" s="1" t="s">
        <v>115</v>
      </c>
      <c r="C43" s="20">
        <f>SUM(C21:C22,C29)</f>
        <v>6.5505199999999997</v>
      </c>
      <c r="D43" s="20">
        <f t="shared" ref="D43:AH43" si="7">SUM(D21:D22,D29)</f>
        <v>361.82126</v>
      </c>
      <c r="E43" s="20">
        <f t="shared" si="7"/>
        <v>3.2752599999999998</v>
      </c>
      <c r="F43" s="20">
        <f t="shared" si="7"/>
        <v>0</v>
      </c>
      <c r="G43" s="20">
        <f t="shared" si="7"/>
        <v>0</v>
      </c>
      <c r="H43" s="20">
        <f t="shared" si="7"/>
        <v>0</v>
      </c>
      <c r="I43" s="20">
        <f t="shared" si="7"/>
        <v>0</v>
      </c>
      <c r="J43" s="20">
        <f t="shared" si="7"/>
        <v>0</v>
      </c>
      <c r="K43" s="20">
        <f t="shared" si="7"/>
        <v>0</v>
      </c>
      <c r="L43" s="20">
        <f t="shared" si="7"/>
        <v>0</v>
      </c>
      <c r="M43" s="20">
        <f t="shared" si="7"/>
        <v>0</v>
      </c>
      <c r="N43" s="20">
        <f t="shared" si="7"/>
        <v>0</v>
      </c>
      <c r="O43" s="20">
        <f t="shared" si="7"/>
        <v>0</v>
      </c>
      <c r="P43" s="20">
        <f t="shared" si="7"/>
        <v>0</v>
      </c>
      <c r="Q43" s="20">
        <f t="shared" si="7"/>
        <v>0</v>
      </c>
      <c r="R43" s="20">
        <f t="shared" si="7"/>
        <v>0</v>
      </c>
      <c r="S43" s="20">
        <f t="shared" si="7"/>
        <v>0</v>
      </c>
      <c r="T43" s="20">
        <f t="shared" si="7"/>
        <v>0</v>
      </c>
      <c r="U43" s="20">
        <f t="shared" si="7"/>
        <v>0</v>
      </c>
      <c r="V43" s="20">
        <f t="shared" si="7"/>
        <v>0</v>
      </c>
      <c r="W43" s="20">
        <f t="shared" si="7"/>
        <v>0</v>
      </c>
      <c r="X43" s="20">
        <f t="shared" si="7"/>
        <v>0</v>
      </c>
      <c r="Y43" s="20">
        <f t="shared" si="7"/>
        <v>0</v>
      </c>
      <c r="Z43" s="20">
        <f t="shared" si="7"/>
        <v>0</v>
      </c>
      <c r="AA43" s="20">
        <f t="shared" si="7"/>
        <v>0</v>
      </c>
      <c r="AB43" s="20">
        <f t="shared" si="7"/>
        <v>0</v>
      </c>
      <c r="AC43" s="20">
        <f t="shared" si="7"/>
        <v>0</v>
      </c>
      <c r="AD43" s="20">
        <f t="shared" si="7"/>
        <v>0</v>
      </c>
      <c r="AE43" s="20">
        <f t="shared" si="7"/>
        <v>0</v>
      </c>
      <c r="AF43" s="20">
        <f t="shared" si="7"/>
        <v>0</v>
      </c>
      <c r="AG43" s="20">
        <f t="shared" si="7"/>
        <v>0</v>
      </c>
      <c r="AH43" s="20">
        <f t="shared" si="7"/>
        <v>0</v>
      </c>
    </row>
    <row r="44" spans="1:34" x14ac:dyDescent="0.25">
      <c r="A44" s="1" t="s">
        <v>116</v>
      </c>
      <c r="C44" s="20">
        <f>SUM(C24:C25)</f>
        <v>139.05000100000001</v>
      </c>
      <c r="D44" s="20">
        <f t="shared" ref="D44:AH44" si="8">SUM(D24:D25)</f>
        <v>397.82600200000002</v>
      </c>
      <c r="E44" s="20">
        <f t="shared" si="8"/>
        <v>566.85510399999998</v>
      </c>
      <c r="F44" s="20">
        <f t="shared" si="8"/>
        <v>613.9210250000001</v>
      </c>
      <c r="G44" s="20">
        <f t="shared" si="8"/>
        <v>597.99602500000003</v>
      </c>
      <c r="H44" s="20">
        <f t="shared" si="8"/>
        <v>582.07802500000003</v>
      </c>
      <c r="I44" s="20">
        <f t="shared" si="8"/>
        <v>566.15302500000007</v>
      </c>
      <c r="J44" s="20">
        <f t="shared" si="8"/>
        <v>550.23502500000006</v>
      </c>
      <c r="K44" s="20">
        <f t="shared" si="8"/>
        <v>778.48450000000003</v>
      </c>
      <c r="L44" s="20">
        <f t="shared" si="8"/>
        <v>751.18200000000002</v>
      </c>
      <c r="M44" s="20">
        <f t="shared" si="8"/>
        <v>659.28019999999901</v>
      </c>
      <c r="N44" s="20">
        <f t="shared" si="8"/>
        <v>210.0325</v>
      </c>
      <c r="O44" s="20">
        <f t="shared" si="8"/>
        <v>595.68299999999999</v>
      </c>
      <c r="P44" s="20">
        <f t="shared" si="8"/>
        <v>586.04949999999997</v>
      </c>
      <c r="Q44" s="20">
        <f t="shared" si="8"/>
        <v>576.40949999999998</v>
      </c>
      <c r="R44" s="20">
        <f t="shared" si="8"/>
        <v>566.77600000000007</v>
      </c>
      <c r="S44" s="20">
        <f t="shared" si="8"/>
        <v>557.14250000000004</v>
      </c>
      <c r="T44" s="20">
        <f t="shared" si="8"/>
        <v>547.50249999999994</v>
      </c>
      <c r="U44" s="20">
        <f t="shared" si="8"/>
        <v>537.86900000000003</v>
      </c>
      <c r="V44" s="20">
        <f t="shared" si="8"/>
        <v>528.23649999999998</v>
      </c>
      <c r="W44" s="20">
        <f t="shared" si="8"/>
        <v>518.60300000000007</v>
      </c>
      <c r="X44" s="20">
        <f t="shared" si="8"/>
        <v>500.10550000000001</v>
      </c>
      <c r="Y44" s="20">
        <f t="shared" si="8"/>
        <v>502.49799999999999</v>
      </c>
      <c r="Z44" s="20">
        <f t="shared" si="8"/>
        <v>496.02549999999997</v>
      </c>
      <c r="AA44" s="20">
        <f t="shared" si="8"/>
        <v>477.02469999999948</v>
      </c>
      <c r="AB44" s="20">
        <f t="shared" si="8"/>
        <v>420.93</v>
      </c>
      <c r="AC44" s="20">
        <f t="shared" si="8"/>
        <v>414.99</v>
      </c>
      <c r="AD44" s="20">
        <f t="shared" si="8"/>
        <v>409.05</v>
      </c>
      <c r="AE44" s="20">
        <f t="shared" si="8"/>
        <v>403.10250000000002</v>
      </c>
      <c r="AF44" s="20">
        <f t="shared" si="8"/>
        <v>397.16250000000002</v>
      </c>
      <c r="AG44" s="20">
        <f t="shared" si="8"/>
        <v>450.75099999999998</v>
      </c>
      <c r="AH44" s="20">
        <f t="shared" si="8"/>
        <v>436.61450000000002</v>
      </c>
    </row>
    <row r="45" spans="1:34" x14ac:dyDescent="0.25">
      <c r="A45" s="1" t="s">
        <v>117</v>
      </c>
      <c r="C45" s="20">
        <f>C23</f>
        <v>0</v>
      </c>
      <c r="D45" s="20">
        <f t="shared" ref="D45:AH45" si="9">D23</f>
        <v>0</v>
      </c>
      <c r="E45" s="20">
        <f t="shared" si="9"/>
        <v>0</v>
      </c>
      <c r="F45" s="20">
        <f t="shared" si="9"/>
        <v>0</v>
      </c>
      <c r="G45" s="20">
        <f t="shared" si="9"/>
        <v>0</v>
      </c>
      <c r="H45" s="20">
        <f t="shared" si="9"/>
        <v>0</v>
      </c>
      <c r="I45" s="20">
        <f t="shared" si="9"/>
        <v>0</v>
      </c>
      <c r="J45" s="20">
        <f t="shared" si="9"/>
        <v>0</v>
      </c>
      <c r="K45" s="20">
        <f t="shared" si="9"/>
        <v>0</v>
      </c>
      <c r="L45" s="20">
        <f t="shared" si="9"/>
        <v>0</v>
      </c>
      <c r="M45" s="20">
        <f t="shared" si="9"/>
        <v>0</v>
      </c>
      <c r="N45" s="20">
        <f t="shared" si="9"/>
        <v>0</v>
      </c>
      <c r="O45" s="20">
        <f t="shared" si="9"/>
        <v>0</v>
      </c>
      <c r="P45" s="20">
        <f t="shared" si="9"/>
        <v>0</v>
      </c>
      <c r="Q45" s="20">
        <f t="shared" si="9"/>
        <v>0</v>
      </c>
      <c r="R45" s="20">
        <f t="shared" si="9"/>
        <v>0</v>
      </c>
      <c r="S45" s="20">
        <f t="shared" si="9"/>
        <v>0</v>
      </c>
      <c r="T45" s="20">
        <f t="shared" si="9"/>
        <v>0</v>
      </c>
      <c r="U45" s="20">
        <f t="shared" si="9"/>
        <v>0</v>
      </c>
      <c r="V45" s="20">
        <f t="shared" si="9"/>
        <v>0</v>
      </c>
      <c r="W45" s="20">
        <f t="shared" si="9"/>
        <v>0</v>
      </c>
      <c r="X45" s="20">
        <f t="shared" si="9"/>
        <v>0</v>
      </c>
      <c r="Y45" s="20">
        <f t="shared" si="9"/>
        <v>0</v>
      </c>
      <c r="Z45" s="20">
        <f t="shared" si="9"/>
        <v>0</v>
      </c>
      <c r="AA45" s="20">
        <f t="shared" si="9"/>
        <v>0</v>
      </c>
      <c r="AB45" s="20">
        <f t="shared" si="9"/>
        <v>0</v>
      </c>
      <c r="AC45" s="20">
        <f t="shared" si="9"/>
        <v>0</v>
      </c>
      <c r="AD45" s="20">
        <f t="shared" si="9"/>
        <v>0</v>
      </c>
      <c r="AE45" s="20">
        <f t="shared" si="9"/>
        <v>0</v>
      </c>
      <c r="AF45" s="20">
        <f t="shared" si="9"/>
        <v>0</v>
      </c>
      <c r="AG45" s="20">
        <f t="shared" si="9"/>
        <v>809.63</v>
      </c>
      <c r="AH45" s="20">
        <f t="shared" si="9"/>
        <v>157.79900000000001</v>
      </c>
    </row>
    <row r="46" spans="1:34" x14ac:dyDescent="0.25">
      <c r="A46" s="1" t="s">
        <v>118</v>
      </c>
      <c r="C46" s="20">
        <f>SUM(C26:C27)</f>
        <v>1169.3924999999999</v>
      </c>
      <c r="D46" s="20">
        <f t="shared" ref="D46:AH46" si="10">SUM(D26:D27)</f>
        <v>791.00490000000002</v>
      </c>
      <c r="E46" s="20">
        <f t="shared" si="10"/>
        <v>416.5641</v>
      </c>
      <c r="F46" s="20">
        <f t="shared" si="10"/>
        <v>1304.4694999999999</v>
      </c>
      <c r="G46" s="20">
        <f t="shared" si="10"/>
        <v>1297.5335</v>
      </c>
      <c r="H46" s="20">
        <f t="shared" si="10"/>
        <v>1290.5975000000001</v>
      </c>
      <c r="I46" s="20">
        <f t="shared" si="10"/>
        <v>1283.6614999999999</v>
      </c>
      <c r="J46" s="20">
        <f t="shared" si="10"/>
        <v>1276.7255</v>
      </c>
      <c r="K46" s="20">
        <f t="shared" si="10"/>
        <v>1269.7895000000001</v>
      </c>
      <c r="L46" s="20">
        <f t="shared" si="10"/>
        <v>1547.0413106783089</v>
      </c>
      <c r="M46" s="20">
        <f t="shared" si="10"/>
        <v>2303.0069999999996</v>
      </c>
      <c r="N46" s="20">
        <f t="shared" si="10"/>
        <v>2201.2555000000002</v>
      </c>
      <c r="O46" s="20">
        <f t="shared" si="10"/>
        <v>1247.9932830496959</v>
      </c>
      <c r="P46" s="20">
        <f t="shared" si="10"/>
        <v>1946.433</v>
      </c>
      <c r="Q46" s="20">
        <f t="shared" si="10"/>
        <v>1934.0695000000001</v>
      </c>
      <c r="R46" s="20">
        <f t="shared" si="10"/>
        <v>1921.7035000000001</v>
      </c>
      <c r="S46" s="20">
        <f t="shared" si="10"/>
        <v>1909.3400000000001</v>
      </c>
      <c r="T46" s="20">
        <f t="shared" si="10"/>
        <v>1896.9740000000002</v>
      </c>
      <c r="U46" s="20">
        <f t="shared" si="10"/>
        <v>1884.6105</v>
      </c>
      <c r="V46" s="20">
        <f t="shared" si="10"/>
        <v>1567.0918318765648</v>
      </c>
      <c r="W46" s="20">
        <f t="shared" si="10"/>
        <v>569.884602643535</v>
      </c>
      <c r="X46" s="20">
        <f t="shared" si="10"/>
        <v>0</v>
      </c>
      <c r="Y46" s="20">
        <f t="shared" si="10"/>
        <v>0</v>
      </c>
      <c r="Z46" s="20">
        <f t="shared" si="10"/>
        <v>0</v>
      </c>
      <c r="AA46" s="20">
        <f t="shared" si="10"/>
        <v>0</v>
      </c>
      <c r="AB46" s="20">
        <f t="shared" si="10"/>
        <v>0</v>
      </c>
      <c r="AC46" s="20">
        <f t="shared" si="10"/>
        <v>0</v>
      </c>
      <c r="AD46" s="20">
        <f t="shared" si="10"/>
        <v>0</v>
      </c>
      <c r="AE46" s="20">
        <f t="shared" si="10"/>
        <v>0</v>
      </c>
      <c r="AF46" s="20">
        <f t="shared" si="10"/>
        <v>0</v>
      </c>
      <c r="AG46" s="20">
        <f t="shared" si="10"/>
        <v>684.78</v>
      </c>
      <c r="AH46" s="20">
        <f t="shared" si="10"/>
        <v>684.57</v>
      </c>
    </row>
    <row r="47" spans="1:34" x14ac:dyDescent="0.25">
      <c r="E47" s="34"/>
      <c r="F47" s="20">
        <f t="shared" ref="F47:K47" si="11">SUM(F37:F46)</f>
        <v>2471.304525</v>
      </c>
      <c r="G47" s="20">
        <f t="shared" si="11"/>
        <v>4417.4945250000001</v>
      </c>
      <c r="H47" s="20">
        <f t="shared" si="11"/>
        <v>2414.3055249999998</v>
      </c>
      <c r="I47" s="20">
        <f t="shared" si="11"/>
        <v>1849.814525</v>
      </c>
      <c r="J47" s="20">
        <f t="shared" si="11"/>
        <v>1826.960525</v>
      </c>
      <c r="K47" s="20">
        <f t="shared" si="11"/>
        <v>2048.2740000000003</v>
      </c>
      <c r="L47" s="20">
        <f t="shared" ref="L47:S47" si="12">SUM(L37:L46)</f>
        <v>2298.2233106783087</v>
      </c>
      <c r="M47" s="20">
        <f t="shared" si="12"/>
        <v>2962.2871999999988</v>
      </c>
      <c r="N47" s="20">
        <f t="shared" si="12"/>
        <v>2411.288</v>
      </c>
      <c r="O47" s="20">
        <f t="shared" si="12"/>
        <v>1843.6762830496959</v>
      </c>
      <c r="P47" s="20">
        <f t="shared" si="12"/>
        <v>2532.4825000000001</v>
      </c>
      <c r="Q47" s="20">
        <f t="shared" si="12"/>
        <v>2510.4790000000003</v>
      </c>
      <c r="R47" s="20">
        <f t="shared" si="12"/>
        <v>3715.9085000000005</v>
      </c>
      <c r="S47" s="20">
        <f t="shared" si="12"/>
        <v>3691.0895</v>
      </c>
    </row>
    <row r="53" spans="8:21" x14ac:dyDescent="0.25">
      <c r="H53" s="1">
        <v>2022</v>
      </c>
      <c r="I53" s="1">
        <v>2023</v>
      </c>
      <c r="J53" s="1">
        <v>2024</v>
      </c>
      <c r="K53" s="1">
        <v>2025</v>
      </c>
      <c r="L53" s="1">
        <v>2026</v>
      </c>
      <c r="M53" s="1">
        <v>2027</v>
      </c>
      <c r="N53" s="1">
        <v>2028</v>
      </c>
      <c r="O53" s="1">
        <v>2029</v>
      </c>
      <c r="P53" s="1">
        <v>2030</v>
      </c>
      <c r="Q53" s="1">
        <v>2031</v>
      </c>
      <c r="R53" s="1">
        <v>2032</v>
      </c>
      <c r="S53" s="1">
        <v>2033</v>
      </c>
      <c r="T53" s="1">
        <v>2034</v>
      </c>
      <c r="U53" s="1">
        <v>2035</v>
      </c>
    </row>
    <row r="54" spans="8:21" x14ac:dyDescent="0.25">
      <c r="H54" s="8">
        <v>2428.5823056868098</v>
      </c>
      <c r="I54" s="8">
        <v>0</v>
      </c>
      <c r="J54" s="8">
        <v>0</v>
      </c>
      <c r="K54" s="8">
        <v>0</v>
      </c>
      <c r="L54" s="8">
        <v>0</v>
      </c>
      <c r="M54" s="8">
        <v>0</v>
      </c>
      <c r="N54" s="8">
        <v>13.043524143558299</v>
      </c>
      <c r="O54" s="8">
        <v>15.2681294531576</v>
      </c>
      <c r="P54" s="8">
        <v>15.105333835175101</v>
      </c>
      <c r="Q54" s="8">
        <v>0.66596519092168904</v>
      </c>
      <c r="R54" s="8">
        <v>0.229730494340044</v>
      </c>
      <c r="S54" s="8">
        <v>0.22836369201357501</v>
      </c>
      <c r="T54" s="8">
        <v>0.22699688968316201</v>
      </c>
      <c r="U54" s="8">
        <v>0.22563008735276099</v>
      </c>
    </row>
    <row r="56" spans="8:21" x14ac:dyDescent="0.25">
      <c r="H56">
        <f>SUM(H54:U54)/COUNTA(H53:U53)</f>
        <v>176.68399853378659</v>
      </c>
    </row>
    <row r="57" spans="8:21" x14ac:dyDescent="0.25">
      <c r="H57">
        <f>COUNT(H53:U53)</f>
        <v>14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AI67"/>
  <sheetViews>
    <sheetView topLeftCell="A55" workbookViewId="0">
      <selection activeCell="D66" sqref="D66:AI66"/>
    </sheetView>
  </sheetViews>
  <sheetFormatPr defaultRowHeight="15" x14ac:dyDescent="0.25"/>
  <cols>
    <col min="1" max="1" width="17.7109375" bestFit="1" customWidth="1"/>
    <col min="2" max="2" width="14.28515625" bestFit="1" customWidth="1"/>
    <col min="3" max="4" width="17" bestFit="1" customWidth="1"/>
  </cols>
  <sheetData>
    <row r="1" spans="1:33" x14ac:dyDescent="0.25">
      <c r="A1" s="1" t="s">
        <v>87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x14ac:dyDescent="0.25">
      <c r="A2" s="1" t="s">
        <v>23</v>
      </c>
      <c r="B2" s="8">
        <v>0</v>
      </c>
      <c r="C2" s="8">
        <v>0</v>
      </c>
      <c r="D2" s="8">
        <v>0</v>
      </c>
      <c r="E2" s="8">
        <v>0</v>
      </c>
      <c r="F2" s="8">
        <v>0</v>
      </c>
      <c r="G2" s="8">
        <v>0</v>
      </c>
      <c r="H2" s="8">
        <v>0</v>
      </c>
      <c r="I2" s="8">
        <v>0</v>
      </c>
      <c r="J2" s="8">
        <v>0</v>
      </c>
      <c r="K2" s="8">
        <v>0</v>
      </c>
      <c r="L2" s="8">
        <v>0</v>
      </c>
      <c r="M2" s="8">
        <v>0</v>
      </c>
      <c r="N2" s="8">
        <v>0</v>
      </c>
      <c r="O2" s="8">
        <v>0</v>
      </c>
      <c r="P2" s="8">
        <v>0</v>
      </c>
      <c r="Q2" s="8">
        <v>0</v>
      </c>
      <c r="R2" s="8">
        <v>0</v>
      </c>
      <c r="S2" s="8">
        <v>0</v>
      </c>
      <c r="T2" s="8">
        <v>0</v>
      </c>
      <c r="U2" s="8">
        <v>0</v>
      </c>
      <c r="V2" s="8">
        <v>0</v>
      </c>
      <c r="W2" s="8">
        <v>0</v>
      </c>
      <c r="X2" s="8">
        <v>0</v>
      </c>
      <c r="Y2" s="8">
        <v>0</v>
      </c>
      <c r="Z2" s="8">
        <v>0</v>
      </c>
      <c r="AA2" s="8">
        <v>0</v>
      </c>
      <c r="AB2" s="8">
        <v>0</v>
      </c>
      <c r="AC2" s="8">
        <v>0</v>
      </c>
      <c r="AD2" s="8">
        <v>0</v>
      </c>
      <c r="AE2" s="8">
        <v>0</v>
      </c>
      <c r="AF2" s="8">
        <v>0</v>
      </c>
      <c r="AG2" s="8">
        <v>0</v>
      </c>
    </row>
    <row r="3" spans="1:33" x14ac:dyDescent="0.25">
      <c r="A3" s="1" t="s">
        <v>88</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row>
    <row r="4" spans="1:33" x14ac:dyDescent="0.25">
      <c r="A4" s="1" t="s">
        <v>89</v>
      </c>
      <c r="B4" s="8">
        <v>0</v>
      </c>
      <c r="C4" s="8">
        <v>0</v>
      </c>
      <c r="D4" s="8">
        <v>0</v>
      </c>
      <c r="E4" s="8">
        <v>0</v>
      </c>
      <c r="F4" s="8">
        <v>0</v>
      </c>
      <c r="G4" s="8">
        <v>0</v>
      </c>
      <c r="H4" s="8">
        <v>0</v>
      </c>
      <c r="I4" s="8">
        <v>0</v>
      </c>
      <c r="J4" s="8">
        <v>0</v>
      </c>
      <c r="K4" s="8">
        <v>0</v>
      </c>
      <c r="L4" s="8">
        <v>0</v>
      </c>
      <c r="M4" s="8">
        <v>0</v>
      </c>
      <c r="N4" s="8">
        <v>0</v>
      </c>
      <c r="O4" s="8">
        <v>0</v>
      </c>
      <c r="P4" s="8">
        <v>0</v>
      </c>
      <c r="Q4" s="8">
        <v>0</v>
      </c>
      <c r="R4" s="8">
        <v>0</v>
      </c>
      <c r="S4" s="8">
        <v>0.2</v>
      </c>
      <c r="T4" s="8">
        <v>0</v>
      </c>
      <c r="U4" s="8">
        <v>0</v>
      </c>
      <c r="V4" s="8">
        <v>0</v>
      </c>
      <c r="W4" s="8">
        <v>0</v>
      </c>
      <c r="X4" s="8">
        <v>0</v>
      </c>
      <c r="Y4" s="8">
        <v>0</v>
      </c>
      <c r="Z4" s="8">
        <v>0</v>
      </c>
      <c r="AA4" s="8">
        <v>0</v>
      </c>
      <c r="AB4" s="8">
        <v>0</v>
      </c>
      <c r="AC4" s="8">
        <v>0</v>
      </c>
      <c r="AD4" s="8">
        <v>0</v>
      </c>
      <c r="AE4" s="8">
        <v>0</v>
      </c>
      <c r="AF4" s="8">
        <v>0</v>
      </c>
      <c r="AG4" s="8">
        <v>0</v>
      </c>
    </row>
    <row r="5" spans="1:33" x14ac:dyDescent="0.25">
      <c r="A5" s="1" t="s">
        <v>90</v>
      </c>
      <c r="B5" s="8">
        <v>0</v>
      </c>
      <c r="C5" s="8">
        <v>0</v>
      </c>
      <c r="D5" s="8">
        <v>0</v>
      </c>
      <c r="E5" s="8">
        <v>0</v>
      </c>
      <c r="F5" s="8">
        <v>0</v>
      </c>
      <c r="G5" s="8">
        <v>0</v>
      </c>
      <c r="H5" s="8">
        <v>0</v>
      </c>
      <c r="I5" s="8">
        <v>0</v>
      </c>
      <c r="J5" s="8">
        <v>0</v>
      </c>
      <c r="K5" s="8">
        <v>0</v>
      </c>
      <c r="L5" s="8">
        <v>0</v>
      </c>
      <c r="M5" s="8">
        <v>0</v>
      </c>
      <c r="N5" s="8">
        <v>0</v>
      </c>
      <c r="O5" s="8">
        <v>0</v>
      </c>
      <c r="P5" s="8">
        <v>0</v>
      </c>
      <c r="Q5" s="8">
        <v>0</v>
      </c>
      <c r="R5" s="8">
        <v>0</v>
      </c>
      <c r="S5" s="8">
        <v>0.25</v>
      </c>
      <c r="T5" s="8">
        <v>0.25</v>
      </c>
      <c r="U5" s="8">
        <v>0</v>
      </c>
      <c r="V5" s="8">
        <v>0</v>
      </c>
      <c r="W5" s="8">
        <v>0</v>
      </c>
      <c r="X5" s="8">
        <v>0</v>
      </c>
      <c r="Y5" s="8">
        <v>0</v>
      </c>
      <c r="Z5" s="8">
        <v>0</v>
      </c>
      <c r="AA5" s="8">
        <v>0</v>
      </c>
      <c r="AB5" s="8">
        <v>0</v>
      </c>
      <c r="AC5" s="8">
        <v>0</v>
      </c>
      <c r="AD5" s="8">
        <v>0</v>
      </c>
      <c r="AE5" s="8">
        <v>0</v>
      </c>
      <c r="AF5" s="8">
        <v>0</v>
      </c>
      <c r="AG5" s="8">
        <v>0</v>
      </c>
    </row>
    <row r="6" spans="1:33" x14ac:dyDescent="0.25">
      <c r="A6" s="1" t="s">
        <v>24</v>
      </c>
      <c r="B6" s="8">
        <v>0</v>
      </c>
      <c r="C6" s="8">
        <v>0</v>
      </c>
      <c r="D6" s="8">
        <v>0</v>
      </c>
      <c r="E6" s="8">
        <v>0</v>
      </c>
      <c r="F6" s="8">
        <v>0</v>
      </c>
      <c r="G6" s="8">
        <v>0</v>
      </c>
      <c r="H6" s="8">
        <v>0</v>
      </c>
      <c r="I6" s="8">
        <v>0</v>
      </c>
      <c r="J6" s="8">
        <v>0</v>
      </c>
      <c r="K6" s="8">
        <v>0</v>
      </c>
      <c r="L6" s="8">
        <v>0</v>
      </c>
      <c r="M6" s="8">
        <v>0</v>
      </c>
      <c r="N6" s="8">
        <v>0</v>
      </c>
      <c r="O6" s="8">
        <v>0</v>
      </c>
      <c r="P6" s="8">
        <v>0</v>
      </c>
      <c r="Q6" s="8">
        <v>0</v>
      </c>
      <c r="R6" s="8">
        <v>0</v>
      </c>
      <c r="S6" s="8">
        <v>19.507289728</v>
      </c>
      <c r="T6" s="8">
        <v>0</v>
      </c>
      <c r="U6" s="8">
        <v>5.7538093967533399</v>
      </c>
      <c r="V6" s="8">
        <v>3.9102996231793501</v>
      </c>
      <c r="W6" s="8">
        <v>0</v>
      </c>
      <c r="X6" s="8">
        <v>0</v>
      </c>
      <c r="Y6" s="8">
        <v>44.149801252067299</v>
      </c>
      <c r="Z6" s="8">
        <v>0</v>
      </c>
      <c r="AA6" s="8">
        <v>0</v>
      </c>
      <c r="AB6" s="8">
        <v>0</v>
      </c>
      <c r="AC6" s="8">
        <v>0</v>
      </c>
      <c r="AD6" s="8">
        <v>0</v>
      </c>
      <c r="AE6" s="8">
        <v>0</v>
      </c>
      <c r="AF6" s="8">
        <v>0</v>
      </c>
      <c r="AG6" s="8">
        <v>0</v>
      </c>
    </row>
    <row r="7" spans="1:33" x14ac:dyDescent="0.25">
      <c r="A7" s="1" t="s">
        <v>25</v>
      </c>
      <c r="B7" s="8">
        <v>5.4779734943999996</v>
      </c>
      <c r="C7" s="8">
        <v>0</v>
      </c>
      <c r="D7" s="8">
        <v>0</v>
      </c>
      <c r="E7" s="8">
        <v>31.241870035200002</v>
      </c>
      <c r="F7" s="8">
        <v>0</v>
      </c>
      <c r="G7" s="8">
        <v>0</v>
      </c>
      <c r="H7" s="8">
        <v>0</v>
      </c>
      <c r="I7" s="8">
        <v>0</v>
      </c>
      <c r="J7" s="8">
        <v>0</v>
      </c>
      <c r="K7" s="8">
        <v>0</v>
      </c>
      <c r="L7" s="8">
        <v>0</v>
      </c>
      <c r="M7" s="8">
        <v>0</v>
      </c>
      <c r="N7" s="8">
        <v>0</v>
      </c>
      <c r="O7" s="8">
        <v>0</v>
      </c>
      <c r="P7" s="8">
        <v>0</v>
      </c>
      <c r="Q7" s="8">
        <v>7.9767599903999704</v>
      </c>
      <c r="R7" s="8">
        <v>19.964839827468399</v>
      </c>
      <c r="S7" s="8">
        <v>0</v>
      </c>
      <c r="T7" s="8">
        <v>0</v>
      </c>
      <c r="U7" s="8">
        <v>0</v>
      </c>
      <c r="V7" s="8">
        <v>0</v>
      </c>
      <c r="W7" s="8">
        <v>0</v>
      </c>
      <c r="X7" s="8">
        <v>1.7463805381552</v>
      </c>
      <c r="Y7" s="8">
        <v>6.8122142022327301</v>
      </c>
      <c r="Z7" s="8">
        <v>0</v>
      </c>
      <c r="AA7" s="8">
        <v>0</v>
      </c>
      <c r="AB7" s="8">
        <v>0</v>
      </c>
      <c r="AC7" s="8">
        <v>0</v>
      </c>
      <c r="AD7" s="8">
        <v>0</v>
      </c>
      <c r="AE7" s="8">
        <v>0</v>
      </c>
      <c r="AF7" s="8">
        <v>0</v>
      </c>
      <c r="AG7" s="8">
        <v>0</v>
      </c>
    </row>
    <row r="8" spans="1:33" x14ac:dyDescent="0.25">
      <c r="A8" s="1" t="s">
        <v>26</v>
      </c>
      <c r="B8" s="8">
        <v>0</v>
      </c>
      <c r="C8" s="8">
        <v>0</v>
      </c>
      <c r="D8" s="8">
        <v>53.228577606593902</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row>
    <row r="9" spans="1:33" x14ac:dyDescent="0.25">
      <c r="A9" s="1" t="s">
        <v>27</v>
      </c>
      <c r="B9" s="8">
        <v>70.277163752359101</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row>
    <row r="10" spans="1:33" x14ac:dyDescent="0.25">
      <c r="A10" s="1" t="s">
        <v>28</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3</v>
      </c>
      <c r="T10" s="8">
        <v>0</v>
      </c>
      <c r="U10" s="8">
        <v>1</v>
      </c>
      <c r="V10" s="8">
        <v>0</v>
      </c>
      <c r="W10" s="8">
        <v>0</v>
      </c>
      <c r="X10" s="8">
        <v>0</v>
      </c>
      <c r="Y10" s="8">
        <v>0</v>
      </c>
      <c r="Z10" s="8">
        <v>0</v>
      </c>
      <c r="AA10" s="8">
        <v>0</v>
      </c>
      <c r="AB10" s="8">
        <v>0</v>
      </c>
      <c r="AC10" s="8">
        <v>0</v>
      </c>
      <c r="AD10" s="8">
        <v>0</v>
      </c>
      <c r="AE10" s="8">
        <v>0</v>
      </c>
      <c r="AF10" s="8">
        <v>0</v>
      </c>
      <c r="AG10" s="8">
        <v>0</v>
      </c>
    </row>
    <row r="11" spans="1:33" x14ac:dyDescent="0.25">
      <c r="A11" s="1" t="s">
        <v>29</v>
      </c>
      <c r="B11" s="8">
        <v>12.6929292929293</v>
      </c>
      <c r="C11" s="8">
        <v>0</v>
      </c>
      <c r="D11" s="8">
        <v>0</v>
      </c>
      <c r="E11" s="8">
        <v>0</v>
      </c>
      <c r="F11" s="8">
        <v>0</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row>
    <row r="12" spans="1:33" x14ac:dyDescent="0.25">
      <c r="A12" s="1" t="s">
        <v>30</v>
      </c>
      <c r="B12" s="8">
        <v>80.322537600000004</v>
      </c>
      <c r="C12" s="8">
        <v>2.5855552000000301</v>
      </c>
      <c r="D12" s="8">
        <v>2.3711104000000298</v>
      </c>
      <c r="E12" s="8">
        <v>0</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row>
    <row r="13" spans="1:33" x14ac:dyDescent="0.25">
      <c r="A13" s="1" t="s">
        <v>31</v>
      </c>
      <c r="B13" s="8">
        <v>0</v>
      </c>
      <c r="C13" s="8">
        <v>0.01</v>
      </c>
      <c r="D13" s="8">
        <v>0.01</v>
      </c>
      <c r="E13" s="8">
        <v>0.2</v>
      </c>
      <c r="F13" s="8">
        <v>0.2</v>
      </c>
      <c r="G13" s="8">
        <v>0.2</v>
      </c>
      <c r="H13" s="8">
        <v>0</v>
      </c>
      <c r="I13" s="8">
        <v>0</v>
      </c>
      <c r="J13" s="8">
        <v>0</v>
      </c>
      <c r="K13" s="8">
        <v>0</v>
      </c>
      <c r="L13" s="8">
        <v>0</v>
      </c>
      <c r="M13" s="8">
        <v>0</v>
      </c>
      <c r="N13" s="8">
        <v>0</v>
      </c>
      <c r="O13" s="8">
        <v>0</v>
      </c>
      <c r="P13" s="8">
        <v>0</v>
      </c>
      <c r="Q13" s="8">
        <v>0.2</v>
      </c>
      <c r="R13" s="8">
        <v>0.2</v>
      </c>
      <c r="S13" s="8">
        <v>0.2</v>
      </c>
      <c r="T13" s="8">
        <v>0.2</v>
      </c>
      <c r="U13" s="8">
        <v>0</v>
      </c>
      <c r="V13" s="8">
        <v>0</v>
      </c>
      <c r="W13" s="8">
        <v>0</v>
      </c>
      <c r="X13" s="8">
        <v>0</v>
      </c>
      <c r="Y13" s="8">
        <v>0</v>
      </c>
      <c r="Z13" s="8">
        <v>0</v>
      </c>
      <c r="AA13" s="8">
        <v>0</v>
      </c>
      <c r="AB13" s="8">
        <v>0</v>
      </c>
      <c r="AC13" s="8">
        <v>0</v>
      </c>
      <c r="AD13" s="8">
        <v>0</v>
      </c>
      <c r="AE13" s="8">
        <v>0</v>
      </c>
      <c r="AF13" s="8">
        <v>0</v>
      </c>
      <c r="AG13" s="8">
        <v>0</v>
      </c>
    </row>
    <row r="14" spans="1:33" x14ac:dyDescent="0.25">
      <c r="A14" s="1" t="s">
        <v>32</v>
      </c>
      <c r="B14" s="8">
        <v>0</v>
      </c>
      <c r="C14" s="8">
        <v>0</v>
      </c>
      <c r="D14" s="8">
        <v>0</v>
      </c>
      <c r="E14" s="8">
        <v>0</v>
      </c>
      <c r="F14" s="8">
        <v>0</v>
      </c>
      <c r="G14" s="8">
        <v>0</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row>
    <row r="15" spans="1:33" x14ac:dyDescent="0.25">
      <c r="A15" s="1" t="s">
        <v>91</v>
      </c>
      <c r="B15" s="8">
        <v>0</v>
      </c>
      <c r="C15" s="8">
        <v>0</v>
      </c>
      <c r="D15" s="8">
        <v>0</v>
      </c>
      <c r="E15" s="8">
        <v>0</v>
      </c>
      <c r="F15" s="8">
        <v>0.7</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row>
    <row r="16" spans="1:33" x14ac:dyDescent="0.25">
      <c r="A16" s="1" t="s">
        <v>33</v>
      </c>
      <c r="B16" s="8">
        <v>0</v>
      </c>
      <c r="C16" s="8">
        <v>0</v>
      </c>
      <c r="D16" s="8">
        <v>0</v>
      </c>
      <c r="E16" s="8">
        <v>2.99170317428805</v>
      </c>
      <c r="F16" s="8">
        <v>4.1167582114570601E-3</v>
      </c>
      <c r="G16" s="8">
        <v>4.1167582114581599E-3</v>
      </c>
      <c r="H16" s="8">
        <v>4.1167582114570601E-3</v>
      </c>
      <c r="I16" s="8">
        <v>4.1167582114570601E-3</v>
      </c>
      <c r="J16" s="8">
        <v>4.1167582114581703E-3</v>
      </c>
      <c r="K16" s="8">
        <v>4.1167582114570601E-3</v>
      </c>
      <c r="L16" s="8">
        <v>5.2370789491100703E-2</v>
      </c>
      <c r="M16" s="8">
        <v>4.1167582114559603E-3</v>
      </c>
      <c r="N16" s="8">
        <v>5.9551540820153001E-2</v>
      </c>
      <c r="O16" s="8">
        <v>5.9551540820153001E-2</v>
      </c>
      <c r="P16" s="8">
        <v>5.9551540820154097E-2</v>
      </c>
      <c r="Q16" s="8">
        <v>0.107805572099793</v>
      </c>
      <c r="R16" s="8">
        <v>5.9551540820151502E-2</v>
      </c>
      <c r="S16" s="8">
        <v>5.9551540820155E-2</v>
      </c>
      <c r="T16" s="8">
        <v>5.9551540820151697E-2</v>
      </c>
      <c r="U16" s="8">
        <v>0.10780557209979499</v>
      </c>
      <c r="V16" s="8">
        <v>5.9551540820155E-2</v>
      </c>
      <c r="W16" s="8">
        <v>5.9551540820150697E-2</v>
      </c>
      <c r="X16" s="8">
        <v>0.10780557209979399</v>
      </c>
      <c r="Y16" s="8">
        <v>5.9551540820155E-2</v>
      </c>
      <c r="Z16" s="8">
        <v>6.6942845167979603E-2</v>
      </c>
      <c r="AA16" s="8">
        <v>0.24127015639820901</v>
      </c>
      <c r="AB16" s="8">
        <v>9.6508062559285401E-2</v>
      </c>
      <c r="AC16" s="8">
        <v>9.6508062559279906E-2</v>
      </c>
      <c r="AD16" s="8">
        <v>9.6508062559284694E-2</v>
      </c>
      <c r="AE16" s="8">
        <v>0.14476209383892599</v>
      </c>
      <c r="AF16" s="8">
        <v>0.211073279950589</v>
      </c>
      <c r="AG16" s="8">
        <v>6.6942845167977397E-2</v>
      </c>
    </row>
    <row r="17" spans="1:33" x14ac:dyDescent="0.25">
      <c r="A17" s="1" t="s">
        <v>34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row>
    <row r="18" spans="1:33" x14ac:dyDescent="0.25">
      <c r="A18" s="1" t="s">
        <v>35</v>
      </c>
      <c r="B18" s="8">
        <v>0</v>
      </c>
      <c r="C18" s="8">
        <v>0.01</v>
      </c>
      <c r="D18" s="8">
        <v>0.01</v>
      </c>
      <c r="E18" s="8">
        <v>0</v>
      </c>
      <c r="F18" s="8">
        <v>0</v>
      </c>
      <c r="G18" s="8">
        <v>0</v>
      </c>
      <c r="H18" s="8">
        <v>0</v>
      </c>
      <c r="I18" s="8">
        <v>0</v>
      </c>
      <c r="J18" s="8">
        <v>0</v>
      </c>
      <c r="K18" s="8">
        <v>0</v>
      </c>
      <c r="L18" s="8">
        <v>0</v>
      </c>
      <c r="M18" s="8">
        <v>0</v>
      </c>
      <c r="N18" s="8">
        <v>0</v>
      </c>
      <c r="O18" s="8">
        <v>0</v>
      </c>
      <c r="P18" s="8">
        <v>0</v>
      </c>
      <c r="Q18" s="8">
        <v>0.25</v>
      </c>
      <c r="R18" s="8">
        <v>0.25</v>
      </c>
      <c r="S18" s="8">
        <v>0.25</v>
      </c>
      <c r="T18" s="8">
        <v>0.25</v>
      </c>
      <c r="U18" s="8">
        <v>0.25</v>
      </c>
      <c r="V18" s="8">
        <v>0.25</v>
      </c>
      <c r="W18" s="8">
        <v>0.25</v>
      </c>
      <c r="X18" s="8">
        <v>9.0000000000000094E-2</v>
      </c>
      <c r="Y18" s="8">
        <v>0</v>
      </c>
      <c r="Z18" s="8">
        <v>0</v>
      </c>
      <c r="AA18" s="8">
        <v>0</v>
      </c>
      <c r="AB18" s="8">
        <v>0</v>
      </c>
      <c r="AC18" s="8">
        <v>0</v>
      </c>
      <c r="AD18" s="8">
        <v>0</v>
      </c>
      <c r="AE18" s="8">
        <v>0</v>
      </c>
      <c r="AF18" s="8">
        <v>0</v>
      </c>
      <c r="AG18" s="8">
        <v>0</v>
      </c>
    </row>
    <row r="19" spans="1:33" x14ac:dyDescent="0.25">
      <c r="A19" s="1" t="s">
        <v>36</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row>
    <row r="20" spans="1:33" x14ac:dyDescent="0.25">
      <c r="A20" s="1" t="s">
        <v>37</v>
      </c>
      <c r="B20" s="8">
        <v>0</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row>
    <row r="21" spans="1:33" x14ac:dyDescent="0.25">
      <c r="A21" s="1" t="s">
        <v>38</v>
      </c>
      <c r="B21" s="8">
        <v>0</v>
      </c>
      <c r="C21" s="8">
        <v>0.31</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row>
    <row r="22" spans="1:33" x14ac:dyDescent="0.25">
      <c r="A22" s="1" t="s">
        <v>39</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row>
    <row r="23" spans="1:33" x14ac:dyDescent="0.25">
      <c r="A23" s="1" t="s">
        <v>40</v>
      </c>
      <c r="B23" s="8">
        <v>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0.25</v>
      </c>
      <c r="AG23" s="8">
        <v>0.05</v>
      </c>
    </row>
    <row r="24" spans="1:33" x14ac:dyDescent="0.25">
      <c r="A24" s="1" t="s">
        <v>41</v>
      </c>
      <c r="B24" s="8">
        <v>0.15</v>
      </c>
      <c r="C24" s="8">
        <v>0.44</v>
      </c>
      <c r="D24" s="8">
        <v>0.63</v>
      </c>
      <c r="E24" s="8">
        <v>0.7</v>
      </c>
      <c r="F24" s="8">
        <v>0.7</v>
      </c>
      <c r="G24" s="8">
        <v>0.7</v>
      </c>
      <c r="H24" s="8">
        <v>0.7</v>
      </c>
      <c r="I24" s="8">
        <v>0.7</v>
      </c>
      <c r="J24" s="8">
        <v>0.7</v>
      </c>
      <c r="K24" s="8">
        <v>0.7</v>
      </c>
      <c r="L24" s="8">
        <v>0.60999999999999899</v>
      </c>
      <c r="M24" s="8">
        <v>0</v>
      </c>
      <c r="N24" s="8">
        <v>0.75</v>
      </c>
      <c r="O24" s="8">
        <v>0.75</v>
      </c>
      <c r="P24" s="8">
        <v>0.75</v>
      </c>
      <c r="Q24" s="8">
        <v>0.75</v>
      </c>
      <c r="R24" s="8">
        <v>0.75</v>
      </c>
      <c r="S24" s="8">
        <v>0.75</v>
      </c>
      <c r="T24" s="8">
        <v>0.75</v>
      </c>
      <c r="U24" s="8">
        <v>0.75</v>
      </c>
      <c r="V24" s="8">
        <v>0.75</v>
      </c>
      <c r="W24" s="8">
        <v>0.75</v>
      </c>
      <c r="X24" s="8">
        <v>0.75</v>
      </c>
      <c r="Y24" s="8">
        <v>0.75</v>
      </c>
      <c r="Z24" s="8">
        <v>0.75</v>
      </c>
      <c r="AA24" s="8">
        <v>0.75</v>
      </c>
      <c r="AB24" s="8">
        <v>0.75</v>
      </c>
      <c r="AC24" s="8">
        <v>0.75</v>
      </c>
      <c r="AD24" s="8">
        <v>0.75</v>
      </c>
      <c r="AE24" s="8">
        <v>0.75</v>
      </c>
      <c r="AF24" s="8">
        <v>0.75</v>
      </c>
      <c r="AG24" s="8">
        <v>0.75</v>
      </c>
    </row>
    <row r="25" spans="1:33" x14ac:dyDescent="0.25">
      <c r="A25" s="1" t="s">
        <v>42</v>
      </c>
      <c r="B25" s="8">
        <v>0.01</v>
      </c>
      <c r="C25" s="8">
        <v>0.02</v>
      </c>
      <c r="D25" s="8">
        <v>0.04</v>
      </c>
      <c r="E25" s="8">
        <v>0.25</v>
      </c>
      <c r="F25" s="8">
        <v>0.25</v>
      </c>
      <c r="G25" s="8">
        <v>0.25</v>
      </c>
      <c r="H25" s="8">
        <v>0.25</v>
      </c>
      <c r="I25" s="8">
        <v>0.25</v>
      </c>
      <c r="J25" s="8">
        <v>0.25</v>
      </c>
      <c r="K25" s="8">
        <v>0.25</v>
      </c>
      <c r="L25" s="8">
        <v>0.25</v>
      </c>
      <c r="M25" s="8">
        <v>0.25</v>
      </c>
      <c r="N25" s="8">
        <v>0.1</v>
      </c>
      <c r="O25" s="8">
        <v>0.1</v>
      </c>
      <c r="P25" s="8">
        <v>0.1</v>
      </c>
      <c r="Q25" s="8">
        <v>0.1</v>
      </c>
      <c r="R25" s="8">
        <v>0.1</v>
      </c>
      <c r="S25" s="8">
        <v>0.1</v>
      </c>
      <c r="T25" s="8">
        <v>0.1</v>
      </c>
      <c r="U25" s="8">
        <v>0.1</v>
      </c>
      <c r="V25" s="8">
        <v>0.1</v>
      </c>
      <c r="W25" s="8">
        <v>0.1</v>
      </c>
      <c r="X25" s="8">
        <v>0.1</v>
      </c>
      <c r="Y25" s="8">
        <v>0.1</v>
      </c>
      <c r="Z25" s="8">
        <v>7.9999999999999294E-2</v>
      </c>
      <c r="AA25" s="8">
        <v>0</v>
      </c>
      <c r="AB25" s="8">
        <v>0</v>
      </c>
      <c r="AC25" s="8">
        <v>0</v>
      </c>
      <c r="AD25" s="8">
        <v>0</v>
      </c>
      <c r="AE25" s="8">
        <v>0</v>
      </c>
      <c r="AF25" s="8">
        <v>0.1</v>
      </c>
      <c r="AG25" s="8">
        <v>0.1</v>
      </c>
    </row>
    <row r="26" spans="1:33" x14ac:dyDescent="0.25">
      <c r="A26" s="1" t="s">
        <v>43</v>
      </c>
      <c r="B26" s="8">
        <v>0.75</v>
      </c>
      <c r="C26" s="8">
        <v>0.51</v>
      </c>
      <c r="D26" s="8">
        <v>0.27</v>
      </c>
      <c r="E26" s="8">
        <v>0.85</v>
      </c>
      <c r="F26" s="8">
        <v>0.85</v>
      </c>
      <c r="G26" s="8">
        <v>0.85</v>
      </c>
      <c r="H26" s="8">
        <v>0.85</v>
      </c>
      <c r="I26" s="8">
        <v>0.85</v>
      </c>
      <c r="J26" s="8">
        <v>0.85</v>
      </c>
      <c r="K26" s="8">
        <v>0.85</v>
      </c>
      <c r="L26" s="8">
        <v>0.85</v>
      </c>
      <c r="M26" s="8">
        <v>0.81000000000000105</v>
      </c>
      <c r="N26" s="8">
        <v>0.36307673230375298</v>
      </c>
      <c r="O26" s="8">
        <v>0.85</v>
      </c>
      <c r="P26" s="8">
        <v>0.85</v>
      </c>
      <c r="Q26" s="8">
        <v>0.85</v>
      </c>
      <c r="R26" s="8">
        <v>0.85</v>
      </c>
      <c r="S26" s="8">
        <v>0.85</v>
      </c>
      <c r="T26" s="8">
        <v>0.85</v>
      </c>
      <c r="U26" s="8">
        <v>0.63086299074811503</v>
      </c>
      <c r="V26" s="8">
        <v>0</v>
      </c>
      <c r="W26" s="8">
        <v>0</v>
      </c>
      <c r="X26" s="8">
        <v>0</v>
      </c>
      <c r="Y26" s="8">
        <v>0</v>
      </c>
      <c r="Z26" s="8">
        <v>0</v>
      </c>
      <c r="AA26" s="8">
        <v>0</v>
      </c>
      <c r="AB26" s="8">
        <v>0</v>
      </c>
      <c r="AC26" s="8">
        <v>0</v>
      </c>
      <c r="AD26" s="8">
        <v>0</v>
      </c>
      <c r="AE26" s="8">
        <v>0</v>
      </c>
      <c r="AF26" s="8">
        <v>0.5</v>
      </c>
      <c r="AG26" s="8">
        <v>0.5</v>
      </c>
    </row>
    <row r="27" spans="1:33" x14ac:dyDescent="0.25">
      <c r="A27" s="1" t="s">
        <v>44</v>
      </c>
      <c r="B27" s="8">
        <v>0</v>
      </c>
      <c r="C27" s="8">
        <v>0</v>
      </c>
      <c r="D27" s="8">
        <v>0</v>
      </c>
      <c r="E27" s="8">
        <v>0</v>
      </c>
      <c r="F27" s="8">
        <v>0</v>
      </c>
      <c r="G27" s="8">
        <v>0</v>
      </c>
      <c r="H27" s="8">
        <v>0</v>
      </c>
      <c r="I27" s="8">
        <v>0</v>
      </c>
      <c r="J27" s="8">
        <v>0</v>
      </c>
      <c r="K27" s="8">
        <v>9.1832861766003401E-2</v>
      </c>
      <c r="L27" s="8">
        <v>0.35</v>
      </c>
      <c r="M27" s="8">
        <v>0.35</v>
      </c>
      <c r="N27" s="8">
        <v>0.25</v>
      </c>
      <c r="O27" s="8">
        <v>0.25</v>
      </c>
      <c r="P27" s="8">
        <v>0.25</v>
      </c>
      <c r="Q27" s="8">
        <v>0.25</v>
      </c>
      <c r="R27" s="8">
        <v>0.25</v>
      </c>
      <c r="S27" s="8">
        <v>0.25</v>
      </c>
      <c r="T27" s="8">
        <v>0.25</v>
      </c>
      <c r="U27" s="8">
        <v>0.25</v>
      </c>
      <c r="V27" s="8">
        <v>0.20816713823399599</v>
      </c>
      <c r="W27" s="8">
        <v>0</v>
      </c>
      <c r="X27" s="8">
        <v>0</v>
      </c>
      <c r="Y27" s="8">
        <v>0</v>
      </c>
      <c r="Z27" s="8">
        <v>0</v>
      </c>
      <c r="AA27" s="8">
        <v>0</v>
      </c>
      <c r="AB27" s="8">
        <v>0</v>
      </c>
      <c r="AC27" s="8">
        <v>0</v>
      </c>
      <c r="AD27" s="8">
        <v>0</v>
      </c>
      <c r="AE27" s="8">
        <v>0</v>
      </c>
      <c r="AF27" s="8">
        <v>0</v>
      </c>
      <c r="AG27" s="8">
        <v>0</v>
      </c>
    </row>
    <row r="28" spans="1:33" x14ac:dyDescent="0.25">
      <c r="A28" s="1" t="s">
        <v>45</v>
      </c>
      <c r="B28" s="8">
        <v>96.019203881957495</v>
      </c>
      <c r="C28" s="8">
        <v>5.1145495582441498</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row>
    <row r="29" spans="1:33" x14ac:dyDescent="0.25">
      <c r="A29" s="1" t="s">
        <v>92</v>
      </c>
      <c r="B29" s="8">
        <v>4.0000000000000001E-3</v>
      </c>
      <c r="C29" s="8">
        <v>2E-3</v>
      </c>
      <c r="D29" s="8">
        <v>2E-3</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row>
    <row r="30" spans="1:33" x14ac:dyDescent="0.25">
      <c r="A30" s="1" t="s">
        <v>46</v>
      </c>
      <c r="B30" s="8">
        <v>0.50505050505050497</v>
      </c>
      <c r="C30" s="8">
        <v>0</v>
      </c>
      <c r="D30" s="8">
        <v>0</v>
      </c>
      <c r="E30" s="8">
        <v>0</v>
      </c>
      <c r="F30" s="8">
        <v>0</v>
      </c>
      <c r="G30" s="8">
        <v>0</v>
      </c>
      <c r="H30" s="8">
        <v>0</v>
      </c>
      <c r="I30" s="8">
        <v>0</v>
      </c>
      <c r="J30" s="8">
        <v>0</v>
      </c>
      <c r="K30" s="8">
        <v>0</v>
      </c>
      <c r="L30" s="8">
        <v>0</v>
      </c>
      <c r="M30" s="8">
        <v>0.30576030576030599</v>
      </c>
      <c r="N30" s="8">
        <v>0</v>
      </c>
      <c r="O30" s="8">
        <v>4.6332046332046302E-2</v>
      </c>
      <c r="P30" s="8">
        <v>0</v>
      </c>
      <c r="Q30" s="8">
        <v>0</v>
      </c>
      <c r="R30" s="8">
        <v>0</v>
      </c>
      <c r="S30" s="8">
        <v>0</v>
      </c>
      <c r="T30" s="8">
        <v>0</v>
      </c>
      <c r="U30" s="8">
        <v>0</v>
      </c>
      <c r="V30" s="8">
        <v>0</v>
      </c>
      <c r="W30" s="8">
        <v>0</v>
      </c>
      <c r="X30" s="8">
        <v>0</v>
      </c>
      <c r="Y30" s="8">
        <v>0</v>
      </c>
      <c r="Z30" s="8">
        <v>0</v>
      </c>
      <c r="AA30" s="8">
        <v>0</v>
      </c>
      <c r="AB30" s="8">
        <v>0</v>
      </c>
      <c r="AC30" s="8">
        <v>0</v>
      </c>
      <c r="AD30" s="8">
        <v>0</v>
      </c>
      <c r="AE30" s="8">
        <v>0</v>
      </c>
      <c r="AF30" s="8">
        <v>0</v>
      </c>
      <c r="AG30" s="8">
        <v>0</v>
      </c>
    </row>
    <row r="31" spans="1:33" x14ac:dyDescent="0.25">
      <c r="A31" s="1" t="s">
        <v>47</v>
      </c>
      <c r="B31" s="8">
        <v>7.1717171717171704</v>
      </c>
      <c r="C31" s="8">
        <v>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row>
    <row r="32" spans="1:33" x14ac:dyDescent="0.25">
      <c r="A32" s="1" t="s">
        <v>93</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row>
    <row r="33" spans="1:35" x14ac:dyDescent="0.25">
      <c r="A33" s="1" t="s">
        <v>48</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row>
    <row r="47" spans="1:35" x14ac:dyDescent="0.25">
      <c r="A47" t="b">
        <f>B47=C47</f>
        <v>1</v>
      </c>
      <c r="B47" s="31" t="s">
        <v>23</v>
      </c>
      <c r="C47" t="s">
        <v>23</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row>
    <row r="48" spans="1:35" x14ac:dyDescent="0.25">
      <c r="A48" t="b">
        <f t="shared" ref="A48:A57" si="0">B48=C48</f>
        <v>1</v>
      </c>
      <c r="B48" s="31" t="s">
        <v>28</v>
      </c>
      <c r="C48" t="s">
        <v>28</v>
      </c>
      <c r="D48">
        <v>0</v>
      </c>
      <c r="E48">
        <v>0</v>
      </c>
      <c r="F48">
        <v>0</v>
      </c>
      <c r="G48">
        <v>0</v>
      </c>
      <c r="H48">
        <v>0</v>
      </c>
      <c r="I48">
        <v>0</v>
      </c>
      <c r="J48">
        <v>0</v>
      </c>
      <c r="K48">
        <v>0</v>
      </c>
      <c r="L48">
        <v>0</v>
      </c>
      <c r="M48">
        <v>0</v>
      </c>
      <c r="N48">
        <v>0</v>
      </c>
      <c r="O48">
        <v>0</v>
      </c>
      <c r="P48">
        <v>0</v>
      </c>
      <c r="Q48">
        <v>0</v>
      </c>
      <c r="R48">
        <v>0</v>
      </c>
      <c r="S48">
        <v>0</v>
      </c>
      <c r="T48">
        <v>0</v>
      </c>
      <c r="U48">
        <v>2.0738860125308398</v>
      </c>
      <c r="V48">
        <v>0.44704377973367598</v>
      </c>
      <c r="W48">
        <v>0.339946849937518</v>
      </c>
      <c r="X48">
        <v>0.33894078265281302</v>
      </c>
      <c r="Y48">
        <v>0.31125359450175</v>
      </c>
      <c r="Z48">
        <v>0.28754401430420001</v>
      </c>
      <c r="AA48">
        <v>0.201384966339201</v>
      </c>
      <c r="AB48">
        <v>0</v>
      </c>
      <c r="AC48">
        <v>0</v>
      </c>
      <c r="AD48">
        <v>0</v>
      </c>
      <c r="AE48">
        <v>0</v>
      </c>
      <c r="AF48">
        <v>0</v>
      </c>
      <c r="AG48">
        <v>0</v>
      </c>
      <c r="AH48">
        <v>0</v>
      </c>
      <c r="AI48">
        <v>0</v>
      </c>
    </row>
    <row r="49" spans="1:35" x14ac:dyDescent="0.25">
      <c r="A49" t="b">
        <f t="shared" si="0"/>
        <v>1</v>
      </c>
      <c r="B49" s="31" t="s">
        <v>33</v>
      </c>
      <c r="C49" t="s">
        <v>33</v>
      </c>
      <c r="D49" s="19">
        <v>0</v>
      </c>
      <c r="E49" s="19">
        <v>0</v>
      </c>
      <c r="F49" s="19">
        <v>0</v>
      </c>
      <c r="G49" s="19">
        <v>2.99170317428805</v>
      </c>
      <c r="H49" s="19">
        <v>4.1167582114570601E-3</v>
      </c>
      <c r="I49" s="19">
        <v>4.1167582114581599E-3</v>
      </c>
      <c r="J49" s="19">
        <v>4.1167582114570601E-3</v>
      </c>
      <c r="K49" s="19">
        <v>4.1167582114570601E-3</v>
      </c>
      <c r="L49" s="19">
        <v>4.1167582114581703E-3</v>
      </c>
      <c r="M49" s="19">
        <v>4.1167582114570601E-3</v>
      </c>
      <c r="N49" s="19">
        <v>5.2370789491100703E-2</v>
      </c>
      <c r="O49" s="19">
        <v>4.1167582114559603E-3</v>
      </c>
      <c r="P49" s="19">
        <v>5.9551540820153001E-2</v>
      </c>
      <c r="Q49" s="19">
        <v>5.9551540820153001E-2</v>
      </c>
      <c r="R49">
        <v>5.9551540820154097E-2</v>
      </c>
      <c r="S49">
        <v>0.10780557209979399</v>
      </c>
      <c r="T49">
        <v>5.9551540820150399E-2</v>
      </c>
      <c r="U49">
        <v>5.9551540820155E-2</v>
      </c>
      <c r="V49">
        <v>5.9551540820151697E-2</v>
      </c>
      <c r="W49">
        <v>0.10780557209979499</v>
      </c>
      <c r="X49">
        <v>5.9551540820155E-2</v>
      </c>
      <c r="Y49">
        <v>5.9551540820150697E-2</v>
      </c>
      <c r="Z49">
        <v>0.10780557209979399</v>
      </c>
      <c r="AA49">
        <v>5.9551540820155E-2</v>
      </c>
      <c r="AB49">
        <v>6.6942845167979603E-2</v>
      </c>
      <c r="AC49">
        <v>0.24127015639820801</v>
      </c>
      <c r="AD49">
        <v>9.6508062559284694E-2</v>
      </c>
      <c r="AE49">
        <v>9.6508062559280294E-2</v>
      </c>
      <c r="AF49">
        <v>9.6508062559284694E-2</v>
      </c>
      <c r="AG49">
        <v>0.14476209383892599</v>
      </c>
      <c r="AH49">
        <v>0.211073279950589</v>
      </c>
      <c r="AI49">
        <v>6.6942845167977397E-2</v>
      </c>
    </row>
    <row r="50" spans="1:35" x14ac:dyDescent="0.25">
      <c r="A50" t="b">
        <f t="shared" si="0"/>
        <v>1</v>
      </c>
      <c r="B50" s="31" t="s">
        <v>35</v>
      </c>
      <c r="C50" t="s">
        <v>35</v>
      </c>
      <c r="D50" s="19">
        <v>0</v>
      </c>
      <c r="E50" s="19">
        <v>0.01</v>
      </c>
      <c r="F50" s="19">
        <v>0.01</v>
      </c>
      <c r="G50" s="19">
        <v>0</v>
      </c>
      <c r="H50" s="19">
        <v>0</v>
      </c>
      <c r="I50" s="19">
        <v>0</v>
      </c>
      <c r="J50" s="19">
        <v>0</v>
      </c>
      <c r="K50" s="19">
        <v>0</v>
      </c>
      <c r="L50" s="19">
        <v>0</v>
      </c>
      <c r="M50" s="19">
        <v>0</v>
      </c>
      <c r="N50" s="19">
        <v>0</v>
      </c>
      <c r="O50" s="19">
        <v>0</v>
      </c>
      <c r="P50" s="19">
        <v>0</v>
      </c>
      <c r="Q50" s="19">
        <v>0</v>
      </c>
      <c r="R50">
        <v>0</v>
      </c>
      <c r="S50">
        <v>0</v>
      </c>
      <c r="T50">
        <v>0</v>
      </c>
      <c r="U50">
        <v>0</v>
      </c>
      <c r="V50">
        <v>0</v>
      </c>
      <c r="W50">
        <v>0</v>
      </c>
      <c r="X50">
        <v>0</v>
      </c>
      <c r="Y50">
        <v>0</v>
      </c>
      <c r="Z50">
        <v>0</v>
      </c>
      <c r="AA50">
        <v>0</v>
      </c>
      <c r="AB50">
        <v>0</v>
      </c>
      <c r="AC50">
        <v>0</v>
      </c>
      <c r="AD50">
        <v>0</v>
      </c>
      <c r="AE50">
        <v>0</v>
      </c>
      <c r="AF50">
        <v>0</v>
      </c>
      <c r="AG50">
        <v>0</v>
      </c>
      <c r="AH50">
        <v>0</v>
      </c>
      <c r="AI50">
        <v>0</v>
      </c>
    </row>
    <row r="51" spans="1:35" x14ac:dyDescent="0.25">
      <c r="A51" t="b">
        <f t="shared" si="0"/>
        <v>1</v>
      </c>
      <c r="B51" s="31" t="s">
        <v>36</v>
      </c>
      <c r="C51" t="s">
        <v>36</v>
      </c>
      <c r="D51" s="19">
        <v>0</v>
      </c>
      <c r="E51" s="19">
        <v>0</v>
      </c>
      <c r="F51" s="19">
        <v>0</v>
      </c>
      <c r="G51" s="19">
        <v>0</v>
      </c>
      <c r="H51" s="19">
        <v>0</v>
      </c>
      <c r="I51" s="19">
        <v>0</v>
      </c>
      <c r="J51" s="19">
        <v>0</v>
      </c>
      <c r="K51" s="19">
        <v>0</v>
      </c>
      <c r="L51" s="19">
        <v>0</v>
      </c>
      <c r="M51" s="19">
        <v>0</v>
      </c>
      <c r="N51" s="19">
        <v>0</v>
      </c>
      <c r="O51" s="19">
        <v>0</v>
      </c>
      <c r="P51" s="19">
        <v>0</v>
      </c>
      <c r="Q51" s="19">
        <v>0</v>
      </c>
      <c r="R51">
        <v>0</v>
      </c>
      <c r="S51">
        <v>0</v>
      </c>
      <c r="T51">
        <v>0</v>
      </c>
      <c r="U51">
        <v>0</v>
      </c>
      <c r="V51">
        <v>0</v>
      </c>
      <c r="W51">
        <v>0</v>
      </c>
      <c r="X51">
        <v>0</v>
      </c>
      <c r="Y51">
        <v>0</v>
      </c>
      <c r="Z51">
        <v>0</v>
      </c>
      <c r="AA51">
        <v>0</v>
      </c>
      <c r="AB51">
        <v>0</v>
      </c>
      <c r="AC51">
        <v>0</v>
      </c>
      <c r="AD51">
        <v>0</v>
      </c>
      <c r="AE51">
        <v>0</v>
      </c>
      <c r="AF51">
        <v>0</v>
      </c>
      <c r="AG51">
        <v>0</v>
      </c>
      <c r="AH51">
        <v>0</v>
      </c>
      <c r="AI51">
        <v>0</v>
      </c>
    </row>
    <row r="52" spans="1:35" x14ac:dyDescent="0.25">
      <c r="A52" t="b">
        <f t="shared" si="0"/>
        <v>1</v>
      </c>
      <c r="B52" s="31" t="s">
        <v>37</v>
      </c>
      <c r="C52" t="s">
        <v>37</v>
      </c>
      <c r="D52" s="19">
        <v>0</v>
      </c>
      <c r="E52" s="19">
        <v>0</v>
      </c>
      <c r="F52" s="19">
        <v>0</v>
      </c>
      <c r="G52" s="19">
        <v>0</v>
      </c>
      <c r="H52" s="19">
        <v>0</v>
      </c>
      <c r="I52" s="19">
        <v>0</v>
      </c>
      <c r="J52" s="19">
        <v>0</v>
      </c>
      <c r="K52" s="19">
        <v>0</v>
      </c>
      <c r="L52" s="19">
        <v>0</v>
      </c>
      <c r="M52" s="19">
        <v>0</v>
      </c>
      <c r="N52" s="19">
        <v>0</v>
      </c>
      <c r="O52" s="19">
        <v>0</v>
      </c>
      <c r="P52" s="19">
        <v>0</v>
      </c>
      <c r="Q52" s="19">
        <v>0</v>
      </c>
      <c r="R52">
        <v>0</v>
      </c>
      <c r="S52">
        <v>0</v>
      </c>
      <c r="T52">
        <v>0</v>
      </c>
      <c r="U52">
        <v>0</v>
      </c>
      <c r="V52">
        <v>0</v>
      </c>
      <c r="W52">
        <v>0</v>
      </c>
      <c r="X52">
        <v>0</v>
      </c>
      <c r="Y52">
        <v>0</v>
      </c>
      <c r="Z52">
        <v>0</v>
      </c>
      <c r="AA52">
        <v>0</v>
      </c>
      <c r="AB52">
        <v>0</v>
      </c>
      <c r="AC52">
        <v>0</v>
      </c>
      <c r="AD52">
        <v>0</v>
      </c>
      <c r="AE52">
        <v>0</v>
      </c>
      <c r="AF52">
        <v>0</v>
      </c>
      <c r="AG52">
        <v>0</v>
      </c>
      <c r="AH52">
        <v>0</v>
      </c>
      <c r="AI52">
        <v>0</v>
      </c>
    </row>
    <row r="53" spans="1:35" x14ac:dyDescent="0.25">
      <c r="A53" t="b">
        <f t="shared" si="0"/>
        <v>1</v>
      </c>
      <c r="B53" s="31" t="s">
        <v>40</v>
      </c>
      <c r="C53" t="s">
        <v>40</v>
      </c>
      <c r="D53" s="19">
        <v>0</v>
      </c>
      <c r="E53" s="19">
        <v>0</v>
      </c>
      <c r="F53" s="19">
        <v>0</v>
      </c>
      <c r="G53" s="19">
        <v>0</v>
      </c>
      <c r="H53" s="19">
        <v>0</v>
      </c>
      <c r="I53" s="19">
        <v>0</v>
      </c>
      <c r="J53" s="19">
        <v>0</v>
      </c>
      <c r="K53" s="19">
        <v>0</v>
      </c>
      <c r="L53" s="19">
        <v>0</v>
      </c>
      <c r="M53" s="19">
        <v>0</v>
      </c>
      <c r="N53" s="19">
        <v>0</v>
      </c>
      <c r="O53" s="19">
        <v>0</v>
      </c>
      <c r="P53" s="19">
        <v>0</v>
      </c>
      <c r="Q53" s="19">
        <v>0</v>
      </c>
      <c r="R53">
        <v>0</v>
      </c>
      <c r="S53">
        <v>0</v>
      </c>
      <c r="T53">
        <v>0</v>
      </c>
      <c r="U53">
        <v>0</v>
      </c>
      <c r="V53">
        <v>0</v>
      </c>
      <c r="W53">
        <v>0</v>
      </c>
      <c r="X53">
        <v>0</v>
      </c>
      <c r="Y53">
        <v>0</v>
      </c>
      <c r="Z53">
        <v>0</v>
      </c>
      <c r="AA53">
        <v>0</v>
      </c>
      <c r="AB53">
        <v>0</v>
      </c>
      <c r="AC53">
        <v>0</v>
      </c>
      <c r="AD53">
        <v>0</v>
      </c>
      <c r="AE53">
        <v>0</v>
      </c>
      <c r="AF53">
        <v>0</v>
      </c>
      <c r="AG53">
        <v>0</v>
      </c>
      <c r="AH53">
        <v>0</v>
      </c>
      <c r="AI53">
        <v>0</v>
      </c>
    </row>
    <row r="54" spans="1:35" x14ac:dyDescent="0.25">
      <c r="A54" t="b">
        <f t="shared" si="0"/>
        <v>1</v>
      </c>
      <c r="B54" s="31" t="s">
        <v>41</v>
      </c>
      <c r="C54" t="s">
        <v>41</v>
      </c>
      <c r="D54" s="19">
        <v>0.15</v>
      </c>
      <c r="E54" s="19">
        <v>0.44</v>
      </c>
      <c r="F54" s="19">
        <v>0.63</v>
      </c>
      <c r="G54" s="19">
        <v>0.7</v>
      </c>
      <c r="H54" s="19">
        <v>0.7</v>
      </c>
      <c r="I54" s="19">
        <v>0.7</v>
      </c>
      <c r="J54" s="19">
        <v>0.7</v>
      </c>
      <c r="K54" s="19">
        <v>0.7</v>
      </c>
      <c r="L54" s="19">
        <v>0.7</v>
      </c>
      <c r="M54" s="19">
        <v>0.7</v>
      </c>
      <c r="N54" s="19">
        <v>0.60999999999999899</v>
      </c>
      <c r="O54" s="19">
        <v>0</v>
      </c>
      <c r="P54" s="19">
        <v>0.75</v>
      </c>
      <c r="Q54" s="19">
        <v>0.75</v>
      </c>
      <c r="R54">
        <v>0.75</v>
      </c>
      <c r="S54">
        <v>0.75</v>
      </c>
      <c r="T54">
        <v>0.75</v>
      </c>
      <c r="U54">
        <v>0.75</v>
      </c>
      <c r="V54">
        <v>0.75</v>
      </c>
      <c r="W54">
        <v>0.75</v>
      </c>
      <c r="X54">
        <v>0.75</v>
      </c>
      <c r="Y54">
        <v>0.75</v>
      </c>
      <c r="Z54">
        <v>0.75</v>
      </c>
      <c r="AA54">
        <v>0.75</v>
      </c>
      <c r="AB54">
        <v>0.75</v>
      </c>
      <c r="AC54">
        <v>0.75</v>
      </c>
      <c r="AD54">
        <v>0.75</v>
      </c>
      <c r="AE54">
        <v>0.75</v>
      </c>
      <c r="AF54">
        <v>0.75</v>
      </c>
      <c r="AG54">
        <v>0.75</v>
      </c>
      <c r="AH54">
        <v>0.75</v>
      </c>
      <c r="AI54">
        <v>0.75</v>
      </c>
    </row>
    <row r="55" spans="1:35" x14ac:dyDescent="0.25">
      <c r="A55" t="b">
        <f t="shared" si="0"/>
        <v>1</v>
      </c>
      <c r="B55" s="31" t="s">
        <v>42</v>
      </c>
      <c r="C55" t="s">
        <v>42</v>
      </c>
      <c r="D55" s="19">
        <v>0.01</v>
      </c>
      <c r="E55" s="19">
        <v>0.02</v>
      </c>
      <c r="F55" s="19">
        <v>0.04</v>
      </c>
      <c r="G55" s="19">
        <v>0.25</v>
      </c>
      <c r="H55" s="19">
        <v>0.25</v>
      </c>
      <c r="I55" s="19">
        <v>0.25</v>
      </c>
      <c r="J55" s="19">
        <v>0.25</v>
      </c>
      <c r="K55" s="19">
        <v>0.25</v>
      </c>
      <c r="L55" s="19">
        <v>0.25</v>
      </c>
      <c r="M55" s="19">
        <v>0.25</v>
      </c>
      <c r="N55" s="19">
        <v>0.25</v>
      </c>
      <c r="O55" s="19">
        <v>0.25</v>
      </c>
      <c r="P55" s="19">
        <v>0.1</v>
      </c>
      <c r="Q55" s="19">
        <v>0.1</v>
      </c>
      <c r="R55">
        <v>0.1</v>
      </c>
      <c r="S55">
        <v>0.1</v>
      </c>
      <c r="T55">
        <v>0.1</v>
      </c>
      <c r="U55">
        <v>0.1</v>
      </c>
      <c r="V55">
        <v>0.1</v>
      </c>
      <c r="W55">
        <v>0.1</v>
      </c>
      <c r="X55">
        <v>0.1</v>
      </c>
      <c r="Y55">
        <v>0.1</v>
      </c>
      <c r="Z55">
        <v>0.1</v>
      </c>
      <c r="AA55">
        <v>0.1</v>
      </c>
      <c r="AB55">
        <v>7.9999999999999502E-2</v>
      </c>
      <c r="AC55">
        <v>0</v>
      </c>
      <c r="AD55">
        <v>0</v>
      </c>
      <c r="AE55">
        <v>0</v>
      </c>
      <c r="AF55">
        <v>0</v>
      </c>
      <c r="AG55">
        <v>0</v>
      </c>
      <c r="AH55">
        <v>0.1</v>
      </c>
      <c r="AI55">
        <v>0.1</v>
      </c>
    </row>
    <row r="56" spans="1:35" x14ac:dyDescent="0.25">
      <c r="A56" t="b">
        <f t="shared" si="0"/>
        <v>1</v>
      </c>
      <c r="B56" s="31" t="s">
        <v>43</v>
      </c>
      <c r="C56" t="s">
        <v>43</v>
      </c>
      <c r="D56" s="19">
        <v>0.75</v>
      </c>
      <c r="E56" s="19">
        <v>0.51</v>
      </c>
      <c r="F56" s="19">
        <v>0.27</v>
      </c>
      <c r="G56" s="19">
        <v>0.85</v>
      </c>
      <c r="H56" s="19">
        <v>0.85</v>
      </c>
      <c r="I56" s="19">
        <v>0.85</v>
      </c>
      <c r="J56" s="19">
        <v>0.85</v>
      </c>
      <c r="K56" s="19">
        <v>0.85</v>
      </c>
      <c r="L56" s="19">
        <v>0.85</v>
      </c>
      <c r="M56" s="19">
        <v>0.85</v>
      </c>
      <c r="N56" s="19">
        <v>0.85</v>
      </c>
      <c r="O56" s="19">
        <v>0.81000000000000105</v>
      </c>
      <c r="P56" s="19">
        <v>0.85</v>
      </c>
      <c r="Q56" s="19">
        <v>0.85</v>
      </c>
      <c r="R56">
        <v>0.85</v>
      </c>
      <c r="S56">
        <v>0.85</v>
      </c>
      <c r="T56">
        <v>0.85</v>
      </c>
      <c r="U56">
        <v>0.85</v>
      </c>
      <c r="V56">
        <v>0.85</v>
      </c>
      <c r="W56">
        <v>0.59517936789034498</v>
      </c>
      <c r="X56">
        <v>0</v>
      </c>
      <c r="Y56">
        <v>0</v>
      </c>
      <c r="Z56">
        <v>0</v>
      </c>
      <c r="AA56">
        <v>0</v>
      </c>
      <c r="AB56">
        <v>0</v>
      </c>
      <c r="AC56">
        <v>0</v>
      </c>
      <c r="AD56">
        <v>0</v>
      </c>
      <c r="AE56">
        <v>0</v>
      </c>
      <c r="AF56">
        <v>0</v>
      </c>
      <c r="AG56">
        <v>0</v>
      </c>
      <c r="AH56">
        <v>0.5</v>
      </c>
      <c r="AI56">
        <v>0.5</v>
      </c>
    </row>
    <row r="57" spans="1:35" x14ac:dyDescent="0.25">
      <c r="A57" t="b">
        <f t="shared" si="0"/>
        <v>1</v>
      </c>
      <c r="B57" s="31" t="s">
        <v>44</v>
      </c>
      <c r="C57" t="s">
        <v>44</v>
      </c>
      <c r="D57" s="19">
        <v>0</v>
      </c>
      <c r="E57" s="19">
        <v>0</v>
      </c>
      <c r="F57" s="19">
        <v>0</v>
      </c>
      <c r="G57" s="19">
        <v>0</v>
      </c>
      <c r="H57" s="19">
        <v>0</v>
      </c>
      <c r="I57" s="19">
        <v>0</v>
      </c>
      <c r="J57" s="19">
        <v>0</v>
      </c>
      <c r="K57" s="19">
        <v>0</v>
      </c>
      <c r="L57" s="19">
        <v>0</v>
      </c>
      <c r="M57" s="19">
        <v>0</v>
      </c>
      <c r="N57" s="19">
        <v>0</v>
      </c>
      <c r="O57" s="19">
        <v>0.35</v>
      </c>
      <c r="P57" s="19">
        <v>0.149999999999999</v>
      </c>
      <c r="Q57" s="19">
        <v>0.25</v>
      </c>
      <c r="R57">
        <v>0.25</v>
      </c>
      <c r="S57">
        <v>0.25</v>
      </c>
      <c r="T57">
        <v>0.25</v>
      </c>
      <c r="U57">
        <v>0.25</v>
      </c>
      <c r="V57">
        <v>0.25</v>
      </c>
      <c r="W57">
        <v>0.25</v>
      </c>
      <c r="X57">
        <v>0.25</v>
      </c>
      <c r="Y57">
        <v>0.25</v>
      </c>
      <c r="Z57">
        <v>0.25</v>
      </c>
      <c r="AA57">
        <v>0</v>
      </c>
      <c r="AB57">
        <v>0</v>
      </c>
      <c r="AC57">
        <v>0</v>
      </c>
      <c r="AD57">
        <v>0</v>
      </c>
      <c r="AE57">
        <v>0</v>
      </c>
      <c r="AF57">
        <v>0</v>
      </c>
      <c r="AG57">
        <v>0</v>
      </c>
      <c r="AH57">
        <v>0</v>
      </c>
      <c r="AI57">
        <v>0</v>
      </c>
    </row>
    <row r="58" spans="1:35" x14ac:dyDescent="0.25">
      <c r="D58" s="19"/>
      <c r="E58" s="19"/>
      <c r="F58" s="19"/>
      <c r="G58" s="19"/>
      <c r="H58" s="19"/>
      <c r="I58" s="19"/>
      <c r="J58" s="19"/>
      <c r="K58" s="19"/>
      <c r="L58" s="19"/>
      <c r="M58" s="19"/>
      <c r="N58" s="19"/>
      <c r="O58" s="19"/>
      <c r="P58" s="19"/>
      <c r="Q58" s="19"/>
    </row>
    <row r="59" spans="1:35" x14ac:dyDescent="0.25">
      <c r="D59" s="19"/>
      <c r="E59" s="19"/>
      <c r="F59" s="19"/>
      <c r="G59" s="19"/>
      <c r="H59" s="19"/>
      <c r="I59" s="19"/>
      <c r="J59" s="19"/>
      <c r="K59" s="19"/>
      <c r="L59" s="19"/>
      <c r="M59" s="19"/>
      <c r="N59" s="19"/>
      <c r="O59" s="19"/>
      <c r="P59" s="19"/>
      <c r="Q59" s="19"/>
    </row>
    <row r="60" spans="1:35" x14ac:dyDescent="0.25">
      <c r="D60" s="19"/>
      <c r="E60" s="19"/>
      <c r="F60" s="19"/>
      <c r="G60" s="19"/>
      <c r="H60" s="19"/>
      <c r="I60" s="19"/>
      <c r="J60" s="19"/>
      <c r="K60" s="19"/>
      <c r="L60" s="19"/>
      <c r="M60" s="19"/>
      <c r="N60" s="19"/>
      <c r="O60" s="19"/>
      <c r="P60" s="19"/>
      <c r="Q60" s="19"/>
    </row>
    <row r="61" spans="1:35" x14ac:dyDescent="0.25">
      <c r="D61" s="19"/>
      <c r="E61" s="19"/>
      <c r="F61" s="19"/>
      <c r="G61" s="19"/>
      <c r="H61" s="19"/>
      <c r="I61" s="19"/>
      <c r="J61" s="19"/>
      <c r="K61" s="19"/>
      <c r="L61" s="19"/>
      <c r="M61" s="19"/>
      <c r="N61" s="19"/>
      <c r="O61" s="19"/>
      <c r="P61" s="19"/>
      <c r="Q61" s="19"/>
    </row>
    <row r="62" spans="1:35" x14ac:dyDescent="0.25">
      <c r="D62" s="19"/>
      <c r="E62" s="19"/>
      <c r="F62" s="19"/>
      <c r="G62" s="19"/>
      <c r="H62" s="19"/>
      <c r="I62" s="19"/>
      <c r="J62" s="19"/>
      <c r="K62" s="19"/>
      <c r="L62" s="19"/>
      <c r="M62" s="19"/>
      <c r="N62" s="19"/>
      <c r="O62" s="19"/>
      <c r="P62" s="19"/>
      <c r="Q62" s="19"/>
    </row>
    <row r="63" spans="1:35" x14ac:dyDescent="0.25">
      <c r="D63" s="19">
        <v>0</v>
      </c>
      <c r="E63" s="19">
        <v>0</v>
      </c>
      <c r="F63" s="19">
        <v>0</v>
      </c>
      <c r="G63" s="19">
        <v>2.99170317428805</v>
      </c>
      <c r="H63" s="19">
        <v>4.1167582114570601E-3</v>
      </c>
      <c r="I63" s="19">
        <v>4.1167582114581599E-3</v>
      </c>
      <c r="J63" s="19">
        <v>4.1167582114570601E-3</v>
      </c>
      <c r="K63" s="19">
        <v>4.1167582114570601E-3</v>
      </c>
      <c r="L63" s="19">
        <v>4.1167582114581703E-3</v>
      </c>
      <c r="M63" s="19">
        <v>4.1167582114570601E-3</v>
      </c>
      <c r="N63" s="19">
        <v>5.2370789491100703E-2</v>
      </c>
      <c r="O63" s="19">
        <v>4.1167582114559603E-3</v>
      </c>
      <c r="P63" s="19">
        <v>5.9551540820153001E-2</v>
      </c>
      <c r="Q63" s="19">
        <v>5.9551540820153001E-2</v>
      </c>
      <c r="R63">
        <v>5.9551540820154097E-2</v>
      </c>
      <c r="S63">
        <v>0.10780557209979399</v>
      </c>
      <c r="T63">
        <v>5.9551540820150399E-2</v>
      </c>
      <c r="U63">
        <v>5.9551540820155E-2</v>
      </c>
      <c r="V63">
        <v>5.9551540820151697E-2</v>
      </c>
      <c r="W63">
        <v>0.10780557209979499</v>
      </c>
      <c r="X63">
        <v>5.9551540820155E-2</v>
      </c>
      <c r="Y63">
        <v>5.9551540820150697E-2</v>
      </c>
      <c r="Z63">
        <v>0.10780557209979399</v>
      </c>
      <c r="AA63">
        <v>5.9551540820155E-2</v>
      </c>
      <c r="AB63">
        <v>6.6942845167979603E-2</v>
      </c>
      <c r="AC63">
        <v>0.24127015639820801</v>
      </c>
      <c r="AD63">
        <v>9.6508062559284694E-2</v>
      </c>
      <c r="AE63">
        <v>9.6508062559280294E-2</v>
      </c>
      <c r="AF63">
        <v>9.6508062559284694E-2</v>
      </c>
      <c r="AG63">
        <v>0.14476209383892599</v>
      </c>
      <c r="AH63">
        <v>0.211073279950589</v>
      </c>
      <c r="AI63">
        <v>6.6942845167977397E-2</v>
      </c>
    </row>
    <row r="64" spans="1:35" x14ac:dyDescent="0.25">
      <c r="D64" s="19"/>
      <c r="E64" s="19"/>
      <c r="F64" s="19"/>
      <c r="G64" s="19"/>
      <c r="H64" s="19"/>
      <c r="I64" s="19"/>
      <c r="J64" s="19"/>
      <c r="K64" s="19"/>
      <c r="L64" s="19"/>
      <c r="M64" s="19"/>
      <c r="N64" s="19"/>
      <c r="O64" s="19"/>
      <c r="P64" s="19"/>
      <c r="Q64" s="19"/>
    </row>
    <row r="65" spans="4:35" x14ac:dyDescent="0.25">
      <c r="D65" s="19"/>
      <c r="E65" s="19"/>
      <c r="F65" s="19"/>
      <c r="G65" s="19"/>
      <c r="H65" s="19"/>
      <c r="I65" s="19"/>
      <c r="J65" s="19"/>
      <c r="K65" s="19"/>
      <c r="L65" s="19"/>
      <c r="M65" s="19"/>
      <c r="N65" s="19"/>
      <c r="O65" s="19"/>
      <c r="P65" s="19"/>
      <c r="Q65" s="19"/>
    </row>
    <row r="66" spans="4:35" x14ac:dyDescent="0.25">
      <c r="D66" s="19">
        <v>0</v>
      </c>
      <c r="E66" s="19">
        <v>0</v>
      </c>
      <c r="F66" s="19">
        <v>0</v>
      </c>
      <c r="G66" s="19">
        <v>26207.319806763317</v>
      </c>
      <c r="H66" s="19">
        <v>36.062801932363847</v>
      </c>
      <c r="I66" s="19">
        <v>36.062801932373482</v>
      </c>
      <c r="J66" s="19">
        <v>36.062801932363847</v>
      </c>
      <c r="K66" s="19">
        <v>36.062801932363847</v>
      </c>
      <c r="L66" s="19">
        <v>36.062801932373574</v>
      </c>
      <c r="M66" s="19">
        <v>36.062801932363847</v>
      </c>
      <c r="N66" s="19">
        <v>458.76811594204213</v>
      </c>
      <c r="O66" s="19">
        <v>36.062801932354212</v>
      </c>
      <c r="P66" s="19">
        <v>521.67149758454025</v>
      </c>
      <c r="Q66" s="19">
        <v>521.67149758454025</v>
      </c>
      <c r="R66" s="19">
        <v>521.67149758454991</v>
      </c>
      <c r="S66" s="19">
        <v>944.37681159419537</v>
      </c>
      <c r="T66" s="19">
        <v>521.67149758451751</v>
      </c>
      <c r="U66" s="19">
        <v>521.67149758455776</v>
      </c>
      <c r="V66" s="19">
        <v>521.67149758452888</v>
      </c>
      <c r="W66" s="19">
        <v>944.37681159420413</v>
      </c>
      <c r="X66" s="19">
        <v>521.67149758455776</v>
      </c>
      <c r="Y66" s="19">
        <v>521.67149758452013</v>
      </c>
      <c r="Z66" s="19">
        <v>944.37681159419537</v>
      </c>
      <c r="AA66" s="19">
        <v>521.67149758455776</v>
      </c>
      <c r="AB66" s="19">
        <v>586.41932367150127</v>
      </c>
      <c r="AC66" s="19">
        <v>2113.5265700483023</v>
      </c>
      <c r="AD66" s="19">
        <v>845.4106280193339</v>
      </c>
      <c r="AE66" s="19">
        <v>845.41062801929536</v>
      </c>
      <c r="AF66" s="19">
        <v>845.4106280193339</v>
      </c>
      <c r="AG66" s="19">
        <v>1268.1159420289916</v>
      </c>
      <c r="AH66" s="19">
        <v>1849.0019323671597</v>
      </c>
      <c r="AI66" s="19">
        <v>586.41932367148195</v>
      </c>
    </row>
    <row r="67" spans="4:35" x14ac:dyDescent="0.25">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246"/>
  <sheetViews>
    <sheetView topLeftCell="AV106" zoomScale="83" zoomScaleNormal="130" workbookViewId="0">
      <selection activeCell="BN125" sqref="BM125:BN125"/>
    </sheetView>
  </sheetViews>
  <sheetFormatPr defaultColWidth="10.42578125" defaultRowHeight="15" x14ac:dyDescent="0.25"/>
  <cols>
    <col min="1" max="1" width="49.28515625" style="1" bestFit="1" customWidth="1"/>
    <col min="2" max="2" width="30.7109375" customWidth="1"/>
    <col min="3" max="3" width="34.140625" bestFit="1" customWidth="1"/>
    <col min="4" max="4" width="36.28515625" customWidth="1"/>
    <col min="5" max="5" width="13.28515625" customWidth="1"/>
    <col min="6" max="14" width="10.42578125" customWidth="1"/>
    <col min="15" max="15" width="12.42578125" customWidth="1"/>
    <col min="16" max="18" width="10.42578125" customWidth="1"/>
  </cols>
  <sheetData>
    <row r="1" spans="1:34" x14ac:dyDescent="0.25">
      <c r="A1" s="1" t="s">
        <v>87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x14ac:dyDescent="0.25">
      <c r="A2" s="1" t="s">
        <v>23</v>
      </c>
      <c r="B2" s="43"/>
      <c r="C2" s="8">
        <v>30.047999999999998</v>
      </c>
      <c r="D2" s="8">
        <v>30.143999999999998</v>
      </c>
      <c r="E2" s="8">
        <v>30.527999999999999</v>
      </c>
      <c r="F2" s="8">
        <v>31.007999999999999</v>
      </c>
      <c r="G2" s="8">
        <v>31.391999999999999</v>
      </c>
      <c r="H2" s="8">
        <v>31.776</v>
      </c>
      <c r="I2" s="8">
        <v>32.256</v>
      </c>
      <c r="J2" s="8">
        <v>27.744</v>
      </c>
      <c r="K2" s="8">
        <v>23.231999999999999</v>
      </c>
      <c r="L2" s="8">
        <v>18.815999999999999</v>
      </c>
      <c r="M2" s="8">
        <v>14.304</v>
      </c>
      <c r="N2" s="8">
        <v>9.8879999999999999</v>
      </c>
      <c r="O2" s="8">
        <v>9.4079999999999995</v>
      </c>
      <c r="P2" s="8">
        <v>9.0239999999999991</v>
      </c>
      <c r="Q2" s="8">
        <v>8.5440000000000005</v>
      </c>
      <c r="R2" s="8">
        <v>8.16</v>
      </c>
      <c r="S2" s="8">
        <v>7.7759999999999998</v>
      </c>
      <c r="T2" s="8">
        <v>3.7877499750284098</v>
      </c>
      <c r="U2" s="8">
        <v>1.81811967937623</v>
      </c>
      <c r="V2" s="8">
        <v>1.1309869398208601</v>
      </c>
      <c r="W2" s="8">
        <v>0.82429664818613801</v>
      </c>
      <c r="X2" s="8">
        <v>0.77363195253396799</v>
      </c>
      <c r="Y2" s="8">
        <v>1.0032187490557001</v>
      </c>
      <c r="Z2" s="8">
        <v>1.22061005340353</v>
      </c>
      <c r="AA2" s="8">
        <v>1.43800135775136</v>
      </c>
      <c r="AB2" s="8">
        <v>1.98147961862092</v>
      </c>
      <c r="AC2" s="8">
        <v>2.1988709229687502</v>
      </c>
      <c r="AD2" s="8">
        <v>2.4162622273165701</v>
      </c>
      <c r="AE2" s="8">
        <v>2.6336535316643999</v>
      </c>
      <c r="AF2" s="8">
        <v>2.95974048818614</v>
      </c>
      <c r="AG2" s="8">
        <v>5.9183992220927601</v>
      </c>
      <c r="AH2" s="8">
        <v>6.2332170001797103</v>
      </c>
    </row>
    <row r="3" spans="1:34" x14ac:dyDescent="0.25">
      <c r="A3" s="1" t="s">
        <v>88</v>
      </c>
      <c r="B3" s="43"/>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row>
    <row r="4" spans="1:34" x14ac:dyDescent="0.25">
      <c r="A4" s="1" t="s">
        <v>89</v>
      </c>
      <c r="B4" s="43"/>
      <c r="C4" s="8">
        <v>0</v>
      </c>
      <c r="D4" s="8">
        <v>0</v>
      </c>
      <c r="E4" s="8">
        <v>0</v>
      </c>
      <c r="F4" s="8">
        <v>0</v>
      </c>
      <c r="G4" s="8">
        <v>0</v>
      </c>
      <c r="H4" s="8">
        <v>0</v>
      </c>
      <c r="I4" s="8">
        <v>0</v>
      </c>
      <c r="J4" s="8">
        <v>0</v>
      </c>
      <c r="K4" s="8">
        <v>0</v>
      </c>
      <c r="L4" s="8">
        <v>0</v>
      </c>
      <c r="M4" s="8">
        <v>0</v>
      </c>
      <c r="N4" s="8">
        <v>0</v>
      </c>
      <c r="O4" s="8">
        <v>0</v>
      </c>
      <c r="P4" s="8">
        <v>0</v>
      </c>
      <c r="Q4" s="8">
        <v>0</v>
      </c>
      <c r="R4" s="8">
        <v>0</v>
      </c>
      <c r="S4" s="8">
        <v>0</v>
      </c>
      <c r="T4" s="8">
        <v>4.4957721599999996</v>
      </c>
      <c r="U4" s="8">
        <v>4.4957721599999996</v>
      </c>
      <c r="V4" s="8">
        <v>4.4957721599999996</v>
      </c>
      <c r="W4" s="8">
        <v>4.4957721599999996</v>
      </c>
      <c r="X4" s="8">
        <v>4.4957721599999996</v>
      </c>
      <c r="Y4" s="8">
        <v>4.4957721599999996</v>
      </c>
      <c r="Z4" s="8">
        <v>4.4957721599999996</v>
      </c>
      <c r="AA4" s="8">
        <v>4.4957721599999996</v>
      </c>
      <c r="AB4" s="8">
        <v>4.4957721599999996</v>
      </c>
      <c r="AC4" s="8">
        <v>4.4957721599999996</v>
      </c>
      <c r="AD4" s="8">
        <v>4.4957721599999996</v>
      </c>
      <c r="AE4" s="8">
        <v>4.4957721599999996</v>
      </c>
      <c r="AF4" s="8">
        <v>4.4957721599999996</v>
      </c>
      <c r="AG4" s="8">
        <v>4.4957721599999996</v>
      </c>
      <c r="AH4" s="8">
        <v>4.4957721599999996</v>
      </c>
    </row>
    <row r="5" spans="1:34" x14ac:dyDescent="0.25">
      <c r="A5" s="1" t="s">
        <v>90</v>
      </c>
      <c r="B5" s="43"/>
      <c r="C5" s="8">
        <v>0</v>
      </c>
      <c r="D5" s="8">
        <v>0</v>
      </c>
      <c r="E5" s="8">
        <v>0</v>
      </c>
      <c r="F5" s="8">
        <v>0</v>
      </c>
      <c r="G5" s="8">
        <v>0</v>
      </c>
      <c r="H5" s="8">
        <v>0</v>
      </c>
      <c r="I5" s="8">
        <v>0</v>
      </c>
      <c r="J5" s="8">
        <v>0</v>
      </c>
      <c r="K5" s="8">
        <v>0</v>
      </c>
      <c r="L5" s="8">
        <v>0</v>
      </c>
      <c r="M5" s="8">
        <v>0</v>
      </c>
      <c r="N5" s="8">
        <v>0</v>
      </c>
      <c r="O5" s="8">
        <v>0</v>
      </c>
      <c r="P5" s="8">
        <v>0</v>
      </c>
      <c r="Q5" s="8">
        <v>0</v>
      </c>
      <c r="R5" s="8">
        <v>0</v>
      </c>
      <c r="S5" s="8">
        <v>0</v>
      </c>
      <c r="T5" s="8">
        <v>5.6197151999999999</v>
      </c>
      <c r="U5" s="8">
        <v>11.2394304</v>
      </c>
      <c r="V5" s="8">
        <v>11.2394304</v>
      </c>
      <c r="W5" s="8">
        <v>11.2394304</v>
      </c>
      <c r="X5" s="8">
        <v>11.2394304</v>
      </c>
      <c r="Y5" s="8">
        <v>11.2394304</v>
      </c>
      <c r="Z5" s="8">
        <v>11.2394304</v>
      </c>
      <c r="AA5" s="8">
        <v>11.2394304</v>
      </c>
      <c r="AB5" s="8">
        <v>11.2394304</v>
      </c>
      <c r="AC5" s="8">
        <v>11.2394304</v>
      </c>
      <c r="AD5" s="8">
        <v>11.2394304</v>
      </c>
      <c r="AE5" s="8">
        <v>11.2394304</v>
      </c>
      <c r="AF5" s="8">
        <v>11.2394304</v>
      </c>
      <c r="AG5" s="8">
        <v>11.2394304</v>
      </c>
      <c r="AH5" s="8">
        <v>11.2394304</v>
      </c>
    </row>
    <row r="6" spans="1:34" x14ac:dyDescent="0.25">
      <c r="A6" s="1" t="s">
        <v>24</v>
      </c>
      <c r="B6" s="43"/>
      <c r="C6" s="8">
        <v>0</v>
      </c>
      <c r="D6" s="8">
        <v>0</v>
      </c>
      <c r="E6" s="8">
        <v>0</v>
      </c>
      <c r="F6" s="8">
        <v>0</v>
      </c>
      <c r="G6" s="8">
        <v>0</v>
      </c>
      <c r="H6" s="8">
        <v>0</v>
      </c>
      <c r="I6" s="8">
        <v>0</v>
      </c>
      <c r="J6" s="8">
        <v>0</v>
      </c>
      <c r="K6" s="8">
        <v>0</v>
      </c>
      <c r="L6" s="8">
        <v>0</v>
      </c>
      <c r="M6" s="8">
        <v>0</v>
      </c>
      <c r="N6" s="8">
        <v>0</v>
      </c>
      <c r="O6" s="8">
        <v>0</v>
      </c>
      <c r="P6" s="8">
        <v>0</v>
      </c>
      <c r="Q6" s="8">
        <v>0</v>
      </c>
      <c r="R6" s="8">
        <v>0</v>
      </c>
      <c r="S6" s="8">
        <v>0</v>
      </c>
      <c r="T6" s="8">
        <v>5.01320752698836</v>
      </c>
      <c r="U6" s="8">
        <v>9.9623018708923894</v>
      </c>
      <c r="V6" s="8">
        <v>13.660046825702301</v>
      </c>
      <c r="W6" s="8">
        <v>11.6057661104724</v>
      </c>
      <c r="X6" s="8">
        <v>10.264344335911399</v>
      </c>
      <c r="Y6" s="8">
        <v>9.8497868054765902</v>
      </c>
      <c r="Z6" s="8">
        <v>9.4319144576504996</v>
      </c>
      <c r="AA6" s="8">
        <v>9.5222344896140694</v>
      </c>
      <c r="AB6" s="8">
        <v>9.6204171816180093</v>
      </c>
      <c r="AC6" s="8">
        <v>8.4449938778689404</v>
      </c>
      <c r="AD6" s="8">
        <v>6.5945790952602499</v>
      </c>
      <c r="AE6" s="8">
        <v>4.6601745699984596</v>
      </c>
      <c r="AF6" s="8">
        <v>2.6630242744879702</v>
      </c>
      <c r="AG6" s="8">
        <v>13.127448971534999</v>
      </c>
      <c r="AH6" s="8">
        <v>12.8681629958828</v>
      </c>
    </row>
    <row r="7" spans="1:34" x14ac:dyDescent="0.25">
      <c r="A7" s="1" t="s">
        <v>25</v>
      </c>
      <c r="B7" s="43"/>
      <c r="C7" s="8">
        <v>4.1620210207488002</v>
      </c>
      <c r="D7" s="8">
        <v>4.6336687315776004</v>
      </c>
      <c r="E7" s="8">
        <v>5.0945153497920002</v>
      </c>
      <c r="F7" s="8">
        <v>15.12152966016</v>
      </c>
      <c r="G7" s="8">
        <v>24.932522118240001</v>
      </c>
      <c r="H7" s="8">
        <v>34.527492724032001</v>
      </c>
      <c r="I7" s="8">
        <v>34.149454482528</v>
      </c>
      <c r="J7" s="8">
        <v>33.771416241023999</v>
      </c>
      <c r="K7" s="8">
        <v>33.393377999519998</v>
      </c>
      <c r="L7" s="8">
        <v>33.015339758015998</v>
      </c>
      <c r="M7" s="8">
        <v>32.637301516511997</v>
      </c>
      <c r="N7" s="8">
        <v>28.930284463406998</v>
      </c>
      <c r="O7" s="8">
        <v>25.13296396198</v>
      </c>
      <c r="P7" s="8">
        <v>19.513732335529198</v>
      </c>
      <c r="Q7" s="8">
        <v>15.171727306632899</v>
      </c>
      <c r="R7" s="8">
        <v>16.385922074099401</v>
      </c>
      <c r="S7" s="8">
        <v>14.8515224204916</v>
      </c>
      <c r="T7" s="8">
        <v>53</v>
      </c>
      <c r="U7" s="8">
        <v>52</v>
      </c>
      <c r="V7" s="8">
        <v>52</v>
      </c>
      <c r="W7" s="8">
        <v>52</v>
      </c>
      <c r="X7" s="8">
        <v>52</v>
      </c>
      <c r="Y7" s="8">
        <v>52</v>
      </c>
      <c r="Z7" s="8">
        <v>52</v>
      </c>
      <c r="AA7" s="8">
        <v>52</v>
      </c>
      <c r="AB7" s="8">
        <v>52</v>
      </c>
      <c r="AC7" s="8">
        <v>52</v>
      </c>
      <c r="AD7" s="8">
        <v>52</v>
      </c>
      <c r="AE7" s="8">
        <v>52</v>
      </c>
      <c r="AF7" s="8">
        <v>52</v>
      </c>
      <c r="AG7" s="8">
        <v>52</v>
      </c>
      <c r="AH7" s="8">
        <v>52</v>
      </c>
    </row>
    <row r="8" spans="1:34" x14ac:dyDescent="0.25">
      <c r="A8" s="1" t="s">
        <v>26</v>
      </c>
      <c r="B8" s="43"/>
      <c r="C8" s="8">
        <v>0</v>
      </c>
      <c r="D8" s="8">
        <v>0</v>
      </c>
      <c r="E8" s="8">
        <v>52.696291830527997</v>
      </c>
      <c r="F8" s="8">
        <v>52.696291830527997</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row>
    <row r="9" spans="1:34" x14ac:dyDescent="0.25">
      <c r="A9" s="1" t="s">
        <v>27</v>
      </c>
      <c r="B9" s="43"/>
      <c r="C9" s="8">
        <v>69.574392114835504</v>
      </c>
      <c r="D9" s="8">
        <v>43.697349170736103</v>
      </c>
      <c r="E9" s="8">
        <v>65.400000000000006</v>
      </c>
      <c r="F9" s="8">
        <v>65.400000000000006</v>
      </c>
      <c r="G9" s="8">
        <v>36.066861723024502</v>
      </c>
      <c r="H9" s="8">
        <v>2.9431030221354901</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row>
    <row r="10" spans="1:34" x14ac:dyDescent="0.25">
      <c r="A10" s="1" t="s">
        <v>28</v>
      </c>
      <c r="B10" s="43"/>
      <c r="C10" s="8">
        <v>8.5440000000000005</v>
      </c>
      <c r="D10" s="8">
        <v>8.5440000000000005</v>
      </c>
      <c r="E10" s="8">
        <v>8.64</v>
      </c>
      <c r="F10" s="8">
        <v>8.7360000000000007</v>
      </c>
      <c r="G10" s="8">
        <v>8.9280000000000008</v>
      </c>
      <c r="H10" s="8">
        <v>9.0239999999999991</v>
      </c>
      <c r="I10" s="8">
        <v>9.1199999999999992</v>
      </c>
      <c r="J10" s="8">
        <v>7.8719999999999999</v>
      </c>
      <c r="K10" s="8">
        <v>6.6239999999999997</v>
      </c>
      <c r="L10" s="8">
        <v>5.3760000000000003</v>
      </c>
      <c r="M10" s="8">
        <v>4.032</v>
      </c>
      <c r="N10" s="8">
        <v>2.7839999999999998</v>
      </c>
      <c r="O10" s="8">
        <v>2.6880000000000002</v>
      </c>
      <c r="P10" s="8">
        <v>2.5920000000000001</v>
      </c>
      <c r="Q10" s="8">
        <v>2.4</v>
      </c>
      <c r="R10" s="8">
        <v>2.3039999999999998</v>
      </c>
      <c r="S10" s="8">
        <v>2.2080000000000002</v>
      </c>
      <c r="T10" s="8">
        <v>72.794560194865298</v>
      </c>
      <c r="U10" s="8">
        <v>90.8197285619067</v>
      </c>
      <c r="V10" s="8">
        <v>104.818268405654</v>
      </c>
      <c r="W10" s="8">
        <v>110.237946213226</v>
      </c>
      <c r="X10" s="8">
        <v>113.743513050095</v>
      </c>
      <c r="Y10" s="8">
        <v>115.35535507694701</v>
      </c>
      <c r="Z10" s="8">
        <v>117.059585593817</v>
      </c>
      <c r="AA10" s="8">
        <v>118.64758479955699</v>
      </c>
      <c r="AB10" s="8">
        <v>117.594589331026</v>
      </c>
      <c r="AC10" s="8">
        <v>118.400355247082</v>
      </c>
      <c r="AD10" s="8">
        <v>118.94692443525599</v>
      </c>
      <c r="AE10" s="8">
        <v>119.461241562251</v>
      </c>
      <c r="AF10" s="8">
        <v>119.168855617818</v>
      </c>
      <c r="AG10" s="8">
        <v>97.917365591963403</v>
      </c>
      <c r="AH10" s="8">
        <v>98.273797707052097</v>
      </c>
    </row>
    <row r="11" spans="1:34" x14ac:dyDescent="0.25">
      <c r="A11" s="1" t="s">
        <v>29</v>
      </c>
      <c r="B11" s="43"/>
      <c r="C11" s="8">
        <v>9.6579999999999995</v>
      </c>
      <c r="D11" s="8">
        <v>12.566000000000001</v>
      </c>
      <c r="E11" s="8">
        <v>12.173999999999999</v>
      </c>
      <c r="F11" s="8">
        <v>12.173999999999999</v>
      </c>
      <c r="G11" s="8">
        <v>11.196</v>
      </c>
      <c r="H11" s="8">
        <v>10.055</v>
      </c>
      <c r="I11" s="8">
        <v>9.077</v>
      </c>
      <c r="J11" s="8">
        <v>8.0990000000000002</v>
      </c>
      <c r="K11" s="8">
        <v>7.2839999999999998</v>
      </c>
      <c r="L11" s="8">
        <v>5.165</v>
      </c>
      <c r="M11" s="8">
        <v>3.0459999999999998</v>
      </c>
      <c r="N11" s="8">
        <v>0.95599999999999996</v>
      </c>
      <c r="O11" s="8">
        <v>0</v>
      </c>
      <c r="P11" s="8">
        <v>0</v>
      </c>
      <c r="Q11" s="8">
        <v>0</v>
      </c>
      <c r="R11" s="8">
        <v>0</v>
      </c>
      <c r="S11" s="8">
        <v>0</v>
      </c>
      <c r="T11" s="8">
        <v>0</v>
      </c>
      <c r="U11" s="8">
        <v>0</v>
      </c>
      <c r="V11" s="8">
        <v>0</v>
      </c>
      <c r="W11" s="8">
        <v>0</v>
      </c>
      <c r="X11" s="8">
        <v>0</v>
      </c>
      <c r="Y11" s="8">
        <v>0</v>
      </c>
      <c r="Z11" s="8">
        <v>0</v>
      </c>
      <c r="AA11" s="8">
        <v>0</v>
      </c>
      <c r="AB11" s="8">
        <v>0</v>
      </c>
      <c r="AC11" s="8">
        <v>0</v>
      </c>
      <c r="AD11" s="8">
        <v>0</v>
      </c>
      <c r="AE11" s="8">
        <v>0</v>
      </c>
      <c r="AF11" s="8">
        <v>0</v>
      </c>
      <c r="AG11" s="8">
        <v>0</v>
      </c>
      <c r="AH11" s="8">
        <v>0</v>
      </c>
    </row>
    <row r="12" spans="1:34" x14ac:dyDescent="0.25">
      <c r="A12" s="1" t="s">
        <v>30</v>
      </c>
      <c r="B12" s="43"/>
      <c r="C12" s="8">
        <v>22.890926592</v>
      </c>
      <c r="D12" s="8">
        <v>24.312029696</v>
      </c>
      <c r="E12" s="8">
        <v>25.634235904000001</v>
      </c>
      <c r="F12" s="8">
        <v>0</v>
      </c>
      <c r="G12" s="8">
        <v>0</v>
      </c>
      <c r="H12" s="8">
        <v>0</v>
      </c>
      <c r="I12" s="8">
        <v>0</v>
      </c>
      <c r="J12" s="8">
        <v>0</v>
      </c>
      <c r="K12" s="8">
        <v>0</v>
      </c>
      <c r="L12" s="8">
        <v>0</v>
      </c>
      <c r="M12" s="8">
        <v>0</v>
      </c>
      <c r="N12" s="8">
        <v>0</v>
      </c>
      <c r="O12" s="8">
        <v>0</v>
      </c>
      <c r="P12" s="8">
        <v>0</v>
      </c>
      <c r="Q12" s="8">
        <v>0</v>
      </c>
      <c r="R12" s="8">
        <v>0</v>
      </c>
      <c r="S12" s="8">
        <v>0</v>
      </c>
      <c r="T12" s="8">
        <v>0</v>
      </c>
      <c r="U12" s="8">
        <v>0</v>
      </c>
      <c r="V12" s="8">
        <v>0</v>
      </c>
      <c r="W12" s="8">
        <v>0</v>
      </c>
      <c r="X12" s="8">
        <v>0</v>
      </c>
      <c r="Y12" s="8">
        <v>0</v>
      </c>
      <c r="Z12" s="8">
        <v>0</v>
      </c>
      <c r="AA12" s="8">
        <v>0</v>
      </c>
      <c r="AB12" s="8">
        <v>0</v>
      </c>
      <c r="AC12" s="8">
        <v>0</v>
      </c>
      <c r="AD12" s="8">
        <v>0</v>
      </c>
      <c r="AE12" s="8">
        <v>0</v>
      </c>
      <c r="AF12" s="8">
        <v>0</v>
      </c>
      <c r="AG12" s="8">
        <v>0</v>
      </c>
      <c r="AH12" s="8">
        <v>0</v>
      </c>
    </row>
    <row r="13" spans="1:34" x14ac:dyDescent="0.25">
      <c r="A13" s="1" t="s">
        <v>31</v>
      </c>
      <c r="B13" s="43"/>
      <c r="C13" s="8">
        <v>1.44014568192</v>
      </c>
      <c r="D13" s="8">
        <v>1.6201638921599999</v>
      </c>
      <c r="E13" s="8">
        <v>1.8001821024</v>
      </c>
      <c r="F13" s="8">
        <v>5.4005463072</v>
      </c>
      <c r="G13" s="8">
        <v>9.0009105120000097</v>
      </c>
      <c r="H13" s="8">
        <v>12.601274716800001</v>
      </c>
      <c r="I13" s="8">
        <v>12.601274716800001</v>
      </c>
      <c r="J13" s="8">
        <v>12.601274716800001</v>
      </c>
      <c r="K13" s="8">
        <v>12.601274716800001</v>
      </c>
      <c r="L13" s="8">
        <v>12.601274716800001</v>
      </c>
      <c r="M13" s="8">
        <v>12.601274716800001</v>
      </c>
      <c r="N13" s="8">
        <v>11.300892368518401</v>
      </c>
      <c r="O13" s="8">
        <v>9.8175640476484194</v>
      </c>
      <c r="P13" s="8">
        <v>7.6524440531487201</v>
      </c>
      <c r="Q13" s="8">
        <v>5.9731209868633401</v>
      </c>
      <c r="R13" s="8">
        <v>6.4511504228737904</v>
      </c>
      <c r="S13" s="8">
        <v>5.8701669646211796</v>
      </c>
      <c r="T13" s="8">
        <v>22.9301215521693</v>
      </c>
      <c r="U13" s="8">
        <v>24.588215028131899</v>
      </c>
      <c r="V13" s="8">
        <v>26.159381205459098</v>
      </c>
      <c r="W13" s="8">
        <v>25.340942673495</v>
      </c>
      <c r="X13" s="8">
        <v>24.9057377343646</v>
      </c>
      <c r="Y13" s="8">
        <v>24.739914722190601</v>
      </c>
      <c r="Z13" s="8">
        <v>24.572765783060198</v>
      </c>
      <c r="AA13" s="8">
        <v>24.608893795845599</v>
      </c>
      <c r="AB13" s="8">
        <v>24.648166872647199</v>
      </c>
      <c r="AC13" s="8">
        <v>24.177997551147602</v>
      </c>
      <c r="AD13" s="8">
        <v>23.4378316381041</v>
      </c>
      <c r="AE13" s="8">
        <v>22.664069827999398</v>
      </c>
      <c r="AF13" s="8">
        <v>21.865209709795199</v>
      </c>
      <c r="AG13" s="8">
        <v>26.050979588613998</v>
      </c>
      <c r="AH13" s="8">
        <v>25.947265198353101</v>
      </c>
    </row>
    <row r="14" spans="1:34" x14ac:dyDescent="0.25">
      <c r="A14" s="1" t="s">
        <v>32</v>
      </c>
      <c r="B14" s="43"/>
      <c r="C14" s="8">
        <v>28.514095129030899</v>
      </c>
      <c r="D14" s="8">
        <v>17.908749660137801</v>
      </c>
      <c r="E14" s="8">
        <v>48.599297049599997</v>
      </c>
      <c r="F14" s="8">
        <v>48.599297049599997</v>
      </c>
      <c r="G14" s="8">
        <v>13.5791498690184</v>
      </c>
      <c r="H14" s="8">
        <v>0</v>
      </c>
      <c r="I14" s="8">
        <v>0</v>
      </c>
      <c r="J14" s="8">
        <v>0</v>
      </c>
      <c r="K14" s="8">
        <v>0</v>
      </c>
      <c r="L14" s="8">
        <v>0</v>
      </c>
      <c r="M14" s="8">
        <v>0</v>
      </c>
      <c r="N14" s="8">
        <v>0</v>
      </c>
      <c r="O14" s="8">
        <v>0</v>
      </c>
      <c r="P14" s="8">
        <v>0</v>
      </c>
      <c r="Q14" s="8">
        <v>0</v>
      </c>
      <c r="R14" s="8">
        <v>0</v>
      </c>
      <c r="S14" s="8">
        <v>0</v>
      </c>
      <c r="T14" s="8">
        <v>0</v>
      </c>
      <c r="U14" s="8">
        <v>0</v>
      </c>
      <c r="V14" s="8">
        <v>0</v>
      </c>
      <c r="W14" s="8">
        <v>0</v>
      </c>
      <c r="X14" s="8">
        <v>0</v>
      </c>
      <c r="Y14" s="8">
        <v>0</v>
      </c>
      <c r="Z14" s="8">
        <v>0</v>
      </c>
      <c r="AA14" s="8">
        <v>0</v>
      </c>
      <c r="AB14" s="8">
        <v>0</v>
      </c>
      <c r="AC14" s="8">
        <v>0</v>
      </c>
      <c r="AD14" s="8">
        <v>0</v>
      </c>
      <c r="AE14" s="8">
        <v>0</v>
      </c>
      <c r="AF14" s="8">
        <v>0</v>
      </c>
      <c r="AG14" s="8">
        <v>0</v>
      </c>
      <c r="AH14" s="8">
        <v>0</v>
      </c>
    </row>
    <row r="15" spans="1:34" x14ac:dyDescent="0.25">
      <c r="A15" s="1" t="s">
        <v>91</v>
      </c>
      <c r="B15" s="43"/>
      <c r="C15" s="8">
        <v>0</v>
      </c>
      <c r="D15" s="8">
        <v>0</v>
      </c>
      <c r="E15" s="8">
        <v>0</v>
      </c>
      <c r="F15" s="8">
        <v>0</v>
      </c>
      <c r="G15" s="8">
        <v>1.3245119999999999</v>
      </c>
      <c r="H15" s="8">
        <v>1.2161582736097101</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row>
    <row r="16" spans="1:34" x14ac:dyDescent="0.25">
      <c r="A16" s="1" t="s">
        <v>33</v>
      </c>
      <c r="B16" s="43"/>
      <c r="C16" s="8">
        <v>164.08168703999999</v>
      </c>
      <c r="D16" s="8">
        <v>164.56168704000001</v>
      </c>
      <c r="E16" s="8">
        <v>165.04168704</v>
      </c>
      <c r="F16" s="8">
        <v>192.43971174399999</v>
      </c>
      <c r="G16" s="8">
        <v>193.20350054400001</v>
      </c>
      <c r="H16" s="8">
        <v>193.96728934399999</v>
      </c>
      <c r="I16" s="8">
        <v>194.73107814400001</v>
      </c>
      <c r="J16" s="8">
        <v>195.49486694399999</v>
      </c>
      <c r="K16" s="8">
        <v>196.25865574400001</v>
      </c>
      <c r="L16" s="8">
        <v>197.022444544</v>
      </c>
      <c r="M16" s="8">
        <v>198.78623334400001</v>
      </c>
      <c r="N16" s="8">
        <v>199.550022144</v>
      </c>
      <c r="O16" s="8">
        <v>201.05553766400001</v>
      </c>
      <c r="P16" s="8">
        <v>202.561053184</v>
      </c>
      <c r="Q16" s="8">
        <v>204.06656870399999</v>
      </c>
      <c r="R16" s="8">
        <v>206.57208422400001</v>
      </c>
      <c r="S16" s="8">
        <v>208.077599744</v>
      </c>
      <c r="T16" s="8">
        <v>209.58311526400001</v>
      </c>
      <c r="U16" s="8">
        <v>211.088630784</v>
      </c>
      <c r="V16" s="8">
        <v>213.59414630399999</v>
      </c>
      <c r="W16" s="8">
        <v>215.09966182400001</v>
      </c>
      <c r="X16" s="8">
        <v>216.605177344</v>
      </c>
      <c r="Y16" s="8">
        <v>219.11069286399999</v>
      </c>
      <c r="Z16" s="8">
        <v>220.616208384</v>
      </c>
      <c r="AA16" s="8">
        <v>222.22062080000001</v>
      </c>
      <c r="AB16" s="8">
        <v>227.22062080000001</v>
      </c>
      <c r="AC16" s="8">
        <v>229.22062080000001</v>
      </c>
      <c r="AD16" s="8">
        <v>231.22062080000001</v>
      </c>
      <c r="AE16" s="8">
        <v>233.22062080000001</v>
      </c>
      <c r="AF16" s="8">
        <v>236.22062080000001</v>
      </c>
      <c r="AG16" s="8">
        <v>239.753522688</v>
      </c>
      <c r="AH16" s="8">
        <v>241.35793510400001</v>
      </c>
    </row>
    <row r="17" spans="1:34" x14ac:dyDescent="0.25">
      <c r="A17" s="1" t="s">
        <v>34</v>
      </c>
      <c r="B17" s="43"/>
      <c r="C17" s="8">
        <v>9.8000000000000007</v>
      </c>
      <c r="D17" s="8">
        <v>9.8000000000000007</v>
      </c>
      <c r="E17" s="8">
        <v>9.8000000000000007</v>
      </c>
      <c r="F17" s="8">
        <v>9.8000000000000007</v>
      </c>
      <c r="G17" s="8">
        <v>9.1999999999999993</v>
      </c>
      <c r="H17" s="8">
        <v>8.5</v>
      </c>
      <c r="I17" s="8">
        <v>7.9</v>
      </c>
      <c r="J17" s="8">
        <v>7.3</v>
      </c>
      <c r="K17" s="8">
        <v>6.8</v>
      </c>
      <c r="L17" s="8">
        <v>5.5</v>
      </c>
      <c r="M17" s="8">
        <v>4.2</v>
      </c>
      <c r="N17" s="8">
        <v>2.9</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row>
    <row r="18" spans="1:34" x14ac:dyDescent="0.25">
      <c r="A18" s="1" t="s">
        <v>35</v>
      </c>
      <c r="B18" s="43"/>
      <c r="C18" s="8">
        <v>2.4966521395200001</v>
      </c>
      <c r="D18" s="8">
        <v>2.600679312</v>
      </c>
      <c r="E18" s="8">
        <v>2.70470648448</v>
      </c>
      <c r="F18" s="8">
        <v>2.70470648448</v>
      </c>
      <c r="G18" s="8">
        <v>2.70470648448</v>
      </c>
      <c r="H18" s="8">
        <v>2.70470648448</v>
      </c>
      <c r="I18" s="8">
        <v>2.70470648448</v>
      </c>
      <c r="J18" s="8">
        <v>2.70470648448</v>
      </c>
      <c r="K18" s="8">
        <v>2.70470648448</v>
      </c>
      <c r="L18" s="8">
        <v>2.70470648448</v>
      </c>
      <c r="M18" s="8">
        <v>2.70470648448</v>
      </c>
      <c r="N18" s="8">
        <v>2.70470648448</v>
      </c>
      <c r="O18" s="8">
        <v>2.70470648448</v>
      </c>
      <c r="P18" s="8">
        <v>2.70470648448</v>
      </c>
      <c r="Q18" s="8">
        <v>2.70470648448</v>
      </c>
      <c r="R18" s="8">
        <v>5.3053857964800004</v>
      </c>
      <c r="S18" s="8">
        <v>7.90606510848</v>
      </c>
      <c r="T18" s="8">
        <v>10.50674442048</v>
      </c>
      <c r="U18" s="8">
        <v>13.107423732479999</v>
      </c>
      <c r="V18" s="8">
        <v>15.70810304448</v>
      </c>
      <c r="W18" s="8">
        <v>18.308782356479998</v>
      </c>
      <c r="X18" s="8">
        <v>20.909461668479999</v>
      </c>
      <c r="Y18" s="8">
        <v>21.8457062208</v>
      </c>
      <c r="Z18" s="8">
        <v>21.8457062208</v>
      </c>
      <c r="AA18" s="8">
        <v>21.8457062208</v>
      </c>
      <c r="AB18" s="8">
        <v>21.8457062208</v>
      </c>
      <c r="AC18" s="8">
        <v>21.8457062208</v>
      </c>
      <c r="AD18" s="8">
        <v>21.8457062208</v>
      </c>
      <c r="AE18" s="8">
        <v>21.8457062208</v>
      </c>
      <c r="AF18" s="8">
        <v>21.8457062208</v>
      </c>
      <c r="AG18" s="8">
        <v>21.8457062208</v>
      </c>
      <c r="AH18" s="8">
        <v>21.8457062208</v>
      </c>
    </row>
    <row r="19" spans="1:34" x14ac:dyDescent="0.25">
      <c r="A19" s="1" t="s">
        <v>36</v>
      </c>
      <c r="B19" s="43"/>
      <c r="C19" s="8">
        <v>0.62416303488000002</v>
      </c>
      <c r="D19" s="8">
        <v>0.62416303488000002</v>
      </c>
      <c r="E19" s="8">
        <v>0.62416303488000002</v>
      </c>
      <c r="F19" s="8">
        <v>0.62416303488000002</v>
      </c>
      <c r="G19" s="8">
        <v>0.62416303488000002</v>
      </c>
      <c r="H19" s="8">
        <v>0.62416303488000002</v>
      </c>
      <c r="I19" s="8">
        <v>0.62416303488000002</v>
      </c>
      <c r="J19" s="8">
        <v>0.62416303488000002</v>
      </c>
      <c r="K19" s="8">
        <v>0.62416303488000002</v>
      </c>
      <c r="L19" s="8">
        <v>0.62416303488000002</v>
      </c>
      <c r="M19" s="8">
        <v>0.62416303488000002</v>
      </c>
      <c r="N19" s="8">
        <v>0.62416303488000002</v>
      </c>
      <c r="O19" s="8">
        <v>0.62416303488000002</v>
      </c>
      <c r="P19" s="8">
        <v>0.62416303488000002</v>
      </c>
      <c r="Q19" s="8">
        <v>0.62416303488000002</v>
      </c>
      <c r="R19" s="8">
        <v>0.62416303488000002</v>
      </c>
      <c r="S19" s="8">
        <v>0.62416303488000002</v>
      </c>
      <c r="T19" s="8">
        <v>0.62416303488000002</v>
      </c>
      <c r="U19" s="8">
        <v>0.62416303488000002</v>
      </c>
      <c r="V19" s="8">
        <v>0.62416303488000002</v>
      </c>
      <c r="W19" s="8">
        <v>0.62416303488000002</v>
      </c>
      <c r="X19" s="8">
        <v>0.62416303488000002</v>
      </c>
      <c r="Y19" s="8">
        <v>0.62416303488000002</v>
      </c>
      <c r="Z19" s="8">
        <v>0.62416303488000002</v>
      </c>
      <c r="AA19" s="8">
        <v>0.62416303488000002</v>
      </c>
      <c r="AB19" s="8">
        <v>0.62416303488000002</v>
      </c>
      <c r="AC19" s="8">
        <v>0.62416303488000002</v>
      </c>
      <c r="AD19" s="8">
        <v>0.62416303488000002</v>
      </c>
      <c r="AE19" s="8">
        <v>0.62416303488000002</v>
      </c>
      <c r="AF19" s="8">
        <v>0.62416303488000002</v>
      </c>
      <c r="AG19" s="8">
        <v>0.62416303488000002</v>
      </c>
      <c r="AH19" s="8">
        <v>0.62416303488000002</v>
      </c>
    </row>
    <row r="20" spans="1:34" x14ac:dyDescent="0.25">
      <c r="A20" s="1" t="s">
        <v>37</v>
      </c>
      <c r="B20" s="43"/>
      <c r="C20" s="8">
        <v>15.604075871999999</v>
      </c>
      <c r="D20" s="8">
        <v>15.604075871999999</v>
      </c>
      <c r="E20" s="8">
        <v>15.604075871999999</v>
      </c>
      <c r="F20" s="8">
        <v>15.604075871999999</v>
      </c>
      <c r="G20" s="8">
        <v>15.604075871999999</v>
      </c>
      <c r="H20" s="8">
        <v>15.604075871999999</v>
      </c>
      <c r="I20" s="8">
        <v>15.604075871999999</v>
      </c>
      <c r="J20" s="8">
        <v>15.604075871999999</v>
      </c>
      <c r="K20" s="8">
        <v>15.604075871999999</v>
      </c>
      <c r="L20" s="8">
        <v>15.604075871999999</v>
      </c>
      <c r="M20" s="8">
        <v>15.604075871999999</v>
      </c>
      <c r="N20" s="8">
        <v>15.604075871999999</v>
      </c>
      <c r="O20" s="8">
        <v>15.604075871999999</v>
      </c>
      <c r="P20" s="8">
        <v>15.604075871999999</v>
      </c>
      <c r="Q20" s="8">
        <v>15.604075871999999</v>
      </c>
      <c r="R20" s="8">
        <v>15.604075871999999</v>
      </c>
      <c r="S20" s="8">
        <v>15.604075871999999</v>
      </c>
      <c r="T20" s="8">
        <v>15.604075871999999</v>
      </c>
      <c r="U20" s="8">
        <v>15.604075871999999</v>
      </c>
      <c r="V20" s="8">
        <v>15.604075871999999</v>
      </c>
      <c r="W20" s="8">
        <v>15.604075871999999</v>
      </c>
      <c r="X20" s="8">
        <v>15.604075871999999</v>
      </c>
      <c r="Y20" s="8">
        <v>15.604075871999999</v>
      </c>
      <c r="Z20" s="8">
        <v>15.604075871999999</v>
      </c>
      <c r="AA20" s="8">
        <v>15.604075871999999</v>
      </c>
      <c r="AB20" s="8">
        <v>15.604075871999999</v>
      </c>
      <c r="AC20" s="8">
        <v>15.604075871999999</v>
      </c>
      <c r="AD20" s="8">
        <v>15.604075871999999</v>
      </c>
      <c r="AE20" s="8">
        <v>15.604075871999999</v>
      </c>
      <c r="AF20" s="8">
        <v>15.604075871999999</v>
      </c>
      <c r="AG20" s="8">
        <v>15.604075871999999</v>
      </c>
      <c r="AH20" s="8">
        <v>15.604075871999999</v>
      </c>
    </row>
    <row r="21" spans="1:34" x14ac:dyDescent="0.25">
      <c r="A21" s="1" t="s">
        <v>38</v>
      </c>
      <c r="B21" s="43"/>
      <c r="C21" s="8">
        <v>54.573678719999997</v>
      </c>
      <c r="D21" s="8">
        <v>58.135329331199998</v>
      </c>
      <c r="E21" s="8">
        <v>22.3679104280445</v>
      </c>
      <c r="F21" s="8">
        <v>37.480930498027199</v>
      </c>
      <c r="G21" s="8">
        <v>58.135329331199998</v>
      </c>
      <c r="H21" s="8">
        <v>58.135329331199998</v>
      </c>
      <c r="I21" s="8">
        <v>50.360882710201103</v>
      </c>
      <c r="J21" s="8">
        <v>44.316010567592301</v>
      </c>
      <c r="K21" s="8">
        <v>38.171138424983702</v>
      </c>
      <c r="L21" s="8">
        <v>31.440079959560201</v>
      </c>
      <c r="M21" s="8">
        <v>22.665295250690601</v>
      </c>
      <c r="N21" s="8">
        <v>20.072463311031299</v>
      </c>
      <c r="O21" s="8">
        <v>18.315925600962199</v>
      </c>
      <c r="P21" s="8">
        <v>12.4523047398645</v>
      </c>
      <c r="Q21" s="8">
        <v>8.2669395415123503</v>
      </c>
      <c r="R21" s="8">
        <v>3.0198250085221301</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25">
      <c r="A22" s="1" t="s">
        <v>39</v>
      </c>
      <c r="B22" s="43"/>
      <c r="C22" s="8">
        <v>0</v>
      </c>
      <c r="D22" s="8">
        <v>0.64626724800000002</v>
      </c>
      <c r="E22" s="8">
        <v>0</v>
      </c>
      <c r="F22" s="8">
        <v>0</v>
      </c>
      <c r="G22" s="8">
        <v>0</v>
      </c>
      <c r="H22" s="8">
        <v>0.64626724800000002</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row>
    <row r="23" spans="1:34" x14ac:dyDescent="0.25">
      <c r="A23" s="1" t="s">
        <v>40</v>
      </c>
      <c r="B23" s="43"/>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8">
        <v>0</v>
      </c>
      <c r="AC23" s="8">
        <v>0</v>
      </c>
      <c r="AD23" s="8">
        <v>0</v>
      </c>
      <c r="AE23" s="8">
        <v>0</v>
      </c>
      <c r="AF23" s="8">
        <v>0</v>
      </c>
      <c r="AG23" s="8">
        <v>3.0905279999999999</v>
      </c>
      <c r="AH23" s="8">
        <v>3.7086336000000002</v>
      </c>
    </row>
    <row r="24" spans="1:34" x14ac:dyDescent="0.25">
      <c r="A24" s="1" t="s">
        <v>41</v>
      </c>
      <c r="B24" s="43"/>
      <c r="C24" s="8">
        <v>13.454708256</v>
      </c>
      <c r="D24" s="8">
        <v>15.901018848</v>
      </c>
      <c r="E24" s="8">
        <v>19.403690831999999</v>
      </c>
      <c r="F24" s="8">
        <v>23.295548591999999</v>
      </c>
      <c r="G24" s="8">
        <v>27.187406352</v>
      </c>
      <c r="H24" s="8">
        <v>31.079264112000001</v>
      </c>
      <c r="I24" s="8">
        <v>34.971121871999998</v>
      </c>
      <c r="J24" s="8">
        <v>38.862979631999998</v>
      </c>
      <c r="K24" s="8">
        <v>42.754837391999999</v>
      </c>
      <c r="L24" s="8">
        <v>46.646695151999999</v>
      </c>
      <c r="M24" s="8">
        <v>50.038171200000001</v>
      </c>
      <c r="N24" s="8">
        <v>50.038171200000001</v>
      </c>
      <c r="O24" s="8">
        <v>54.208018799999998</v>
      </c>
      <c r="P24" s="8">
        <v>58.377866400000002</v>
      </c>
      <c r="Q24" s="8">
        <v>62.547713999999999</v>
      </c>
      <c r="R24" s="8">
        <v>66.717561599999996</v>
      </c>
      <c r="S24" s="8">
        <v>70.887409199999993</v>
      </c>
      <c r="T24" s="8">
        <v>75.057256800000005</v>
      </c>
      <c r="U24" s="8">
        <v>79.227104400000002</v>
      </c>
      <c r="V24" s="8">
        <v>83.396951999999999</v>
      </c>
      <c r="W24" s="8">
        <v>87.566799599999996</v>
      </c>
      <c r="X24" s="8">
        <v>91.736647199999993</v>
      </c>
      <c r="Y24" s="8">
        <v>95.906494800000004</v>
      </c>
      <c r="Z24" s="8">
        <v>100.0763424</v>
      </c>
      <c r="AA24" s="8">
        <v>104.24619</v>
      </c>
      <c r="AB24" s="8">
        <v>108.4160376</v>
      </c>
      <c r="AC24" s="8">
        <v>112.58588520000001</v>
      </c>
      <c r="AD24" s="8">
        <v>116.7557328</v>
      </c>
      <c r="AE24" s="8">
        <v>120.9255804</v>
      </c>
      <c r="AF24" s="8">
        <v>125.095428</v>
      </c>
      <c r="AG24" s="8">
        <v>115.81056734400001</v>
      </c>
      <c r="AH24" s="8">
        <v>117.534104352</v>
      </c>
    </row>
    <row r="25" spans="1:34" x14ac:dyDescent="0.25">
      <c r="A25" s="1" t="s">
        <v>42</v>
      </c>
      <c r="B25" s="43"/>
      <c r="C25" s="8">
        <v>2.0273863680000002</v>
      </c>
      <c r="D25" s="8">
        <v>2.126283264</v>
      </c>
      <c r="E25" s="8">
        <v>2.3240770560000001</v>
      </c>
      <c r="F25" s="8">
        <v>3.5602882560000002</v>
      </c>
      <c r="G25" s="8">
        <v>4.7964994560000003</v>
      </c>
      <c r="H25" s="8">
        <v>6.0327106559999999</v>
      </c>
      <c r="I25" s="8">
        <v>7.2689218560000004</v>
      </c>
      <c r="J25" s="8">
        <v>8.505133056</v>
      </c>
      <c r="K25" s="8">
        <v>9.7413442559999996</v>
      </c>
      <c r="L25" s="8">
        <v>10.977555455999999</v>
      </c>
      <c r="M25" s="8">
        <v>12.213766656000001</v>
      </c>
      <c r="N25" s="8">
        <v>13.449977856</v>
      </c>
      <c r="O25" s="8">
        <v>13.944462336000001</v>
      </c>
      <c r="P25" s="8">
        <v>14.438946816</v>
      </c>
      <c r="Q25" s="8">
        <v>14.933431296</v>
      </c>
      <c r="R25" s="8">
        <v>15.427915776000001</v>
      </c>
      <c r="S25" s="8">
        <v>15.922400256</v>
      </c>
      <c r="T25" s="8">
        <v>16.416884736</v>
      </c>
      <c r="U25" s="8">
        <v>16.911369216000001</v>
      </c>
      <c r="V25" s="8">
        <v>17.405853696000001</v>
      </c>
      <c r="W25" s="8">
        <v>17.900338176000002</v>
      </c>
      <c r="X25" s="8">
        <v>18.394822655999999</v>
      </c>
      <c r="Y25" s="8">
        <v>18.889307135999999</v>
      </c>
      <c r="Z25" s="8">
        <v>19.383791616</v>
      </c>
      <c r="AA25" s="8">
        <v>19.779379200000001</v>
      </c>
      <c r="AB25" s="8">
        <v>19.779379200000001</v>
      </c>
      <c r="AC25" s="8">
        <v>19.779379200000001</v>
      </c>
      <c r="AD25" s="8">
        <v>19.779379200000001</v>
      </c>
      <c r="AE25" s="8">
        <v>19.779379200000001</v>
      </c>
      <c r="AF25" s="8">
        <v>19.779379200000001</v>
      </c>
      <c r="AG25" s="8">
        <v>18.246477312</v>
      </c>
      <c r="AH25" s="8">
        <v>18.642064896000001</v>
      </c>
    </row>
    <row r="26" spans="1:34" x14ac:dyDescent="0.25">
      <c r="A26" s="1" t="s">
        <v>43</v>
      </c>
      <c r="B26" s="43"/>
      <c r="C26" s="8">
        <v>28.859697359999998</v>
      </c>
      <c r="D26" s="8">
        <v>32.936829119999999</v>
      </c>
      <c r="E26" s="8">
        <v>35.095310640000001</v>
      </c>
      <c r="F26" s="8">
        <v>41.890530239999997</v>
      </c>
      <c r="G26" s="8">
        <v>48.68574984</v>
      </c>
      <c r="H26" s="8">
        <v>55.480969440000003</v>
      </c>
      <c r="I26" s="8">
        <v>62.276189039999998</v>
      </c>
      <c r="J26" s="8">
        <v>69.071408640000001</v>
      </c>
      <c r="K26" s="8">
        <v>75.866628239999997</v>
      </c>
      <c r="L26" s="8">
        <v>82.661847839999993</v>
      </c>
      <c r="M26" s="8">
        <v>89.457067440000003</v>
      </c>
      <c r="N26" s="8">
        <v>95.932512000000003</v>
      </c>
      <c r="O26" s="8">
        <v>97.662771872905196</v>
      </c>
      <c r="P26" s="8">
        <v>102.32841478421</v>
      </c>
      <c r="Q26" s="8">
        <v>105.84252191506501</v>
      </c>
      <c r="R26" s="8">
        <v>108.508208043065</v>
      </c>
      <c r="S26" s="8">
        <v>109.2591255242</v>
      </c>
      <c r="T26" s="8">
        <v>132.81118191488801</v>
      </c>
      <c r="U26" s="8">
        <v>139.60640151488801</v>
      </c>
      <c r="V26" s="8">
        <v>144.649757467413</v>
      </c>
      <c r="W26" s="8">
        <v>144.649757467413</v>
      </c>
      <c r="X26" s="8">
        <v>144.649757467413</v>
      </c>
      <c r="Y26" s="8">
        <v>144.649757467413</v>
      </c>
      <c r="Z26" s="8">
        <v>144.11116010709699</v>
      </c>
      <c r="AA26" s="8">
        <v>143.32625506361899</v>
      </c>
      <c r="AB26" s="8">
        <v>142.96149652448801</v>
      </c>
      <c r="AC26" s="8">
        <v>142.270651028836</v>
      </c>
      <c r="AD26" s="8">
        <v>141.57980553318399</v>
      </c>
      <c r="AE26" s="8">
        <v>140.888960037532</v>
      </c>
      <c r="AF26" s="8">
        <v>140.30681019405301</v>
      </c>
      <c r="AG26" s="8">
        <v>119.78724810741301</v>
      </c>
      <c r="AH26" s="8">
        <v>119.534484274749</v>
      </c>
    </row>
    <row r="27" spans="1:34" x14ac:dyDescent="0.25">
      <c r="A27" s="1" t="s">
        <v>44</v>
      </c>
      <c r="B27" s="43"/>
      <c r="C27" s="8">
        <v>0</v>
      </c>
      <c r="D27" s="8">
        <v>0</v>
      </c>
      <c r="E27" s="8">
        <v>0</v>
      </c>
      <c r="F27" s="8">
        <v>0</v>
      </c>
      <c r="G27" s="8">
        <v>0</v>
      </c>
      <c r="H27" s="8">
        <v>0</v>
      </c>
      <c r="I27" s="8">
        <v>0</v>
      </c>
      <c r="J27" s="8">
        <v>0</v>
      </c>
      <c r="K27" s="8">
        <v>0</v>
      </c>
      <c r="L27" s="8">
        <v>1.2901863228147701</v>
      </c>
      <c r="M27" s="8">
        <v>6.2074371228147696</v>
      </c>
      <c r="N27" s="8">
        <v>9.1900662067902203</v>
      </c>
      <c r="O27" s="8">
        <v>11.818030233976399</v>
      </c>
      <c r="P27" s="8">
        <v>13.093830760112899</v>
      </c>
      <c r="Q27" s="8">
        <v>13.353114475738501</v>
      </c>
      <c r="R27" s="8">
        <v>11.837303782601801</v>
      </c>
      <c r="S27" s="8">
        <v>10.544298365383799</v>
      </c>
      <c r="T27" s="8">
        <v>32.1986199228148</v>
      </c>
      <c r="U27" s="8">
        <v>33.737341992549297</v>
      </c>
      <c r="V27" s="8">
        <v>38.344624462272101</v>
      </c>
      <c r="W27" s="8">
        <v>39.981154003134698</v>
      </c>
      <c r="X27" s="8">
        <v>38.984558760699997</v>
      </c>
      <c r="Y27" s="8">
        <v>38.2170913701191</v>
      </c>
      <c r="Z27" s="8">
        <v>37.947268800000003</v>
      </c>
      <c r="AA27" s="8">
        <v>37.706899304787903</v>
      </c>
      <c r="AB27" s="8">
        <v>37.656971235222699</v>
      </c>
      <c r="AC27" s="8">
        <v>37.443999687396598</v>
      </c>
      <c r="AD27" s="8">
        <v>37.231028139570498</v>
      </c>
      <c r="AE27" s="8">
        <v>37.018056591744397</v>
      </c>
      <c r="AF27" s="8">
        <v>36.8594328700053</v>
      </c>
      <c r="AG27" s="8">
        <v>38.1320409708147</v>
      </c>
      <c r="AH27" s="8">
        <v>37.947268800000003</v>
      </c>
    </row>
    <row r="28" spans="1:34" x14ac:dyDescent="0.25">
      <c r="A28" s="1" t="s">
        <v>45</v>
      </c>
      <c r="B28" s="43"/>
      <c r="C28" s="8">
        <v>95.059011843137895</v>
      </c>
      <c r="D28" s="8">
        <v>100.1224159058</v>
      </c>
      <c r="E28" s="8">
        <v>38.435972002846</v>
      </c>
      <c r="F28" s="8">
        <v>63.070194716917698</v>
      </c>
      <c r="G28" s="8">
        <v>96.736864814989502</v>
      </c>
      <c r="H28" s="8">
        <v>97.765159740314004</v>
      </c>
      <c r="I28" s="8">
        <v>84.045858806325597</v>
      </c>
      <c r="J28" s="8">
        <v>74.192717213873394</v>
      </c>
      <c r="K28" s="8">
        <v>64.176575621421307</v>
      </c>
      <c r="L28" s="8">
        <v>53.204950322781002</v>
      </c>
      <c r="M28" s="8">
        <v>38.902051247323598</v>
      </c>
      <c r="N28" s="8">
        <v>34.475416835981797</v>
      </c>
      <c r="O28" s="8">
        <v>30.965405068128401</v>
      </c>
      <c r="P28" s="8">
        <v>21.2131587419791</v>
      </c>
      <c r="Q28" s="8">
        <v>14.1964691461051</v>
      </c>
      <c r="R28" s="8">
        <v>5.4709554792099304</v>
      </c>
      <c r="S28" s="8">
        <v>0</v>
      </c>
      <c r="T28" s="8">
        <v>0</v>
      </c>
      <c r="U28" s="8">
        <v>0</v>
      </c>
      <c r="V28" s="8">
        <v>0</v>
      </c>
      <c r="W28" s="8">
        <v>0</v>
      </c>
      <c r="X28" s="8">
        <v>0</v>
      </c>
      <c r="Y28" s="8">
        <v>0</v>
      </c>
      <c r="Z28" s="8">
        <v>0</v>
      </c>
      <c r="AA28" s="8">
        <v>0</v>
      </c>
      <c r="AB28" s="8">
        <v>0</v>
      </c>
      <c r="AC28" s="8">
        <v>0</v>
      </c>
      <c r="AD28" s="8">
        <v>0</v>
      </c>
      <c r="AE28" s="8">
        <v>0</v>
      </c>
      <c r="AF28" s="8">
        <v>0</v>
      </c>
      <c r="AG28" s="8">
        <v>0</v>
      </c>
      <c r="AH28" s="8">
        <v>0</v>
      </c>
    </row>
    <row r="29" spans="1:34" x14ac:dyDescent="0.25">
      <c r="A29" s="1" t="s">
        <v>92</v>
      </c>
      <c r="B29" s="43"/>
      <c r="C29" s="8">
        <v>1.8344436327360001</v>
      </c>
      <c r="D29" s="8">
        <v>1.8501226381439999</v>
      </c>
      <c r="E29" s="8">
        <v>1.865801643552</v>
      </c>
      <c r="F29" s="8">
        <v>1.865801643552</v>
      </c>
      <c r="G29" s="8">
        <v>1.865801643552</v>
      </c>
      <c r="H29" s="8">
        <v>1.865801643552</v>
      </c>
      <c r="I29" s="8">
        <v>1.865801643552</v>
      </c>
      <c r="J29" s="8">
        <v>1.865801643552</v>
      </c>
      <c r="K29" s="8">
        <v>1.865801643552</v>
      </c>
      <c r="L29" s="8">
        <v>1.865801643552</v>
      </c>
      <c r="M29" s="8">
        <v>1.865801643552</v>
      </c>
      <c r="N29" s="8">
        <v>1.54714750490877</v>
      </c>
      <c r="O29" s="8">
        <v>1.1753719488000001</v>
      </c>
      <c r="P29" s="8">
        <v>1.01325168</v>
      </c>
      <c r="Q29" s="8">
        <v>0.85113141120000002</v>
      </c>
      <c r="R29" s="8">
        <v>0.70720059609904196</v>
      </c>
      <c r="S29" s="8">
        <v>0</v>
      </c>
      <c r="T29" s="8">
        <v>0</v>
      </c>
      <c r="U29" s="8">
        <v>0</v>
      </c>
      <c r="V29" s="8">
        <v>0</v>
      </c>
      <c r="W29" s="8">
        <v>0</v>
      </c>
      <c r="X29" s="8">
        <v>0</v>
      </c>
      <c r="Y29" s="8">
        <v>0</v>
      </c>
      <c r="Z29" s="8">
        <v>0</v>
      </c>
      <c r="AA29" s="8">
        <v>0</v>
      </c>
      <c r="AB29" s="8">
        <v>0</v>
      </c>
      <c r="AC29" s="8">
        <v>0</v>
      </c>
      <c r="AD29" s="8">
        <v>0</v>
      </c>
      <c r="AE29" s="8">
        <v>0</v>
      </c>
      <c r="AF29" s="8">
        <v>0</v>
      </c>
      <c r="AG29" s="8">
        <v>0</v>
      </c>
      <c r="AH29" s="8">
        <v>0</v>
      </c>
    </row>
    <row r="30" spans="1:34" x14ac:dyDescent="0.25">
      <c r="A30" s="1" t="s">
        <v>46</v>
      </c>
      <c r="B30" s="43"/>
      <c r="C30" s="8">
        <v>0.5</v>
      </c>
      <c r="D30" s="8">
        <v>0.3</v>
      </c>
      <c r="E30" s="8">
        <v>0.3</v>
      </c>
      <c r="F30" s="8">
        <v>0.3</v>
      </c>
      <c r="G30" s="8">
        <v>0.3</v>
      </c>
      <c r="H30" s="8">
        <v>0.3</v>
      </c>
      <c r="I30" s="8">
        <v>0.3</v>
      </c>
      <c r="J30" s="8">
        <v>0.3</v>
      </c>
      <c r="K30" s="8">
        <v>0.3</v>
      </c>
      <c r="L30" s="8">
        <v>0.3</v>
      </c>
      <c r="M30" s="8">
        <v>0.3</v>
      </c>
      <c r="N30" s="8">
        <v>0.3</v>
      </c>
      <c r="O30" s="8">
        <v>0.3</v>
      </c>
      <c r="P30" s="8">
        <v>0.3</v>
      </c>
      <c r="Q30" s="8">
        <v>0.3</v>
      </c>
      <c r="R30" s="8">
        <v>0.3</v>
      </c>
      <c r="S30" s="8">
        <v>0</v>
      </c>
      <c r="T30" s="8">
        <v>0</v>
      </c>
      <c r="U30" s="8">
        <v>0</v>
      </c>
      <c r="V30" s="8">
        <v>0</v>
      </c>
      <c r="W30" s="8">
        <v>0</v>
      </c>
      <c r="X30" s="8">
        <v>0</v>
      </c>
      <c r="Y30" s="8">
        <v>0</v>
      </c>
      <c r="Z30" s="8">
        <v>0</v>
      </c>
      <c r="AA30" s="8">
        <v>0</v>
      </c>
      <c r="AB30" s="8">
        <v>0</v>
      </c>
      <c r="AC30" s="8">
        <v>0</v>
      </c>
      <c r="AD30" s="8">
        <v>0</v>
      </c>
      <c r="AE30" s="8">
        <v>0</v>
      </c>
      <c r="AF30" s="8">
        <v>0</v>
      </c>
      <c r="AG30" s="8">
        <v>0</v>
      </c>
      <c r="AH30" s="8">
        <v>0</v>
      </c>
    </row>
    <row r="31" spans="1:34" x14ac:dyDescent="0.25">
      <c r="A31" s="1" t="s">
        <v>47</v>
      </c>
      <c r="B31" s="43"/>
      <c r="C31" s="8">
        <v>7.1</v>
      </c>
      <c r="D31" s="8">
        <v>3.8</v>
      </c>
      <c r="E31" s="8">
        <v>3.8</v>
      </c>
      <c r="F31" s="8">
        <v>3.8</v>
      </c>
      <c r="G31" s="8">
        <v>3.8</v>
      </c>
      <c r="H31" s="8">
        <v>3.8</v>
      </c>
      <c r="I31" s="8">
        <v>3.8</v>
      </c>
      <c r="J31" s="8">
        <v>3.8</v>
      </c>
      <c r="K31" s="8">
        <v>3.8</v>
      </c>
      <c r="L31" s="8">
        <v>3.8</v>
      </c>
      <c r="M31" s="8">
        <v>3.8</v>
      </c>
      <c r="N31" s="8">
        <v>3.8</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row>
    <row r="32" spans="1:34" x14ac:dyDescent="0.25">
      <c r="A32" s="1" t="s">
        <v>93</v>
      </c>
      <c r="B32" s="43"/>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row>
    <row r="33" spans="1:35" x14ac:dyDescent="0.25">
      <c r="A33" s="1" t="s">
        <v>48</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row>
    <row r="34" spans="1:35" x14ac:dyDescent="0.25">
      <c r="B34">
        <v>2.5</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5" x14ac:dyDescent="0.25">
      <c r="B35">
        <v>7</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5" ht="15.75" thickBot="1" x14ac:dyDescent="0.3">
      <c r="B36">
        <f>B34</f>
        <v>2.5</v>
      </c>
    </row>
    <row r="37" spans="1:35" x14ac:dyDescent="0.25">
      <c r="A37" s="45" t="s">
        <v>123</v>
      </c>
      <c r="B37" s="46">
        <v>1E-3</v>
      </c>
      <c r="C37" s="44" t="s">
        <v>139</v>
      </c>
      <c r="D37" s="6">
        <v>2019</v>
      </c>
      <c r="E37" s="6">
        <v>2020</v>
      </c>
      <c r="F37" s="6">
        <v>2021</v>
      </c>
      <c r="G37" s="6">
        <v>2022</v>
      </c>
      <c r="H37" s="6">
        <v>2023</v>
      </c>
      <c r="I37" s="6">
        <v>2024</v>
      </c>
      <c r="J37" s="6">
        <v>2025</v>
      </c>
      <c r="K37" s="6">
        <v>2026</v>
      </c>
      <c r="L37" s="6">
        <v>2027</v>
      </c>
      <c r="M37" s="6">
        <v>2028</v>
      </c>
      <c r="N37" s="6">
        <v>2029</v>
      </c>
      <c r="O37" s="6">
        <v>2030</v>
      </c>
      <c r="P37" s="6">
        <v>2031</v>
      </c>
      <c r="Q37" s="6">
        <v>2032</v>
      </c>
      <c r="R37" s="6">
        <v>2033</v>
      </c>
      <c r="S37" s="6">
        <v>2034</v>
      </c>
      <c r="T37" s="6">
        <v>2035</v>
      </c>
      <c r="U37" s="6">
        <v>2036</v>
      </c>
      <c r="V37" s="6">
        <v>2037</v>
      </c>
      <c r="W37" s="6">
        <v>2038</v>
      </c>
      <c r="X37" s="6">
        <v>2039</v>
      </c>
      <c r="Y37" s="6">
        <v>2040</v>
      </c>
      <c r="Z37" s="6">
        <v>2041</v>
      </c>
      <c r="AA37" s="6">
        <v>2042</v>
      </c>
      <c r="AB37" s="6">
        <v>2043</v>
      </c>
      <c r="AC37" s="6">
        <v>2044</v>
      </c>
      <c r="AD37" s="6">
        <v>2045</v>
      </c>
      <c r="AE37" s="6">
        <v>2046</v>
      </c>
      <c r="AF37" s="6">
        <v>2047</v>
      </c>
      <c r="AG37" s="6">
        <v>2048</v>
      </c>
      <c r="AH37" s="6">
        <v>2049</v>
      </c>
      <c r="AI37" s="6">
        <v>2050</v>
      </c>
    </row>
    <row r="38" spans="1:35" x14ac:dyDescent="0.25">
      <c r="A38" s="47" t="s">
        <v>109</v>
      </c>
      <c r="B38" s="48" t="s">
        <v>138</v>
      </c>
      <c r="C38" s="44" t="s">
        <v>122</v>
      </c>
      <c r="D38" s="30">
        <f>((C2-C10)*277.77)*0.001</f>
        <v>5.9731660799999995</v>
      </c>
      <c r="E38" s="30">
        <f t="shared" ref="E38:AG38" si="0">((D2-D10)*277.77)*0.001</f>
        <v>5.9998319999999996</v>
      </c>
      <c r="F38" s="30">
        <f t="shared" si="0"/>
        <v>6.0798297599999991</v>
      </c>
      <c r="G38" s="30">
        <f t="shared" si="0"/>
        <v>6.1864934399999996</v>
      </c>
      <c r="H38" s="30">
        <f t="shared" si="0"/>
        <v>6.2398252799999989</v>
      </c>
      <c r="I38" s="30">
        <f t="shared" si="0"/>
        <v>6.3198230400000002</v>
      </c>
      <c r="J38" s="30">
        <f t="shared" si="0"/>
        <v>6.4264867200000007</v>
      </c>
      <c r="K38" s="30">
        <f t="shared" si="0"/>
        <v>5.5198454400000001</v>
      </c>
      <c r="L38" s="30">
        <f t="shared" si="0"/>
        <v>4.6132041600000004</v>
      </c>
      <c r="M38" s="30">
        <f t="shared" si="0"/>
        <v>3.7332287999999991</v>
      </c>
      <c r="N38" s="30">
        <f t="shared" si="0"/>
        <v>2.85325344</v>
      </c>
      <c r="O38" s="30">
        <f t="shared" si="0"/>
        <v>1.9732780799999998</v>
      </c>
      <c r="P38" s="30">
        <f t="shared" si="0"/>
        <v>1.8666143999999996</v>
      </c>
      <c r="Q38" s="30">
        <f t="shared" si="0"/>
        <v>1.7866166399999996</v>
      </c>
      <c r="R38" s="30">
        <f t="shared" si="0"/>
        <v>1.7066188799999999</v>
      </c>
      <c r="S38" s="30">
        <f t="shared" si="0"/>
        <v>1.6266211199999998</v>
      </c>
      <c r="T38" s="30">
        <f t="shared" si="0"/>
        <v>1.5466233599999999</v>
      </c>
      <c r="U38" s="30">
        <f t="shared" si="0"/>
        <v>-19.168021674764091</v>
      </c>
      <c r="V38" s="30">
        <f t="shared" si="0"/>
        <v>-24.721976899300486</v>
      </c>
      <c r="W38" s="30">
        <f t="shared" si="0"/>
        <v>-28.801216172764466</v>
      </c>
      <c r="X38" s="30">
        <f t="shared" si="0"/>
        <v>-30.391829439681121</v>
      </c>
      <c r="Y38" s="30">
        <f t="shared" si="0"/>
        <v>-31.379643872469529</v>
      </c>
      <c r="Z38" s="30">
        <f t="shared" si="0"/>
        <v>-31.763592907798365</v>
      </c>
      <c r="AA38" s="30">
        <f t="shared" si="0"/>
        <v>-32.176592235860646</v>
      </c>
      <c r="AB38" s="30">
        <f t="shared" si="0"/>
        <v>-32.557305992630354</v>
      </c>
      <c r="AC38" s="30">
        <f t="shared" si="0"/>
        <v>-32.113853484814761</v>
      </c>
      <c r="AD38" s="30">
        <f t="shared" si="0"/>
        <v>-32.277286300708937</v>
      </c>
      <c r="AE38" s="30">
        <f t="shared" si="0"/>
        <v>-32.368722041499332</v>
      </c>
      <c r="AF38" s="30">
        <f t="shared" si="0"/>
        <v>-32.451199127256039</v>
      </c>
      <c r="AG38" s="30">
        <f t="shared" si="0"/>
        <v>-32.279405909557838</v>
      </c>
      <c r="AH38" s="30">
        <v>-32.279405909557838</v>
      </c>
      <c r="AI38" s="30">
        <v>-32.279405909557838</v>
      </c>
    </row>
    <row r="39" spans="1:35" x14ac:dyDescent="0.25">
      <c r="A39" s="47" t="s">
        <v>110</v>
      </c>
      <c r="B39" s="48" t="s">
        <v>126</v>
      </c>
      <c r="C39" s="44" t="s">
        <v>121</v>
      </c>
      <c r="D39" s="30">
        <f>((SUM(C4:C5))*277.77)*0.001</f>
        <v>0</v>
      </c>
      <c r="E39" s="30">
        <f t="shared" ref="E39:AI39" si="1">((SUM(D4:D5))*277.77)*0.001</f>
        <v>0</v>
      </c>
      <c r="F39" s="30">
        <f t="shared" si="1"/>
        <v>0</v>
      </c>
      <c r="G39" s="30">
        <f t="shared" si="1"/>
        <v>0</v>
      </c>
      <c r="H39" s="30">
        <f t="shared" si="1"/>
        <v>0</v>
      </c>
      <c r="I39" s="30">
        <f t="shared" si="1"/>
        <v>0</v>
      </c>
      <c r="J39" s="30">
        <f t="shared" si="1"/>
        <v>0</v>
      </c>
      <c r="K39" s="30">
        <f t="shared" si="1"/>
        <v>0</v>
      </c>
      <c r="L39" s="30">
        <f t="shared" si="1"/>
        <v>0</v>
      </c>
      <c r="M39" s="30">
        <f t="shared" si="1"/>
        <v>0</v>
      </c>
      <c r="N39" s="30">
        <f t="shared" si="1"/>
        <v>0</v>
      </c>
      <c r="O39" s="30">
        <f t="shared" si="1"/>
        <v>0</v>
      </c>
      <c r="P39" s="30">
        <f t="shared" si="1"/>
        <v>0</v>
      </c>
      <c r="Q39" s="30">
        <f t="shared" si="1"/>
        <v>0</v>
      </c>
      <c r="R39" s="30">
        <f t="shared" si="1"/>
        <v>0</v>
      </c>
      <c r="S39" s="30">
        <f t="shared" si="1"/>
        <v>0</v>
      </c>
      <c r="T39" s="30">
        <f t="shared" si="1"/>
        <v>0</v>
      </c>
      <c r="U39" s="30">
        <f t="shared" si="1"/>
        <v>2.8097789239871998</v>
      </c>
      <c r="V39" s="30">
        <f t="shared" si="1"/>
        <v>4.3707672150911998</v>
      </c>
      <c r="W39" s="30">
        <f t="shared" si="1"/>
        <v>4.3707672150911998</v>
      </c>
      <c r="X39" s="30">
        <f t="shared" si="1"/>
        <v>4.3707672150911998</v>
      </c>
      <c r="Y39" s="30">
        <f t="shared" si="1"/>
        <v>4.3707672150911998</v>
      </c>
      <c r="Z39" s="30">
        <f t="shared" si="1"/>
        <v>4.3707672150911998</v>
      </c>
      <c r="AA39" s="30">
        <f t="shared" si="1"/>
        <v>4.3707672150911998</v>
      </c>
      <c r="AB39" s="30">
        <f t="shared" si="1"/>
        <v>4.3707672150911998</v>
      </c>
      <c r="AC39" s="30">
        <f t="shared" si="1"/>
        <v>4.3707672150911998</v>
      </c>
      <c r="AD39" s="30">
        <f t="shared" si="1"/>
        <v>4.3707672150911998</v>
      </c>
      <c r="AE39" s="30">
        <f t="shared" si="1"/>
        <v>4.3707672150911998</v>
      </c>
      <c r="AF39" s="30">
        <f t="shared" si="1"/>
        <v>4.3707672150911998</v>
      </c>
      <c r="AG39" s="30">
        <f t="shared" si="1"/>
        <v>4.3707672150911998</v>
      </c>
      <c r="AH39" s="30">
        <f t="shared" si="1"/>
        <v>4.3707672150911998</v>
      </c>
      <c r="AI39" s="30">
        <f t="shared" si="1"/>
        <v>4.3707672150911998</v>
      </c>
    </row>
    <row r="40" spans="1:35" x14ac:dyDescent="0.25">
      <c r="A40" s="47" t="s">
        <v>111</v>
      </c>
      <c r="B40" s="48" t="s">
        <v>127</v>
      </c>
      <c r="C40" s="44" t="s">
        <v>121</v>
      </c>
      <c r="D40" s="30">
        <f>((C13)*277.77)*0.001</f>
        <v>0.40002926606691841</v>
      </c>
      <c r="E40" s="30">
        <f t="shared" ref="E40:AG40" si="2">((D13)*277.77)*0.001</f>
        <v>0.45003292432528313</v>
      </c>
      <c r="F40" s="30">
        <f t="shared" si="2"/>
        <v>0.50003658258364792</v>
      </c>
      <c r="G40" s="30">
        <f t="shared" si="2"/>
        <v>1.500109747750944</v>
      </c>
      <c r="H40" s="30">
        <f t="shared" si="2"/>
        <v>2.5001829129182425</v>
      </c>
      <c r="I40" s="30">
        <f t="shared" si="2"/>
        <v>3.5002560780855361</v>
      </c>
      <c r="J40" s="30">
        <f t="shared" si="2"/>
        <v>3.5002560780855361</v>
      </c>
      <c r="K40" s="30">
        <f t="shared" si="2"/>
        <v>3.5002560780855361</v>
      </c>
      <c r="L40" s="30">
        <f t="shared" si="2"/>
        <v>3.5002560780855361</v>
      </c>
      <c r="M40" s="30">
        <f t="shared" si="2"/>
        <v>3.5002560780855361</v>
      </c>
      <c r="N40" s="30">
        <f t="shared" si="2"/>
        <v>3.5002560780855361</v>
      </c>
      <c r="O40" s="30">
        <f t="shared" si="2"/>
        <v>3.1390488732033561</v>
      </c>
      <c r="P40" s="30">
        <f t="shared" si="2"/>
        <v>2.727024765515301</v>
      </c>
      <c r="Q40" s="30">
        <f t="shared" si="2"/>
        <v>2.1256193846431199</v>
      </c>
      <c r="R40" s="30">
        <f t="shared" si="2"/>
        <v>1.65915381652103</v>
      </c>
      <c r="S40" s="30">
        <f t="shared" si="2"/>
        <v>1.7919360529616526</v>
      </c>
      <c r="T40" s="30">
        <f t="shared" si="2"/>
        <v>1.6305562777628251</v>
      </c>
      <c r="U40" s="30">
        <f t="shared" si="2"/>
        <v>6.3692998635460665</v>
      </c>
      <c r="V40" s="30">
        <f t="shared" si="2"/>
        <v>6.8298684883641974</v>
      </c>
      <c r="W40" s="30">
        <f t="shared" si="2"/>
        <v>7.2662913174403734</v>
      </c>
      <c r="X40" s="30">
        <f t="shared" si="2"/>
        <v>7.0389536464167062</v>
      </c>
      <c r="Y40" s="30">
        <f t="shared" si="2"/>
        <v>6.9180667704744545</v>
      </c>
      <c r="Z40" s="30">
        <f t="shared" si="2"/>
        <v>6.8720061123828833</v>
      </c>
      <c r="AA40" s="30">
        <f t="shared" si="2"/>
        <v>6.8255771515606316</v>
      </c>
      <c r="AB40" s="30">
        <f t="shared" si="2"/>
        <v>6.8356124296720315</v>
      </c>
      <c r="AC40" s="30">
        <f t="shared" si="2"/>
        <v>6.846521312215212</v>
      </c>
      <c r="AD40" s="30">
        <f t="shared" si="2"/>
        <v>6.7159223797822687</v>
      </c>
      <c r="AE40" s="30">
        <f t="shared" si="2"/>
        <v>6.5103264941161756</v>
      </c>
      <c r="AF40" s="30">
        <f t="shared" si="2"/>
        <v>6.2953986761233933</v>
      </c>
      <c r="AG40" s="30">
        <f t="shared" si="2"/>
        <v>6.0734993010898117</v>
      </c>
      <c r="AH40" s="30">
        <v>6.0734993010898117</v>
      </c>
      <c r="AI40" s="30">
        <v>6.0734993010898117</v>
      </c>
    </row>
    <row r="41" spans="1:35" x14ac:dyDescent="0.25">
      <c r="A41" s="47" t="s">
        <v>112</v>
      </c>
      <c r="B41" s="48" t="s">
        <v>128</v>
      </c>
      <c r="C41" s="44" t="s">
        <v>122</v>
      </c>
      <c r="D41" s="30">
        <f>((C14+C15)*277.77)*0.001</f>
        <v>7.9203602039909118</v>
      </c>
      <c r="E41" s="30">
        <f t="shared" ref="E41:AI41" si="3">((D14+D15)*277.77)*0.001</f>
        <v>4.9745133930964771</v>
      </c>
      <c r="F41" s="30">
        <f t="shared" si="3"/>
        <v>13.49942674146739</v>
      </c>
      <c r="G41" s="30">
        <f t="shared" si="3"/>
        <v>13.49942674146739</v>
      </c>
      <c r="H41" s="30">
        <f t="shared" si="3"/>
        <v>4.1397901573572407</v>
      </c>
      <c r="I41" s="30">
        <f t="shared" si="3"/>
        <v>0.33781228366056915</v>
      </c>
      <c r="J41" s="30">
        <f t="shared" si="3"/>
        <v>0</v>
      </c>
      <c r="K41" s="30">
        <f t="shared" si="3"/>
        <v>0</v>
      </c>
      <c r="L41" s="30">
        <f t="shared" si="3"/>
        <v>0</v>
      </c>
      <c r="M41" s="30">
        <f t="shared" si="3"/>
        <v>0</v>
      </c>
      <c r="N41" s="30">
        <f t="shared" si="3"/>
        <v>0</v>
      </c>
      <c r="O41" s="30">
        <f t="shared" si="3"/>
        <v>0</v>
      </c>
      <c r="P41" s="30">
        <f t="shared" si="3"/>
        <v>0</v>
      </c>
      <c r="Q41" s="30">
        <f t="shared" si="3"/>
        <v>0</v>
      </c>
      <c r="R41" s="30">
        <f t="shared" si="3"/>
        <v>0</v>
      </c>
      <c r="S41" s="30">
        <f t="shared" si="3"/>
        <v>0</v>
      </c>
      <c r="T41" s="30">
        <f t="shared" si="3"/>
        <v>0</v>
      </c>
      <c r="U41" s="30">
        <f t="shared" si="3"/>
        <v>0</v>
      </c>
      <c r="V41" s="30">
        <f t="shared" si="3"/>
        <v>0</v>
      </c>
      <c r="W41" s="30">
        <f t="shared" si="3"/>
        <v>0</v>
      </c>
      <c r="X41" s="30">
        <f t="shared" si="3"/>
        <v>0</v>
      </c>
      <c r="Y41" s="30">
        <f t="shared" si="3"/>
        <v>0</v>
      </c>
      <c r="Z41" s="30">
        <f t="shared" si="3"/>
        <v>0</v>
      </c>
      <c r="AA41" s="30">
        <f t="shared" si="3"/>
        <v>0</v>
      </c>
      <c r="AB41" s="30">
        <f t="shared" si="3"/>
        <v>0</v>
      </c>
      <c r="AC41" s="30">
        <f t="shared" si="3"/>
        <v>0</v>
      </c>
      <c r="AD41" s="30">
        <f t="shared" si="3"/>
        <v>0</v>
      </c>
      <c r="AE41" s="30">
        <f t="shared" si="3"/>
        <v>0</v>
      </c>
      <c r="AF41" s="30">
        <f t="shared" si="3"/>
        <v>0</v>
      </c>
      <c r="AG41" s="30">
        <f t="shared" si="3"/>
        <v>0</v>
      </c>
      <c r="AH41" s="30">
        <f t="shared" si="3"/>
        <v>0</v>
      </c>
      <c r="AI41" s="30">
        <f t="shared" si="3"/>
        <v>0</v>
      </c>
    </row>
    <row r="42" spans="1:35" x14ac:dyDescent="0.25">
      <c r="A42" s="47" t="s">
        <v>113</v>
      </c>
      <c r="B42" s="48" t="s">
        <v>129</v>
      </c>
      <c r="C42" s="44" t="s">
        <v>122</v>
      </c>
      <c r="D42" s="30">
        <f>((C17)*277.77)*0.001</f>
        <v>2.7221460000000004</v>
      </c>
      <c r="E42" s="30">
        <f t="shared" ref="E42:AI42" si="4">((D17)*277.77)*0.001</f>
        <v>2.7221460000000004</v>
      </c>
      <c r="F42" s="30">
        <f t="shared" si="4"/>
        <v>2.7221460000000004</v>
      </c>
      <c r="G42" s="30">
        <f t="shared" si="4"/>
        <v>2.7221460000000004</v>
      </c>
      <c r="H42" s="30">
        <f t="shared" si="4"/>
        <v>2.5554839999999994</v>
      </c>
      <c r="I42" s="30">
        <f t="shared" si="4"/>
        <v>2.3610450000000003</v>
      </c>
      <c r="J42" s="30">
        <f t="shared" si="4"/>
        <v>2.1943829999999998</v>
      </c>
      <c r="K42" s="30">
        <f t="shared" si="4"/>
        <v>2.0277209999999997</v>
      </c>
      <c r="L42" s="30">
        <f t="shared" si="4"/>
        <v>1.8888359999999997</v>
      </c>
      <c r="M42" s="30">
        <f t="shared" si="4"/>
        <v>1.5277349999999998</v>
      </c>
      <c r="N42" s="30">
        <f t="shared" si="4"/>
        <v>1.1666339999999999</v>
      </c>
      <c r="O42" s="30">
        <f t="shared" si="4"/>
        <v>0.80553299999999994</v>
      </c>
      <c r="P42" s="30">
        <f t="shared" si="4"/>
        <v>0</v>
      </c>
      <c r="Q42" s="30">
        <f t="shared" si="4"/>
        <v>0</v>
      </c>
      <c r="R42" s="30">
        <f t="shared" si="4"/>
        <v>0</v>
      </c>
      <c r="S42" s="30">
        <f t="shared" si="4"/>
        <v>0</v>
      </c>
      <c r="T42" s="30">
        <f t="shared" si="4"/>
        <v>0</v>
      </c>
      <c r="U42" s="30">
        <f t="shared" si="4"/>
        <v>0</v>
      </c>
      <c r="V42" s="30">
        <f t="shared" si="4"/>
        <v>0</v>
      </c>
      <c r="W42" s="30">
        <f t="shared" si="4"/>
        <v>0</v>
      </c>
      <c r="X42" s="30">
        <f t="shared" si="4"/>
        <v>0</v>
      </c>
      <c r="Y42" s="30">
        <f t="shared" si="4"/>
        <v>0</v>
      </c>
      <c r="Z42" s="30">
        <f t="shared" si="4"/>
        <v>0</v>
      </c>
      <c r="AA42" s="30">
        <f t="shared" si="4"/>
        <v>0</v>
      </c>
      <c r="AB42" s="30">
        <f t="shared" si="4"/>
        <v>0</v>
      </c>
      <c r="AC42" s="30">
        <f t="shared" si="4"/>
        <v>0</v>
      </c>
      <c r="AD42" s="30">
        <f t="shared" si="4"/>
        <v>0</v>
      </c>
      <c r="AE42" s="30">
        <f t="shared" si="4"/>
        <v>0</v>
      </c>
      <c r="AF42" s="30">
        <f t="shared" si="4"/>
        <v>0</v>
      </c>
      <c r="AG42" s="30">
        <f t="shared" si="4"/>
        <v>0</v>
      </c>
      <c r="AH42" s="30">
        <f t="shared" si="4"/>
        <v>0</v>
      </c>
      <c r="AI42" s="30">
        <f t="shared" si="4"/>
        <v>0</v>
      </c>
    </row>
    <row r="43" spans="1:35" x14ac:dyDescent="0.25">
      <c r="A43" s="47" t="s">
        <v>114</v>
      </c>
      <c r="B43" s="48" t="s">
        <v>130</v>
      </c>
      <c r="C43" s="44" t="s">
        <v>121</v>
      </c>
      <c r="D43" s="30">
        <f>((SUM(C18:C20))*277.77)*0.001</f>
        <v>5.2012129859585272</v>
      </c>
      <c r="E43" s="30">
        <f t="shared" ref="E43:AI43" si="5">((SUM(D18:D20))*277.77)*0.001</f>
        <v>5.230108613658297</v>
      </c>
      <c r="F43" s="30">
        <f t="shared" si="5"/>
        <v>5.2590042413580669</v>
      </c>
      <c r="G43" s="30">
        <f t="shared" si="5"/>
        <v>5.2590042413580669</v>
      </c>
      <c r="H43" s="30">
        <f t="shared" si="5"/>
        <v>5.2590042413580669</v>
      </c>
      <c r="I43" s="30">
        <f t="shared" si="5"/>
        <v>5.2590042413580669</v>
      </c>
      <c r="J43" s="30">
        <f t="shared" si="5"/>
        <v>5.2590042413580669</v>
      </c>
      <c r="K43" s="30">
        <f t="shared" si="5"/>
        <v>5.2590042413580669</v>
      </c>
      <c r="L43" s="30">
        <f t="shared" si="5"/>
        <v>5.2590042413580669</v>
      </c>
      <c r="M43" s="30">
        <f t="shared" si="5"/>
        <v>5.2590042413580669</v>
      </c>
      <c r="N43" s="30">
        <f t="shared" si="5"/>
        <v>5.2590042413580669</v>
      </c>
      <c r="O43" s="30">
        <f t="shared" si="5"/>
        <v>5.2590042413580669</v>
      </c>
      <c r="P43" s="30">
        <f t="shared" si="5"/>
        <v>5.2590042413580669</v>
      </c>
      <c r="Q43" s="30">
        <f t="shared" si="5"/>
        <v>5.2590042413580669</v>
      </c>
      <c r="R43" s="30">
        <f t="shared" si="5"/>
        <v>5.2590042413580669</v>
      </c>
      <c r="S43" s="30">
        <f t="shared" si="5"/>
        <v>5.9813949338523065</v>
      </c>
      <c r="T43" s="30">
        <f t="shared" si="5"/>
        <v>6.7037856263465478</v>
      </c>
      <c r="U43" s="30">
        <f t="shared" si="5"/>
        <v>7.4261763188407857</v>
      </c>
      <c r="V43" s="30">
        <f t="shared" si="5"/>
        <v>8.148567011335027</v>
      </c>
      <c r="W43" s="30">
        <f t="shared" si="5"/>
        <v>8.8709577038292657</v>
      </c>
      <c r="X43" s="30">
        <f t="shared" si="5"/>
        <v>9.5933483963235044</v>
      </c>
      <c r="Y43" s="30">
        <f t="shared" si="5"/>
        <v>10.315739088817747</v>
      </c>
      <c r="Z43" s="30">
        <f t="shared" si="5"/>
        <v>10.575799738115673</v>
      </c>
      <c r="AA43" s="30">
        <f t="shared" si="5"/>
        <v>10.575799738115673</v>
      </c>
      <c r="AB43" s="30">
        <f t="shared" si="5"/>
        <v>10.575799738115673</v>
      </c>
      <c r="AC43" s="30">
        <f t="shared" si="5"/>
        <v>10.575799738115673</v>
      </c>
      <c r="AD43" s="30">
        <f t="shared" si="5"/>
        <v>10.575799738115673</v>
      </c>
      <c r="AE43" s="30">
        <f t="shared" si="5"/>
        <v>10.575799738115673</v>
      </c>
      <c r="AF43" s="30">
        <f t="shared" si="5"/>
        <v>10.575799738115673</v>
      </c>
      <c r="AG43" s="30">
        <f t="shared" si="5"/>
        <v>10.575799738115673</v>
      </c>
      <c r="AH43" s="30">
        <f t="shared" si="5"/>
        <v>10.575799738115673</v>
      </c>
      <c r="AI43" s="30">
        <f t="shared" si="5"/>
        <v>10.575799738115673</v>
      </c>
    </row>
    <row r="44" spans="1:35" x14ac:dyDescent="0.25">
      <c r="A44" s="47" t="s">
        <v>115</v>
      </c>
      <c r="B44" s="48" t="s">
        <v>131</v>
      </c>
      <c r="C44" s="44" t="s">
        <v>122</v>
      </c>
      <c r="D44" s="30">
        <f>((SUM(C21:C22,C29))*277.77)*0.001</f>
        <v>15.668484145919477</v>
      </c>
      <c r="E44" s="30">
        <f t="shared" ref="E44:AI44" si="6">((SUM(D21:D22,D29))*277.77)*0.001</f>
        <v>16.841672647001641</v>
      </c>
      <c r="F44" s="30">
        <f t="shared" si="6"/>
        <v>6.7313982021273597</v>
      </c>
      <c r="G44" s="30">
        <f t="shared" si="6"/>
        <v>10.929341786966452</v>
      </c>
      <c r="H44" s="30">
        <f t="shared" si="6"/>
        <v>16.666514150856859</v>
      </c>
      <c r="I44" s="30">
        <f t="shared" si="6"/>
        <v>16.846027804333822</v>
      </c>
      <c r="J44" s="30">
        <f t="shared" si="6"/>
        <v>14.507006112941998</v>
      </c>
      <c r="K44" s="30">
        <f t="shared" si="6"/>
        <v>12.827921977889552</v>
      </c>
      <c r="L44" s="30">
        <f t="shared" si="6"/>
        <v>11.12106084283716</v>
      </c>
      <c r="M44" s="30">
        <f t="shared" si="6"/>
        <v>9.2513747328964744</v>
      </c>
      <c r="N44" s="30">
        <f t="shared" si="6"/>
        <v>6.8140027843137672</v>
      </c>
      <c r="O44" s="30">
        <f t="shared" si="6"/>
        <v>6.005279296343673</v>
      </c>
      <c r="P44" s="30">
        <f t="shared" si="6"/>
        <v>5.4140977203974456</v>
      </c>
      <c r="Q44" s="30">
        <f t="shared" si="6"/>
        <v>3.7403276067457618</v>
      </c>
      <c r="R44" s="30">
        <f t="shared" si="6"/>
        <v>2.5327265685349101</v>
      </c>
      <c r="S44" s="30">
        <f t="shared" si="6"/>
        <v>1.0352559021956229</v>
      </c>
      <c r="T44" s="30">
        <f t="shared" si="6"/>
        <v>0</v>
      </c>
      <c r="U44" s="30">
        <f t="shared" si="6"/>
        <v>0</v>
      </c>
      <c r="V44" s="30">
        <f t="shared" si="6"/>
        <v>0</v>
      </c>
      <c r="W44" s="30">
        <f t="shared" si="6"/>
        <v>0</v>
      </c>
      <c r="X44" s="30">
        <f t="shared" si="6"/>
        <v>0</v>
      </c>
      <c r="Y44" s="30">
        <f t="shared" si="6"/>
        <v>0</v>
      </c>
      <c r="Z44" s="30">
        <f t="shared" si="6"/>
        <v>0</v>
      </c>
      <c r="AA44" s="30">
        <f t="shared" si="6"/>
        <v>0</v>
      </c>
      <c r="AB44" s="30">
        <f t="shared" si="6"/>
        <v>0</v>
      </c>
      <c r="AC44" s="30">
        <f t="shared" si="6"/>
        <v>0</v>
      </c>
      <c r="AD44" s="30">
        <f t="shared" si="6"/>
        <v>0</v>
      </c>
      <c r="AE44" s="30">
        <f t="shared" si="6"/>
        <v>0</v>
      </c>
      <c r="AF44" s="30">
        <f t="shared" si="6"/>
        <v>0</v>
      </c>
      <c r="AG44" s="30">
        <f t="shared" si="6"/>
        <v>0</v>
      </c>
      <c r="AH44" s="30">
        <f t="shared" si="6"/>
        <v>0</v>
      </c>
      <c r="AI44" s="30">
        <f t="shared" si="6"/>
        <v>0</v>
      </c>
    </row>
    <row r="45" spans="1:35" x14ac:dyDescent="0.25">
      <c r="A45" s="47" t="s">
        <v>142</v>
      </c>
      <c r="B45" s="49" t="s">
        <v>132</v>
      </c>
      <c r="C45" s="44" t="s">
        <v>121</v>
      </c>
      <c r="D45" s="30">
        <f>((C24)*277.77)*0.001</f>
        <v>3.7373143122691199</v>
      </c>
      <c r="E45" s="30">
        <f t="shared" ref="E45:AG45" si="7">((D24)*277.77)*0.001</f>
        <v>4.4168260054089599</v>
      </c>
      <c r="F45" s="30">
        <f t="shared" si="7"/>
        <v>5.38976320240464</v>
      </c>
      <c r="G45" s="30">
        <f t="shared" si="7"/>
        <v>6.47080453239984</v>
      </c>
      <c r="H45" s="30">
        <f t="shared" si="7"/>
        <v>7.5518458623950391</v>
      </c>
      <c r="I45" s="30">
        <f t="shared" si="7"/>
        <v>8.6328871923902391</v>
      </c>
      <c r="J45" s="30">
        <f t="shared" si="7"/>
        <v>9.713928522385439</v>
      </c>
      <c r="K45" s="30">
        <f t="shared" si="7"/>
        <v>10.794969852380639</v>
      </c>
      <c r="L45" s="30">
        <f t="shared" si="7"/>
        <v>11.876011182375841</v>
      </c>
      <c r="M45" s="30">
        <f t="shared" si="7"/>
        <v>12.957052512371039</v>
      </c>
      <c r="N45" s="30">
        <f t="shared" si="7"/>
        <v>13.899102814223999</v>
      </c>
      <c r="O45" s="30">
        <f t="shared" si="7"/>
        <v>13.899102814223999</v>
      </c>
      <c r="P45" s="30">
        <f t="shared" si="7"/>
        <v>15.057361382076</v>
      </c>
      <c r="Q45" s="30">
        <f t="shared" si="7"/>
        <v>16.215619949927998</v>
      </c>
      <c r="R45" s="30">
        <f t="shared" si="7"/>
        <v>17.37387851778</v>
      </c>
      <c r="S45" s="30">
        <f t="shared" si="7"/>
        <v>18.532137085631998</v>
      </c>
      <c r="T45" s="30">
        <f t="shared" si="7"/>
        <v>19.690395653483996</v>
      </c>
      <c r="U45" s="30">
        <f t="shared" si="7"/>
        <v>20.848654221336002</v>
      </c>
      <c r="V45" s="30">
        <f t="shared" si="7"/>
        <v>22.006912789188</v>
      </c>
      <c r="W45" s="30">
        <f t="shared" si="7"/>
        <v>23.165171357039998</v>
      </c>
      <c r="X45" s="30">
        <f t="shared" si="7"/>
        <v>24.323429924891997</v>
      </c>
      <c r="Y45" s="30">
        <f t="shared" si="7"/>
        <v>25.481688492743999</v>
      </c>
      <c r="Z45" s="30">
        <f t="shared" si="7"/>
        <v>26.639947060595997</v>
      </c>
      <c r="AA45" s="30">
        <f t="shared" si="7"/>
        <v>27.798205628447999</v>
      </c>
      <c r="AB45" s="30">
        <f t="shared" si="7"/>
        <v>28.956464196300001</v>
      </c>
      <c r="AC45" s="30">
        <f t="shared" si="7"/>
        <v>30.114722764151999</v>
      </c>
      <c r="AD45" s="30">
        <f t="shared" si="7"/>
        <v>31.272981332004001</v>
      </c>
      <c r="AE45" s="30">
        <f t="shared" si="7"/>
        <v>32.431239899855996</v>
      </c>
      <c r="AF45" s="30">
        <f t="shared" si="7"/>
        <v>33.589498467707998</v>
      </c>
      <c r="AG45" s="30">
        <f t="shared" si="7"/>
        <v>34.747757035559999</v>
      </c>
      <c r="AH45" s="30">
        <v>34.747757035559999</v>
      </c>
      <c r="AI45" s="30">
        <v>34.747757035559999</v>
      </c>
    </row>
    <row r="46" spans="1:35" x14ac:dyDescent="0.25">
      <c r="A46" s="47" t="s">
        <v>117</v>
      </c>
      <c r="B46" s="49" t="s">
        <v>133</v>
      </c>
      <c r="C46" s="44" t="s">
        <v>121</v>
      </c>
      <c r="D46" s="30">
        <f>(C23*277.77)*0.001</f>
        <v>0</v>
      </c>
      <c r="E46" s="30">
        <f t="shared" ref="E46:AG46" si="8">(D23*277.77)*0.001</f>
        <v>0</v>
      </c>
      <c r="F46" s="30">
        <f t="shared" si="8"/>
        <v>0</v>
      </c>
      <c r="G46" s="30">
        <f t="shared" si="8"/>
        <v>0</v>
      </c>
      <c r="H46" s="30">
        <f t="shared" si="8"/>
        <v>0</v>
      </c>
      <c r="I46" s="30">
        <f t="shared" si="8"/>
        <v>0</v>
      </c>
      <c r="J46" s="30">
        <f t="shared" si="8"/>
        <v>0</v>
      </c>
      <c r="K46" s="30">
        <f t="shared" si="8"/>
        <v>0</v>
      </c>
      <c r="L46" s="30">
        <f t="shared" si="8"/>
        <v>0</v>
      </c>
      <c r="M46" s="30">
        <f t="shared" si="8"/>
        <v>0</v>
      </c>
      <c r="N46" s="30">
        <f t="shared" si="8"/>
        <v>0</v>
      </c>
      <c r="O46" s="30">
        <f t="shared" si="8"/>
        <v>0</v>
      </c>
      <c r="P46" s="30">
        <f t="shared" si="8"/>
        <v>0</v>
      </c>
      <c r="Q46" s="30">
        <f t="shared" si="8"/>
        <v>0</v>
      </c>
      <c r="R46" s="30">
        <f t="shared" si="8"/>
        <v>0</v>
      </c>
      <c r="S46" s="30">
        <f t="shared" si="8"/>
        <v>0</v>
      </c>
      <c r="T46" s="30">
        <f t="shared" si="8"/>
        <v>0</v>
      </c>
      <c r="U46" s="30">
        <f t="shared" si="8"/>
        <v>0</v>
      </c>
      <c r="V46" s="30">
        <f t="shared" si="8"/>
        <v>0</v>
      </c>
      <c r="W46" s="30">
        <f t="shared" si="8"/>
        <v>0</v>
      </c>
      <c r="X46" s="30">
        <f t="shared" si="8"/>
        <v>0</v>
      </c>
      <c r="Y46" s="30">
        <f t="shared" si="8"/>
        <v>0</v>
      </c>
      <c r="Z46" s="30">
        <f t="shared" si="8"/>
        <v>0</v>
      </c>
      <c r="AA46" s="30">
        <f t="shared" si="8"/>
        <v>0</v>
      </c>
      <c r="AB46" s="30">
        <f t="shared" si="8"/>
        <v>0</v>
      </c>
      <c r="AC46" s="30">
        <f t="shared" si="8"/>
        <v>0</v>
      </c>
      <c r="AD46" s="30">
        <f t="shared" si="8"/>
        <v>0</v>
      </c>
      <c r="AE46" s="30">
        <f t="shared" si="8"/>
        <v>0</v>
      </c>
      <c r="AF46" s="30">
        <f t="shared" si="8"/>
        <v>0</v>
      </c>
      <c r="AG46" s="30">
        <f t="shared" si="8"/>
        <v>0</v>
      </c>
      <c r="AH46" s="30">
        <v>0</v>
      </c>
      <c r="AI46" s="30">
        <v>0</v>
      </c>
    </row>
    <row r="47" spans="1:35" x14ac:dyDescent="0.25">
      <c r="A47" s="47" t="s">
        <v>82</v>
      </c>
      <c r="B47" s="49" t="s">
        <v>136</v>
      </c>
      <c r="C47" s="44" t="s">
        <v>121</v>
      </c>
      <c r="D47" s="30">
        <f>((C27)*277.77)*0.001</f>
        <v>0</v>
      </c>
      <c r="E47" s="30">
        <f t="shared" ref="E47:AG47" si="9">((D27)*277.77)*0.001</f>
        <v>0</v>
      </c>
      <c r="F47" s="30">
        <f t="shared" si="9"/>
        <v>0</v>
      </c>
      <c r="G47" s="30">
        <f t="shared" si="9"/>
        <v>0</v>
      </c>
      <c r="H47" s="30">
        <f t="shared" si="9"/>
        <v>0</v>
      </c>
      <c r="I47" s="30">
        <f t="shared" si="9"/>
        <v>0</v>
      </c>
      <c r="J47" s="30">
        <f t="shared" si="9"/>
        <v>0</v>
      </c>
      <c r="K47" s="30">
        <f t="shared" si="9"/>
        <v>0</v>
      </c>
      <c r="L47" s="30">
        <f t="shared" si="9"/>
        <v>0</v>
      </c>
      <c r="M47" s="30">
        <f t="shared" si="9"/>
        <v>0.35837505488825866</v>
      </c>
      <c r="N47" s="30">
        <f t="shared" si="9"/>
        <v>1.7242398096042584</v>
      </c>
      <c r="O47" s="30">
        <f t="shared" si="9"/>
        <v>2.5527246902601193</v>
      </c>
      <c r="P47" s="30">
        <f t="shared" si="9"/>
        <v>3.2826942580916243</v>
      </c>
      <c r="Q47" s="30">
        <f t="shared" si="9"/>
        <v>3.6370733702365596</v>
      </c>
      <c r="R47" s="30">
        <f t="shared" si="9"/>
        <v>3.7090946079258829</v>
      </c>
      <c r="S47" s="30">
        <f t="shared" si="9"/>
        <v>3.2880478716933021</v>
      </c>
      <c r="T47" s="30">
        <f t="shared" si="9"/>
        <v>2.9288897569526577</v>
      </c>
      <c r="U47" s="30">
        <f t="shared" si="9"/>
        <v>8.9438106559602666</v>
      </c>
      <c r="V47" s="30">
        <f t="shared" si="9"/>
        <v>9.3712214852704179</v>
      </c>
      <c r="W47" s="30">
        <f t="shared" si="9"/>
        <v>10.650986336885321</v>
      </c>
      <c r="X47" s="30">
        <f t="shared" si="9"/>
        <v>11.105565147450726</v>
      </c>
      <c r="Y47" s="30">
        <f t="shared" si="9"/>
        <v>10.828740886959638</v>
      </c>
      <c r="Z47" s="30">
        <f t="shared" si="9"/>
        <v>10.615561469877981</v>
      </c>
      <c r="AA47" s="30">
        <f t="shared" si="9"/>
        <v>10.540612854576001</v>
      </c>
      <c r="AB47" s="30">
        <f t="shared" si="9"/>
        <v>10.473845419890935</v>
      </c>
      <c r="AC47" s="30">
        <f t="shared" si="9"/>
        <v>10.459976900007808</v>
      </c>
      <c r="AD47" s="30">
        <f t="shared" si="9"/>
        <v>10.400819793168152</v>
      </c>
      <c r="AE47" s="30">
        <f t="shared" si="9"/>
        <v>10.341662686328498</v>
      </c>
      <c r="AF47" s="30">
        <f t="shared" si="9"/>
        <v>10.282505579488841</v>
      </c>
      <c r="AG47" s="30">
        <f t="shared" si="9"/>
        <v>10.238444668301373</v>
      </c>
      <c r="AH47" s="30">
        <v>10.238444668301373</v>
      </c>
      <c r="AI47" s="30">
        <v>10.238444668301373</v>
      </c>
    </row>
    <row r="48" spans="1:35" x14ac:dyDescent="0.25">
      <c r="A48" s="47" t="s">
        <v>120</v>
      </c>
      <c r="B48" s="49" t="s">
        <v>135</v>
      </c>
      <c r="C48" s="44" t="s">
        <v>121</v>
      </c>
      <c r="D48" s="30">
        <f>(C25*277.77)*0.001</f>
        <v>0.56314711143936003</v>
      </c>
      <c r="E48" s="30">
        <f t="shared" ref="E48:AI48" si="10">(D25*277.77)*0.001</f>
        <v>0.59061770224127996</v>
      </c>
      <c r="F48" s="30">
        <f t="shared" si="10"/>
        <v>0.64555888384512006</v>
      </c>
      <c r="G48" s="30">
        <f t="shared" si="10"/>
        <v>0.98894126886912004</v>
      </c>
      <c r="H48" s="30">
        <f t="shared" si="10"/>
        <v>1.33232365389312</v>
      </c>
      <c r="I48" s="30">
        <f t="shared" si="10"/>
        <v>1.6757060389171199</v>
      </c>
      <c r="J48" s="30">
        <f t="shared" si="10"/>
        <v>2.01908842394112</v>
      </c>
      <c r="K48" s="30">
        <f t="shared" si="10"/>
        <v>2.3624708089651199</v>
      </c>
      <c r="L48" s="30">
        <f t="shared" si="10"/>
        <v>2.7058531939891197</v>
      </c>
      <c r="M48" s="30">
        <f t="shared" si="10"/>
        <v>3.0492355790131196</v>
      </c>
      <c r="N48" s="30">
        <f t="shared" si="10"/>
        <v>3.3926179640371203</v>
      </c>
      <c r="O48" s="30">
        <f t="shared" si="10"/>
        <v>3.7360003490611198</v>
      </c>
      <c r="P48" s="30">
        <f t="shared" si="10"/>
        <v>3.8733533030707199</v>
      </c>
      <c r="Q48" s="30">
        <f t="shared" si="10"/>
        <v>4.0107062570803196</v>
      </c>
      <c r="R48" s="30">
        <f t="shared" si="10"/>
        <v>4.1480592110899197</v>
      </c>
      <c r="S48" s="30">
        <f t="shared" si="10"/>
        <v>4.2854121650995207</v>
      </c>
      <c r="T48" s="30">
        <f t="shared" si="10"/>
        <v>4.42276511910912</v>
      </c>
      <c r="U48" s="30">
        <f t="shared" si="10"/>
        <v>4.5601180731187201</v>
      </c>
      <c r="V48" s="30">
        <f t="shared" si="10"/>
        <v>4.6974710271283202</v>
      </c>
      <c r="W48" s="30">
        <f t="shared" si="10"/>
        <v>4.8348239811379203</v>
      </c>
      <c r="X48" s="30">
        <f t="shared" si="10"/>
        <v>4.9721769351475205</v>
      </c>
      <c r="Y48" s="30">
        <f t="shared" si="10"/>
        <v>5.1095298891571197</v>
      </c>
      <c r="Z48" s="30">
        <f t="shared" si="10"/>
        <v>5.2468828431667198</v>
      </c>
      <c r="AA48" s="30">
        <f t="shared" si="10"/>
        <v>5.3842357971763199</v>
      </c>
      <c r="AB48" s="30">
        <f t="shared" si="10"/>
        <v>5.4941181603839997</v>
      </c>
      <c r="AC48" s="30">
        <f t="shared" si="10"/>
        <v>5.4941181603839997</v>
      </c>
      <c r="AD48" s="30">
        <f t="shared" si="10"/>
        <v>5.4941181603839997</v>
      </c>
      <c r="AE48" s="30">
        <f t="shared" si="10"/>
        <v>5.4941181603839997</v>
      </c>
      <c r="AF48" s="30">
        <f t="shared" si="10"/>
        <v>5.4941181603839997</v>
      </c>
      <c r="AG48" s="30">
        <f t="shared" si="10"/>
        <v>5.4941181603839997</v>
      </c>
      <c r="AH48" s="30">
        <f t="shared" si="10"/>
        <v>5.0683240029542391</v>
      </c>
      <c r="AI48" s="30">
        <f t="shared" si="10"/>
        <v>5.1782063661619198</v>
      </c>
    </row>
    <row r="49" spans="1:35" ht="15.75" thickBot="1" x14ac:dyDescent="0.3">
      <c r="A49" s="50" t="s">
        <v>81</v>
      </c>
      <c r="B49" s="51" t="s">
        <v>134</v>
      </c>
      <c r="C49" s="44" t="s">
        <v>121</v>
      </c>
      <c r="D49" s="30">
        <f>(C26*277.77)*0.001</f>
        <v>8.0163581356871987</v>
      </c>
      <c r="E49" s="30">
        <f t="shared" ref="E49:AG49" si="11">(D26*277.77)*0.001</f>
        <v>9.1488630246624005</v>
      </c>
      <c r="F49" s="30">
        <f t="shared" si="11"/>
        <v>9.748424436472801</v>
      </c>
      <c r="G49" s="30">
        <f t="shared" si="11"/>
        <v>11.635932584764799</v>
      </c>
      <c r="H49" s="30">
        <f t="shared" si="11"/>
        <v>13.5234407330568</v>
      </c>
      <c r="I49" s="30">
        <f t="shared" si="11"/>
        <v>15.410948881348801</v>
      </c>
      <c r="J49" s="30">
        <f t="shared" si="11"/>
        <v>17.298457029640797</v>
      </c>
      <c r="K49" s="30">
        <f t="shared" si="11"/>
        <v>19.185965177932797</v>
      </c>
      <c r="L49" s="30">
        <f t="shared" si="11"/>
        <v>21.073473326224796</v>
      </c>
      <c r="M49" s="30">
        <f t="shared" si="11"/>
        <v>22.960981474516796</v>
      </c>
      <c r="N49" s="30">
        <f t="shared" si="11"/>
        <v>24.848489622808799</v>
      </c>
      <c r="O49" s="30">
        <f t="shared" si="11"/>
        <v>26.647173858239999</v>
      </c>
      <c r="P49" s="30">
        <f t="shared" si="11"/>
        <v>27.127788143136875</v>
      </c>
      <c r="Q49" s="30">
        <f t="shared" si="11"/>
        <v>28.423763774610009</v>
      </c>
      <c r="R49" s="30">
        <f t="shared" si="11"/>
        <v>29.399877312347606</v>
      </c>
      <c r="S49" s="30">
        <f t="shared" si="11"/>
        <v>30.14032494812216</v>
      </c>
      <c r="T49" s="30">
        <f t="shared" si="11"/>
        <v>30.348907296857032</v>
      </c>
      <c r="U49" s="30">
        <f t="shared" si="11"/>
        <v>36.89096200049844</v>
      </c>
      <c r="V49" s="30">
        <f t="shared" si="11"/>
        <v>38.77847014879044</v>
      </c>
      <c r="W49" s="30">
        <f t="shared" si="11"/>
        <v>40.179363131723306</v>
      </c>
      <c r="X49" s="30">
        <f t="shared" si="11"/>
        <v>40.179363131723306</v>
      </c>
      <c r="Y49" s="30">
        <f t="shared" si="11"/>
        <v>40.179363131723306</v>
      </c>
      <c r="Z49" s="30">
        <f t="shared" si="11"/>
        <v>40.179363131723306</v>
      </c>
      <c r="AA49" s="30">
        <f t="shared" si="11"/>
        <v>40.029756942948325</v>
      </c>
      <c r="AB49" s="30">
        <f t="shared" si="11"/>
        <v>39.811733869021445</v>
      </c>
      <c r="AC49" s="30">
        <f t="shared" si="11"/>
        <v>39.710414889607037</v>
      </c>
      <c r="AD49" s="30">
        <f t="shared" si="11"/>
        <v>39.518518736279773</v>
      </c>
      <c r="AE49" s="30">
        <f t="shared" si="11"/>
        <v>39.326622582952517</v>
      </c>
      <c r="AF49" s="30">
        <f t="shared" si="11"/>
        <v>39.13472642962526</v>
      </c>
      <c r="AG49" s="30">
        <f t="shared" si="11"/>
        <v>38.973022667602109</v>
      </c>
      <c r="AH49" s="30">
        <v>38.973022667602109</v>
      </c>
      <c r="AI49" s="30">
        <v>38.973022667602109</v>
      </c>
    </row>
    <row r="50" spans="1:35" x14ac:dyDescent="0.25">
      <c r="A50" s="8"/>
      <c r="B50" s="37"/>
      <c r="D50" s="19">
        <f>SUM(D39:D49)</f>
        <v>44.229052161331516</v>
      </c>
      <c r="E50" s="19">
        <f t="shared" ref="E50:AI50" si="12">SUM(E39:E49)</f>
        <v>44.374780310394343</v>
      </c>
      <c r="F50" s="19">
        <f t="shared" si="12"/>
        <v>44.495758290259026</v>
      </c>
      <c r="G50" s="19">
        <f t="shared" si="12"/>
        <v>53.005706903576609</v>
      </c>
      <c r="H50" s="19">
        <f t="shared" si="12"/>
        <v>53.528585711835369</v>
      </c>
      <c r="I50" s="19">
        <f t="shared" si="12"/>
        <v>54.02368752009415</v>
      </c>
      <c r="J50" s="19">
        <f t="shared" si="12"/>
        <v>54.492123408352953</v>
      </c>
      <c r="K50" s="19">
        <f t="shared" si="12"/>
        <v>55.958309136611717</v>
      </c>
      <c r="L50" s="19">
        <f t="shared" si="12"/>
        <v>57.424494864870525</v>
      </c>
      <c r="M50" s="19">
        <f t="shared" si="12"/>
        <v>58.86401467312929</v>
      </c>
      <c r="N50" s="19">
        <f t="shared" si="12"/>
        <v>60.60434731443155</v>
      </c>
      <c r="O50" s="19">
        <f t="shared" si="12"/>
        <v>62.04386712269033</v>
      </c>
      <c r="P50" s="19">
        <f t="shared" si="12"/>
        <v>62.741323813646034</v>
      </c>
      <c r="Q50" s="19">
        <f t="shared" si="12"/>
        <v>63.412114584601838</v>
      </c>
      <c r="R50" s="19">
        <f t="shared" si="12"/>
        <v>64.081794275557428</v>
      </c>
      <c r="S50" s="19">
        <f t="shared" si="12"/>
        <v>65.054508959556557</v>
      </c>
      <c r="T50" s="19">
        <f t="shared" si="12"/>
        <v>65.725299730512177</v>
      </c>
      <c r="U50" s="19">
        <f t="shared" si="12"/>
        <v>87.848800057287477</v>
      </c>
      <c r="V50" s="19">
        <f t="shared" si="12"/>
        <v>94.203278165167603</v>
      </c>
      <c r="W50" s="19">
        <f t="shared" si="12"/>
        <v>99.338361043147387</v>
      </c>
      <c r="X50" s="19">
        <f t="shared" si="12"/>
        <v>101.58360439704497</v>
      </c>
      <c r="Y50" s="19">
        <f t="shared" si="12"/>
        <v>103.20389547496747</v>
      </c>
      <c r="Z50" s="19">
        <f t="shared" si="12"/>
        <v>104.50032757095376</v>
      </c>
      <c r="AA50" s="19">
        <f t="shared" si="12"/>
        <v>105.52495532791615</v>
      </c>
      <c r="AB50" s="19">
        <f t="shared" si="12"/>
        <v>106.51834102847528</v>
      </c>
      <c r="AC50" s="19">
        <f t="shared" si="12"/>
        <v>107.57232097957294</v>
      </c>
      <c r="AD50" s="19">
        <f t="shared" si="12"/>
        <v>108.34892735482508</v>
      </c>
      <c r="AE50" s="19">
        <f t="shared" si="12"/>
        <v>109.05053677684407</v>
      </c>
      <c r="AF50" s="19">
        <f t="shared" si="12"/>
        <v>109.74281426653637</v>
      </c>
      <c r="AG50" s="19">
        <f t="shared" si="12"/>
        <v>110.47340878614418</v>
      </c>
      <c r="AH50" s="19">
        <f t="shared" si="12"/>
        <v>110.04761462871441</v>
      </c>
      <c r="AI50" s="19">
        <f t="shared" si="12"/>
        <v>110.15749699192209</v>
      </c>
    </row>
    <row r="51" spans="1:35" x14ac:dyDescent="0.25">
      <c r="A51" s="8"/>
      <c r="B51" s="37"/>
      <c r="C51" s="1" t="s">
        <v>182</v>
      </c>
      <c r="D51" s="19">
        <v>44.229052161331516</v>
      </c>
      <c r="E51" s="19">
        <v>44.374780310394314</v>
      </c>
      <c r="F51" s="19">
        <v>44.495758290259026</v>
      </c>
      <c r="G51" s="19">
        <v>53.005706903576581</v>
      </c>
      <c r="H51" s="19">
        <v>53.528585711835369</v>
      </c>
      <c r="I51" s="19">
        <v>54.02368752009415</v>
      </c>
      <c r="J51" s="19">
        <v>54.492123408352924</v>
      </c>
      <c r="K51" s="19">
        <v>55.958309136611717</v>
      </c>
      <c r="L51" s="19">
        <v>57.424494864870525</v>
      </c>
      <c r="M51" s="19">
        <v>58.864014673129276</v>
      </c>
      <c r="N51" s="19">
        <v>60.604347314431543</v>
      </c>
      <c r="O51" s="19">
        <v>62.043867122690322</v>
      </c>
      <c r="P51" s="8">
        <v>62.741323813646034</v>
      </c>
      <c r="Q51" s="19">
        <v>63.412114584601696</v>
      </c>
      <c r="R51" s="19">
        <v>64.081794275557414</v>
      </c>
      <c r="S51" s="19">
        <v>65.054508959556628</v>
      </c>
      <c r="T51" s="19">
        <v>65.725299730512404</v>
      </c>
      <c r="U51" s="19">
        <v>66.422756421467795</v>
      </c>
      <c r="V51" s="19">
        <v>67.06577019242377</v>
      </c>
      <c r="W51" s="19">
        <v>68.065150796422813</v>
      </c>
      <c r="X51" s="19">
        <v>68.735941567378575</v>
      </c>
      <c r="Y51" s="19">
        <v>69.433398258334165</v>
      </c>
      <c r="Z51" s="19">
        <v>70.32611518233324</v>
      </c>
      <c r="AA51" s="19">
        <v>70.918019273289076</v>
      </c>
      <c r="AB51" s="19">
        <v>71.548533019375924</v>
      </c>
      <c r="AC51" s="19">
        <v>73.084818504593329</v>
      </c>
      <c r="AD51" s="19">
        <v>73.687555250680191</v>
      </c>
      <c r="AE51" s="19">
        <v>74.291403076767438</v>
      </c>
      <c r="AF51" s="19">
        <v>74.868584982854344</v>
      </c>
      <c r="AG51" s="19">
        <v>75.792578733879793</v>
      </c>
      <c r="AH51" s="19">
        <v>76.228804074397118</v>
      </c>
      <c r="AI51" s="19">
        <v>76.735649978159813</v>
      </c>
    </row>
    <row r="52" spans="1:35" x14ac:dyDescent="0.25">
      <c r="A52" s="8"/>
      <c r="B52" s="37"/>
      <c r="D52" s="77">
        <f t="shared" ref="D52:T52" si="13">D51-D50</f>
        <v>0</v>
      </c>
      <c r="E52" s="77">
        <f t="shared" si="13"/>
        <v>0</v>
      </c>
      <c r="F52" s="77">
        <f t="shared" si="13"/>
        <v>0</v>
      </c>
      <c r="G52" s="77">
        <f t="shared" si="13"/>
        <v>0</v>
      </c>
      <c r="H52" s="77">
        <f t="shared" si="13"/>
        <v>0</v>
      </c>
      <c r="I52" s="77">
        <f t="shared" si="13"/>
        <v>0</v>
      </c>
      <c r="J52" s="77">
        <f t="shared" si="13"/>
        <v>0</v>
      </c>
      <c r="K52" s="77">
        <f t="shared" si="13"/>
        <v>0</v>
      </c>
      <c r="L52" s="77">
        <f t="shared" si="13"/>
        <v>0</v>
      </c>
      <c r="M52" s="77">
        <f t="shared" si="13"/>
        <v>0</v>
      </c>
      <c r="N52" s="77">
        <f t="shared" si="13"/>
        <v>0</v>
      </c>
      <c r="O52" s="77">
        <f t="shared" si="13"/>
        <v>0</v>
      </c>
      <c r="P52" s="77">
        <f t="shared" si="13"/>
        <v>0</v>
      </c>
      <c r="Q52" s="77">
        <f t="shared" si="13"/>
        <v>-1.4210854715202004E-13</v>
      </c>
      <c r="R52" s="77">
        <f t="shared" si="13"/>
        <v>0</v>
      </c>
      <c r="S52" s="77">
        <f t="shared" si="13"/>
        <v>0</v>
      </c>
      <c r="T52" s="77">
        <f t="shared" si="13"/>
        <v>2.2737367544323206E-13</v>
      </c>
      <c r="U52" s="19">
        <f>U50-U51</f>
        <v>21.426043635819681</v>
      </c>
      <c r="V52" s="19">
        <f t="shared" ref="V52:AI52" si="14">V50-V51</f>
        <v>27.137507972743833</v>
      </c>
      <c r="W52" s="19">
        <f t="shared" si="14"/>
        <v>31.273210246724574</v>
      </c>
      <c r="X52" s="19">
        <f t="shared" si="14"/>
        <v>32.84766282966639</v>
      </c>
      <c r="Y52" s="19">
        <f t="shared" si="14"/>
        <v>33.770497216633302</v>
      </c>
      <c r="Z52" s="19">
        <f t="shared" si="14"/>
        <v>34.174212388620518</v>
      </c>
      <c r="AA52" s="19">
        <f t="shared" si="14"/>
        <v>34.60693605462707</v>
      </c>
      <c r="AB52" s="19">
        <f t="shared" si="14"/>
        <v>34.969808009099353</v>
      </c>
      <c r="AC52" s="19">
        <f t="shared" si="14"/>
        <v>34.487502474979607</v>
      </c>
      <c r="AD52" s="19">
        <f t="shared" si="14"/>
        <v>34.661372104144888</v>
      </c>
      <c r="AE52" s="19">
        <f t="shared" si="14"/>
        <v>34.759133700076632</v>
      </c>
      <c r="AF52" s="19">
        <f t="shared" si="14"/>
        <v>34.874229283682027</v>
      </c>
      <c r="AG52" s="19">
        <f t="shared" si="14"/>
        <v>34.680830052264383</v>
      </c>
      <c r="AH52" s="19">
        <f t="shared" si="14"/>
        <v>33.818810554317295</v>
      </c>
      <c r="AI52" s="19">
        <f t="shared" si="14"/>
        <v>33.421847013762275</v>
      </c>
    </row>
    <row r="53" spans="1:35" x14ac:dyDescent="0.25">
      <c r="A53" s="8"/>
      <c r="B53" s="37"/>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row>
    <row r="54" spans="1:35" x14ac:dyDescent="0.25">
      <c r="A54" s="8" t="s">
        <v>110</v>
      </c>
      <c r="B54" s="37" t="s">
        <v>126</v>
      </c>
      <c r="C54" t="s">
        <v>121</v>
      </c>
      <c r="D54" s="19">
        <v>0</v>
      </c>
      <c r="E54" s="19">
        <v>0</v>
      </c>
      <c r="F54" s="19">
        <v>0</v>
      </c>
      <c r="G54" s="19">
        <v>0</v>
      </c>
      <c r="H54" s="19">
        <v>0</v>
      </c>
      <c r="I54" s="19">
        <v>0</v>
      </c>
      <c r="J54" s="19">
        <v>0</v>
      </c>
      <c r="K54" s="19">
        <v>0</v>
      </c>
      <c r="L54" s="19">
        <v>0</v>
      </c>
      <c r="M54" s="19">
        <v>0</v>
      </c>
      <c r="N54" s="19">
        <v>0</v>
      </c>
      <c r="O54" s="19">
        <v>0</v>
      </c>
      <c r="P54" s="19">
        <v>0</v>
      </c>
      <c r="Q54" s="19">
        <v>0</v>
      </c>
      <c r="R54" s="19">
        <v>0</v>
      </c>
      <c r="S54" s="19">
        <v>0</v>
      </c>
      <c r="T54" s="19">
        <v>1.3845219551661152</v>
      </c>
      <c r="U54" s="19">
        <v>1.3171500354240668</v>
      </c>
      <c r="V54" s="19">
        <v>1.2336166728990927</v>
      </c>
      <c r="W54" s="19">
        <v>1.1012707939232969</v>
      </c>
      <c r="X54" s="19">
        <v>1.0485691750787132</v>
      </c>
      <c r="Y54" s="19">
        <v>1.0262722621630727</v>
      </c>
      <c r="Z54" s="19">
        <v>1.0724420312702423</v>
      </c>
      <c r="AA54" s="19">
        <v>1.0671854837021677</v>
      </c>
      <c r="AB54" s="19">
        <v>1.0017162695331687</v>
      </c>
      <c r="AC54" s="19">
        <v>0.97875813574542858</v>
      </c>
      <c r="AD54" s="19">
        <v>0.86937062327091497</v>
      </c>
      <c r="AE54" s="19">
        <v>0.86751728241228976</v>
      </c>
      <c r="AF54" s="19">
        <v>0.86751728241228976</v>
      </c>
      <c r="AG54" s="19">
        <v>1.2328657063942716</v>
      </c>
      <c r="AH54" s="19">
        <v>3.3190761041686243</v>
      </c>
      <c r="AI54" s="19">
        <v>3.3343979521174938</v>
      </c>
    </row>
    <row r="55" spans="1:35" x14ac:dyDescent="0.25">
      <c r="A55" s="8" t="s">
        <v>111</v>
      </c>
      <c r="B55" s="37" t="s">
        <v>127</v>
      </c>
      <c r="C55" t="s">
        <v>121</v>
      </c>
      <c r="D55" s="19">
        <v>0.40002926606691841</v>
      </c>
      <c r="E55" s="19">
        <v>0.45003292432528313</v>
      </c>
      <c r="F55" s="19">
        <v>0.50003658258364792</v>
      </c>
      <c r="G55" s="19">
        <v>1.500109747750944</v>
      </c>
      <c r="H55" s="19">
        <v>2.5001829129182402</v>
      </c>
      <c r="I55" s="19">
        <v>3.5002560780855361</v>
      </c>
      <c r="J55" s="19">
        <v>3.5002560780855361</v>
      </c>
      <c r="K55" s="19">
        <v>3.5002560780855361</v>
      </c>
      <c r="L55" s="19">
        <v>4.5003292432528319</v>
      </c>
      <c r="M55" s="19">
        <v>4.5003292432528319</v>
      </c>
      <c r="N55" s="19">
        <v>4.5003292432528319</v>
      </c>
      <c r="O55" s="19">
        <v>4.1058722323583998</v>
      </c>
      <c r="P55" s="19">
        <v>3.9124843366947655</v>
      </c>
      <c r="Q55" s="19">
        <v>3.220104599039344</v>
      </c>
      <c r="R55" s="19">
        <v>3.1757179917578147</v>
      </c>
      <c r="S55" s="19">
        <v>3.1106170644034878</v>
      </c>
      <c r="T55" s="19">
        <v>2.7268408003756837</v>
      </c>
      <c r="U55" s="19">
        <v>2.6527565228220524</v>
      </c>
      <c r="V55" s="19">
        <v>2.5911816334487279</v>
      </c>
      <c r="W55" s="19">
        <v>2.4612842241069295</v>
      </c>
      <c r="X55" s="19">
        <v>2.3100974167423223</v>
      </c>
      <c r="Y55" s="19">
        <v>2.1274373005590852</v>
      </c>
      <c r="Z55" s="19">
        <v>2.0843097628116967</v>
      </c>
      <c r="AA55" s="19">
        <v>2.0622022107104434</v>
      </c>
      <c r="AB55" s="19">
        <v>1.9601007712505789</v>
      </c>
      <c r="AC55" s="19">
        <v>1.8571345216820889</v>
      </c>
      <c r="AD55" s="19">
        <v>1.7170804796436079</v>
      </c>
      <c r="AE55" s="19">
        <v>1.5658954858888208</v>
      </c>
      <c r="AF55" s="19">
        <v>1.4102125007346278</v>
      </c>
      <c r="AG55" s="19">
        <v>0.99185410015779907</v>
      </c>
      <c r="AH55" s="19">
        <v>2.0224580339130682</v>
      </c>
      <c r="AI55" s="19">
        <v>2.0721506497594477</v>
      </c>
    </row>
    <row r="56" spans="1:35" x14ac:dyDescent="0.25">
      <c r="A56" s="8" t="s">
        <v>112</v>
      </c>
      <c r="B56" s="37" t="s">
        <v>128</v>
      </c>
      <c r="C56" t="s">
        <v>122</v>
      </c>
      <c r="D56" s="19">
        <v>7.9203602039909118</v>
      </c>
      <c r="E56" s="19">
        <v>4.9745133930964496</v>
      </c>
      <c r="F56" s="19">
        <v>13.49942674146739</v>
      </c>
      <c r="G56" s="19">
        <v>13.49942674146739</v>
      </c>
      <c r="H56" s="19">
        <v>4.1397901573572407</v>
      </c>
      <c r="I56" s="19">
        <v>0.33781228366056637</v>
      </c>
      <c r="J56" s="19">
        <v>0</v>
      </c>
      <c r="K56" s="19">
        <v>0</v>
      </c>
      <c r="L56" s="19">
        <v>0</v>
      </c>
      <c r="M56" s="19">
        <v>0</v>
      </c>
      <c r="N56" s="19">
        <v>0</v>
      </c>
      <c r="O56" s="19">
        <v>0</v>
      </c>
      <c r="P56" s="19">
        <v>0</v>
      </c>
      <c r="Q56" s="19">
        <v>0</v>
      </c>
      <c r="R56" s="19">
        <v>0</v>
      </c>
      <c r="S56" s="19">
        <v>0</v>
      </c>
      <c r="T56" s="19">
        <v>0</v>
      </c>
      <c r="U56" s="19">
        <v>0</v>
      </c>
      <c r="V56" s="19">
        <v>0</v>
      </c>
      <c r="W56" s="19">
        <v>0</v>
      </c>
      <c r="X56" s="19">
        <v>0</v>
      </c>
      <c r="Y56" s="19">
        <v>0</v>
      </c>
      <c r="Z56" s="19">
        <v>0</v>
      </c>
      <c r="AA56" s="19">
        <v>0</v>
      </c>
      <c r="AB56" s="19">
        <v>0</v>
      </c>
      <c r="AC56" s="19">
        <v>0</v>
      </c>
      <c r="AD56" s="19">
        <v>0</v>
      </c>
      <c r="AE56" s="19">
        <v>0</v>
      </c>
      <c r="AF56" s="19">
        <v>0</v>
      </c>
      <c r="AG56" s="19">
        <v>0</v>
      </c>
      <c r="AH56" s="19">
        <v>0</v>
      </c>
      <c r="AI56" s="19">
        <v>0</v>
      </c>
    </row>
    <row r="57" spans="1:35" x14ac:dyDescent="0.25">
      <c r="A57" s="8" t="s">
        <v>113</v>
      </c>
      <c r="B57" s="37" t="s">
        <v>129</v>
      </c>
      <c r="C57" t="s">
        <v>122</v>
      </c>
      <c r="D57" s="19">
        <v>2.7221460000000004</v>
      </c>
      <c r="E57" s="19">
        <v>2.7221460000000004</v>
      </c>
      <c r="F57" s="19">
        <v>2.7221460000000004</v>
      </c>
      <c r="G57" s="19">
        <v>2.7221460000000004</v>
      </c>
      <c r="H57" s="19">
        <v>2.5554839999999994</v>
      </c>
      <c r="I57" s="19">
        <v>2.3610450000000003</v>
      </c>
      <c r="J57" s="19">
        <v>2.1943829999999998</v>
      </c>
      <c r="K57" s="19">
        <v>2.0277209999999997</v>
      </c>
      <c r="L57" s="19">
        <v>1.8888359999999997</v>
      </c>
      <c r="M57" s="19">
        <v>1.5277349999999998</v>
      </c>
      <c r="N57" s="19">
        <v>1.1666339999999999</v>
      </c>
      <c r="O57" s="19">
        <v>0.80553299999999994</v>
      </c>
      <c r="P57" s="19">
        <v>0</v>
      </c>
      <c r="Q57" s="19">
        <v>0</v>
      </c>
      <c r="R57" s="19">
        <v>0</v>
      </c>
      <c r="S57" s="19">
        <v>0</v>
      </c>
      <c r="T57" s="19">
        <v>0</v>
      </c>
      <c r="U57" s="19">
        <v>0</v>
      </c>
      <c r="V57" s="19">
        <v>0</v>
      </c>
      <c r="W57" s="19">
        <v>0</v>
      </c>
      <c r="X57" s="19">
        <v>0</v>
      </c>
      <c r="Y57" s="19">
        <v>0</v>
      </c>
      <c r="Z57" s="19">
        <v>0</v>
      </c>
      <c r="AA57" s="19">
        <v>0</v>
      </c>
      <c r="AB57" s="19">
        <v>0</v>
      </c>
      <c r="AC57" s="19">
        <v>0</v>
      </c>
      <c r="AD57" s="19">
        <v>0</v>
      </c>
      <c r="AE57" s="19">
        <v>0</v>
      </c>
      <c r="AF57" s="19">
        <v>0</v>
      </c>
      <c r="AG57" s="19">
        <v>0</v>
      </c>
      <c r="AH57" s="19">
        <v>0</v>
      </c>
      <c r="AI57" s="19">
        <v>0</v>
      </c>
    </row>
    <row r="58" spans="1:35" x14ac:dyDescent="0.25">
      <c r="A58" s="8" t="s">
        <v>114</v>
      </c>
      <c r="B58" s="37" t="s">
        <v>130</v>
      </c>
      <c r="C58" t="s">
        <v>121</v>
      </c>
      <c r="D58" s="19">
        <v>5.2012129859585272</v>
      </c>
      <c r="E58" s="19">
        <v>5.230108613658297</v>
      </c>
      <c r="F58" s="19">
        <v>5.2590042413580669</v>
      </c>
      <c r="G58" s="19">
        <v>5.2590042413580669</v>
      </c>
      <c r="H58" s="19">
        <v>5.2590042413580669</v>
      </c>
      <c r="I58" s="19">
        <v>5.2590042413580669</v>
      </c>
      <c r="J58" s="19">
        <v>5.2590042413580669</v>
      </c>
      <c r="K58" s="19">
        <v>5.2590042413580669</v>
      </c>
      <c r="L58" s="19">
        <v>5.2590042413580669</v>
      </c>
      <c r="M58" s="19">
        <v>5.2590042413580669</v>
      </c>
      <c r="N58" s="19">
        <v>5.2590042413580669</v>
      </c>
      <c r="O58" s="19">
        <v>5.2590042413580669</v>
      </c>
      <c r="P58" s="19">
        <v>5.2590042413580669</v>
      </c>
      <c r="Q58" s="19">
        <v>5.2590042413580669</v>
      </c>
      <c r="R58" s="19">
        <v>5.2590042413580669</v>
      </c>
      <c r="S58" s="19">
        <v>5.2590042413580669</v>
      </c>
      <c r="T58" s="19">
        <v>5.2590042413580669</v>
      </c>
      <c r="U58" s="19">
        <v>5.2590042413580669</v>
      </c>
      <c r="V58" s="19">
        <v>5.2590042413580669</v>
      </c>
      <c r="W58" s="19">
        <v>5.2590042413580669</v>
      </c>
      <c r="X58" s="19">
        <v>5.2590042413580669</v>
      </c>
      <c r="Y58" s="19">
        <v>5.2590042413580669</v>
      </c>
      <c r="Z58" s="19">
        <v>5.2590042413580669</v>
      </c>
      <c r="AA58" s="19">
        <v>5.7089201878580544</v>
      </c>
      <c r="AB58" s="19">
        <v>6.2414555831502332</v>
      </c>
      <c r="AC58" s="19">
        <v>6.9638462756444737</v>
      </c>
      <c r="AD58" s="19">
        <v>7.6862369681387124</v>
      </c>
      <c r="AE58" s="19">
        <v>8.4086276606329537</v>
      </c>
      <c r="AF58" s="19">
        <v>9.1310183531271925</v>
      </c>
      <c r="AG58" s="19">
        <v>9.8534090456214312</v>
      </c>
      <c r="AH58" s="19">
        <v>10.575799738115673</v>
      </c>
      <c r="AI58" s="19">
        <v>10.575799738115673</v>
      </c>
    </row>
    <row r="59" spans="1:35" x14ac:dyDescent="0.25">
      <c r="A59" s="8" t="s">
        <v>115</v>
      </c>
      <c r="B59" s="37" t="s">
        <v>131</v>
      </c>
      <c r="C59" t="s">
        <v>122</v>
      </c>
      <c r="D59" s="19">
        <v>15.668484145919477</v>
      </c>
      <c r="E59" s="19">
        <v>16.841672647001641</v>
      </c>
      <c r="F59" s="19">
        <v>6.7313982021273597</v>
      </c>
      <c r="G59" s="19">
        <v>10.929341786966424</v>
      </c>
      <c r="H59" s="19">
        <v>16.666514150856859</v>
      </c>
      <c r="I59" s="19">
        <v>16.846027804333822</v>
      </c>
      <c r="J59" s="19">
        <v>14.507006112941969</v>
      </c>
      <c r="K59" s="19">
        <v>12.827921977889552</v>
      </c>
      <c r="L59" s="19">
        <v>10.120987677669865</v>
      </c>
      <c r="M59" s="19">
        <v>8.6096766226174193</v>
      </c>
      <c r="N59" s="19">
        <v>6.8064977784182048</v>
      </c>
      <c r="O59" s="19">
        <v>7.2923284578314176</v>
      </c>
      <c r="P59" s="19">
        <v>6.3339816925321566</v>
      </c>
      <c r="Q59" s="19">
        <v>4.6601568820985806</v>
      </c>
      <c r="R59" s="19">
        <v>2.9465826016094665</v>
      </c>
      <c r="S59" s="19">
        <v>1.6804712932254744</v>
      </c>
      <c r="T59" s="19">
        <v>0</v>
      </c>
      <c r="U59" s="19">
        <v>0</v>
      </c>
      <c r="V59" s="19">
        <v>0</v>
      </c>
      <c r="W59" s="19">
        <v>0</v>
      </c>
      <c r="X59" s="19">
        <v>0</v>
      </c>
      <c r="Y59" s="19">
        <v>0</v>
      </c>
      <c r="Z59" s="19">
        <v>0</v>
      </c>
      <c r="AA59" s="19">
        <v>0</v>
      </c>
      <c r="AB59" s="19">
        <v>0</v>
      </c>
      <c r="AC59" s="19">
        <v>0</v>
      </c>
      <c r="AD59" s="19">
        <v>0</v>
      </c>
      <c r="AE59" s="19">
        <v>0</v>
      </c>
      <c r="AF59" s="19">
        <v>0</v>
      </c>
      <c r="AG59" s="19">
        <v>0</v>
      </c>
      <c r="AH59" s="19">
        <v>0</v>
      </c>
      <c r="AI59" s="19">
        <v>0</v>
      </c>
    </row>
    <row r="60" spans="1:35" x14ac:dyDescent="0.25">
      <c r="A60" s="8" t="s">
        <v>142</v>
      </c>
      <c r="B60" s="37" t="s">
        <v>132</v>
      </c>
      <c r="C60" t="s">
        <v>121</v>
      </c>
      <c r="D60" s="19">
        <v>3.7373143122691199</v>
      </c>
      <c r="E60" s="19">
        <v>4.4168260054089599</v>
      </c>
      <c r="F60" s="19">
        <v>5.38976320240464</v>
      </c>
      <c r="G60" s="19">
        <v>6.47080453239984</v>
      </c>
      <c r="H60" s="19">
        <v>7.5518458623950391</v>
      </c>
      <c r="I60" s="19">
        <v>8.6328871923902391</v>
      </c>
      <c r="J60" s="19">
        <v>9.713928522385439</v>
      </c>
      <c r="K60" s="19">
        <v>10.794969852380639</v>
      </c>
      <c r="L60" s="19">
        <v>11.876011182375841</v>
      </c>
      <c r="M60" s="19">
        <v>12.957052512371039</v>
      </c>
      <c r="N60" s="19">
        <v>13.899102814223999</v>
      </c>
      <c r="O60" s="19">
        <v>13.899102814223999</v>
      </c>
      <c r="P60" s="19">
        <v>14.671275192792001</v>
      </c>
      <c r="Q60" s="19">
        <v>15.443447571359998</v>
      </c>
      <c r="R60" s="19">
        <v>15.843395200752171</v>
      </c>
      <c r="S60" s="19">
        <v>16.615567579320171</v>
      </c>
      <c r="T60" s="19">
        <v>17.387739957888169</v>
      </c>
      <c r="U60" s="19">
        <v>17.387739957888169</v>
      </c>
      <c r="V60" s="19">
        <v>17.387739957888169</v>
      </c>
      <c r="W60" s="19">
        <v>17.387739957888169</v>
      </c>
      <c r="X60" s="19">
        <v>17.387739957888169</v>
      </c>
      <c r="Y60" s="19">
        <v>17.387739957888169</v>
      </c>
      <c r="Z60" s="19">
        <v>17.387739957888169</v>
      </c>
      <c r="AA60" s="19">
        <v>17.445429771398331</v>
      </c>
      <c r="AB60" s="19">
        <v>18.2176021499663</v>
      </c>
      <c r="AC60" s="19">
        <v>18.989774528534326</v>
      </c>
      <c r="AD60" s="19">
        <v>19.761946907102303</v>
      </c>
      <c r="AE60" s="19">
        <v>20.534119285670329</v>
      </c>
      <c r="AF60" s="19">
        <v>21.306291664238302</v>
      </c>
      <c r="AG60" s="19">
        <v>22.078464042806324</v>
      </c>
      <c r="AH60" s="19">
        <v>19.113322109105209</v>
      </c>
      <c r="AI60" s="19">
        <v>19.205982794533369</v>
      </c>
    </row>
    <row r="61" spans="1:35" x14ac:dyDescent="0.25">
      <c r="A61" s="8" t="s">
        <v>117</v>
      </c>
      <c r="B61" s="37" t="s">
        <v>133</v>
      </c>
      <c r="C61" t="s">
        <v>121</v>
      </c>
      <c r="D61" s="19">
        <v>0</v>
      </c>
      <c r="E61" s="19">
        <v>0</v>
      </c>
      <c r="F61" s="19">
        <v>0</v>
      </c>
      <c r="G61" s="19">
        <v>0</v>
      </c>
      <c r="H61" s="19">
        <v>0</v>
      </c>
      <c r="I61" s="19">
        <v>0</v>
      </c>
      <c r="J61" s="19">
        <v>0</v>
      </c>
      <c r="K61" s="19">
        <v>0</v>
      </c>
      <c r="L61" s="19">
        <v>0</v>
      </c>
      <c r="M61" s="19">
        <v>0</v>
      </c>
      <c r="N61" s="19">
        <v>0</v>
      </c>
      <c r="O61" s="19">
        <v>0</v>
      </c>
      <c r="P61" s="19">
        <v>0</v>
      </c>
      <c r="Q61" s="19">
        <v>0</v>
      </c>
      <c r="R61" s="19">
        <v>0</v>
      </c>
      <c r="S61" s="19">
        <v>0</v>
      </c>
      <c r="T61" s="19">
        <v>0</v>
      </c>
      <c r="U61" s="19">
        <v>0</v>
      </c>
      <c r="V61" s="19">
        <v>0</v>
      </c>
      <c r="W61" s="19">
        <v>0</v>
      </c>
      <c r="X61" s="19">
        <v>0</v>
      </c>
      <c r="Y61" s="19">
        <v>0</v>
      </c>
      <c r="Z61" s="19">
        <v>0</v>
      </c>
      <c r="AA61" s="19">
        <v>0</v>
      </c>
      <c r="AB61" s="19">
        <v>0</v>
      </c>
      <c r="AC61" s="19">
        <v>0</v>
      </c>
      <c r="AD61" s="19">
        <v>0</v>
      </c>
      <c r="AE61" s="19">
        <v>0</v>
      </c>
      <c r="AF61" s="19">
        <v>0</v>
      </c>
      <c r="AG61" s="19">
        <v>0</v>
      </c>
      <c r="AH61" s="19">
        <v>0.81439736518856376</v>
      </c>
      <c r="AI61" s="19">
        <v>1.0301471550720001</v>
      </c>
    </row>
    <row r="62" spans="1:35" x14ac:dyDescent="0.25">
      <c r="A62" s="8" t="s">
        <v>82</v>
      </c>
      <c r="B62" s="37" t="s">
        <v>136</v>
      </c>
      <c r="C62" t="s">
        <v>121</v>
      </c>
      <c r="D62" s="19">
        <v>0</v>
      </c>
      <c r="E62" s="19">
        <v>0</v>
      </c>
      <c r="F62" s="19">
        <v>0</v>
      </c>
      <c r="G62" s="19">
        <v>0</v>
      </c>
      <c r="H62" s="19">
        <v>0</v>
      </c>
      <c r="I62" s="19">
        <v>0</v>
      </c>
      <c r="J62" s="19">
        <v>0</v>
      </c>
      <c r="K62" s="19">
        <v>0</v>
      </c>
      <c r="L62" s="19">
        <v>0</v>
      </c>
      <c r="M62" s="19">
        <v>0</v>
      </c>
      <c r="N62" s="19">
        <v>1.1535852364213164</v>
      </c>
      <c r="O62" s="19">
        <v>2.519449991137316</v>
      </c>
      <c r="P62" s="19">
        <v>2.3993523279927875</v>
      </c>
      <c r="Q62" s="19">
        <v>3.1467530376748498</v>
      </c>
      <c r="R62" s="19">
        <v>3.6037262787989039</v>
      </c>
      <c r="S62" s="19">
        <v>3.6810909856765672</v>
      </c>
      <c r="T62" s="19">
        <v>3.0706201731356635</v>
      </c>
      <c r="U62" s="19">
        <v>2.877307480765888</v>
      </c>
      <c r="V62" s="19">
        <v>2.7558932067948425</v>
      </c>
      <c r="W62" s="19">
        <v>2.644707654589193</v>
      </c>
      <c r="X62" s="19">
        <v>2.6587271110727757</v>
      </c>
      <c r="Y62" s="19">
        <v>2.8900080455253119</v>
      </c>
      <c r="Z62" s="19">
        <v>3.2797567365790581</v>
      </c>
      <c r="AA62" s="19">
        <v>3.3101265630354395</v>
      </c>
      <c r="AB62" s="19">
        <v>3.1846620353261379</v>
      </c>
      <c r="AC62" s="19">
        <v>3.4523091266639341</v>
      </c>
      <c r="AD62" s="19">
        <v>3.3533496583695488</v>
      </c>
      <c r="AE62" s="19">
        <v>3.2388552217914564</v>
      </c>
      <c r="AF62" s="19">
        <v>3.1021928566127719</v>
      </c>
      <c r="AG62" s="19">
        <v>2.990654831985021</v>
      </c>
      <c r="AH62" s="19">
        <v>4.6666556612065584</v>
      </c>
      <c r="AI62" s="19">
        <v>4.7341460887163693</v>
      </c>
    </row>
    <row r="63" spans="1:35" x14ac:dyDescent="0.25">
      <c r="A63" s="8" t="s">
        <v>120</v>
      </c>
      <c r="B63" s="37" t="s">
        <v>135</v>
      </c>
      <c r="C63" t="s">
        <v>121</v>
      </c>
      <c r="D63" s="19">
        <v>0.56314711143936003</v>
      </c>
      <c r="E63" s="19">
        <v>0.59061770224127996</v>
      </c>
      <c r="F63" s="19">
        <v>0.64555888384512006</v>
      </c>
      <c r="G63" s="19">
        <v>0.98894126886912004</v>
      </c>
      <c r="H63" s="19">
        <v>1.33232365389312</v>
      </c>
      <c r="I63" s="19">
        <v>1.6757060389171199</v>
      </c>
      <c r="J63" s="19">
        <v>2.01908842394112</v>
      </c>
      <c r="K63" s="19">
        <v>2.3624708089651199</v>
      </c>
      <c r="L63" s="19">
        <v>2.7058531939891197</v>
      </c>
      <c r="M63" s="19">
        <v>3.0492355790131196</v>
      </c>
      <c r="N63" s="19">
        <v>3.3926179640371203</v>
      </c>
      <c r="O63" s="19">
        <v>3.7360003490611198</v>
      </c>
      <c r="P63" s="19">
        <v>3.8733533030707199</v>
      </c>
      <c r="Q63" s="19">
        <v>4.0107062570803196</v>
      </c>
      <c r="R63" s="19">
        <v>4.1480592110899197</v>
      </c>
      <c r="S63" s="19">
        <v>4.2854121650995207</v>
      </c>
      <c r="T63" s="19">
        <v>4.42276511910912</v>
      </c>
      <c r="U63" s="19">
        <v>4.5601180731187201</v>
      </c>
      <c r="V63" s="19">
        <v>4.6974710271283202</v>
      </c>
      <c r="W63" s="19">
        <v>4.8348239811379203</v>
      </c>
      <c r="X63" s="19">
        <v>4.9721769351475205</v>
      </c>
      <c r="Y63" s="19">
        <v>5.1095298891571197</v>
      </c>
      <c r="Z63" s="19">
        <v>5.2468828431667198</v>
      </c>
      <c r="AA63" s="19">
        <v>5.3842357971763199</v>
      </c>
      <c r="AB63" s="19">
        <v>5.3842357971763199</v>
      </c>
      <c r="AC63" s="19">
        <v>5.3842357971763199</v>
      </c>
      <c r="AD63" s="19">
        <v>5.3842357971763199</v>
      </c>
      <c r="AE63" s="19">
        <v>5.3842357971763199</v>
      </c>
      <c r="AF63" s="19">
        <v>5.3842357971763199</v>
      </c>
      <c r="AG63" s="19">
        <v>5.4941181603839997</v>
      </c>
      <c r="AH63" s="19">
        <v>5.0683240029542391</v>
      </c>
      <c r="AI63" s="19">
        <v>5.1782063661619198</v>
      </c>
    </row>
    <row r="64" spans="1:35" x14ac:dyDescent="0.25">
      <c r="A64" s="8" t="s">
        <v>81</v>
      </c>
      <c r="B64" s="37" t="s">
        <v>134</v>
      </c>
      <c r="C64" t="s">
        <v>121</v>
      </c>
      <c r="D64" s="19">
        <v>8.0163581356871987</v>
      </c>
      <c r="E64" s="19">
        <v>9.1488630246624005</v>
      </c>
      <c r="F64" s="19">
        <v>9.748424436472801</v>
      </c>
      <c r="G64" s="19">
        <v>11.635932584764799</v>
      </c>
      <c r="H64" s="19">
        <v>13.5234407330568</v>
      </c>
      <c r="I64" s="19">
        <v>15.410948881348801</v>
      </c>
      <c r="J64" s="19">
        <v>17.298457029640797</v>
      </c>
      <c r="K64" s="19">
        <v>19.185965177932797</v>
      </c>
      <c r="L64" s="19">
        <v>21.073473326224796</v>
      </c>
      <c r="M64" s="19">
        <v>22.960981474516796</v>
      </c>
      <c r="N64" s="19">
        <v>24.42657603672</v>
      </c>
      <c r="O64" s="19">
        <v>24.42657603672</v>
      </c>
      <c r="P64" s="19">
        <v>26.291872719205539</v>
      </c>
      <c r="Q64" s="19">
        <v>27.671941995990537</v>
      </c>
      <c r="R64" s="19">
        <v>29.105308750191067</v>
      </c>
      <c r="S64" s="19">
        <v>30.422345630473334</v>
      </c>
      <c r="T64" s="19">
        <v>31.473807483479582</v>
      </c>
      <c r="U64" s="19">
        <v>32.368680110090821</v>
      </c>
      <c r="V64" s="19">
        <v>33.140863452906544</v>
      </c>
      <c r="W64" s="19">
        <v>34.376319943419233</v>
      </c>
      <c r="X64" s="19">
        <v>35.099626730091011</v>
      </c>
      <c r="Y64" s="19">
        <v>35.633406561683337</v>
      </c>
      <c r="Z64" s="19">
        <v>35.995979609259301</v>
      </c>
      <c r="AA64" s="19">
        <v>35.939919259408327</v>
      </c>
      <c r="AB64" s="19">
        <v>35.558760412973193</v>
      </c>
      <c r="AC64" s="19">
        <v>35.458760119146767</v>
      </c>
      <c r="AD64" s="19">
        <v>34.915334816978785</v>
      </c>
      <c r="AE64" s="19">
        <v>34.292152343195262</v>
      </c>
      <c r="AF64" s="19">
        <v>33.667116528552832</v>
      </c>
      <c r="AG64" s="19">
        <v>33.15121284653096</v>
      </c>
      <c r="AH64" s="19">
        <v>30.648771059745187</v>
      </c>
      <c r="AI64" s="19">
        <v>30.60481923368355</v>
      </c>
    </row>
    <row r="65" spans="1:35" x14ac:dyDescent="0.25">
      <c r="A65" s="8"/>
      <c r="B65" s="37"/>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row>
    <row r="66" spans="1:35" x14ac:dyDescent="0.25">
      <c r="A66" s="8" t="s">
        <v>110</v>
      </c>
      <c r="B66" s="37"/>
      <c r="D66" s="78">
        <f>D39-D54</f>
        <v>0</v>
      </c>
      <c r="E66" s="78">
        <f t="shared" ref="E66:AI74" si="15">E39-E54</f>
        <v>0</v>
      </c>
      <c r="F66" s="78">
        <f t="shared" si="15"/>
        <v>0</v>
      </c>
      <c r="G66" s="78">
        <f t="shared" si="15"/>
        <v>0</v>
      </c>
      <c r="H66" s="78">
        <f t="shared" si="15"/>
        <v>0</v>
      </c>
      <c r="I66" s="78">
        <f t="shared" si="15"/>
        <v>0</v>
      </c>
      <c r="J66" s="78">
        <f t="shared" si="15"/>
        <v>0</v>
      </c>
      <c r="K66" s="78">
        <f t="shared" si="15"/>
        <v>0</v>
      </c>
      <c r="L66" s="19">
        <f t="shared" si="15"/>
        <v>0</v>
      </c>
      <c r="M66" s="19">
        <f t="shared" si="15"/>
        <v>0</v>
      </c>
      <c r="N66" s="19">
        <f t="shared" si="15"/>
        <v>0</v>
      </c>
      <c r="O66" s="19">
        <f t="shared" si="15"/>
        <v>0</v>
      </c>
      <c r="P66" s="19">
        <f t="shared" si="15"/>
        <v>0</v>
      </c>
      <c r="Q66" s="19">
        <f t="shared" si="15"/>
        <v>0</v>
      </c>
      <c r="R66" s="19">
        <f t="shared" si="15"/>
        <v>0</v>
      </c>
      <c r="S66" s="19">
        <f t="shared" si="15"/>
        <v>0</v>
      </c>
      <c r="T66" s="19">
        <f t="shared" si="15"/>
        <v>-1.3845219551661152</v>
      </c>
      <c r="U66" s="19">
        <f t="shared" si="15"/>
        <v>1.4926288885631329</v>
      </c>
      <c r="V66" s="19">
        <f t="shared" si="15"/>
        <v>3.1371505421921073</v>
      </c>
      <c r="W66" s="19">
        <f t="shared" si="15"/>
        <v>3.269496421167903</v>
      </c>
      <c r="X66" s="19">
        <f t="shared" si="15"/>
        <v>3.3221980400124869</v>
      </c>
      <c r="Y66" s="19">
        <f t="shared" si="15"/>
        <v>3.3444949529281272</v>
      </c>
      <c r="Z66" s="19">
        <f t="shared" si="15"/>
        <v>3.2983251838209577</v>
      </c>
      <c r="AA66" s="19">
        <f t="shared" si="15"/>
        <v>3.3035817313890323</v>
      </c>
      <c r="AB66" s="19">
        <f t="shared" si="15"/>
        <v>3.3690509455580311</v>
      </c>
      <c r="AC66" s="19">
        <f t="shared" si="15"/>
        <v>3.3920090793457711</v>
      </c>
      <c r="AD66" s="19">
        <f t="shared" si="15"/>
        <v>3.501396591820285</v>
      </c>
      <c r="AE66" s="19">
        <f t="shared" si="15"/>
        <v>3.5032499326789099</v>
      </c>
      <c r="AF66" s="19">
        <f t="shared" si="15"/>
        <v>3.5032499326789099</v>
      </c>
      <c r="AG66" s="19">
        <f t="shared" si="15"/>
        <v>3.1379015086969284</v>
      </c>
      <c r="AH66" s="19">
        <f t="shared" si="15"/>
        <v>1.0516911109225755</v>
      </c>
      <c r="AI66" s="19">
        <f t="shared" si="15"/>
        <v>1.036369262973706</v>
      </c>
    </row>
    <row r="67" spans="1:35" x14ac:dyDescent="0.25">
      <c r="A67" s="8" t="s">
        <v>111</v>
      </c>
      <c r="B67" s="37"/>
      <c r="D67" s="78">
        <f t="shared" ref="D67:S76" si="16">D40-D55</f>
        <v>0</v>
      </c>
      <c r="E67" s="78">
        <f t="shared" si="16"/>
        <v>0</v>
      </c>
      <c r="F67" s="78">
        <f t="shared" si="16"/>
        <v>0</v>
      </c>
      <c r="G67" s="78">
        <f t="shared" si="16"/>
        <v>0</v>
      </c>
      <c r="H67" s="78">
        <f t="shared" si="16"/>
        <v>0</v>
      </c>
      <c r="I67" s="78">
        <f t="shared" si="16"/>
        <v>0</v>
      </c>
      <c r="J67" s="78">
        <f t="shared" si="16"/>
        <v>0</v>
      </c>
      <c r="K67" s="78">
        <f t="shared" si="16"/>
        <v>0</v>
      </c>
      <c r="L67" s="78">
        <f>L40-L55</f>
        <v>-1.0000731651672958</v>
      </c>
      <c r="M67" s="78">
        <f t="shared" si="16"/>
        <v>-1.0000731651672958</v>
      </c>
      <c r="N67" s="78">
        <f t="shared" si="16"/>
        <v>-1.0000731651672958</v>
      </c>
      <c r="O67" s="78">
        <f t="shared" si="16"/>
        <v>-0.96682335915504369</v>
      </c>
      <c r="P67" s="78">
        <f t="shared" si="16"/>
        <v>-1.1854595711794644</v>
      </c>
      <c r="Q67" s="78">
        <f t="shared" si="16"/>
        <v>-1.094485214396224</v>
      </c>
      <c r="R67" s="78">
        <f t="shared" si="16"/>
        <v>-1.5165641752367847</v>
      </c>
      <c r="S67" s="78">
        <f t="shared" si="16"/>
        <v>-1.3186810114418352</v>
      </c>
      <c r="T67" s="78">
        <f t="shared" si="15"/>
        <v>-1.0962845226128586</v>
      </c>
      <c r="U67" s="19">
        <f t="shared" si="15"/>
        <v>3.716543340724014</v>
      </c>
      <c r="V67" s="19">
        <f t="shared" si="15"/>
        <v>4.2386868549154695</v>
      </c>
      <c r="W67" s="19">
        <f t="shared" si="15"/>
        <v>4.8050070933334439</v>
      </c>
      <c r="X67" s="19">
        <f t="shared" si="15"/>
        <v>4.7288562296743839</v>
      </c>
      <c r="Y67" s="19">
        <f t="shared" si="15"/>
        <v>4.7906294699153698</v>
      </c>
      <c r="Z67" s="19">
        <f t="shared" si="15"/>
        <v>4.7876963495711866</v>
      </c>
      <c r="AA67" s="19">
        <f t="shared" si="15"/>
        <v>4.7633749408501878</v>
      </c>
      <c r="AB67" s="19">
        <f t="shared" si="15"/>
        <v>4.8755116584214528</v>
      </c>
      <c r="AC67" s="19">
        <f t="shared" si="15"/>
        <v>4.9893867905331231</v>
      </c>
      <c r="AD67" s="19">
        <f t="shared" si="15"/>
        <v>4.998841900138661</v>
      </c>
      <c r="AE67" s="19">
        <f t="shared" si="15"/>
        <v>4.9444310082273546</v>
      </c>
      <c r="AF67" s="19">
        <f t="shared" si="15"/>
        <v>4.8851861753887658</v>
      </c>
      <c r="AG67" s="19">
        <f t="shared" si="15"/>
        <v>5.0816452009320123</v>
      </c>
      <c r="AH67" s="19">
        <f t="shared" si="15"/>
        <v>4.0510412671767435</v>
      </c>
      <c r="AI67" s="19">
        <f t="shared" si="15"/>
        <v>4.001348651330364</v>
      </c>
    </row>
    <row r="68" spans="1:35" x14ac:dyDescent="0.25">
      <c r="A68" s="8" t="s">
        <v>112</v>
      </c>
      <c r="B68" s="37"/>
      <c r="D68" s="78">
        <f t="shared" si="16"/>
        <v>0</v>
      </c>
      <c r="E68" s="78">
        <f t="shared" si="15"/>
        <v>2.7533531010703882E-14</v>
      </c>
      <c r="F68" s="78">
        <f t="shared" si="15"/>
        <v>0</v>
      </c>
      <c r="G68" s="78">
        <f t="shared" si="15"/>
        <v>0</v>
      </c>
      <c r="H68" s="78">
        <f t="shared" si="15"/>
        <v>0</v>
      </c>
      <c r="I68" s="78">
        <f t="shared" si="15"/>
        <v>2.7755575615628914E-15</v>
      </c>
      <c r="J68" s="78">
        <f t="shared" si="15"/>
        <v>0</v>
      </c>
      <c r="K68" s="78">
        <f t="shared" si="15"/>
        <v>0</v>
      </c>
      <c r="L68" s="78">
        <f t="shared" si="15"/>
        <v>0</v>
      </c>
      <c r="M68" s="78">
        <f t="shared" si="15"/>
        <v>0</v>
      </c>
      <c r="N68" s="78">
        <f t="shared" si="15"/>
        <v>0</v>
      </c>
      <c r="O68" s="78">
        <f t="shared" si="15"/>
        <v>0</v>
      </c>
      <c r="P68" s="78">
        <f t="shared" si="15"/>
        <v>0</v>
      </c>
      <c r="Q68" s="78">
        <f t="shared" si="15"/>
        <v>0</v>
      </c>
      <c r="R68" s="78">
        <f t="shared" si="15"/>
        <v>0</v>
      </c>
      <c r="S68" s="78">
        <f t="shared" si="15"/>
        <v>0</v>
      </c>
      <c r="T68" s="78">
        <f t="shared" si="15"/>
        <v>0</v>
      </c>
      <c r="U68" s="19">
        <f t="shared" si="15"/>
        <v>0</v>
      </c>
      <c r="V68" s="19">
        <f t="shared" si="15"/>
        <v>0</v>
      </c>
      <c r="W68" s="19">
        <f t="shared" si="15"/>
        <v>0</v>
      </c>
      <c r="X68" s="19">
        <f t="shared" si="15"/>
        <v>0</v>
      </c>
      <c r="Y68" s="19">
        <f t="shared" si="15"/>
        <v>0</v>
      </c>
      <c r="Z68" s="19">
        <f t="shared" si="15"/>
        <v>0</v>
      </c>
      <c r="AA68" s="19">
        <f t="shared" si="15"/>
        <v>0</v>
      </c>
      <c r="AB68" s="19">
        <f t="shared" si="15"/>
        <v>0</v>
      </c>
      <c r="AC68" s="19">
        <f t="shared" si="15"/>
        <v>0</v>
      </c>
      <c r="AD68" s="19">
        <f t="shared" si="15"/>
        <v>0</v>
      </c>
      <c r="AE68" s="19">
        <f t="shared" si="15"/>
        <v>0</v>
      </c>
      <c r="AF68" s="19">
        <f t="shared" si="15"/>
        <v>0</v>
      </c>
      <c r="AG68" s="19">
        <f t="shared" si="15"/>
        <v>0</v>
      </c>
      <c r="AH68" s="19">
        <f t="shared" si="15"/>
        <v>0</v>
      </c>
      <c r="AI68" s="19">
        <f t="shared" si="15"/>
        <v>0</v>
      </c>
    </row>
    <row r="69" spans="1:35" x14ac:dyDescent="0.25">
      <c r="A69" s="8" t="s">
        <v>113</v>
      </c>
      <c r="B69" s="37"/>
      <c r="D69" s="78">
        <f t="shared" si="16"/>
        <v>0</v>
      </c>
      <c r="E69" s="78">
        <f t="shared" si="15"/>
        <v>0</v>
      </c>
      <c r="F69" s="78">
        <f t="shared" si="15"/>
        <v>0</v>
      </c>
      <c r="G69" s="78">
        <f t="shared" si="15"/>
        <v>0</v>
      </c>
      <c r="H69" s="78">
        <f t="shared" si="15"/>
        <v>0</v>
      </c>
      <c r="I69" s="78">
        <f t="shared" si="15"/>
        <v>0</v>
      </c>
      <c r="J69" s="78">
        <f t="shared" si="15"/>
        <v>0</v>
      </c>
      <c r="K69" s="78">
        <f t="shared" si="15"/>
        <v>0</v>
      </c>
      <c r="L69" s="78">
        <f t="shared" si="15"/>
        <v>0</v>
      </c>
      <c r="M69" s="78">
        <f t="shared" si="15"/>
        <v>0</v>
      </c>
      <c r="N69" s="78">
        <f t="shared" si="15"/>
        <v>0</v>
      </c>
      <c r="O69" s="78">
        <f t="shared" si="15"/>
        <v>0</v>
      </c>
      <c r="P69" s="78">
        <f t="shared" si="15"/>
        <v>0</v>
      </c>
      <c r="Q69" s="78">
        <f t="shared" si="15"/>
        <v>0</v>
      </c>
      <c r="R69" s="78">
        <f t="shared" si="15"/>
        <v>0</v>
      </c>
      <c r="S69" s="78">
        <f t="shared" si="15"/>
        <v>0</v>
      </c>
      <c r="T69" s="78">
        <f t="shared" si="15"/>
        <v>0</v>
      </c>
      <c r="U69" s="19">
        <f t="shared" si="15"/>
        <v>0</v>
      </c>
      <c r="V69" s="19">
        <f t="shared" si="15"/>
        <v>0</v>
      </c>
      <c r="W69" s="19">
        <f t="shared" si="15"/>
        <v>0</v>
      </c>
      <c r="X69" s="19">
        <f t="shared" si="15"/>
        <v>0</v>
      </c>
      <c r="Y69" s="19">
        <f t="shared" si="15"/>
        <v>0</v>
      </c>
      <c r="Z69" s="19">
        <f t="shared" si="15"/>
        <v>0</v>
      </c>
      <c r="AA69" s="19">
        <f t="shared" si="15"/>
        <v>0</v>
      </c>
      <c r="AB69" s="19">
        <f t="shared" si="15"/>
        <v>0</v>
      </c>
      <c r="AC69" s="19">
        <f t="shared" si="15"/>
        <v>0</v>
      </c>
      <c r="AD69" s="19">
        <f t="shared" si="15"/>
        <v>0</v>
      </c>
      <c r="AE69" s="19">
        <f t="shared" si="15"/>
        <v>0</v>
      </c>
      <c r="AF69" s="19">
        <f t="shared" si="15"/>
        <v>0</v>
      </c>
      <c r="AG69" s="19">
        <f t="shared" si="15"/>
        <v>0</v>
      </c>
      <c r="AH69" s="19">
        <f t="shared" si="15"/>
        <v>0</v>
      </c>
      <c r="AI69" s="19">
        <f t="shared" si="15"/>
        <v>0</v>
      </c>
    </row>
    <row r="70" spans="1:35" x14ac:dyDescent="0.25">
      <c r="A70" s="8" t="s">
        <v>114</v>
      </c>
      <c r="B70" s="37"/>
      <c r="D70" s="78">
        <f t="shared" si="16"/>
        <v>0</v>
      </c>
      <c r="E70" s="78">
        <f t="shared" si="15"/>
        <v>0</v>
      </c>
      <c r="F70" s="78">
        <f t="shared" si="15"/>
        <v>0</v>
      </c>
      <c r="G70" s="78">
        <f t="shared" si="15"/>
        <v>0</v>
      </c>
      <c r="H70" s="78">
        <f t="shared" si="15"/>
        <v>0</v>
      </c>
      <c r="I70" s="78">
        <f t="shared" si="15"/>
        <v>0</v>
      </c>
      <c r="J70" s="78">
        <f t="shared" si="15"/>
        <v>0</v>
      </c>
      <c r="K70" s="78">
        <f t="shared" si="15"/>
        <v>0</v>
      </c>
      <c r="L70" s="78">
        <f t="shared" si="15"/>
        <v>0</v>
      </c>
      <c r="M70" s="78">
        <f t="shared" si="15"/>
        <v>0</v>
      </c>
      <c r="N70" s="78">
        <f t="shared" si="15"/>
        <v>0</v>
      </c>
      <c r="O70" s="78">
        <f t="shared" si="15"/>
        <v>0</v>
      </c>
      <c r="P70" s="78">
        <f t="shared" si="15"/>
        <v>0</v>
      </c>
      <c r="Q70" s="78">
        <f t="shared" si="15"/>
        <v>0</v>
      </c>
      <c r="R70" s="78">
        <f t="shared" si="15"/>
        <v>0</v>
      </c>
      <c r="S70" s="78">
        <f t="shared" si="15"/>
        <v>0.72239069249423959</v>
      </c>
      <c r="T70" s="78">
        <f t="shared" si="15"/>
        <v>1.444781384988481</v>
      </c>
      <c r="U70" s="19">
        <f t="shared" si="15"/>
        <v>2.1671720774827188</v>
      </c>
      <c r="V70" s="19">
        <f t="shared" si="15"/>
        <v>2.8895627699769602</v>
      </c>
      <c r="W70" s="19">
        <f t="shared" si="15"/>
        <v>3.6119534624711989</v>
      </c>
      <c r="X70" s="19">
        <f t="shared" si="15"/>
        <v>4.3343441549654376</v>
      </c>
      <c r="Y70" s="19">
        <f t="shared" si="15"/>
        <v>5.0567348474596798</v>
      </c>
      <c r="Z70" s="19">
        <f t="shared" si="15"/>
        <v>5.3167954967576065</v>
      </c>
      <c r="AA70" s="19">
        <f t="shared" si="15"/>
        <v>4.866879550257619</v>
      </c>
      <c r="AB70" s="19">
        <f t="shared" si="15"/>
        <v>4.3343441549654402</v>
      </c>
      <c r="AC70" s="19">
        <f t="shared" si="15"/>
        <v>3.6119534624711997</v>
      </c>
      <c r="AD70" s="19">
        <f t="shared" si="15"/>
        <v>2.889562769976961</v>
      </c>
      <c r="AE70" s="19">
        <f t="shared" si="15"/>
        <v>2.1671720774827197</v>
      </c>
      <c r="AF70" s="19">
        <f t="shared" si="15"/>
        <v>1.444781384988481</v>
      </c>
      <c r="AG70" s="19">
        <f t="shared" si="15"/>
        <v>0.72239069249424226</v>
      </c>
      <c r="AH70" s="19">
        <f t="shared" si="15"/>
        <v>0</v>
      </c>
      <c r="AI70" s="19">
        <f t="shared" si="15"/>
        <v>0</v>
      </c>
    </row>
    <row r="71" spans="1:35" x14ac:dyDescent="0.25">
      <c r="A71" s="8" t="s">
        <v>115</v>
      </c>
      <c r="B71" s="37"/>
      <c r="D71" s="78">
        <f t="shared" si="16"/>
        <v>0</v>
      </c>
      <c r="E71" s="78">
        <f t="shared" si="15"/>
        <v>0</v>
      </c>
      <c r="F71" s="78">
        <f t="shared" si="15"/>
        <v>0</v>
      </c>
      <c r="G71" s="78">
        <f t="shared" si="15"/>
        <v>2.8421709430404007E-14</v>
      </c>
      <c r="H71" s="78">
        <f t="shared" si="15"/>
        <v>0</v>
      </c>
      <c r="I71" s="78">
        <f t="shared" si="15"/>
        <v>0</v>
      </c>
      <c r="J71" s="78">
        <f t="shared" si="15"/>
        <v>2.8421709430404007E-14</v>
      </c>
      <c r="K71" s="78">
        <f t="shared" si="15"/>
        <v>0</v>
      </c>
      <c r="L71" s="78">
        <f>L44-L59</f>
        <v>1.0000731651672954</v>
      </c>
      <c r="M71" s="78">
        <f>M44-M59</f>
        <v>0.6416981102790551</v>
      </c>
      <c r="N71" s="78">
        <f>N44-N59</f>
        <v>7.5050058955623555E-3</v>
      </c>
      <c r="O71" s="78">
        <f>O44-O59</f>
        <v>-1.2870491614877446</v>
      </c>
      <c r="P71" s="78">
        <f t="shared" si="15"/>
        <v>-0.91988397213471096</v>
      </c>
      <c r="Q71" s="78">
        <f t="shared" si="15"/>
        <v>-0.91982927535281878</v>
      </c>
      <c r="R71" s="78">
        <f t="shared" si="15"/>
        <v>-0.41385603307455643</v>
      </c>
      <c r="S71" s="78">
        <f t="shared" si="15"/>
        <v>-0.64521539102985148</v>
      </c>
      <c r="T71" s="78">
        <f t="shared" si="15"/>
        <v>0</v>
      </c>
      <c r="U71" s="19">
        <f t="shared" si="15"/>
        <v>0</v>
      </c>
      <c r="V71" s="19">
        <f t="shared" si="15"/>
        <v>0</v>
      </c>
      <c r="W71" s="19">
        <f t="shared" si="15"/>
        <v>0</v>
      </c>
      <c r="X71" s="19">
        <f t="shared" si="15"/>
        <v>0</v>
      </c>
      <c r="Y71" s="19">
        <f t="shared" si="15"/>
        <v>0</v>
      </c>
      <c r="Z71" s="19">
        <f t="shared" si="15"/>
        <v>0</v>
      </c>
      <c r="AA71" s="19">
        <f t="shared" si="15"/>
        <v>0</v>
      </c>
      <c r="AB71" s="19">
        <f t="shared" si="15"/>
        <v>0</v>
      </c>
      <c r="AC71" s="19">
        <f t="shared" si="15"/>
        <v>0</v>
      </c>
      <c r="AD71" s="19">
        <f t="shared" si="15"/>
        <v>0</v>
      </c>
      <c r="AE71" s="19">
        <f t="shared" si="15"/>
        <v>0</v>
      </c>
      <c r="AF71" s="19">
        <f t="shared" si="15"/>
        <v>0</v>
      </c>
      <c r="AG71" s="19">
        <f t="shared" si="15"/>
        <v>0</v>
      </c>
      <c r="AH71" s="19">
        <f t="shared" si="15"/>
        <v>0</v>
      </c>
      <c r="AI71" s="19">
        <f t="shared" si="15"/>
        <v>0</v>
      </c>
    </row>
    <row r="72" spans="1:35" x14ac:dyDescent="0.25">
      <c r="A72" s="8" t="s">
        <v>142</v>
      </c>
      <c r="B72" s="37"/>
      <c r="D72" s="78">
        <f t="shared" si="16"/>
        <v>0</v>
      </c>
      <c r="E72" s="78">
        <f t="shared" si="15"/>
        <v>0</v>
      </c>
      <c r="F72" s="78">
        <f t="shared" si="15"/>
        <v>0</v>
      </c>
      <c r="G72" s="78">
        <f t="shared" si="15"/>
        <v>0</v>
      </c>
      <c r="H72" s="78">
        <f t="shared" si="15"/>
        <v>0</v>
      </c>
      <c r="I72" s="78">
        <f t="shared" si="15"/>
        <v>0</v>
      </c>
      <c r="J72" s="78">
        <f t="shared" si="15"/>
        <v>0</v>
      </c>
      <c r="K72" s="78">
        <f t="shared" si="15"/>
        <v>0</v>
      </c>
      <c r="L72" s="78">
        <f t="shared" si="15"/>
        <v>0</v>
      </c>
      <c r="M72" s="78">
        <f t="shared" si="15"/>
        <v>0</v>
      </c>
      <c r="N72" s="78">
        <f t="shared" si="15"/>
        <v>0</v>
      </c>
      <c r="O72" s="78">
        <f t="shared" si="15"/>
        <v>0</v>
      </c>
      <c r="P72" s="78">
        <f t="shared" si="15"/>
        <v>0.38608618928399885</v>
      </c>
      <c r="Q72" s="78">
        <f t="shared" si="15"/>
        <v>0.77217237856799947</v>
      </c>
      <c r="R72" s="78">
        <f t="shared" si="15"/>
        <v>1.5304833170278282</v>
      </c>
      <c r="S72" s="78">
        <f t="shared" si="15"/>
        <v>1.9165695063118271</v>
      </c>
      <c r="T72" s="78">
        <f t="shared" si="15"/>
        <v>2.3026556955958277</v>
      </c>
      <c r="U72" s="19">
        <f t="shared" si="15"/>
        <v>3.4609142634478332</v>
      </c>
      <c r="V72" s="19">
        <f t="shared" si="15"/>
        <v>4.6191728312998315</v>
      </c>
      <c r="W72" s="19">
        <f t="shared" si="15"/>
        <v>5.7774313991518298</v>
      </c>
      <c r="X72" s="19">
        <f t="shared" si="15"/>
        <v>6.9356899670038281</v>
      </c>
      <c r="Y72" s="19">
        <f t="shared" si="15"/>
        <v>8.09394853485583</v>
      </c>
      <c r="Z72" s="19">
        <f t="shared" si="15"/>
        <v>9.2522071027078283</v>
      </c>
      <c r="AA72" s="19">
        <f t="shared" si="15"/>
        <v>10.352775857049668</v>
      </c>
      <c r="AB72" s="19">
        <f t="shared" si="15"/>
        <v>10.738862046333701</v>
      </c>
      <c r="AC72" s="19">
        <f t="shared" si="15"/>
        <v>11.124948235617673</v>
      </c>
      <c r="AD72" s="19">
        <f t="shared" si="15"/>
        <v>11.511034424901698</v>
      </c>
      <c r="AE72" s="19">
        <f t="shared" si="15"/>
        <v>11.897120614185667</v>
      </c>
      <c r="AF72" s="19">
        <f t="shared" si="15"/>
        <v>12.283206803469696</v>
      </c>
      <c r="AG72" s="19">
        <f t="shared" si="15"/>
        <v>12.669292992753675</v>
      </c>
      <c r="AH72" s="19">
        <f t="shared" si="15"/>
        <v>15.634434926454791</v>
      </c>
      <c r="AI72" s="19">
        <f t="shared" si="15"/>
        <v>15.54177424102663</v>
      </c>
    </row>
    <row r="73" spans="1:35" x14ac:dyDescent="0.25">
      <c r="A73" s="8" t="s">
        <v>117</v>
      </c>
      <c r="B73" s="37"/>
      <c r="D73" s="78">
        <f t="shared" si="16"/>
        <v>0</v>
      </c>
      <c r="E73" s="78">
        <f t="shared" si="15"/>
        <v>0</v>
      </c>
      <c r="F73" s="78">
        <f t="shared" si="15"/>
        <v>0</v>
      </c>
      <c r="G73" s="78">
        <f t="shared" si="15"/>
        <v>0</v>
      </c>
      <c r="H73" s="78">
        <f t="shared" si="15"/>
        <v>0</v>
      </c>
      <c r="I73" s="78">
        <f t="shared" si="15"/>
        <v>0</v>
      </c>
      <c r="J73" s="78">
        <f t="shared" si="15"/>
        <v>0</v>
      </c>
      <c r="K73" s="78">
        <f t="shared" si="15"/>
        <v>0</v>
      </c>
      <c r="L73" s="19">
        <f t="shared" si="15"/>
        <v>0</v>
      </c>
      <c r="M73" s="19">
        <f t="shared" si="15"/>
        <v>0</v>
      </c>
      <c r="N73" s="19">
        <f t="shared" si="15"/>
        <v>0</v>
      </c>
      <c r="O73" s="19">
        <f t="shared" si="15"/>
        <v>0</v>
      </c>
      <c r="P73" s="19">
        <f t="shared" si="15"/>
        <v>0</v>
      </c>
      <c r="Q73" s="19">
        <f t="shared" si="15"/>
        <v>0</v>
      </c>
      <c r="R73" s="19">
        <f t="shared" si="15"/>
        <v>0</v>
      </c>
      <c r="S73" s="19">
        <f t="shared" si="15"/>
        <v>0</v>
      </c>
      <c r="T73" s="19">
        <f t="shared" si="15"/>
        <v>0</v>
      </c>
      <c r="U73" s="19">
        <f t="shared" si="15"/>
        <v>0</v>
      </c>
      <c r="V73" s="19">
        <f t="shared" si="15"/>
        <v>0</v>
      </c>
      <c r="W73" s="19">
        <f t="shared" si="15"/>
        <v>0</v>
      </c>
      <c r="X73" s="19">
        <f t="shared" si="15"/>
        <v>0</v>
      </c>
      <c r="Y73" s="19">
        <f t="shared" si="15"/>
        <v>0</v>
      </c>
      <c r="Z73" s="19">
        <f t="shared" si="15"/>
        <v>0</v>
      </c>
      <c r="AA73" s="19">
        <f t="shared" si="15"/>
        <v>0</v>
      </c>
      <c r="AB73" s="19">
        <f t="shared" si="15"/>
        <v>0</v>
      </c>
      <c r="AC73" s="19">
        <f t="shared" si="15"/>
        <v>0</v>
      </c>
      <c r="AD73" s="19">
        <f t="shared" si="15"/>
        <v>0</v>
      </c>
      <c r="AE73" s="19">
        <f t="shared" si="15"/>
        <v>0</v>
      </c>
      <c r="AF73" s="19">
        <f t="shared" si="15"/>
        <v>0</v>
      </c>
      <c r="AG73" s="19">
        <f t="shared" si="15"/>
        <v>0</v>
      </c>
      <c r="AH73" s="19">
        <f t="shared" si="15"/>
        <v>-0.81439736518856376</v>
      </c>
      <c r="AI73" s="19">
        <f t="shared" si="15"/>
        <v>-1.0301471550720001</v>
      </c>
    </row>
    <row r="74" spans="1:35" x14ac:dyDescent="0.25">
      <c r="A74" s="8" t="s">
        <v>82</v>
      </c>
      <c r="B74" s="37"/>
      <c r="D74" s="78">
        <f t="shared" si="16"/>
        <v>0</v>
      </c>
      <c r="E74" s="78">
        <f t="shared" si="15"/>
        <v>0</v>
      </c>
      <c r="F74" s="78">
        <f t="shared" si="15"/>
        <v>0</v>
      </c>
      <c r="G74" s="78">
        <f t="shared" si="15"/>
        <v>0</v>
      </c>
      <c r="H74" s="78">
        <f t="shared" si="15"/>
        <v>0</v>
      </c>
      <c r="I74" s="78">
        <f t="shared" si="15"/>
        <v>0</v>
      </c>
      <c r="J74" s="78">
        <f t="shared" si="15"/>
        <v>0</v>
      </c>
      <c r="K74" s="78">
        <f t="shared" si="15"/>
        <v>0</v>
      </c>
      <c r="L74" s="19">
        <f t="shared" si="15"/>
        <v>0</v>
      </c>
      <c r="M74" s="19">
        <f t="shared" si="15"/>
        <v>0.35837505488825866</v>
      </c>
      <c r="N74" s="19">
        <f t="shared" si="15"/>
        <v>0.57065457318294199</v>
      </c>
      <c r="O74" s="19">
        <f t="shared" si="15"/>
        <v>3.3274699122803231E-2</v>
      </c>
      <c r="P74" s="19">
        <f t="shared" si="15"/>
        <v>0.88334193009883677</v>
      </c>
      <c r="Q74" s="19">
        <f t="shared" si="15"/>
        <v>0.49032033256170982</v>
      </c>
      <c r="R74" s="19">
        <f t="shared" si="15"/>
        <v>0.10536832912697891</v>
      </c>
      <c r="S74" s="19">
        <f t="shared" si="15"/>
        <v>-0.39304311398326508</v>
      </c>
      <c r="T74" s="19">
        <f t="shared" si="15"/>
        <v>-0.14173041618300575</v>
      </c>
      <c r="U74" s="19">
        <f t="shared" si="15"/>
        <v>6.066503175194379</v>
      </c>
      <c r="V74" s="19">
        <f t="shared" si="15"/>
        <v>6.6153282784755749</v>
      </c>
      <c r="W74" s="19">
        <f t="shared" si="15"/>
        <v>8.0062786822961272</v>
      </c>
      <c r="X74" s="19">
        <f t="shared" si="15"/>
        <v>8.4468380363779509</v>
      </c>
      <c r="Y74" s="19">
        <f t="shared" si="15"/>
        <v>7.9387328414343266</v>
      </c>
      <c r="Z74" s="19">
        <f t="shared" si="15"/>
        <v>7.3358047332989234</v>
      </c>
      <c r="AA74" s="19">
        <f t="shared" ref="E74:AI76" si="17">AA47-AA62</f>
        <v>7.2304862915405614</v>
      </c>
      <c r="AB74" s="19">
        <f t="shared" si="17"/>
        <v>7.2891833845647973</v>
      </c>
      <c r="AC74" s="19">
        <f t="shared" si="17"/>
        <v>7.0076677733438739</v>
      </c>
      <c r="AD74" s="19">
        <f t="shared" si="17"/>
        <v>7.0474701347986031</v>
      </c>
      <c r="AE74" s="19">
        <f t="shared" si="17"/>
        <v>7.1028074645370411</v>
      </c>
      <c r="AF74" s="19">
        <f t="shared" si="17"/>
        <v>7.180312722876069</v>
      </c>
      <c r="AG74" s="19">
        <f t="shared" si="17"/>
        <v>7.2477898363163522</v>
      </c>
      <c r="AH74" s="19">
        <f t="shared" si="17"/>
        <v>5.5717890070948144</v>
      </c>
      <c r="AI74" s="19">
        <f t="shared" si="17"/>
        <v>5.5042985795850035</v>
      </c>
    </row>
    <row r="75" spans="1:35" x14ac:dyDescent="0.25">
      <c r="A75" s="8" t="s">
        <v>120</v>
      </c>
      <c r="B75" s="37"/>
      <c r="D75" s="78">
        <f t="shared" si="16"/>
        <v>0</v>
      </c>
      <c r="E75" s="78">
        <f t="shared" si="17"/>
        <v>0</v>
      </c>
      <c r="F75" s="78">
        <f t="shared" si="17"/>
        <v>0</v>
      </c>
      <c r="G75" s="78">
        <f t="shared" si="17"/>
        <v>0</v>
      </c>
      <c r="H75" s="78">
        <f t="shared" si="17"/>
        <v>0</v>
      </c>
      <c r="I75" s="78">
        <f t="shared" si="17"/>
        <v>0</v>
      </c>
      <c r="J75" s="78">
        <f t="shared" si="17"/>
        <v>0</v>
      </c>
      <c r="K75" s="78">
        <f t="shared" si="17"/>
        <v>0</v>
      </c>
      <c r="L75" s="19">
        <f t="shared" si="17"/>
        <v>0</v>
      </c>
      <c r="M75" s="19">
        <f t="shared" si="17"/>
        <v>0</v>
      </c>
      <c r="N75" s="19">
        <f t="shared" si="17"/>
        <v>0</v>
      </c>
      <c r="O75" s="19">
        <f t="shared" si="17"/>
        <v>0</v>
      </c>
      <c r="P75" s="19">
        <f t="shared" si="17"/>
        <v>0</v>
      </c>
      <c r="Q75" s="19">
        <f t="shared" si="17"/>
        <v>0</v>
      </c>
      <c r="R75" s="19">
        <f t="shared" si="17"/>
        <v>0</v>
      </c>
      <c r="S75" s="19">
        <f t="shared" si="17"/>
        <v>0</v>
      </c>
      <c r="T75" s="19">
        <f t="shared" si="17"/>
        <v>0</v>
      </c>
      <c r="U75" s="19">
        <f t="shared" si="17"/>
        <v>0</v>
      </c>
      <c r="V75" s="19">
        <f t="shared" si="17"/>
        <v>0</v>
      </c>
      <c r="W75" s="19">
        <f t="shared" si="17"/>
        <v>0</v>
      </c>
      <c r="X75" s="19">
        <f t="shared" si="17"/>
        <v>0</v>
      </c>
      <c r="Y75" s="19">
        <f t="shared" si="17"/>
        <v>0</v>
      </c>
      <c r="Z75" s="19">
        <f t="shared" si="17"/>
        <v>0</v>
      </c>
      <c r="AA75" s="19">
        <f t="shared" si="17"/>
        <v>0</v>
      </c>
      <c r="AB75" s="19">
        <f t="shared" si="17"/>
        <v>0.10988236320767975</v>
      </c>
      <c r="AC75" s="19">
        <f t="shared" si="17"/>
        <v>0.10988236320767975</v>
      </c>
      <c r="AD75" s="19">
        <f t="shared" si="17"/>
        <v>0.10988236320767975</v>
      </c>
      <c r="AE75" s="19">
        <f t="shared" si="17"/>
        <v>0.10988236320767975</v>
      </c>
      <c r="AF75" s="19">
        <f t="shared" si="17"/>
        <v>0.10988236320767975</v>
      </c>
      <c r="AG75" s="19">
        <f t="shared" si="17"/>
        <v>0</v>
      </c>
      <c r="AH75" s="19">
        <f t="shared" si="17"/>
        <v>0</v>
      </c>
      <c r="AI75" s="19">
        <f t="shared" si="17"/>
        <v>0</v>
      </c>
    </row>
    <row r="76" spans="1:35" x14ac:dyDescent="0.25">
      <c r="A76" s="8" t="s">
        <v>81</v>
      </c>
      <c r="B76" s="37"/>
      <c r="D76" s="78">
        <f t="shared" si="16"/>
        <v>0</v>
      </c>
      <c r="E76" s="78">
        <f t="shared" si="17"/>
        <v>0</v>
      </c>
      <c r="F76" s="78">
        <f t="shared" si="17"/>
        <v>0</v>
      </c>
      <c r="G76" s="78">
        <f t="shared" si="17"/>
        <v>0</v>
      </c>
      <c r="H76" s="78">
        <f t="shared" si="17"/>
        <v>0</v>
      </c>
      <c r="I76" s="78">
        <f t="shared" si="17"/>
        <v>0</v>
      </c>
      <c r="J76" s="78">
        <f t="shared" si="17"/>
        <v>0</v>
      </c>
      <c r="K76" s="78">
        <f t="shared" si="17"/>
        <v>0</v>
      </c>
      <c r="L76" s="19">
        <f t="shared" si="17"/>
        <v>0</v>
      </c>
      <c r="M76" s="19">
        <f t="shared" si="17"/>
        <v>0</v>
      </c>
      <c r="N76" s="19">
        <f t="shared" si="17"/>
        <v>0.42191358608879881</v>
      </c>
      <c r="O76" s="19">
        <f t="shared" si="17"/>
        <v>2.2205978215199984</v>
      </c>
      <c r="P76" s="19">
        <f t="shared" si="17"/>
        <v>0.83591542393133622</v>
      </c>
      <c r="Q76" s="19">
        <f t="shared" si="17"/>
        <v>0.75182177861947252</v>
      </c>
      <c r="R76" s="19">
        <f t="shared" si="17"/>
        <v>0.29456856215653815</v>
      </c>
      <c r="S76" s="19">
        <f t="shared" si="17"/>
        <v>-0.28202068235117395</v>
      </c>
      <c r="T76" s="19">
        <f t="shared" si="17"/>
        <v>-1.1249001866225505</v>
      </c>
      <c r="U76" s="19">
        <f t="shared" si="17"/>
        <v>4.5222818904076192</v>
      </c>
      <c r="V76" s="19">
        <f t="shared" si="17"/>
        <v>5.6376066958838962</v>
      </c>
      <c r="W76" s="19">
        <f t="shared" si="17"/>
        <v>5.8030431883040734</v>
      </c>
      <c r="X76" s="19">
        <f t="shared" si="17"/>
        <v>5.0797364016322959</v>
      </c>
      <c r="Y76" s="19">
        <f t="shared" si="17"/>
        <v>4.5459565700399693</v>
      </c>
      <c r="Z76" s="19">
        <f t="shared" si="17"/>
        <v>4.1833835224640055</v>
      </c>
      <c r="AA76" s="19">
        <f t="shared" si="17"/>
        <v>4.0898376835399972</v>
      </c>
      <c r="AB76" s="19">
        <f t="shared" si="17"/>
        <v>4.2529734560482524</v>
      </c>
      <c r="AC76" s="19">
        <f t="shared" si="17"/>
        <v>4.2516547704602701</v>
      </c>
      <c r="AD76" s="19">
        <f t="shared" si="17"/>
        <v>4.6031839193009887</v>
      </c>
      <c r="AE76" s="19">
        <f t="shared" si="17"/>
        <v>5.0344702397572547</v>
      </c>
      <c r="AF76" s="19">
        <f t="shared" si="17"/>
        <v>5.4676099010724286</v>
      </c>
      <c r="AG76" s="19">
        <f t="shared" si="17"/>
        <v>5.8218098210711489</v>
      </c>
      <c r="AH76" s="19">
        <f t="shared" si="17"/>
        <v>8.3242516078569224</v>
      </c>
      <c r="AI76" s="19">
        <f t="shared" si="17"/>
        <v>8.3682034339185591</v>
      </c>
    </row>
    <row r="77" spans="1:35" x14ac:dyDescent="0.25">
      <c r="A77" s="8"/>
      <c r="B77" s="37"/>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row>
    <row r="78" spans="1:35" x14ac:dyDescent="0.25">
      <c r="A78" s="8"/>
      <c r="B78" s="37"/>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row>
    <row r="79" spans="1:35" x14ac:dyDescent="0.25">
      <c r="A79" s="8"/>
      <c r="B79" s="37"/>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row>
    <row r="80" spans="1:35" x14ac:dyDescent="0.25">
      <c r="A80" s="8"/>
      <c r="B80" s="37"/>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row>
    <row r="81" spans="1:35" x14ac:dyDescent="0.25">
      <c r="A81" s="8"/>
      <c r="B81" s="37"/>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row>
    <row r="82" spans="1:35" x14ac:dyDescent="0.25">
      <c r="A82" s="8"/>
      <c r="B82" s="37"/>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row>
    <row r="83" spans="1:35" x14ac:dyDescent="0.25">
      <c r="A83" s="8"/>
      <c r="B83" s="37"/>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row>
    <row r="84" spans="1:35" x14ac:dyDescent="0.25">
      <c r="A84" s="8"/>
      <c r="B84" s="37"/>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row>
    <row r="85" spans="1:35" x14ac:dyDescent="0.25">
      <c r="A85" s="8"/>
      <c r="B85" s="37"/>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row>
    <row r="86" spans="1:35" x14ac:dyDescent="0.25">
      <c r="A86" s="8"/>
      <c r="B86" s="37"/>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row>
    <row r="87" spans="1:35" x14ac:dyDescent="0.25">
      <c r="A87" s="8"/>
      <c r="B87" s="37"/>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row>
    <row r="88" spans="1:35" x14ac:dyDescent="0.25">
      <c r="A88" s="8"/>
      <c r="B88" s="37"/>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row>
    <row r="89" spans="1:35" x14ac:dyDescent="0.25">
      <c r="A89" s="8"/>
      <c r="B89" s="37"/>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row>
    <row r="90" spans="1:35" x14ac:dyDescent="0.25">
      <c r="A90" s="8"/>
      <c r="B90" s="37"/>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row>
    <row r="91" spans="1:35" x14ac:dyDescent="0.25">
      <c r="A91" s="8"/>
      <c r="B91" s="37"/>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row>
    <row r="92" spans="1:35" x14ac:dyDescent="0.25">
      <c r="A92" s="8"/>
      <c r="B92" s="37"/>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row>
    <row r="93" spans="1:35" x14ac:dyDescent="0.25">
      <c r="A93" s="8"/>
      <c r="B93" s="37"/>
      <c r="N93" s="29"/>
      <c r="O93" s="29"/>
      <c r="P93" s="1"/>
      <c r="Q93" s="29"/>
    </row>
    <row r="94" spans="1:35" x14ac:dyDescent="0.25">
      <c r="A94" s="8"/>
      <c r="B94" s="37"/>
      <c r="C94" s="215" t="s">
        <v>173</v>
      </c>
      <c r="D94" s="8">
        <v>5.9731660800000075</v>
      </c>
      <c r="E94" s="8">
        <v>5.9998319999999961</v>
      </c>
      <c r="F94" s="8">
        <v>6.0798297600000026</v>
      </c>
      <c r="G94" s="8">
        <v>6.1864934399999987</v>
      </c>
      <c r="H94" s="8">
        <v>6.2398252799999954</v>
      </c>
      <c r="I94" s="8">
        <v>6.3198230399999984</v>
      </c>
      <c r="J94" s="8">
        <v>6.4264867200000015</v>
      </c>
      <c r="K94" s="8">
        <v>5.5198454400000019</v>
      </c>
      <c r="L94" s="8">
        <v>4.6132041599999969</v>
      </c>
      <c r="M94" s="8">
        <v>3.7332287999999996</v>
      </c>
      <c r="N94" s="8">
        <v>2.8532534400000014</v>
      </c>
      <c r="O94" s="8">
        <v>1.9732780800000012</v>
      </c>
      <c r="P94" s="8">
        <v>1.8666144000000005</v>
      </c>
      <c r="Q94" s="8">
        <v>1.7866166399999983</v>
      </c>
      <c r="R94" s="8">
        <v>1.706618879999998</v>
      </c>
      <c r="S94" s="8">
        <v>1.6266211200000014</v>
      </c>
      <c r="T94" s="8">
        <v>1.5466233600000019</v>
      </c>
      <c r="U94" s="8">
        <v>-12.465888470327656</v>
      </c>
      <c r="V94" s="8">
        <v>-15.597939693223694</v>
      </c>
      <c r="W94" s="8">
        <v>-18.350744593614952</v>
      </c>
      <c r="X94" s="8">
        <v>-19.647040148922116</v>
      </c>
      <c r="Y94" s="8">
        <v>-19.989811875644065</v>
      </c>
      <c r="Z94" s="8">
        <v>-19.930181842143348</v>
      </c>
      <c r="AA94" s="8">
        <v>-20.120371198794953</v>
      </c>
      <c r="AB94" s="8">
        <v>-20.250882611426206</v>
      </c>
      <c r="AC94" s="8">
        <v>-19.575119139516808</v>
      </c>
      <c r="AD94" s="8">
        <v>-19.613233649478719</v>
      </c>
      <c r="AE94" s="8">
        <v>-19.651348159440634</v>
      </c>
      <c r="AF94" s="8">
        <v>-21.095228106868134</v>
      </c>
      <c r="AG94" s="8">
        <v>-22.003028278913639</v>
      </c>
      <c r="AH94" s="8">
        <v>-22.003028278913639</v>
      </c>
      <c r="AI94" s="8">
        <v>-22.003028278913639</v>
      </c>
    </row>
    <row r="95" spans="1:35" x14ac:dyDescent="0.25">
      <c r="A95" s="8"/>
      <c r="B95" s="37"/>
      <c r="C95" s="215" t="s">
        <v>174</v>
      </c>
      <c r="D95" s="8">
        <v>5.9731660799999924</v>
      </c>
      <c r="E95" s="8">
        <v>5.9998319999999943</v>
      </c>
      <c r="F95" s="8">
        <v>6.0798297599999982</v>
      </c>
      <c r="G95" s="8">
        <v>6.1864934399999996</v>
      </c>
      <c r="H95" s="8">
        <v>6.2398252800000025</v>
      </c>
      <c r="I95" s="8">
        <v>6.3198230400000019</v>
      </c>
      <c r="J95" s="8">
        <v>6.4264867199999962</v>
      </c>
      <c r="K95" s="8">
        <v>5.5198454400000001</v>
      </c>
      <c r="L95" s="8">
        <v>4.6132041600000013</v>
      </c>
      <c r="M95" s="8">
        <v>3.7332288000000009</v>
      </c>
      <c r="N95" s="8">
        <v>2.8532534400000023</v>
      </c>
      <c r="O95" s="8">
        <v>1.9732780799999978</v>
      </c>
      <c r="P95" s="8">
        <v>1.8666144000000011</v>
      </c>
      <c r="Q95" s="8">
        <v>1.7866166399999994</v>
      </c>
      <c r="R95" s="8">
        <v>1.7066188799999999</v>
      </c>
      <c r="S95" s="8">
        <v>1.6266211200000018</v>
      </c>
      <c r="T95" s="8">
        <v>1.5466233599999999</v>
      </c>
      <c r="U95" s="8">
        <v>-21.571593870688744</v>
      </c>
      <c r="V95" s="8">
        <v>-24.666500201063482</v>
      </c>
      <c r="W95" s="8">
        <v>-28.56983602701505</v>
      </c>
      <c r="X95" s="8">
        <v>-29.333820909838391</v>
      </c>
      <c r="Y95" s="8">
        <v>-29.510971900528766</v>
      </c>
      <c r="Z95" s="8">
        <v>-29.426666495349107</v>
      </c>
      <c r="AA95" s="8">
        <v>-29.587426934297937</v>
      </c>
      <c r="AB95" s="8">
        <v>-29.718904503450933</v>
      </c>
      <c r="AC95" s="8">
        <v>-29.055272092086483</v>
      </c>
      <c r="AD95" s="8">
        <v>-29.094352758570135</v>
      </c>
      <c r="AE95" s="8">
        <v>-29.142515538747467</v>
      </c>
      <c r="AF95" s="8">
        <v>-29.181596205231116</v>
      </c>
      <c r="AG95" s="8">
        <v>-28.978896202149542</v>
      </c>
      <c r="AH95" s="8">
        <v>-28.978896202149542</v>
      </c>
      <c r="AI95" s="8">
        <v>-28.978896202149542</v>
      </c>
    </row>
    <row r="96" spans="1:35" x14ac:dyDescent="0.25">
      <c r="A96" s="8">
        <f>N40/SUM($N$39:$N$47)</f>
        <v>0.10815530544990537</v>
      </c>
      <c r="B96" s="31" t="s">
        <v>111</v>
      </c>
      <c r="C96" s="215"/>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row>
    <row r="97" spans="1:35" x14ac:dyDescent="0.25">
      <c r="A97" s="8">
        <f>N41/SUM($N$39:$N$47)</f>
        <v>0</v>
      </c>
      <c r="B97" s="1" t="s">
        <v>112</v>
      </c>
      <c r="C97" s="215">
        <v>277.77</v>
      </c>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row>
    <row r="98" spans="1:35" x14ac:dyDescent="0.25">
      <c r="A98" s="8">
        <f>N42/SUM($N$39:$N$47)</f>
        <v>3.6048121566939102E-2</v>
      </c>
      <c r="B98" s="1" t="s">
        <v>113</v>
      </c>
      <c r="C98" s="153">
        <v>-0.78</v>
      </c>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row>
    <row r="99" spans="1:35" x14ac:dyDescent="0.25">
      <c r="A99" s="8"/>
      <c r="B99" s="1"/>
      <c r="C99" s="153" t="s">
        <v>220</v>
      </c>
      <c r="D99" s="8">
        <v>5.9731660799999995</v>
      </c>
      <c r="E99" s="8">
        <v>5.9998319999999996</v>
      </c>
      <c r="F99" s="8">
        <v>6.0798297599999991</v>
      </c>
      <c r="G99" s="8">
        <v>6.1864934399999996</v>
      </c>
      <c r="H99" s="8">
        <v>6.2398252799999989</v>
      </c>
      <c r="I99" s="8">
        <v>6.3198230400000002</v>
      </c>
      <c r="J99" s="8">
        <v>6.4264867200000007</v>
      </c>
      <c r="K99" s="8">
        <v>5.5198454400000001</v>
      </c>
      <c r="L99" s="8">
        <v>4.6132041600000004</v>
      </c>
      <c r="M99" s="8">
        <v>3.7332287999999991</v>
      </c>
      <c r="N99" s="8">
        <v>2.85325344</v>
      </c>
      <c r="O99" s="8">
        <v>1.9732780799999998</v>
      </c>
      <c r="P99" s="8">
        <v>1.8666143999999996</v>
      </c>
      <c r="Q99" s="8">
        <v>1.7866166399999996</v>
      </c>
      <c r="R99" s="8">
        <v>1.7066188799999999</v>
      </c>
      <c r="S99" s="8">
        <v>1.6266211199999998</v>
      </c>
      <c r="T99" s="8">
        <v>1.5466233599999999</v>
      </c>
      <c r="U99" s="8">
        <v>1.4399596800000001</v>
      </c>
      <c r="V99" s="8">
        <v>1.3866278399999998</v>
      </c>
      <c r="W99" s="8">
        <v>1.27996416</v>
      </c>
      <c r="X99" s="8">
        <v>1.1999664000000001</v>
      </c>
      <c r="Y99" s="8">
        <v>1.0933027199999998</v>
      </c>
      <c r="Z99" s="8">
        <v>1.0933027200000001</v>
      </c>
      <c r="AA99" s="8">
        <v>1.0933027200000001</v>
      </c>
      <c r="AB99" s="8">
        <v>1.0666367999999999</v>
      </c>
      <c r="AC99" s="8">
        <v>1.03997088</v>
      </c>
      <c r="AD99" s="8">
        <v>1.03997088</v>
      </c>
      <c r="AE99" s="8">
        <v>1.03997088</v>
      </c>
      <c r="AF99" s="8">
        <v>1.0666367999999999</v>
      </c>
      <c r="AG99" s="8">
        <v>1.03997088</v>
      </c>
      <c r="AH99" s="8">
        <v>1.03997088</v>
      </c>
      <c r="AI99" s="8">
        <v>1.03997088</v>
      </c>
    </row>
    <row r="100" spans="1:35" x14ac:dyDescent="0.25">
      <c r="A100" s="8"/>
      <c r="B100" s="1"/>
      <c r="C100" s="215" t="s">
        <v>221</v>
      </c>
      <c r="D100" s="8">
        <v>44.229052161331516</v>
      </c>
      <c r="E100" s="8">
        <v>44.374780310394343</v>
      </c>
      <c r="F100" s="8">
        <v>44.495758290259026</v>
      </c>
      <c r="G100" s="8">
        <v>53.005706903576581</v>
      </c>
      <c r="H100" s="8">
        <v>53.528585711835369</v>
      </c>
      <c r="I100" s="8">
        <v>54.02368752009415</v>
      </c>
      <c r="J100" s="8">
        <v>54.492123408352953</v>
      </c>
      <c r="K100" s="8">
        <v>55.958309136611717</v>
      </c>
      <c r="L100" s="8">
        <v>57.424494864870525</v>
      </c>
      <c r="M100" s="8">
        <v>58.864014673129276</v>
      </c>
      <c r="N100" s="8">
        <v>60.604347314431564</v>
      </c>
      <c r="O100" s="8">
        <v>62.043867122690344</v>
      </c>
      <c r="P100" s="8">
        <v>62.741323813646019</v>
      </c>
      <c r="Q100" s="8">
        <v>63.412114584601724</v>
      </c>
      <c r="R100" s="8">
        <v>64.081794275557414</v>
      </c>
      <c r="S100" s="8">
        <v>65.054508959556628</v>
      </c>
      <c r="T100" s="8">
        <v>65.725299730512404</v>
      </c>
      <c r="U100" s="8">
        <v>66.422756421467781</v>
      </c>
      <c r="V100" s="8">
        <v>67.065770192423756</v>
      </c>
      <c r="W100" s="8">
        <v>68.065150796422813</v>
      </c>
      <c r="X100" s="8">
        <v>68.735941567378575</v>
      </c>
      <c r="Y100" s="8">
        <v>69.433398258334165</v>
      </c>
      <c r="Z100" s="8">
        <v>70.32611518233324</v>
      </c>
      <c r="AA100" s="8">
        <v>70.918019273289048</v>
      </c>
      <c r="AB100" s="8">
        <v>71.548533019375924</v>
      </c>
      <c r="AC100" s="8">
        <v>73.084818504593329</v>
      </c>
      <c r="AD100" s="8">
        <v>73.687555250680191</v>
      </c>
      <c r="AE100" s="8">
        <v>74.291403076767438</v>
      </c>
      <c r="AF100" s="8">
        <v>74.868584982854372</v>
      </c>
      <c r="AG100" s="8">
        <v>75.792578733879793</v>
      </c>
      <c r="AH100" s="8">
        <v>75.792578733879793</v>
      </c>
      <c r="AI100" s="8">
        <v>75.792578733879793</v>
      </c>
    </row>
    <row r="101" spans="1:35" x14ac:dyDescent="0.25">
      <c r="A101" s="8"/>
      <c r="B101" s="1"/>
      <c r="C101" s="153"/>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row>
    <row r="102" spans="1:35" x14ac:dyDescent="0.25">
      <c r="A102" s="8">
        <f>N43/SUM($N$39:$N$47)</f>
        <v>0.16249931359237255</v>
      </c>
      <c r="B102" s="31" t="s">
        <v>114</v>
      </c>
      <c r="C102" s="215" t="s">
        <v>198</v>
      </c>
      <c r="D102" s="8">
        <v>5.973166080000027</v>
      </c>
      <c r="E102" s="8">
        <v>5.9998319999999996</v>
      </c>
      <c r="F102" s="8">
        <v>6.0798297599999991</v>
      </c>
      <c r="G102" s="8">
        <v>6.1864934399999933</v>
      </c>
      <c r="H102" s="8">
        <v>6.2398252799999989</v>
      </c>
      <c r="I102" s="8">
        <v>6.3198230400000002</v>
      </c>
      <c r="J102" s="8">
        <v>6.4264867200000007</v>
      </c>
      <c r="K102" s="8">
        <v>5.5198454400000001</v>
      </c>
      <c r="L102" s="8">
        <v>4.6132041600000004</v>
      </c>
      <c r="M102" s="8">
        <v>3.7332287999999991</v>
      </c>
      <c r="N102" s="8">
        <v>2.85325344</v>
      </c>
      <c r="O102" s="8">
        <v>1.9732780799999998</v>
      </c>
      <c r="P102" s="8">
        <v>1.8666143999999996</v>
      </c>
      <c r="Q102" s="8">
        <v>1.7866166399999996</v>
      </c>
      <c r="R102" s="8">
        <v>1.7066188799999999</v>
      </c>
      <c r="S102" s="8">
        <v>1.6266211199999998</v>
      </c>
      <c r="T102" s="8">
        <v>1.5466233599999999</v>
      </c>
      <c r="U102" s="8">
        <v>-6.2305363703344474</v>
      </c>
      <c r="V102" s="8">
        <v>-5.7542849534962324</v>
      </c>
      <c r="W102" s="8">
        <v>-5.1308350285679438</v>
      </c>
      <c r="X102" s="8">
        <v>-4.7382335270318086</v>
      </c>
      <c r="Y102" s="8">
        <v>-4.3671985695367672</v>
      </c>
      <c r="Z102" s="8">
        <v>-3.7199734935830828</v>
      </c>
      <c r="AA102" s="8">
        <v>-3.3257367489461629</v>
      </c>
      <c r="AB102" s="8">
        <v>-2.9088526106279091</v>
      </c>
      <c r="AC102" s="8">
        <v>-1.6398648295831368</v>
      </c>
      <c r="AD102" s="8">
        <v>-1.1311834208874814</v>
      </c>
      <c r="AE102" s="8">
        <v>-0.62250201219179757</v>
      </c>
      <c r="AF102" s="8">
        <v>-0.11382060349617006</v>
      </c>
      <c r="AG102" s="8">
        <v>-0.22367108661790613</v>
      </c>
      <c r="AH102" s="8">
        <v>-0.22367108661790613</v>
      </c>
      <c r="AI102" s="8">
        <v>-0.22367108661790613</v>
      </c>
    </row>
    <row r="103" spans="1:35" x14ac:dyDescent="0.25">
      <c r="A103" s="8">
        <f>N44/SUM($N$39:$N$47)</f>
        <v>0.21054761024143323</v>
      </c>
      <c r="B103" s="1" t="s">
        <v>115</v>
      </c>
      <c r="C103" s="215" t="s">
        <v>199</v>
      </c>
      <c r="D103" s="8">
        <v>44.229052161331516</v>
      </c>
      <c r="E103" s="8">
        <v>44.374780310394314</v>
      </c>
      <c r="F103" s="8">
        <v>44.495758290259026</v>
      </c>
      <c r="G103" s="8">
        <v>53.005706903576581</v>
      </c>
      <c r="H103" s="8">
        <v>53.528585711835397</v>
      </c>
      <c r="I103" s="8">
        <v>54.02368752009415</v>
      </c>
      <c r="J103" s="8">
        <v>54.492123408352953</v>
      </c>
      <c r="K103" s="8">
        <v>55.958309136611717</v>
      </c>
      <c r="L103" s="8">
        <v>57.424494864870525</v>
      </c>
      <c r="M103" s="8">
        <v>58.864014673129276</v>
      </c>
      <c r="N103" s="8">
        <v>60.604347314431557</v>
      </c>
      <c r="O103" s="8">
        <v>62.043867122690344</v>
      </c>
      <c r="P103" s="8">
        <v>62.74132381364592</v>
      </c>
      <c r="Q103" s="8">
        <v>63.412114584601639</v>
      </c>
      <c r="R103" s="8">
        <v>64.081794275557257</v>
      </c>
      <c r="S103" s="8">
        <v>65.054508959556529</v>
      </c>
      <c r="T103" s="8">
        <v>65.72529973051212</v>
      </c>
      <c r="U103" s="8">
        <v>74.424700679289572</v>
      </c>
      <c r="V103" s="8">
        <v>74.526798349762302</v>
      </c>
      <c r="W103" s="8">
        <v>74.781136401300429</v>
      </c>
      <c r="X103" s="8">
        <v>74.970369400212576</v>
      </c>
      <c r="Y103" s="8">
        <v>75.182620789562975</v>
      </c>
      <c r="Z103" s="8">
        <v>75.414123136301228</v>
      </c>
      <c r="AA103" s="8">
        <v>75.603356135213375</v>
      </c>
      <c r="AB103" s="8">
        <v>75.771650273473639</v>
      </c>
      <c r="AC103" s="8">
        <v>75.982997012604216</v>
      </c>
      <c r="AD103" s="8">
        <v>76.067535708256258</v>
      </c>
      <c r="AE103" s="8">
        <v>76.152074403908387</v>
      </c>
      <c r="AF103" s="8">
        <v>76.236613099560515</v>
      </c>
      <c r="AG103" s="8">
        <v>77.259169293066847</v>
      </c>
      <c r="AH103" s="8">
        <v>77.259169293066847</v>
      </c>
      <c r="AI103" s="8">
        <v>77.259169293066847</v>
      </c>
    </row>
    <row r="104" spans="1:35" x14ac:dyDescent="0.25">
      <c r="A104" s="8">
        <f>N45/SUM($N$39:$N$47)</f>
        <v>0.42947192342974078</v>
      </c>
      <c r="B104" s="31" t="s">
        <v>116</v>
      </c>
      <c r="C104" s="153">
        <v>-0.7</v>
      </c>
      <c r="D104" s="8"/>
      <c r="E104" s="8"/>
      <c r="F104" s="8"/>
      <c r="G104" s="8"/>
      <c r="H104" s="8"/>
      <c r="I104" s="8"/>
      <c r="J104" s="8"/>
      <c r="K104" s="8"/>
      <c r="L104" s="8"/>
      <c r="M104" s="8"/>
      <c r="N104" s="8">
        <f t="shared" ref="N104" si="18">N45/SUM($N$39:$N$47)</f>
        <v>0.42947192342974078</v>
      </c>
      <c r="O104" s="8">
        <f t="shared" ref="O104" si="19">O45/SUM($O$39:$O$47)</f>
        <v>0.439001851645139</v>
      </c>
      <c r="P104" s="8" t="s">
        <v>116</v>
      </c>
      <c r="Q104" s="8"/>
      <c r="R104" s="8"/>
      <c r="S104" s="8"/>
      <c r="T104" s="8"/>
      <c r="U104" s="8"/>
      <c r="V104" s="8"/>
      <c r="W104" s="8"/>
      <c r="X104" s="8"/>
      <c r="Y104" s="8"/>
      <c r="Z104" s="8"/>
      <c r="AA104" s="8"/>
      <c r="AB104" s="8"/>
      <c r="AC104" s="8"/>
      <c r="AD104" s="8"/>
      <c r="AE104" s="8"/>
      <c r="AF104" s="8"/>
      <c r="AG104" s="8"/>
      <c r="AH104" s="8"/>
      <c r="AI104" s="8"/>
    </row>
    <row r="105" spans="1:35" x14ac:dyDescent="0.25">
      <c r="A105" t="s">
        <v>200</v>
      </c>
      <c r="B105" s="31" t="s">
        <v>117</v>
      </c>
      <c r="C105" s="215" t="s">
        <v>310</v>
      </c>
      <c r="D105" s="8">
        <v>5.9731660799999995</v>
      </c>
      <c r="E105" s="8">
        <v>5.9998319999999996</v>
      </c>
      <c r="F105" s="8">
        <v>6.0798297599999991</v>
      </c>
      <c r="G105" s="8">
        <v>6.1864934399999996</v>
      </c>
      <c r="H105" s="8">
        <v>6.2398252799999989</v>
      </c>
      <c r="I105" s="8">
        <v>6.3198230400000002</v>
      </c>
      <c r="J105" s="8">
        <v>6.4264867200000007</v>
      </c>
      <c r="K105" s="8">
        <v>5.5198454400000001</v>
      </c>
      <c r="L105" s="8">
        <v>4.6132041600000004</v>
      </c>
      <c r="M105" s="8">
        <v>3.7332287999999991</v>
      </c>
      <c r="N105" s="8">
        <v>2.85325344</v>
      </c>
      <c r="O105" s="8">
        <v>1.9732780799999998</v>
      </c>
      <c r="P105" s="8">
        <v>1.8666143999999996</v>
      </c>
      <c r="Q105" s="8">
        <v>1.7866166399999996</v>
      </c>
      <c r="R105" s="8">
        <v>1.7066188799999999</v>
      </c>
      <c r="S105" s="8">
        <v>1.6266211199999998</v>
      </c>
      <c r="T105" s="8">
        <v>1.5466233599999999</v>
      </c>
      <c r="U105" s="8">
        <v>-6.9985524643772017</v>
      </c>
      <c r="V105" s="8">
        <v>-6.6249030802102409</v>
      </c>
      <c r="W105" s="8">
        <v>-6.0120391858073265</v>
      </c>
      <c r="X105" s="8">
        <v>-5.6374536435783424</v>
      </c>
      <c r="Y105" s="8">
        <v>-5.6250044478066945</v>
      </c>
      <c r="Z105" s="8">
        <v>-5.0109944345796009</v>
      </c>
      <c r="AA105" s="8">
        <v>-4.6347736492498068</v>
      </c>
      <c r="AB105" s="8">
        <v>-4.9975180767317431</v>
      </c>
      <c r="AC105" s="8">
        <v>-4.5493687569772767</v>
      </c>
      <c r="AD105" s="8">
        <v>-4.7150160468594828</v>
      </c>
      <c r="AE105" s="8">
        <v>-5.2551406297287784</v>
      </c>
      <c r="AF105" s="8">
        <v>-5.4186648733371934</v>
      </c>
      <c r="AG105" s="8">
        <v>-5.3374786015561515</v>
      </c>
      <c r="AH105" s="8">
        <v>-5.3374786015561515</v>
      </c>
      <c r="AI105" s="8">
        <v>-5.3374786015561515</v>
      </c>
    </row>
    <row r="106" spans="1:35" x14ac:dyDescent="0.25">
      <c r="A106" t="s">
        <v>201</v>
      </c>
      <c r="B106" s="31" t="s">
        <v>118</v>
      </c>
      <c r="C106" s="215" t="s">
        <v>311</v>
      </c>
      <c r="D106" s="8">
        <v>44.229052161331545</v>
      </c>
      <c r="E106" s="8">
        <v>44.374780310394343</v>
      </c>
      <c r="F106" s="8">
        <v>44.495758290259026</v>
      </c>
      <c r="G106" s="8">
        <v>53.005706903576552</v>
      </c>
      <c r="H106" s="8">
        <v>53.52858571183539</v>
      </c>
      <c r="I106" s="8">
        <v>54.02368752009415</v>
      </c>
      <c r="J106" s="8">
        <v>54.492123408352924</v>
      </c>
      <c r="K106" s="8">
        <v>55.958309136611732</v>
      </c>
      <c r="L106" s="8">
        <v>57.424494864870496</v>
      </c>
      <c r="M106" s="8">
        <v>58.864014673129276</v>
      </c>
      <c r="N106" s="8">
        <v>60.604347314431557</v>
      </c>
      <c r="O106" s="8">
        <v>62.04386712269033</v>
      </c>
      <c r="P106" s="8">
        <v>62.741323813645963</v>
      </c>
      <c r="Q106" s="8">
        <v>63.412114584601809</v>
      </c>
      <c r="R106" s="8">
        <v>64.081794275557471</v>
      </c>
      <c r="S106" s="8">
        <v>65.054508959556429</v>
      </c>
      <c r="T106" s="8">
        <v>65.725299730512319</v>
      </c>
      <c r="U106" s="8">
        <v>75.224717443917598</v>
      </c>
      <c r="V106" s="8">
        <v>75.43369223175597</v>
      </c>
      <c r="W106" s="8">
        <v>75.699057398424657</v>
      </c>
      <c r="X106" s="8">
        <v>75.90705702161506</v>
      </c>
      <c r="Y106" s="8">
        <v>76.488699880284855</v>
      </c>
      <c r="Z106" s="8">
        <v>76.754065046953542</v>
      </c>
      <c r="AA106" s="8">
        <v>76.962064670143974</v>
      </c>
      <c r="AB106" s="8">
        <v>77.932644747260667</v>
      </c>
      <c r="AC106" s="8">
        <v>78.98837034264136</v>
      </c>
      <c r="AD106" s="8">
        <v>79.766469680853504</v>
      </c>
      <c r="AE106" s="8">
        <v>80.936861039129298</v>
      </c>
      <c r="AF106" s="8">
        <v>81.714960377341711</v>
      </c>
      <c r="AG106" s="8">
        <v>82.54353851648284</v>
      </c>
      <c r="AH106" s="8">
        <v>82.54353851648284</v>
      </c>
      <c r="AI106" s="8">
        <v>82.54353851648284</v>
      </c>
    </row>
    <row r="107" spans="1:35" x14ac:dyDescent="0.25">
      <c r="C107" s="153">
        <v>-0.65</v>
      </c>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row>
    <row r="108" spans="1:35" x14ac:dyDescent="0.25">
      <c r="C108" s="215" t="s">
        <v>195</v>
      </c>
      <c r="D108" s="8">
        <v>5.973166080000027</v>
      </c>
      <c r="E108" s="8">
        <v>5.9998319999999996</v>
      </c>
      <c r="F108" s="8">
        <v>6.0798297599999991</v>
      </c>
      <c r="G108" s="8">
        <v>6.1864934400000022</v>
      </c>
      <c r="H108" s="8">
        <v>6.2398252799999989</v>
      </c>
      <c r="I108" s="8">
        <v>6.3198230400000002</v>
      </c>
      <c r="J108" s="8">
        <v>6.4264867200000007</v>
      </c>
      <c r="K108" s="8">
        <v>5.5198454400000028</v>
      </c>
      <c r="L108" s="8">
        <v>4.6132041600000004</v>
      </c>
      <c r="M108" s="8">
        <v>3.7332287999999991</v>
      </c>
      <c r="N108" s="8">
        <v>2.85325344</v>
      </c>
      <c r="O108" s="8">
        <v>1.9732780799999998</v>
      </c>
      <c r="P108" s="8">
        <v>1.8666143999999996</v>
      </c>
      <c r="Q108" s="8">
        <v>1.7866166399999996</v>
      </c>
      <c r="R108" s="8">
        <v>1.7066188799999999</v>
      </c>
      <c r="S108" s="8">
        <v>1.6266211199999998</v>
      </c>
      <c r="T108" s="8">
        <v>1.5466233599999999</v>
      </c>
      <c r="U108" s="8">
        <v>-9.127360108348892</v>
      </c>
      <c r="V108" s="8">
        <v>-9.5400834349157542</v>
      </c>
      <c r="W108" s="8">
        <v>-9.7142005629779256</v>
      </c>
      <c r="X108" s="8">
        <v>-10.370071033105354</v>
      </c>
      <c r="Y108" s="8">
        <v>-10.973426012902296</v>
      </c>
      <c r="Z108" s="8">
        <v>-11.267287329167647</v>
      </c>
      <c r="AA108" s="8">
        <v>-11.967466064321554</v>
      </c>
      <c r="AB108" s="8">
        <v>-12.587954149492358</v>
      </c>
      <c r="AC108" s="8">
        <v>-12.148796533421557</v>
      </c>
      <c r="AD108" s="8">
        <v>-13.317703334076469</v>
      </c>
      <c r="AE108" s="8">
        <v>-14.486610134731407</v>
      </c>
      <c r="AF108" s="8">
        <v>-15.202022145359404</v>
      </c>
      <c r="AG108" s="8">
        <v>-15.841263144450137</v>
      </c>
      <c r="AH108" s="8">
        <v>-15.841263144450137</v>
      </c>
      <c r="AI108" s="8">
        <v>-15.841263144450137</v>
      </c>
    </row>
    <row r="109" spans="1:35" x14ac:dyDescent="0.25">
      <c r="C109" s="215" t="s">
        <v>196</v>
      </c>
      <c r="D109" s="8">
        <v>44.229052161331516</v>
      </c>
      <c r="E109" s="8">
        <v>44.374780310394343</v>
      </c>
      <c r="F109" s="8">
        <v>44.495758290259026</v>
      </c>
      <c r="G109" s="8">
        <v>53.005706903576581</v>
      </c>
      <c r="H109" s="8">
        <v>53.528585711835369</v>
      </c>
      <c r="I109" s="8">
        <v>54.023687520094164</v>
      </c>
      <c r="J109" s="8">
        <v>54.492123408352924</v>
      </c>
      <c r="K109" s="8">
        <v>55.958309136611717</v>
      </c>
      <c r="L109" s="8">
        <v>57.424494864870496</v>
      </c>
      <c r="M109" s="8">
        <v>58.864014673129276</v>
      </c>
      <c r="N109" s="8">
        <v>60.604347314431557</v>
      </c>
      <c r="O109" s="8">
        <v>62.043867122690344</v>
      </c>
      <c r="P109" s="8">
        <v>62.741323813645963</v>
      </c>
      <c r="Q109" s="8">
        <v>63.412114584601724</v>
      </c>
      <c r="R109" s="8">
        <v>64.081794275557485</v>
      </c>
      <c r="S109" s="8">
        <v>65.054508959556557</v>
      </c>
      <c r="T109" s="8">
        <v>65.725299730512333</v>
      </c>
      <c r="U109" s="8">
        <v>77.438510694782792</v>
      </c>
      <c r="V109" s="8">
        <v>78.463138451745479</v>
      </c>
      <c r="W109" s="8">
        <v>79.545131752186165</v>
      </c>
      <c r="X109" s="8">
        <v>80.824763108220168</v>
      </c>
      <c r="Y109" s="8">
        <v>82.049690828493354</v>
      </c>
      <c r="Z109" s="8">
        <v>83.257094076030427</v>
      </c>
      <c r="AA109" s="8">
        <v>84.583886287843939</v>
      </c>
      <c r="AB109" s="8">
        <v>85.830056152951101</v>
      </c>
      <c r="AC109" s="8">
        <v>86.89605804744275</v>
      </c>
      <c r="AD109" s="8">
        <v>88.716453528609094</v>
      </c>
      <c r="AE109" s="8">
        <v>90.536849009775466</v>
      </c>
      <c r="AF109" s="8">
        <v>91.884854084663857</v>
      </c>
      <c r="AG109" s="8">
        <v>93.454906471109524</v>
      </c>
      <c r="AH109" s="8">
        <v>93.454906471109524</v>
      </c>
      <c r="AI109" s="8">
        <v>93.454906471109524</v>
      </c>
    </row>
    <row r="110" spans="1:35" x14ac:dyDescent="0.25">
      <c r="C110" s="153">
        <v>-0.6</v>
      </c>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row>
    <row r="111" spans="1:35" x14ac:dyDescent="0.25">
      <c r="C111" s="215" t="s">
        <v>202</v>
      </c>
      <c r="D111" s="8">
        <v>5.9731660799999995</v>
      </c>
      <c r="E111" s="8">
        <v>5.9998319999999996</v>
      </c>
      <c r="F111" s="8">
        <v>6.0798297599999991</v>
      </c>
      <c r="G111" s="8">
        <v>6.1864934399999996</v>
      </c>
      <c r="H111" s="8">
        <v>6.2398252799999989</v>
      </c>
      <c r="I111" s="8">
        <v>6.3198230400000002</v>
      </c>
      <c r="J111" s="8">
        <v>6.4264867200000007</v>
      </c>
      <c r="K111" s="8">
        <v>5.5198454400000001</v>
      </c>
      <c r="L111" s="8">
        <v>4.6132041600000004</v>
      </c>
      <c r="M111" s="8">
        <v>3.7332287999999991</v>
      </c>
      <c r="N111" s="8">
        <v>2.85325344</v>
      </c>
      <c r="O111" s="8">
        <v>1.9732780799999998</v>
      </c>
      <c r="P111" s="8">
        <v>1.8666143999999996</v>
      </c>
      <c r="Q111" s="8">
        <v>1.7866166399999996</v>
      </c>
      <c r="R111" s="8">
        <v>1.7066188799999999</v>
      </c>
      <c r="S111" s="8">
        <v>1.6266211199999998</v>
      </c>
      <c r="T111" s="8">
        <v>1.5466233599999999</v>
      </c>
      <c r="U111" s="8">
        <v>-10.665007830654741</v>
      </c>
      <c r="V111" s="8">
        <v>-11.076074845673428</v>
      </c>
      <c r="W111" s="8">
        <v>-11.326966894265103</v>
      </c>
      <c r="X111" s="8">
        <v>-11.822720333823591</v>
      </c>
      <c r="Y111" s="8">
        <v>-12.400228179894874</v>
      </c>
      <c r="Z111" s="8">
        <v>-13.316607600984547</v>
      </c>
      <c r="AA111" s="8">
        <v>-14.769532179815853</v>
      </c>
      <c r="AB111" s="8">
        <v>-16.415176439037101</v>
      </c>
      <c r="AC111" s="8">
        <v>-17.093135284063706</v>
      </c>
      <c r="AD111" s="8">
        <v>-18.251568069698852</v>
      </c>
      <c r="AE111" s="8">
        <v>-19.694179590807558</v>
      </c>
      <c r="AF111" s="8">
        <v>-21.119952580922703</v>
      </c>
      <c r="AG111" s="8">
        <v>-22.395833533314391</v>
      </c>
      <c r="AH111" s="8">
        <v>-22.395833533314391</v>
      </c>
      <c r="AI111" s="8">
        <v>-22.395833533314391</v>
      </c>
    </row>
    <row r="112" spans="1:35" x14ac:dyDescent="0.25">
      <c r="C112" s="215" t="s">
        <v>203</v>
      </c>
      <c r="D112" s="8">
        <v>44.229052161331516</v>
      </c>
      <c r="E112" s="8">
        <v>44.374780310394314</v>
      </c>
      <c r="F112" s="8">
        <v>44.495758290259026</v>
      </c>
      <c r="G112" s="8">
        <v>53.005706903576581</v>
      </c>
      <c r="H112" s="8">
        <v>53.528585711835369</v>
      </c>
      <c r="I112" s="8">
        <v>54.02368752009415</v>
      </c>
      <c r="J112" s="8">
        <v>54.492123408352953</v>
      </c>
      <c r="K112" s="8">
        <v>55.958309136611717</v>
      </c>
      <c r="L112" s="8">
        <v>57.424494864870525</v>
      </c>
      <c r="M112" s="8">
        <v>58.864014673129276</v>
      </c>
      <c r="N112" s="8">
        <v>60.604347314431557</v>
      </c>
      <c r="O112" s="8">
        <v>62.043867122690344</v>
      </c>
      <c r="P112" s="8">
        <v>62.741323813645948</v>
      </c>
      <c r="Q112" s="8">
        <v>63.412114584601817</v>
      </c>
      <c r="R112" s="8">
        <v>64.081794275557328</v>
      </c>
      <c r="S112" s="8">
        <v>65.0545089595565</v>
      </c>
      <c r="T112" s="8">
        <v>65.725299730512262</v>
      </c>
      <c r="U112" s="8">
        <v>79.041501974707131</v>
      </c>
      <c r="V112" s="8">
        <v>80.06612973166952</v>
      </c>
      <c r="W112" s="8">
        <v>81.228096907662035</v>
      </c>
      <c r="X112" s="8">
        <v>82.340939690186616</v>
      </c>
      <c r="Y112" s="8">
        <v>83.538943312829105</v>
      </c>
      <c r="Z112" s="8">
        <v>85.389350394976972</v>
      </c>
      <c r="AA112" s="8">
        <v>87.492492677213335</v>
      </c>
      <c r="AB112" s="8">
        <v>89.797369622329853</v>
      </c>
      <c r="AC112" s="8">
        <v>92.016360942939599</v>
      </c>
      <c r="AD112" s="8">
        <v>93.826326325291717</v>
      </c>
      <c r="AE112" s="8">
        <v>95.930214796407398</v>
      </c>
      <c r="AF112" s="8">
        <v>98.016563131071621</v>
      </c>
      <c r="AG112" s="8">
        <v>100.24605793188907</v>
      </c>
      <c r="AH112" s="8">
        <v>100.24605793188907</v>
      </c>
      <c r="AI112" s="8">
        <v>100.24605793188907</v>
      </c>
    </row>
    <row r="113" spans="3:68" x14ac:dyDescent="0.25">
      <c r="C113" s="153">
        <v>-0.55000000000000004</v>
      </c>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row>
    <row r="114" spans="3:68" x14ac:dyDescent="0.25">
      <c r="C114" s="215" t="s">
        <v>195</v>
      </c>
      <c r="D114" s="8">
        <v>5.9731660799999995</v>
      </c>
      <c r="E114" s="8">
        <v>5.9998319999999996</v>
      </c>
      <c r="F114" s="8">
        <v>6.0798297599999991</v>
      </c>
      <c r="G114" s="8">
        <v>6.1864934399999996</v>
      </c>
      <c r="H114" s="8">
        <v>6.2398252799999989</v>
      </c>
      <c r="I114" s="8">
        <v>6.3198230400000002</v>
      </c>
      <c r="J114" s="8">
        <v>6.4264867200000007</v>
      </c>
      <c r="K114" s="8">
        <v>5.5198454400000001</v>
      </c>
      <c r="L114" s="8">
        <v>4.6132041600000004</v>
      </c>
      <c r="M114" s="8">
        <v>3.7332287999999991</v>
      </c>
      <c r="N114" s="8">
        <v>2.85325344</v>
      </c>
      <c r="O114" s="8">
        <v>1.9732780799999998</v>
      </c>
      <c r="P114" s="8">
        <v>1.8666143999999996</v>
      </c>
      <c r="Q114" s="8">
        <v>1.7866166399999996</v>
      </c>
      <c r="R114" s="8">
        <v>1.7066188799999999</v>
      </c>
      <c r="S114" s="8">
        <v>1.6266211199999998</v>
      </c>
      <c r="T114" s="8">
        <v>1.5466233599999999</v>
      </c>
      <c r="U114" s="8">
        <v>-12.713350679360071</v>
      </c>
      <c r="V114" s="8">
        <v>-15.24971731016811</v>
      </c>
      <c r="W114" s="8">
        <v>-17.466045362346161</v>
      </c>
      <c r="X114" s="8">
        <v>-18.791401968423543</v>
      </c>
      <c r="Y114" s="8">
        <v>-20.129083367443805</v>
      </c>
      <c r="Z114" s="8">
        <v>-21.735489539989814</v>
      </c>
      <c r="AA114" s="8">
        <v>-23.067573637692149</v>
      </c>
      <c r="AB114" s="8">
        <v>-24.295623191276007</v>
      </c>
      <c r="AC114" s="8">
        <v>-23.855001600167576</v>
      </c>
      <c r="AD114" s="8">
        <v>-24.319596975478298</v>
      </c>
      <c r="AE114" s="8">
        <v>-24.792008783326089</v>
      </c>
      <c r="AF114" s="8">
        <v>-25.264420591173909</v>
      </c>
      <c r="AG114" s="8">
        <v>-26.242486412463666</v>
      </c>
      <c r="AH114" s="8">
        <v>-26.242486412463666</v>
      </c>
      <c r="AI114" s="8">
        <v>-26.242486412463666</v>
      </c>
    </row>
    <row r="115" spans="3:68" ht="15.75" thickBot="1" x14ac:dyDescent="0.3">
      <c r="C115" s="215" t="s">
        <v>196</v>
      </c>
      <c r="D115" s="8">
        <v>44.229052161331524</v>
      </c>
      <c r="E115" s="8">
        <v>44.374780310394328</v>
      </c>
      <c r="F115" s="8">
        <v>44.495758290259026</v>
      </c>
      <c r="G115" s="8">
        <v>53.005706903576581</v>
      </c>
      <c r="H115" s="8">
        <v>53.528585711835362</v>
      </c>
      <c r="I115" s="8">
        <v>54.02368752009415</v>
      </c>
      <c r="J115" s="8">
        <v>54.492123408352953</v>
      </c>
      <c r="K115" s="8">
        <v>55.958309136611717</v>
      </c>
      <c r="L115" s="8">
        <v>57.424494864870525</v>
      </c>
      <c r="M115" s="8">
        <v>58.864014673129276</v>
      </c>
      <c r="N115" s="8">
        <v>60.604347314431557</v>
      </c>
      <c r="O115" s="8">
        <v>62.04386712269033</v>
      </c>
      <c r="P115" s="8">
        <v>62.741323813645934</v>
      </c>
      <c r="Q115" s="8">
        <v>63.412114584601795</v>
      </c>
      <c r="R115" s="8">
        <v>64.081794275557328</v>
      </c>
      <c r="S115" s="8">
        <v>65.0545089595565</v>
      </c>
      <c r="T115" s="8">
        <v>65.725299730512262</v>
      </c>
      <c r="U115" s="8">
        <v>81.161313430223856</v>
      </c>
      <c r="V115" s="8">
        <v>84.386295464884768</v>
      </c>
      <c r="W115" s="8">
        <v>87.583146364510426</v>
      </c>
      <c r="X115" s="8">
        <v>89.553769099860418</v>
      </c>
      <c r="Y115" s="8">
        <v>91.537230161192724</v>
      </c>
      <c r="Z115" s="8">
        <v>94.10429799748394</v>
      </c>
      <c r="AA115" s="8">
        <v>96.081928536610178</v>
      </c>
      <c r="AB115" s="8">
        <v>97.953578505972402</v>
      </c>
      <c r="AC115" s="8">
        <v>99.013023361249083</v>
      </c>
      <c r="AD115" s="8">
        <v>100.10434714893665</v>
      </c>
      <c r="AE115" s="8">
        <v>101.20381305385069</v>
      </c>
      <c r="AF115" s="8">
        <v>102.30327895876447</v>
      </c>
      <c r="AG115" s="8">
        <v>104.22656807888107</v>
      </c>
      <c r="AH115" s="8">
        <v>104.22656807888107</v>
      </c>
      <c r="AI115" s="8">
        <v>104.22656807888107</v>
      </c>
    </row>
    <row r="116" spans="3:68" x14ac:dyDescent="0.25">
      <c r="C116" s="153">
        <v>-0.5</v>
      </c>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K116" s="113">
        <v>2019</v>
      </c>
      <c r="AL116" s="119">
        <v>2020</v>
      </c>
      <c r="AM116" s="119">
        <v>2021</v>
      </c>
      <c r="AN116" s="119">
        <v>2022</v>
      </c>
      <c r="AO116" s="119">
        <v>2023</v>
      </c>
      <c r="AP116" s="119">
        <v>2024</v>
      </c>
      <c r="AQ116" s="119">
        <v>2025</v>
      </c>
      <c r="AR116" s="119">
        <v>2026</v>
      </c>
      <c r="AS116" s="119">
        <v>2027</v>
      </c>
      <c r="AT116" s="119">
        <v>2028</v>
      </c>
      <c r="AU116" s="119">
        <v>2029</v>
      </c>
      <c r="AV116" s="119">
        <v>2030</v>
      </c>
      <c r="AW116" s="119">
        <v>2031</v>
      </c>
      <c r="AX116" s="119">
        <v>2032</v>
      </c>
      <c r="AY116" s="119">
        <v>2033</v>
      </c>
      <c r="AZ116" s="119">
        <v>2034</v>
      </c>
      <c r="BA116" s="119">
        <v>2035</v>
      </c>
      <c r="BB116" s="119">
        <v>2036</v>
      </c>
      <c r="BC116" s="119">
        <v>2037</v>
      </c>
      <c r="BD116" s="119">
        <v>2038</v>
      </c>
      <c r="BE116" s="119">
        <v>2039</v>
      </c>
      <c r="BF116" s="119">
        <v>2040</v>
      </c>
      <c r="BG116" s="119">
        <v>2041</v>
      </c>
      <c r="BH116" s="119">
        <v>2042</v>
      </c>
      <c r="BI116" s="119">
        <v>2043</v>
      </c>
      <c r="BJ116" s="119">
        <v>2044</v>
      </c>
      <c r="BK116" s="119">
        <v>2045</v>
      </c>
      <c r="BL116" s="119">
        <v>2046</v>
      </c>
      <c r="BM116" s="119">
        <v>2047</v>
      </c>
      <c r="BN116" s="119">
        <v>2048</v>
      </c>
      <c r="BO116" s="119">
        <v>2049</v>
      </c>
      <c r="BP116" s="120">
        <v>2050</v>
      </c>
    </row>
    <row r="117" spans="3:68" x14ac:dyDescent="0.25">
      <c r="C117" s="215" t="s">
        <v>204</v>
      </c>
      <c r="D117" s="8">
        <v>5.9731660799999995</v>
      </c>
      <c r="E117" s="8">
        <v>5.9998319999999996</v>
      </c>
      <c r="F117" s="8">
        <v>6.0798297599999991</v>
      </c>
      <c r="G117" s="8">
        <v>6.1864934399999996</v>
      </c>
      <c r="H117" s="8">
        <v>6.2398252799999989</v>
      </c>
      <c r="I117" s="8">
        <v>6.3198230400000002</v>
      </c>
      <c r="J117" s="8">
        <v>6.4264867200000007</v>
      </c>
      <c r="K117" s="8">
        <v>5.5198454400000001</v>
      </c>
      <c r="L117" s="8">
        <v>4.6132041600000004</v>
      </c>
      <c r="M117" s="8">
        <v>3.7332287999999991</v>
      </c>
      <c r="N117" s="8">
        <v>2.85325344</v>
      </c>
      <c r="O117" s="8">
        <v>1.9732780799999998</v>
      </c>
      <c r="P117" s="8">
        <v>1.8666143999999996</v>
      </c>
      <c r="Q117" s="8">
        <v>1.7866166399999996</v>
      </c>
      <c r="R117" s="8">
        <v>1.7066188799999999</v>
      </c>
      <c r="S117" s="8">
        <v>1.6266211199999998</v>
      </c>
      <c r="T117" s="8">
        <v>1.5466233599999999</v>
      </c>
      <c r="U117" s="8">
        <v>-12.713350679360097</v>
      </c>
      <c r="V117" s="8">
        <v>-16.184540814377097</v>
      </c>
      <c r="W117" s="8">
        <v>-18.776033761480878</v>
      </c>
      <c r="X117" s="8">
        <v>-20.10139036755826</v>
      </c>
      <c r="Y117" s="8">
        <v>-21.426746973635609</v>
      </c>
      <c r="Z117" s="8">
        <v>-23.005237576410813</v>
      </c>
      <c r="AA117" s="8">
        <v>-23.915384654098602</v>
      </c>
      <c r="AB117" s="8">
        <v>-24.295623191276007</v>
      </c>
      <c r="AC117" s="8">
        <v>-23.855001600167576</v>
      </c>
      <c r="AD117" s="8">
        <v>-24.319596975478301</v>
      </c>
      <c r="AE117" s="8">
        <v>-24.792008783326089</v>
      </c>
      <c r="AF117" s="8">
        <v>-25.264420591173881</v>
      </c>
      <c r="AG117" s="8">
        <v>-26.24248641246367</v>
      </c>
      <c r="AH117" s="8">
        <v>-26.24248641246367</v>
      </c>
      <c r="AI117" s="8">
        <v>-26.24248641246367</v>
      </c>
      <c r="AK117" s="191">
        <v>5.9731660799999995</v>
      </c>
      <c r="AL117" s="7">
        <v>5.9998319999999996</v>
      </c>
      <c r="AM117" s="7">
        <v>6.0798297599999991</v>
      </c>
      <c r="AN117" s="7">
        <v>6.1864934399999996</v>
      </c>
      <c r="AO117" s="7">
        <v>6.2398252799999989</v>
      </c>
      <c r="AP117" s="7">
        <v>6.3198230400000002</v>
      </c>
      <c r="AQ117" s="7">
        <v>6.4264867200000007</v>
      </c>
      <c r="AR117" s="7">
        <v>5.5198454400000001</v>
      </c>
      <c r="AS117" s="7">
        <v>4.6132041600000004</v>
      </c>
      <c r="AT117" s="7">
        <v>3.7332287999999991</v>
      </c>
      <c r="AU117" s="7">
        <v>2.85325344</v>
      </c>
      <c r="AV117" s="7">
        <v>1.9732780799999998</v>
      </c>
      <c r="AW117" s="7">
        <v>1.8666143999999996</v>
      </c>
      <c r="AX117" s="7">
        <v>1.7866166399999996</v>
      </c>
      <c r="AY117" s="7">
        <v>1.7066188799999999</v>
      </c>
      <c r="AZ117" s="7">
        <v>1.6266211199999998</v>
      </c>
      <c r="BA117" s="7">
        <v>1.5466233599999999</v>
      </c>
      <c r="BB117" s="7">
        <v>-12.713350679360097</v>
      </c>
      <c r="BC117" s="7">
        <v>-16.184540814377097</v>
      </c>
      <c r="BD117" s="7">
        <v>-18.776033761480878</v>
      </c>
      <c r="BE117" s="7">
        <v>-20.10139036755826</v>
      </c>
      <c r="BF117" s="7">
        <v>-21.426746973635609</v>
      </c>
      <c r="BG117" s="7">
        <v>-23.005237576410813</v>
      </c>
      <c r="BH117" s="7">
        <v>-23.915384654098602</v>
      </c>
      <c r="BI117" s="7">
        <v>-24.295623191276007</v>
      </c>
      <c r="BJ117" s="7">
        <v>-23.855001600167576</v>
      </c>
      <c r="BK117" s="7">
        <v>-24.319596975478301</v>
      </c>
      <c r="BL117" s="7">
        <v>-24.792008783326089</v>
      </c>
      <c r="BM117" s="7">
        <v>-25.264420591173881</v>
      </c>
      <c r="BN117" s="7">
        <v>-26.24248641246367</v>
      </c>
      <c r="BO117" s="7">
        <v>-26.24248641246367</v>
      </c>
      <c r="BP117" s="84">
        <v>-26.24248641246367</v>
      </c>
    </row>
    <row r="118" spans="3:68" x14ac:dyDescent="0.25">
      <c r="C118" s="215" t="s">
        <v>205</v>
      </c>
      <c r="D118" s="8">
        <v>44.229052161331538</v>
      </c>
      <c r="E118" s="8">
        <v>44.374780310394343</v>
      </c>
      <c r="F118" s="8">
        <v>44.495758290259019</v>
      </c>
      <c r="G118" s="8">
        <v>53.005706903576581</v>
      </c>
      <c r="H118" s="8">
        <v>53.528585711835397</v>
      </c>
      <c r="I118" s="8">
        <v>54.023687520094157</v>
      </c>
      <c r="J118" s="8">
        <v>54.492123408352953</v>
      </c>
      <c r="K118" s="8">
        <v>55.958309136611717</v>
      </c>
      <c r="L118" s="8">
        <v>57.424494864870496</v>
      </c>
      <c r="M118" s="8">
        <v>58.864014673129276</v>
      </c>
      <c r="N118" s="8">
        <v>60.604347314431557</v>
      </c>
      <c r="O118" s="8">
        <v>62.043867122690344</v>
      </c>
      <c r="P118" s="8">
        <v>62.741323813645934</v>
      </c>
      <c r="Q118" s="8">
        <v>63.412114584601802</v>
      </c>
      <c r="R118" s="8">
        <v>64.081794275557328</v>
      </c>
      <c r="S118" s="8">
        <v>65.0545089595565</v>
      </c>
      <c r="T118" s="8">
        <v>65.725299730512262</v>
      </c>
      <c r="U118" s="8">
        <v>81.161313430223856</v>
      </c>
      <c r="V118" s="8">
        <v>85.354686349180781</v>
      </c>
      <c r="W118" s="8">
        <v>88.940570470905612</v>
      </c>
      <c r="X118" s="8">
        <v>90.911193206255604</v>
      </c>
      <c r="Y118" s="8">
        <v>92.881815941605865</v>
      </c>
      <c r="Z118" s="8">
        <v>95.419805059385737</v>
      </c>
      <c r="AA118" s="8">
        <v>96.959681412778394</v>
      </c>
      <c r="AB118" s="8">
        <v>97.953578505972402</v>
      </c>
      <c r="AC118" s="8">
        <v>99.013023361249083</v>
      </c>
      <c r="AD118" s="8">
        <v>100.10434714893665</v>
      </c>
      <c r="AE118" s="8">
        <v>101.20381305385069</v>
      </c>
      <c r="AF118" s="8">
        <v>102.30327895876447</v>
      </c>
      <c r="AG118" s="8">
        <v>104.22656807888107</v>
      </c>
      <c r="AH118" s="8">
        <v>104.22656807888107</v>
      </c>
      <c r="AI118" s="8">
        <v>104.22656807888107</v>
      </c>
      <c r="AK118" s="191">
        <v>5.9731660799999995</v>
      </c>
      <c r="AL118" s="7">
        <v>5.9998319999999996</v>
      </c>
      <c r="AM118" s="7">
        <v>6.0798297599999991</v>
      </c>
      <c r="AN118" s="7">
        <v>6.1864934399999996</v>
      </c>
      <c r="AO118" s="7">
        <v>6.2398252799999989</v>
      </c>
      <c r="AP118" s="7">
        <v>6.3198230400000002</v>
      </c>
      <c r="AQ118" s="7">
        <v>6.4264867200000007</v>
      </c>
      <c r="AR118" s="7">
        <v>5.5198454400000001</v>
      </c>
      <c r="AS118" s="7">
        <v>4.6132041600000004</v>
      </c>
      <c r="AT118" s="7">
        <v>3.7332287999999991</v>
      </c>
      <c r="AU118" s="7">
        <v>2.85325344</v>
      </c>
      <c r="AV118" s="7">
        <v>1.9732780799999998</v>
      </c>
      <c r="AW118" s="7">
        <v>1.8666143999999996</v>
      </c>
      <c r="AX118" s="7">
        <v>1.7866166399999996</v>
      </c>
      <c r="AY118" s="7">
        <v>1.7066188799999999</v>
      </c>
      <c r="AZ118" s="7">
        <v>1.6266211199999998</v>
      </c>
      <c r="BA118" s="7">
        <v>1.5466233599999999</v>
      </c>
      <c r="BB118" s="7">
        <v>-19.168021674764091</v>
      </c>
      <c r="BC118" s="7">
        <v>-24.721976899300486</v>
      </c>
      <c r="BD118" s="7">
        <v>-28.801216172764466</v>
      </c>
      <c r="BE118" s="7">
        <v>-30.391829439681121</v>
      </c>
      <c r="BF118" s="7">
        <v>-31.379643872469529</v>
      </c>
      <c r="BG118" s="7">
        <v>-31.763592907798365</v>
      </c>
      <c r="BH118" s="7">
        <v>-32.176592235860646</v>
      </c>
      <c r="BI118" s="7">
        <v>-32.557305992630354</v>
      </c>
      <c r="BJ118" s="7">
        <v>-32.113853484814761</v>
      </c>
      <c r="BK118" s="7">
        <v>-32.277286300708937</v>
      </c>
      <c r="BL118" s="7">
        <v>-32.368722041499332</v>
      </c>
      <c r="BM118" s="7">
        <v>-32.451199127256039</v>
      </c>
      <c r="BN118" s="7">
        <v>-32.279405909557838</v>
      </c>
      <c r="BO118" s="7">
        <v>-32.279405909557838</v>
      </c>
      <c r="BP118" s="84">
        <v>-32.279405909557838</v>
      </c>
    </row>
    <row r="119" spans="3:68" ht="15.75" thickBot="1" x14ac:dyDescent="0.3">
      <c r="C119" s="153">
        <v>-0.4</v>
      </c>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K119" s="192">
        <v>5.9731660800000261</v>
      </c>
      <c r="AL119" s="85">
        <v>5.9998320000000014</v>
      </c>
      <c r="AM119" s="85">
        <v>6.07982976</v>
      </c>
      <c r="AN119" s="85">
        <v>6.1864934399999996</v>
      </c>
      <c r="AO119" s="85">
        <v>6.2398252799999963</v>
      </c>
      <c r="AP119" s="85">
        <v>6.3198230400000028</v>
      </c>
      <c r="AQ119" s="85">
        <v>6.4264867199999962</v>
      </c>
      <c r="AR119" s="85">
        <v>5.5198454400000045</v>
      </c>
      <c r="AS119" s="85">
        <v>4.6132041600000013</v>
      </c>
      <c r="AT119" s="85">
        <v>3.7332287999999996</v>
      </c>
      <c r="AU119" s="85">
        <v>2.8532534400000009</v>
      </c>
      <c r="AV119" s="85">
        <v>1.9732780800000016</v>
      </c>
      <c r="AW119" s="85">
        <v>1.8666143999999982</v>
      </c>
      <c r="AX119" s="85">
        <v>1.7866166399999979</v>
      </c>
      <c r="AY119" s="85">
        <v>1.7066188799999988</v>
      </c>
      <c r="AZ119" s="85">
        <v>1.6266211199999983</v>
      </c>
      <c r="BA119" s="85">
        <v>1.5466233599999994</v>
      </c>
      <c r="BB119" s="85">
        <v>-21.782915014112927</v>
      </c>
      <c r="BC119" s="85">
        <v>-26.685196738844883</v>
      </c>
      <c r="BD119" s="85">
        <v>-30.024292422149109</v>
      </c>
      <c r="BE119" s="85">
        <v>-31.012106854937663</v>
      </c>
      <c r="BF119" s="85">
        <v>-31.628808633838169</v>
      </c>
      <c r="BG119" s="85">
        <v>-31.805824231465557</v>
      </c>
      <c r="BH119" s="85">
        <v>-32.218823559527721</v>
      </c>
      <c r="BI119" s="85">
        <v>-32.597898042972986</v>
      </c>
      <c r="BJ119" s="85">
        <v>-32.156937230610424</v>
      </c>
      <c r="BK119" s="85">
        <v>-32.316960357989778</v>
      </c>
      <c r="BL119" s="85">
        <v>-32.408396098780138</v>
      </c>
      <c r="BM119" s="85">
        <v>-32.488840485614602</v>
      </c>
      <c r="BN119" s="85">
        <v>-32.194924010292837</v>
      </c>
      <c r="BO119" s="85">
        <v>-32.194924010292837</v>
      </c>
      <c r="BP119" s="86">
        <v>-32.194924010292837</v>
      </c>
    </row>
    <row r="120" spans="3:68" x14ac:dyDescent="0.25">
      <c r="C120" s="215" t="s">
        <v>206</v>
      </c>
      <c r="D120" s="8">
        <v>5.9731660799999995</v>
      </c>
      <c r="E120" s="8">
        <v>5.9998319999999996</v>
      </c>
      <c r="F120" s="8">
        <v>6.0798297599999991</v>
      </c>
      <c r="G120" s="8">
        <v>6.1864934399999996</v>
      </c>
      <c r="H120" s="8">
        <v>6.2398252799999989</v>
      </c>
      <c r="I120" s="8">
        <v>6.3198230400000002</v>
      </c>
      <c r="J120" s="8">
        <v>6.4264867200000007</v>
      </c>
      <c r="K120" s="8">
        <v>5.5198454400000001</v>
      </c>
      <c r="L120" s="8">
        <v>4.6132041600000004</v>
      </c>
      <c r="M120" s="8">
        <v>3.7332287999999991</v>
      </c>
      <c r="N120" s="8">
        <v>2.85325344</v>
      </c>
      <c r="O120" s="8">
        <v>1.9732780799999998</v>
      </c>
      <c r="P120" s="8">
        <v>1.8666143999999996</v>
      </c>
      <c r="Q120" s="8">
        <v>1.7866166399999996</v>
      </c>
      <c r="R120" s="8">
        <v>1.7066188799999999</v>
      </c>
      <c r="S120" s="8">
        <v>1.6266211199999998</v>
      </c>
      <c r="T120" s="8">
        <v>1.5466233599999999</v>
      </c>
      <c r="U120" s="8">
        <v>-15.322256189443403</v>
      </c>
      <c r="V120" s="8">
        <v>-18.622608511522241</v>
      </c>
      <c r="W120" s="8">
        <v>-23.25277180394691</v>
      </c>
      <c r="X120" s="8">
        <v>-26.272710506701966</v>
      </c>
      <c r="Y120" s="8">
        <v>-27.550899602683476</v>
      </c>
      <c r="Z120" s="8">
        <v>-28.148128644209898</v>
      </c>
      <c r="AA120" s="8">
        <v>-28.54953409401125</v>
      </c>
      <c r="AB120" s="8">
        <v>-28.93073878771045</v>
      </c>
      <c r="AC120" s="8">
        <v>-28.490622454269353</v>
      </c>
      <c r="AD120" s="8">
        <v>-28.779430245299267</v>
      </c>
      <c r="AE120" s="8">
        <v>-29.068238036329177</v>
      </c>
      <c r="AF120" s="8">
        <v>-29.286659098363241</v>
      </c>
      <c r="AG120" s="8">
        <v>-29.223229217068997</v>
      </c>
      <c r="AH120" s="8">
        <v>-29.223229217068997</v>
      </c>
      <c r="AI120" s="8">
        <v>-29.223229217068997</v>
      </c>
    </row>
    <row r="121" spans="3:68" x14ac:dyDescent="0.25">
      <c r="C121" s="215" t="s">
        <v>207</v>
      </c>
      <c r="D121" s="8">
        <v>44.229052161331545</v>
      </c>
      <c r="E121" s="8">
        <v>44.374780310394314</v>
      </c>
      <c r="F121" s="8">
        <v>44.495758290259026</v>
      </c>
      <c r="G121" s="8">
        <v>53.005706903576581</v>
      </c>
      <c r="H121" s="8">
        <v>53.528585711835369</v>
      </c>
      <c r="I121" s="8">
        <v>54.023687520094157</v>
      </c>
      <c r="J121" s="8">
        <v>54.492123408352953</v>
      </c>
      <c r="K121" s="8">
        <v>55.958309136611717</v>
      </c>
      <c r="L121" s="8">
        <v>57.424494864870525</v>
      </c>
      <c r="M121" s="8">
        <v>58.864014673129276</v>
      </c>
      <c r="N121" s="8">
        <v>60.604347314431564</v>
      </c>
      <c r="O121" s="8">
        <v>62.043867122690315</v>
      </c>
      <c r="P121" s="8">
        <v>62.741323813646034</v>
      </c>
      <c r="Q121" s="8">
        <v>63.412114584601781</v>
      </c>
      <c r="R121" s="8">
        <v>64.081794275557428</v>
      </c>
      <c r="S121" s="8">
        <v>65.0545089595566</v>
      </c>
      <c r="T121" s="8">
        <v>65.725299730512234</v>
      </c>
      <c r="U121" s="8">
        <v>83.865107917773059</v>
      </c>
      <c r="V121" s="8">
        <v>87.882717845699503</v>
      </c>
      <c r="W121" s="8">
        <v>93.58376593072424</v>
      </c>
      <c r="X121" s="8">
        <v>97.313693983510291</v>
      </c>
      <c r="Y121" s="8">
        <v>99.236002431700399</v>
      </c>
      <c r="Z121" s="8">
        <v>100.753658895501</v>
      </c>
      <c r="AA121" s="8">
        <v>101.76620969594174</v>
      </c>
      <c r="AB121" s="8">
        <v>102.76010678913556</v>
      </c>
      <c r="AC121" s="8">
        <v>103.81756192187366</v>
      </c>
      <c r="AD121" s="8">
        <v>104.72476722955849</v>
      </c>
      <c r="AE121" s="8">
        <v>105.63197253724357</v>
      </c>
      <c r="AF121" s="8">
        <v>106.46585833555824</v>
      </c>
      <c r="AG121" s="8">
        <v>107.30977147387065</v>
      </c>
      <c r="AH121" s="8">
        <v>107.30977147387065</v>
      </c>
      <c r="AI121" s="8">
        <v>107.30977147387065</v>
      </c>
    </row>
    <row r="122" spans="3:68" x14ac:dyDescent="0.25">
      <c r="C122" s="153">
        <v>-0.3</v>
      </c>
      <c r="BP122" s="238">
        <v>270</v>
      </c>
    </row>
    <row r="123" spans="3:68" x14ac:dyDescent="0.25">
      <c r="C123" s="215" t="s">
        <v>208</v>
      </c>
      <c r="D123" s="8">
        <v>5.9731660799999977</v>
      </c>
      <c r="E123" s="8">
        <v>5.9998319999999996</v>
      </c>
      <c r="F123" s="8">
        <v>6.0798297599999991</v>
      </c>
      <c r="G123" s="8">
        <v>6.1864934399999996</v>
      </c>
      <c r="H123" s="8">
        <v>6.2398252799999989</v>
      </c>
      <c r="I123" s="8">
        <v>6.3198230400000002</v>
      </c>
      <c r="J123" s="8">
        <v>6.4264867200000007</v>
      </c>
      <c r="K123" s="8">
        <v>5.5198454400000001</v>
      </c>
      <c r="L123" s="8">
        <v>4.6132041600000004</v>
      </c>
      <c r="M123" s="8">
        <v>3.7332287999999991</v>
      </c>
      <c r="N123" s="8">
        <v>2.85325344</v>
      </c>
      <c r="O123" s="8">
        <v>1.9732780799999998</v>
      </c>
      <c r="P123" s="8">
        <v>1.8666143999999996</v>
      </c>
      <c r="Q123" s="8">
        <v>1.7866166399999996</v>
      </c>
      <c r="R123" s="8">
        <v>1.7066188799999999</v>
      </c>
      <c r="S123" s="8">
        <v>1.6266211199999998</v>
      </c>
      <c r="T123" s="8">
        <v>1.5466233600000026</v>
      </c>
      <c r="U123" s="8">
        <v>-17.68996345758044</v>
      </c>
      <c r="V123" s="8">
        <v>-23.326503041935752</v>
      </c>
      <c r="W123" s="8">
        <v>-27.588917376997038</v>
      </c>
      <c r="X123" s="8">
        <v>-28.817244957920682</v>
      </c>
      <c r="Y123" s="8">
        <v>-29.919222307509408</v>
      </c>
      <c r="Z123" s="8">
        <v>-30.08678619179824</v>
      </c>
      <c r="AA123" s="8">
        <v>-30.488191641599592</v>
      </c>
      <c r="AB123" s="8">
        <v>-30.869396335298788</v>
      </c>
      <c r="AC123" s="8">
        <v>-30.444455995893797</v>
      </c>
      <c r="AD123" s="8">
        <v>-30.71838375851506</v>
      </c>
      <c r="AE123" s="8">
        <v>-30.929320039161645</v>
      </c>
      <c r="AF123" s="8">
        <v>-31.020755779951767</v>
      </c>
      <c r="AG123" s="8">
        <v>-30.904628124187802</v>
      </c>
      <c r="AH123" s="8">
        <v>-30.904628124187802</v>
      </c>
      <c r="AI123" s="8">
        <v>-30.904628124187802</v>
      </c>
      <c r="BP123" s="19">
        <v>0.27777777799999998</v>
      </c>
    </row>
    <row r="124" spans="3:68" x14ac:dyDescent="0.25">
      <c r="C124" s="215" t="s">
        <v>209</v>
      </c>
      <c r="D124" s="8">
        <v>44.229052161331545</v>
      </c>
      <c r="E124" s="8">
        <v>44.374780310394314</v>
      </c>
      <c r="F124" s="8">
        <v>44.495758290259026</v>
      </c>
      <c r="G124" s="8">
        <v>53.005706903576581</v>
      </c>
      <c r="H124" s="8">
        <v>53.528585711835397</v>
      </c>
      <c r="I124" s="8">
        <v>54.02368752009415</v>
      </c>
      <c r="J124" s="8">
        <v>54.492123408352953</v>
      </c>
      <c r="K124" s="8">
        <v>55.958309136611717</v>
      </c>
      <c r="L124" s="8">
        <v>57.424494864870525</v>
      </c>
      <c r="M124" s="8">
        <v>58.864014673129276</v>
      </c>
      <c r="N124" s="8">
        <v>60.604347314431564</v>
      </c>
      <c r="O124" s="8">
        <v>62.043867122690344</v>
      </c>
      <c r="P124" s="8">
        <v>62.741323813646027</v>
      </c>
      <c r="Q124" s="8">
        <v>63.41211458460166</v>
      </c>
      <c r="R124" s="8">
        <v>64.081794275557314</v>
      </c>
      <c r="S124" s="8">
        <v>65.054508959556472</v>
      </c>
      <c r="T124" s="8">
        <v>65.725299730512205</v>
      </c>
      <c r="U124" s="8">
        <v>86.316867681029009</v>
      </c>
      <c r="V124" s="8">
        <v>92.756854264396523</v>
      </c>
      <c r="W124" s="8">
        <v>98.081303743300182</v>
      </c>
      <c r="X124" s="8">
        <v>99.951673113304963</v>
      </c>
      <c r="Y124" s="8">
        <v>101.69065236681692</v>
      </c>
      <c r="Z124" s="8">
        <v>102.76280013252996</v>
      </c>
      <c r="AA124" s="8">
        <v>103.7753509329707</v>
      </c>
      <c r="AB124" s="8">
        <v>104.76924802616472</v>
      </c>
      <c r="AC124" s="8">
        <v>105.8425114860238</v>
      </c>
      <c r="AD124" s="8">
        <v>106.73421676411635</v>
      </c>
      <c r="AE124" s="8">
        <v>107.56030591515216</v>
      </c>
      <c r="AF124" s="8">
        <v>108.26191533717117</v>
      </c>
      <c r="AG124" s="8">
        <v>109.05049481712712</v>
      </c>
      <c r="AH124" s="8">
        <v>109.05049481712712</v>
      </c>
      <c r="AI124" s="8">
        <v>109.05049481712712</v>
      </c>
      <c r="BM124">
        <v>26</v>
      </c>
      <c r="BN124">
        <v>32</v>
      </c>
      <c r="BP124" s="19">
        <f>BP122*BP123</f>
        <v>75.000000059999991</v>
      </c>
    </row>
    <row r="125" spans="3:68" x14ac:dyDescent="0.25">
      <c r="C125" s="153">
        <v>-0.2</v>
      </c>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BM125" s="19">
        <f>BM124/$BP$124</f>
        <v>0.34666666638933336</v>
      </c>
      <c r="BN125" s="19">
        <f>BN124/$BP$124</f>
        <v>0.4266666663253334</v>
      </c>
    </row>
    <row r="126" spans="3:68" x14ac:dyDescent="0.25">
      <c r="C126" s="215" t="s">
        <v>210</v>
      </c>
      <c r="D126" s="8">
        <v>5.9731660799999995</v>
      </c>
      <c r="E126" s="8">
        <v>5.9998319999999996</v>
      </c>
      <c r="F126" s="8">
        <v>6.0798297599999991</v>
      </c>
      <c r="G126" s="8">
        <v>6.1864934399999996</v>
      </c>
      <c r="H126" s="8">
        <v>6.2398252799999989</v>
      </c>
      <c r="I126" s="8">
        <v>6.3198230400000002</v>
      </c>
      <c r="J126" s="8">
        <v>6.4264867200000007</v>
      </c>
      <c r="K126" s="8">
        <v>5.5198454400000001</v>
      </c>
      <c r="L126" s="8">
        <v>4.6132041600000004</v>
      </c>
      <c r="M126" s="8">
        <v>3.7332287999999991</v>
      </c>
      <c r="N126" s="8">
        <v>2.85325344</v>
      </c>
      <c r="O126" s="8">
        <v>1.9732780799999998</v>
      </c>
      <c r="P126" s="8">
        <v>1.8666143999999996</v>
      </c>
      <c r="Q126" s="8">
        <v>1.7866166399999996</v>
      </c>
      <c r="R126" s="8">
        <v>1.7066188799999999</v>
      </c>
      <c r="S126" s="8">
        <v>1.6266211199999998</v>
      </c>
      <c r="T126" s="8">
        <v>1.5466233599999999</v>
      </c>
      <c r="U126" s="8">
        <v>-19.086430245055993</v>
      </c>
      <c r="V126" s="8">
        <v>-23.866529625130251</v>
      </c>
      <c r="W126" s="8">
        <v>-28.257205486162718</v>
      </c>
      <c r="X126" s="8">
        <v>-30.011812806953248</v>
      </c>
      <c r="Y126" s="8">
        <v>-30.999627239741653</v>
      </c>
      <c r="Z126" s="8">
        <v>-31.282085273778193</v>
      </c>
      <c r="AA126" s="8">
        <v>-31.695084601840477</v>
      </c>
      <c r="AB126" s="8">
        <v>-32.087883173800606</v>
      </c>
      <c r="AC126" s="8">
        <v>-31.648525143925028</v>
      </c>
      <c r="AD126" s="8">
        <v>-31.86160814492121</v>
      </c>
      <c r="AE126" s="8">
        <v>-31.953043885711605</v>
      </c>
      <c r="AF126" s="8">
        <v>-32.044479626501996</v>
      </c>
      <c r="AG126" s="8">
        <v>-31.911832606829289</v>
      </c>
      <c r="AH126" s="8">
        <v>-31.911832606829289</v>
      </c>
      <c r="AI126" s="8">
        <v>-31.911832606829289</v>
      </c>
    </row>
    <row r="127" spans="3:68" x14ac:dyDescent="0.25">
      <c r="C127" s="215" t="s">
        <v>211</v>
      </c>
      <c r="D127" s="8">
        <v>44.229052161331516</v>
      </c>
      <c r="E127" s="8">
        <v>44.374780310394343</v>
      </c>
      <c r="F127" s="8">
        <v>44.495758290259026</v>
      </c>
      <c r="G127" s="8">
        <v>53.005706903576581</v>
      </c>
      <c r="H127" s="8">
        <v>53.528585711835397</v>
      </c>
      <c r="I127" s="8">
        <v>54.023687520094157</v>
      </c>
      <c r="J127" s="8">
        <v>54.492123408352953</v>
      </c>
      <c r="K127" s="8">
        <v>55.958309136611732</v>
      </c>
      <c r="L127" s="8">
        <v>57.424494864870525</v>
      </c>
      <c r="M127" s="8">
        <v>58.864014673129262</v>
      </c>
      <c r="N127" s="8">
        <v>60.604347314431557</v>
      </c>
      <c r="O127" s="8">
        <v>62.043867122690315</v>
      </c>
      <c r="P127" s="8">
        <v>62.741323813646034</v>
      </c>
      <c r="Q127" s="8">
        <v>63.412114584601866</v>
      </c>
      <c r="R127" s="8">
        <v>64.081794275557399</v>
      </c>
      <c r="S127" s="8">
        <v>65.054508959556486</v>
      </c>
      <c r="T127" s="8">
        <v>65.725299730512148</v>
      </c>
      <c r="U127" s="8">
        <v>87.763731730651529</v>
      </c>
      <c r="V127" s="8">
        <v>93.316635873822236</v>
      </c>
      <c r="W127" s="8">
        <v>98.774372242938838</v>
      </c>
      <c r="X127" s="8">
        <v>101.18984726217504</v>
      </c>
      <c r="Y127" s="8">
        <v>102.81013834009751</v>
      </c>
      <c r="Z127" s="8">
        <v>104.00139841401923</v>
      </c>
      <c r="AA127" s="8">
        <v>105.02602617098191</v>
      </c>
      <c r="AB127" s="8">
        <v>106.03200022069764</v>
      </c>
      <c r="AC127" s="8">
        <v>107.09024525298301</v>
      </c>
      <c r="AD127" s="8">
        <v>107.9185705710498</v>
      </c>
      <c r="AE127" s="8">
        <v>108.6201799930688</v>
      </c>
      <c r="AF127" s="8">
        <v>109.32178941508781</v>
      </c>
      <c r="AG127" s="8">
        <v>110.09316122430535</v>
      </c>
      <c r="AH127" s="8">
        <v>110.09316122430535</v>
      </c>
      <c r="AI127" s="8">
        <v>110.09316122430535</v>
      </c>
    </row>
    <row r="128" spans="3:68" x14ac:dyDescent="0.25">
      <c r="C128" s="153">
        <v>-0.1</v>
      </c>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row>
    <row r="129" spans="3:37" x14ac:dyDescent="0.25">
      <c r="C129" s="215" t="s">
        <v>212</v>
      </c>
      <c r="D129" s="8">
        <v>5.973166080000027</v>
      </c>
      <c r="E129" s="8">
        <v>5.9998319999999996</v>
      </c>
      <c r="F129" s="8">
        <v>6.0798297599999991</v>
      </c>
      <c r="G129" s="8">
        <v>6.1864934399999996</v>
      </c>
      <c r="H129" s="8">
        <v>6.2398252799999989</v>
      </c>
      <c r="I129" s="8">
        <v>6.3198230400000002</v>
      </c>
      <c r="J129" s="8">
        <v>6.4264867200000007</v>
      </c>
      <c r="K129" s="8">
        <v>5.5198454400000001</v>
      </c>
      <c r="L129" s="8">
        <v>4.6132041600000004</v>
      </c>
      <c r="M129" s="8">
        <v>3.7332287999999991</v>
      </c>
      <c r="N129" s="8">
        <v>2.85325344</v>
      </c>
      <c r="O129" s="8">
        <v>1.9732780799999998</v>
      </c>
      <c r="P129" s="8">
        <v>1.8666143999999996</v>
      </c>
      <c r="Q129" s="8">
        <v>1.7866166399999996</v>
      </c>
      <c r="R129" s="8">
        <v>1.7066188799999999</v>
      </c>
      <c r="S129" s="8">
        <v>1.6266211199999998</v>
      </c>
      <c r="T129" s="8">
        <v>1.5466233599999999</v>
      </c>
      <c r="U129" s="8">
        <v>-19.168935671543551</v>
      </c>
      <c r="V129" s="8">
        <v>-24.722904855912638</v>
      </c>
      <c r="W129" s="8">
        <v>-28.666929980927165</v>
      </c>
      <c r="X129" s="8">
        <v>-30.391829439681121</v>
      </c>
      <c r="Y129" s="8">
        <v>-31.379643872469529</v>
      </c>
      <c r="Z129" s="8">
        <v>-31.763592907798365</v>
      </c>
      <c r="AA129" s="8">
        <v>-32.176592235860646</v>
      </c>
      <c r="AB129" s="8">
        <v>-32.557305992630354</v>
      </c>
      <c r="AC129" s="8">
        <v>-32.113853484814761</v>
      </c>
      <c r="AD129" s="8">
        <v>-32.277286300708937</v>
      </c>
      <c r="AE129" s="8">
        <v>-32.368722041499332</v>
      </c>
      <c r="AF129" s="8">
        <v>-32.451199127256039</v>
      </c>
      <c r="AG129" s="8">
        <v>-32.279405909557838</v>
      </c>
      <c r="AH129" s="8">
        <v>-32.279405909557838</v>
      </c>
      <c r="AI129" s="8">
        <v>-32.279405909557838</v>
      </c>
    </row>
    <row r="130" spans="3:37" x14ac:dyDescent="0.25">
      <c r="C130" s="215" t="s">
        <v>213</v>
      </c>
      <c r="D130" s="8">
        <v>44.229052161331516</v>
      </c>
      <c r="E130" s="8">
        <v>44.374780310394314</v>
      </c>
      <c r="F130" s="8">
        <v>44.495758290259026</v>
      </c>
      <c r="G130" s="8">
        <v>53.005706903576581</v>
      </c>
      <c r="H130" s="8">
        <v>53.528585711835397</v>
      </c>
      <c r="I130" s="8">
        <v>54.02368752009415</v>
      </c>
      <c r="J130" s="8">
        <v>54.492123408352953</v>
      </c>
      <c r="K130" s="8">
        <v>55.958309136611717</v>
      </c>
      <c r="L130" s="8">
        <v>57.424494864870525</v>
      </c>
      <c r="M130" s="8">
        <v>58.864014673129262</v>
      </c>
      <c r="N130" s="8">
        <v>60.604347314431557</v>
      </c>
      <c r="O130" s="8">
        <v>62.043867122690315</v>
      </c>
      <c r="P130" s="8">
        <v>62.741323813646048</v>
      </c>
      <c r="Q130" s="8">
        <v>63.412114584601611</v>
      </c>
      <c r="R130" s="8">
        <v>64.081794275557371</v>
      </c>
      <c r="S130" s="8">
        <v>65.0545089595566</v>
      </c>
      <c r="T130" s="8">
        <v>65.72529973051229</v>
      </c>
      <c r="U130" s="8">
        <v>87.849753106698728</v>
      </c>
      <c r="V130" s="8">
        <v>94.204245756071231</v>
      </c>
      <c r="W130" s="8">
        <v>99.199075067430329</v>
      </c>
      <c r="X130" s="8">
        <v>101.58360439704497</v>
      </c>
      <c r="Y130" s="8">
        <v>103.20389547496741</v>
      </c>
      <c r="Z130" s="8">
        <v>104.50032757095376</v>
      </c>
      <c r="AA130" s="8">
        <v>105.52495532791615</v>
      </c>
      <c r="AB130" s="8">
        <v>106.51834102847528</v>
      </c>
      <c r="AC130" s="8">
        <v>107.57232097957294</v>
      </c>
      <c r="AD130" s="8">
        <v>108.34892735482508</v>
      </c>
      <c r="AE130" s="8">
        <v>109.05053677684407</v>
      </c>
      <c r="AF130" s="8">
        <v>109.74281426653637</v>
      </c>
      <c r="AG130" s="8">
        <v>110.47340878614418</v>
      </c>
      <c r="AH130" s="8">
        <v>110.47340878614418</v>
      </c>
      <c r="AI130" s="8">
        <v>110.47340878614418</v>
      </c>
    </row>
    <row r="131" spans="3:37" x14ac:dyDescent="0.25">
      <c r="C131" s="215" t="s">
        <v>197</v>
      </c>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row>
    <row r="132" spans="3:37" x14ac:dyDescent="0.25">
      <c r="C132" s="215" t="s">
        <v>195</v>
      </c>
      <c r="D132" s="8">
        <v>5.9731660799999995</v>
      </c>
      <c r="E132" s="8">
        <v>5.9998319999999996</v>
      </c>
      <c r="F132" s="8">
        <v>6.0798297599999991</v>
      </c>
      <c r="G132" s="8">
        <v>6.1864934399999996</v>
      </c>
      <c r="H132" s="8">
        <v>6.2398252799999989</v>
      </c>
      <c r="I132" s="8">
        <v>6.3198230400000002</v>
      </c>
      <c r="J132" s="8">
        <v>6.4264867200000007</v>
      </c>
      <c r="K132" s="8">
        <v>5.5198454400000001</v>
      </c>
      <c r="L132" s="8">
        <v>4.6132041600000004</v>
      </c>
      <c r="M132" s="8">
        <v>3.7332287999999991</v>
      </c>
      <c r="N132" s="8">
        <v>2.85325344</v>
      </c>
      <c r="O132" s="8">
        <v>1.9732780799999998</v>
      </c>
      <c r="P132" s="8">
        <v>1.8666143999999996</v>
      </c>
      <c r="Q132" s="8">
        <v>1.7866166399999996</v>
      </c>
      <c r="R132" s="8">
        <v>1.7066188799999999</v>
      </c>
      <c r="S132" s="8">
        <v>1.6266211199999998</v>
      </c>
      <c r="T132" s="8">
        <v>1.5466233599999999</v>
      </c>
      <c r="U132" s="8">
        <v>-19.168021674764091</v>
      </c>
      <c r="V132" s="8">
        <v>-24.721976899300486</v>
      </c>
      <c r="W132" s="8">
        <v>-28.801216172764466</v>
      </c>
      <c r="X132" s="8">
        <v>-30.391829439681121</v>
      </c>
      <c r="Y132" s="8">
        <v>-31.379643872469529</v>
      </c>
      <c r="Z132" s="8">
        <v>-31.763592907798365</v>
      </c>
      <c r="AA132" s="8">
        <v>-32.176592235860646</v>
      </c>
      <c r="AB132" s="8">
        <v>-32.557305992630354</v>
      </c>
      <c r="AC132" s="8">
        <v>-32.113853484814761</v>
      </c>
      <c r="AD132" s="8">
        <v>-32.277286300708937</v>
      </c>
      <c r="AE132" s="8">
        <v>-32.368722041499332</v>
      </c>
      <c r="AF132" s="8">
        <v>-32.451199127256039</v>
      </c>
      <c r="AG132" s="8">
        <v>-32.279405909557838</v>
      </c>
      <c r="AH132" s="8">
        <v>-32.279405909557838</v>
      </c>
      <c r="AI132" s="8">
        <v>-32.279405909557838</v>
      </c>
    </row>
    <row r="133" spans="3:37" x14ac:dyDescent="0.25">
      <c r="C133" s="215" t="s">
        <v>196</v>
      </c>
      <c r="D133" s="8">
        <v>44.229052161331516</v>
      </c>
      <c r="E133" s="8">
        <v>44.374780310394343</v>
      </c>
      <c r="F133" s="8">
        <v>44.495758290259026</v>
      </c>
      <c r="G133" s="8">
        <v>53.005706903576609</v>
      </c>
      <c r="H133" s="8">
        <v>53.528585711835369</v>
      </c>
      <c r="I133" s="8">
        <v>54.02368752009415</v>
      </c>
      <c r="J133" s="8">
        <v>54.492123408352953</v>
      </c>
      <c r="K133" s="8">
        <v>55.958309136611717</v>
      </c>
      <c r="L133" s="8">
        <v>57.424494864870525</v>
      </c>
      <c r="M133" s="8">
        <v>58.86401467312929</v>
      </c>
      <c r="N133" s="8">
        <v>60.60434731443155</v>
      </c>
      <c r="O133" s="8">
        <v>62.04386712269033</v>
      </c>
      <c r="P133" s="8">
        <v>62.741323813646034</v>
      </c>
      <c r="Q133" s="8">
        <v>63.412114584601838</v>
      </c>
      <c r="R133" s="8">
        <v>64.081794275557428</v>
      </c>
      <c r="S133" s="8">
        <v>65.054508959556557</v>
      </c>
      <c r="T133" s="8">
        <v>65.725299730512177</v>
      </c>
      <c r="U133" s="8">
        <v>87.848800057287477</v>
      </c>
      <c r="V133" s="8">
        <v>94.203278165167603</v>
      </c>
      <c r="W133" s="8">
        <v>99.338361043147387</v>
      </c>
      <c r="X133" s="8">
        <v>101.58360439704497</v>
      </c>
      <c r="Y133" s="8">
        <v>103.20389547496747</v>
      </c>
      <c r="Z133" s="8">
        <v>104.50032757095376</v>
      </c>
      <c r="AA133" s="8">
        <v>105.52495532791615</v>
      </c>
      <c r="AB133" s="8">
        <v>106.51834102847528</v>
      </c>
      <c r="AC133" s="8">
        <v>107.57232097957294</v>
      </c>
      <c r="AD133" s="8">
        <v>108.34892735482508</v>
      </c>
      <c r="AE133" s="8">
        <v>109.05053677684407</v>
      </c>
      <c r="AF133" s="8">
        <v>109.74281426653637</v>
      </c>
      <c r="AG133" s="8">
        <v>110.47340878614418</v>
      </c>
      <c r="AH133" s="8">
        <v>110.47340878614418</v>
      </c>
      <c r="AI133" s="8">
        <v>110.47340878614418</v>
      </c>
      <c r="AK133" s="8">
        <f>AI133+AI132</f>
        <v>78.194002876586339</v>
      </c>
    </row>
    <row r="134" spans="3:37" x14ac:dyDescent="0.25">
      <c r="C134" s="153">
        <v>0.1</v>
      </c>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row>
    <row r="135" spans="3:37" x14ac:dyDescent="0.25">
      <c r="C135" s="215" t="s">
        <v>214</v>
      </c>
      <c r="D135" s="8">
        <v>5.973166080000027</v>
      </c>
      <c r="E135" s="8">
        <v>5.9998319999999996</v>
      </c>
      <c r="F135" s="8">
        <v>6.0798297599999991</v>
      </c>
      <c r="G135" s="8">
        <v>6.1864934399999996</v>
      </c>
      <c r="H135" s="8">
        <v>6.2398252799999989</v>
      </c>
      <c r="I135" s="8">
        <v>6.3198230400000002</v>
      </c>
      <c r="J135" s="8">
        <v>6.4264867200000024</v>
      </c>
      <c r="K135" s="8">
        <v>5.5198454400000001</v>
      </c>
      <c r="L135" s="8">
        <v>4.6132041600000004</v>
      </c>
      <c r="M135" s="8">
        <v>3.7332287999999991</v>
      </c>
      <c r="N135" s="8">
        <v>2.85325344</v>
      </c>
      <c r="O135" s="8">
        <v>1.9732780799999998</v>
      </c>
      <c r="P135" s="8">
        <v>1.8666143999999996</v>
      </c>
      <c r="Q135" s="8">
        <v>1.7866166399999996</v>
      </c>
      <c r="R135" s="8">
        <v>1.7066188799999999</v>
      </c>
      <c r="S135" s="8">
        <v>1.6266211199999998</v>
      </c>
      <c r="T135" s="8">
        <v>1.5466233599999999</v>
      </c>
      <c r="U135" s="8">
        <v>-19.620729737037976</v>
      </c>
      <c r="V135" s="8">
        <v>-25.12858912540209</v>
      </c>
      <c r="W135" s="8">
        <v>-29.312753600986419</v>
      </c>
      <c r="X135" s="8">
        <v>-30.598762877382626</v>
      </c>
      <c r="Y135" s="8">
        <v>-31.58657731017103</v>
      </c>
      <c r="Z135" s="8">
        <v>-31.763592907798365</v>
      </c>
      <c r="AA135" s="8">
        <v>-32.176592235860646</v>
      </c>
      <c r="AB135" s="8">
        <v>-32.557305992630354</v>
      </c>
      <c r="AC135" s="8">
        <v>-32.113853484814761</v>
      </c>
      <c r="AD135" s="8">
        <v>-32.277286300708937</v>
      </c>
      <c r="AE135" s="8">
        <v>-32.368722041499332</v>
      </c>
      <c r="AF135" s="8">
        <v>-32.451199127256039</v>
      </c>
      <c r="AG135" s="8">
        <v>-32.279405909557838</v>
      </c>
      <c r="AH135" s="8">
        <v>-32.279405909557838</v>
      </c>
      <c r="AI135" s="8">
        <v>-32.279405909557838</v>
      </c>
    </row>
    <row r="136" spans="3:37" x14ac:dyDescent="0.25">
      <c r="C136" s="215" t="s">
        <v>215</v>
      </c>
      <c r="D136" s="8">
        <v>44.229052161331516</v>
      </c>
      <c r="E136" s="8">
        <v>44.374780310394343</v>
      </c>
      <c r="F136" s="8">
        <v>44.495758290259026</v>
      </c>
      <c r="G136" s="8">
        <v>53.005706903576609</v>
      </c>
      <c r="H136" s="8">
        <v>53.528585711835369</v>
      </c>
      <c r="I136" s="8">
        <v>54.02368752009415</v>
      </c>
      <c r="J136" s="8">
        <v>54.492123408352953</v>
      </c>
      <c r="K136" s="8">
        <v>55.958309136611717</v>
      </c>
      <c r="L136" s="8">
        <v>57.424494864870525</v>
      </c>
      <c r="M136" s="8">
        <v>58.86401467312929</v>
      </c>
      <c r="N136" s="8">
        <v>60.60434731443155</v>
      </c>
      <c r="O136" s="8">
        <v>62.04386712269033</v>
      </c>
      <c r="P136" s="8">
        <v>62.741323813646034</v>
      </c>
      <c r="Q136" s="8">
        <v>63.412114584601838</v>
      </c>
      <c r="R136" s="8">
        <v>64.081794275557428</v>
      </c>
      <c r="S136" s="8">
        <v>65.054508959556557</v>
      </c>
      <c r="T136" s="8">
        <v>65.725299730512177</v>
      </c>
      <c r="U136" s="8">
        <v>87.848800057287477</v>
      </c>
      <c r="V136" s="8">
        <v>94.203278165167603</v>
      </c>
      <c r="W136" s="8">
        <v>99.338361043147387</v>
      </c>
      <c r="X136" s="8">
        <v>101.58360439704497</v>
      </c>
      <c r="Y136" s="8">
        <v>103.20389547496747</v>
      </c>
      <c r="Z136" s="8">
        <v>104.50032757095376</v>
      </c>
      <c r="AA136" s="8">
        <v>105.52495532791615</v>
      </c>
      <c r="AB136" s="8">
        <v>106.51834102847528</v>
      </c>
      <c r="AC136" s="8">
        <v>107.57232097957294</v>
      </c>
      <c r="AD136" s="8">
        <v>108.34892735482508</v>
      </c>
      <c r="AE136" s="8">
        <v>109.05053677684407</v>
      </c>
      <c r="AF136" s="8">
        <v>109.74281426653637</v>
      </c>
      <c r="AG136" s="8">
        <v>110.47340878614418</v>
      </c>
      <c r="AH136" s="8">
        <v>110.47340878614418</v>
      </c>
      <c r="AI136" s="8">
        <v>110.47340878614418</v>
      </c>
    </row>
    <row r="137" spans="3:37" x14ac:dyDescent="0.25">
      <c r="C137" s="153">
        <v>0.2</v>
      </c>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row>
    <row r="138" spans="3:37" x14ac:dyDescent="0.25">
      <c r="C138" s="215" t="s">
        <v>216</v>
      </c>
      <c r="D138" s="8">
        <v>5.9731660799999995</v>
      </c>
      <c r="E138" s="8">
        <v>5.9998319999999996</v>
      </c>
      <c r="F138" s="8">
        <v>6.0798297599999991</v>
      </c>
      <c r="G138" s="8">
        <v>6.1864934399999996</v>
      </c>
      <c r="H138" s="8">
        <v>6.2398252799999989</v>
      </c>
      <c r="I138" s="8">
        <v>6.3198230400000002</v>
      </c>
      <c r="J138" s="8">
        <v>6.4264867200000007</v>
      </c>
      <c r="K138" s="8">
        <v>5.5198454400000001</v>
      </c>
      <c r="L138" s="8">
        <v>4.6132041600000004</v>
      </c>
      <c r="M138" s="8">
        <v>3.7332287999999991</v>
      </c>
      <c r="N138" s="8">
        <v>2.85325344</v>
      </c>
      <c r="O138" s="8">
        <v>1.9732780799999998</v>
      </c>
      <c r="P138" s="8">
        <v>1.8666143999999996</v>
      </c>
      <c r="Q138" s="8">
        <v>1.7866166399999996</v>
      </c>
      <c r="R138" s="8">
        <v>1.7066188799999999</v>
      </c>
      <c r="S138" s="8">
        <v>1.6266211199999998</v>
      </c>
      <c r="T138" s="8">
        <v>1.5466233599999999</v>
      </c>
      <c r="U138" s="8">
        <v>-20.732020503074459</v>
      </c>
      <c r="V138" s="8">
        <v>-26.129567280360952</v>
      </c>
      <c r="W138" s="8">
        <v>-29.853102266266909</v>
      </c>
      <c r="X138" s="8">
        <v>-30.966644544407522</v>
      </c>
      <c r="Y138" s="8">
        <v>-31.58657731017103</v>
      </c>
      <c r="Z138" s="8">
        <v>-31.763592907798365</v>
      </c>
      <c r="AA138" s="8">
        <v>-32.176592235860646</v>
      </c>
      <c r="AB138" s="8">
        <v>-32.557305992630354</v>
      </c>
      <c r="AC138" s="8">
        <v>-32.113853484814761</v>
      </c>
      <c r="AD138" s="8">
        <v>-32.277286300708937</v>
      </c>
      <c r="AE138" s="8">
        <v>-32.368722041499332</v>
      </c>
      <c r="AF138" s="8">
        <v>-32.451199127256039</v>
      </c>
      <c r="AG138" s="8">
        <v>-32.279405909557838</v>
      </c>
      <c r="AH138" s="8">
        <v>-32.279405909557838</v>
      </c>
      <c r="AI138" s="8">
        <v>-32.279405909557838</v>
      </c>
    </row>
    <row r="139" spans="3:37" x14ac:dyDescent="0.25">
      <c r="C139" s="215" t="s">
        <v>217</v>
      </c>
      <c r="D139" s="8">
        <v>44.229052161331516</v>
      </c>
      <c r="E139" s="8">
        <v>44.374780310394314</v>
      </c>
      <c r="F139" s="8">
        <v>44.495758290259026</v>
      </c>
      <c r="G139" s="8">
        <v>53.005706903576581</v>
      </c>
      <c r="H139" s="8">
        <v>53.528585711835369</v>
      </c>
      <c r="I139" s="8">
        <v>54.02368752009415</v>
      </c>
      <c r="J139" s="8">
        <v>54.492123408352953</v>
      </c>
      <c r="K139" s="8">
        <v>55.958309136611717</v>
      </c>
      <c r="L139" s="8">
        <v>57.424494864870525</v>
      </c>
      <c r="M139" s="8">
        <v>58.864014673129276</v>
      </c>
      <c r="N139" s="8">
        <v>60.604347314431564</v>
      </c>
      <c r="O139" s="8">
        <v>62.043867122690337</v>
      </c>
      <c r="P139" s="8">
        <v>62.741323813646012</v>
      </c>
      <c r="Q139" s="8">
        <v>63.412114584601824</v>
      </c>
      <c r="R139" s="8">
        <v>64.081794275557328</v>
      </c>
      <c r="S139" s="8">
        <v>65.054508959556628</v>
      </c>
      <c r="T139" s="8">
        <v>65.72529973051229</v>
      </c>
      <c r="U139" s="8">
        <v>89.470725789386506</v>
      </c>
      <c r="V139" s="8">
        <v>95.662278431381296</v>
      </c>
      <c r="W139" s="8">
        <v>100.4286373225176</v>
      </c>
      <c r="X139" s="8">
        <v>102.17926771800495</v>
      </c>
      <c r="Y139" s="8">
        <v>103.41833427051306</v>
      </c>
      <c r="Z139" s="8">
        <v>104.50032757095376</v>
      </c>
      <c r="AA139" s="8">
        <v>105.52495532791615</v>
      </c>
      <c r="AB139" s="8">
        <v>106.51834102847528</v>
      </c>
      <c r="AC139" s="8">
        <v>107.57232097957294</v>
      </c>
      <c r="AD139" s="8">
        <v>108.34892735482508</v>
      </c>
      <c r="AE139" s="8">
        <v>109.05053677684407</v>
      </c>
      <c r="AF139" s="8">
        <v>109.74281426653637</v>
      </c>
      <c r="AG139" s="8">
        <v>110.47340878614418</v>
      </c>
      <c r="AH139" s="8">
        <v>110.47340878614418</v>
      </c>
      <c r="AI139" s="8">
        <v>110.47340878614418</v>
      </c>
    </row>
    <row r="140" spans="3:37" x14ac:dyDescent="0.25">
      <c r="C140" s="153">
        <v>0.3</v>
      </c>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row>
    <row r="141" spans="3:37" x14ac:dyDescent="0.25">
      <c r="C141" s="215" t="s">
        <v>218</v>
      </c>
      <c r="D141" s="8">
        <v>5.9731660800000261</v>
      </c>
      <c r="E141" s="8">
        <v>5.9998320000000014</v>
      </c>
      <c r="F141" s="8">
        <v>6.07982976</v>
      </c>
      <c r="G141" s="8">
        <v>6.1864934399999996</v>
      </c>
      <c r="H141" s="8">
        <v>6.2398252799999963</v>
      </c>
      <c r="I141" s="8">
        <v>6.3198230400000028</v>
      </c>
      <c r="J141" s="8">
        <v>6.4264867199999962</v>
      </c>
      <c r="K141" s="8">
        <v>5.5198454400000045</v>
      </c>
      <c r="L141" s="8">
        <v>4.6132041600000013</v>
      </c>
      <c r="M141" s="8">
        <v>3.7332287999999996</v>
      </c>
      <c r="N141" s="8">
        <v>2.8532534400000009</v>
      </c>
      <c r="O141" s="8">
        <v>1.9732780800000016</v>
      </c>
      <c r="P141" s="8">
        <v>1.8666143999999982</v>
      </c>
      <c r="Q141" s="8">
        <v>1.7866166399999979</v>
      </c>
      <c r="R141" s="8">
        <v>1.7066188799999988</v>
      </c>
      <c r="S141" s="8">
        <v>1.6266211199999983</v>
      </c>
      <c r="T141" s="8">
        <v>1.5466233599999994</v>
      </c>
      <c r="U141" s="8">
        <v>-21.782915014112927</v>
      </c>
      <c r="V141" s="8">
        <v>-26.685196738844883</v>
      </c>
      <c r="W141" s="8">
        <v>-30.024292422149109</v>
      </c>
      <c r="X141" s="8">
        <v>-31.012106854937663</v>
      </c>
      <c r="Y141" s="8">
        <v>-31.628808633838169</v>
      </c>
      <c r="Z141" s="8">
        <v>-31.805824231465557</v>
      </c>
      <c r="AA141" s="8">
        <v>-32.218823559527721</v>
      </c>
      <c r="AB141" s="8">
        <v>-32.597898042972986</v>
      </c>
      <c r="AC141" s="8">
        <v>-32.156937230610424</v>
      </c>
      <c r="AD141" s="8">
        <v>-32.316960357989778</v>
      </c>
      <c r="AE141" s="8">
        <v>-32.408396098780138</v>
      </c>
      <c r="AF141" s="8">
        <v>-32.488840485614602</v>
      </c>
      <c r="AG141" s="8">
        <v>-32.194924010292837</v>
      </c>
      <c r="AH141" s="8">
        <v>-32.194924010292837</v>
      </c>
      <c r="AI141" s="8">
        <v>-32.194924010292837</v>
      </c>
    </row>
    <row r="142" spans="3:37" x14ac:dyDescent="0.25">
      <c r="C142" s="215" t="s">
        <v>219</v>
      </c>
      <c r="D142" s="8">
        <v>44.229052161331524</v>
      </c>
      <c r="E142" s="8">
        <v>44.374780310394335</v>
      </c>
      <c r="F142" s="8">
        <v>44.495758290259033</v>
      </c>
      <c r="G142" s="8">
        <v>53.005706903576616</v>
      </c>
      <c r="H142" s="8">
        <v>53.52858571183539</v>
      </c>
      <c r="I142" s="8">
        <v>54.023687520094157</v>
      </c>
      <c r="J142" s="8">
        <v>54.492123408352953</v>
      </c>
      <c r="K142" s="8">
        <v>55.958309136611717</v>
      </c>
      <c r="L142" s="8">
        <v>57.42449486487051</v>
      </c>
      <c r="M142" s="8">
        <v>58.86401467312929</v>
      </c>
      <c r="N142" s="8">
        <v>60.604347314431564</v>
      </c>
      <c r="O142" s="8">
        <v>62.04386712269033</v>
      </c>
      <c r="P142" s="8">
        <v>62.741323813646027</v>
      </c>
      <c r="Q142" s="8">
        <v>63.41211458460171</v>
      </c>
      <c r="R142" s="8">
        <v>64.081794275557399</v>
      </c>
      <c r="S142" s="8">
        <v>65.054508959556557</v>
      </c>
      <c r="T142" s="8">
        <v>65.725299730512248</v>
      </c>
      <c r="U142" s="8">
        <v>90.560291494556708</v>
      </c>
      <c r="V142" s="8">
        <v>96.238305919227699</v>
      </c>
      <c r="W142" s="8">
        <v>100.60610707137104</v>
      </c>
      <c r="X142" s="8">
        <v>102.22639814929352</v>
      </c>
      <c r="Y142" s="8">
        <v>103.46211652888638</v>
      </c>
      <c r="Z142" s="8">
        <v>104.54410982932711</v>
      </c>
      <c r="AA142" s="8">
        <v>105.56873758628957</v>
      </c>
      <c r="AB142" s="8">
        <v>106.56041571046906</v>
      </c>
      <c r="AC142" s="8">
        <v>107.61699117766385</v>
      </c>
      <c r="AD142" s="8">
        <v>108.39004579404633</v>
      </c>
      <c r="AE142" s="8">
        <v>109.09165521606528</v>
      </c>
      <c r="AF142" s="8">
        <v>109.78181531104681</v>
      </c>
      <c r="AG142" s="8">
        <v>110.38519810396343</v>
      </c>
      <c r="AH142" s="8">
        <v>110.38519810396343</v>
      </c>
      <c r="AI142" s="8">
        <v>110.38519810396343</v>
      </c>
    </row>
    <row r="143" spans="3:37" x14ac:dyDescent="0.25">
      <c r="C143" s="215"/>
    </row>
    <row r="144" spans="3:37" x14ac:dyDescent="0.25">
      <c r="C144" s="215"/>
    </row>
    <row r="146" spans="2:35" x14ac:dyDescent="0.25">
      <c r="B146" s="1"/>
      <c r="D146" s="6">
        <v>2019</v>
      </c>
      <c r="E146" s="6">
        <v>2020</v>
      </c>
      <c r="F146" s="6">
        <v>2021</v>
      </c>
      <c r="G146" s="6">
        <v>2022</v>
      </c>
      <c r="H146" s="6">
        <v>2023</v>
      </c>
      <c r="I146" s="6">
        <v>2024</v>
      </c>
      <c r="J146" s="6">
        <v>2025</v>
      </c>
      <c r="K146" s="6">
        <v>2026</v>
      </c>
      <c r="L146" s="6">
        <v>2027</v>
      </c>
      <c r="M146" s="6">
        <v>2028</v>
      </c>
      <c r="N146" s="6">
        <v>2029</v>
      </c>
      <c r="O146" s="6">
        <v>2030</v>
      </c>
      <c r="P146" s="6">
        <v>2031</v>
      </c>
      <c r="Q146" s="6">
        <v>2032</v>
      </c>
      <c r="R146" s="6">
        <v>2033</v>
      </c>
      <c r="S146" s="6">
        <v>2034</v>
      </c>
      <c r="T146" s="6">
        <v>2035</v>
      </c>
      <c r="U146" s="6">
        <v>2036</v>
      </c>
      <c r="V146" s="6">
        <v>2037</v>
      </c>
      <c r="W146" s="6">
        <v>2038</v>
      </c>
      <c r="X146" s="6">
        <v>2039</v>
      </c>
      <c r="Y146" s="6">
        <v>2040</v>
      </c>
      <c r="Z146" s="6">
        <v>2041</v>
      </c>
      <c r="AA146" s="6">
        <v>2042</v>
      </c>
      <c r="AB146" s="6">
        <v>2043</v>
      </c>
      <c r="AC146" s="6">
        <v>2044</v>
      </c>
      <c r="AD146" s="6">
        <v>2045</v>
      </c>
      <c r="AE146" s="6">
        <v>2046</v>
      </c>
      <c r="AF146" s="6">
        <v>2047</v>
      </c>
      <c r="AG146" s="6">
        <v>2048</v>
      </c>
      <c r="AH146" s="6">
        <v>2049</v>
      </c>
      <c r="AI146" s="6">
        <v>2050</v>
      </c>
    </row>
    <row r="147" spans="2:35" x14ac:dyDescent="0.25">
      <c r="C147" s="1" t="s">
        <v>138</v>
      </c>
      <c r="D147" s="32">
        <f>D38/SUM(D$38:D$49)</f>
        <v>0.11898211452103302</v>
      </c>
      <c r="E147" s="32">
        <f t="shared" ref="E147:AI147" si="20">E38/SUM(E$38:E$49)</f>
        <v>0.11910428139934269</v>
      </c>
      <c r="F147" s="32">
        <f t="shared" si="20"/>
        <v>0.12021273492575556</v>
      </c>
      <c r="G147" s="32">
        <f t="shared" si="20"/>
        <v>0.10451534837514014</v>
      </c>
      <c r="H147" s="32">
        <f t="shared" si="20"/>
        <v>0.10440005307908197</v>
      </c>
      <c r="I147" s="32">
        <f t="shared" si="20"/>
        <v>0.10473078184117732</v>
      </c>
      <c r="J147" s="32">
        <f t="shared" si="20"/>
        <v>0.10549299641701712</v>
      </c>
      <c r="K147" s="32">
        <f t="shared" si="20"/>
        <v>8.978547710181152E-2</v>
      </c>
      <c r="L147" s="32">
        <f t="shared" si="20"/>
        <v>7.4361303409247917E-2</v>
      </c>
      <c r="M147" s="32">
        <f t="shared" si="20"/>
        <v>5.9638868947999898E-2</v>
      </c>
      <c r="N147" s="32">
        <f t="shared" si="20"/>
        <v>4.4963147142003217E-2</v>
      </c>
      <c r="O147" s="32">
        <f t="shared" si="20"/>
        <v>3.0824212384857684E-2</v>
      </c>
      <c r="P147" s="32">
        <f t="shared" si="20"/>
        <v>2.8891409501839611E-2</v>
      </c>
      <c r="Q147" s="32">
        <f t="shared" si="20"/>
        <v>2.7402628953703396E-2</v>
      </c>
      <c r="R147" s="32">
        <f t="shared" si="20"/>
        <v>2.5941025146246969E-2</v>
      </c>
      <c r="S147" s="32">
        <f t="shared" si="20"/>
        <v>2.439402448727691E-2</v>
      </c>
      <c r="T147" s="32">
        <f t="shared" si="20"/>
        <v>2.2990622074517904E-2</v>
      </c>
      <c r="U147" s="32">
        <f t="shared" si="20"/>
        <v>-0.2790885911048675</v>
      </c>
      <c r="V147" s="32">
        <f t="shared" si="20"/>
        <v>-0.35580762664048188</v>
      </c>
      <c r="W147" s="32">
        <f t="shared" si="20"/>
        <v>-0.40831275813174428</v>
      </c>
      <c r="X147" s="32">
        <f t="shared" si="20"/>
        <v>-0.42690085277242401</v>
      </c>
      <c r="Y147" s="32">
        <f t="shared" si="20"/>
        <v>-0.43689482552684467</v>
      </c>
      <c r="Z147" s="32">
        <f t="shared" si="20"/>
        <v>-0.43669258806978212</v>
      </c>
      <c r="AA147" s="32">
        <f t="shared" si="20"/>
        <v>-0.43868180392079875</v>
      </c>
      <c r="AB147" s="32">
        <f t="shared" si="20"/>
        <v>-0.44019538094419014</v>
      </c>
      <c r="AC147" s="32">
        <f t="shared" si="20"/>
        <v>-0.42558316582622879</v>
      </c>
      <c r="AD147" s="32">
        <f t="shared" si="20"/>
        <v>-0.4243011699688114</v>
      </c>
      <c r="AE147" s="32">
        <f t="shared" si="20"/>
        <v>-0.42211731886125686</v>
      </c>
      <c r="AF147" s="32">
        <f t="shared" si="20"/>
        <v>-0.41985406914810397</v>
      </c>
      <c r="AG147" s="32">
        <f t="shared" si="20"/>
        <v>-0.41281178507390726</v>
      </c>
      <c r="AH147" s="32">
        <f t="shared" si="20"/>
        <v>-0.41507199974385522</v>
      </c>
      <c r="AI147" s="32">
        <f t="shared" si="20"/>
        <v>-0.41448635246360854</v>
      </c>
    </row>
    <row r="148" spans="2:35" x14ac:dyDescent="0.25">
      <c r="C148" s="1" t="s">
        <v>126</v>
      </c>
      <c r="D148" s="32">
        <f t="shared" ref="D148:AI148" si="21">D39/SUM(D$38:D$49)</f>
        <v>0</v>
      </c>
      <c r="E148" s="32">
        <f t="shared" si="21"/>
        <v>0</v>
      </c>
      <c r="F148" s="32">
        <f t="shared" si="21"/>
        <v>0</v>
      </c>
      <c r="G148" s="32">
        <f t="shared" si="21"/>
        <v>0</v>
      </c>
      <c r="H148" s="32">
        <f t="shared" si="21"/>
        <v>0</v>
      </c>
      <c r="I148" s="32">
        <f t="shared" si="21"/>
        <v>0</v>
      </c>
      <c r="J148" s="32">
        <f t="shared" si="21"/>
        <v>0</v>
      </c>
      <c r="K148" s="32">
        <f t="shared" si="21"/>
        <v>0</v>
      </c>
      <c r="L148" s="32">
        <f t="shared" si="21"/>
        <v>0</v>
      </c>
      <c r="M148" s="32">
        <f t="shared" si="21"/>
        <v>0</v>
      </c>
      <c r="N148" s="32">
        <f t="shared" si="21"/>
        <v>0</v>
      </c>
      <c r="O148" s="32">
        <f t="shared" si="21"/>
        <v>0</v>
      </c>
      <c r="P148" s="32">
        <f t="shared" si="21"/>
        <v>0</v>
      </c>
      <c r="Q148" s="32">
        <f t="shared" si="21"/>
        <v>0</v>
      </c>
      <c r="R148" s="32">
        <f t="shared" si="21"/>
        <v>0</v>
      </c>
      <c r="S148" s="32">
        <f t="shared" si="21"/>
        <v>0</v>
      </c>
      <c r="T148" s="32">
        <f t="shared" si="21"/>
        <v>0</v>
      </c>
      <c r="U148" s="32">
        <f t="shared" si="21"/>
        <v>4.0910702967544996E-2</v>
      </c>
      <c r="V148" s="32">
        <f t="shared" si="21"/>
        <v>6.2905661457989287E-2</v>
      </c>
      <c r="W148" s="32">
        <f t="shared" si="21"/>
        <v>6.1964050616491483E-2</v>
      </c>
      <c r="X148" s="32">
        <f t="shared" si="21"/>
        <v>6.1394272269638117E-2</v>
      </c>
      <c r="Y148" s="32">
        <f t="shared" si="21"/>
        <v>6.0853640902249109E-2</v>
      </c>
      <c r="Z148" s="32">
        <f t="shared" si="21"/>
        <v>6.0090231371153373E-2</v>
      </c>
      <c r="AA148" s="32">
        <f t="shared" si="21"/>
        <v>5.9589158242095867E-2</v>
      </c>
      <c r="AB148" s="32">
        <f t="shared" si="21"/>
        <v>5.9095538792459087E-2</v>
      </c>
      <c r="AC148" s="32">
        <f t="shared" si="21"/>
        <v>5.7922819800108202E-2</v>
      </c>
      <c r="AD148" s="32">
        <f t="shared" si="21"/>
        <v>5.7455934360373627E-2</v>
      </c>
      <c r="AE148" s="32">
        <f t="shared" si="21"/>
        <v>5.6998745141546521E-2</v>
      </c>
      <c r="AF148" s="32">
        <f t="shared" si="21"/>
        <v>5.6549047490015963E-2</v>
      </c>
      <c r="AG148" s="32">
        <f t="shared" si="21"/>
        <v>5.5896450549917313E-2</v>
      </c>
      <c r="AH148" s="32">
        <f t="shared" si="21"/>
        <v>5.6202493114831803E-2</v>
      </c>
      <c r="AI148" s="32">
        <f t="shared" si="21"/>
        <v>5.6123194011890393E-2</v>
      </c>
    </row>
    <row r="149" spans="2:35" x14ac:dyDescent="0.25">
      <c r="C149" s="1" t="s">
        <v>127</v>
      </c>
      <c r="D149" s="32">
        <f t="shared" ref="D149:AI149" si="22">D40/SUM(D$38:D$49)</f>
        <v>7.9683583730085876E-3</v>
      </c>
      <c r="E149" s="32">
        <f t="shared" si="22"/>
        <v>8.933724820596246E-3</v>
      </c>
      <c r="F149" s="32">
        <f t="shared" si="22"/>
        <v>9.8869158394508661E-3</v>
      </c>
      <c r="G149" s="32">
        <f t="shared" si="22"/>
        <v>2.5343030653425136E-2</v>
      </c>
      <c r="H149" s="32">
        <f t="shared" si="22"/>
        <v>4.183117589088621E-2</v>
      </c>
      <c r="I149" s="32">
        <f t="shared" si="22"/>
        <v>5.8005509550190057E-2</v>
      </c>
      <c r="J149" s="32">
        <f t="shared" si="22"/>
        <v>5.7457910985011698E-2</v>
      </c>
      <c r="K149" s="32">
        <f t="shared" si="22"/>
        <v>5.6934956850789191E-2</v>
      </c>
      <c r="L149" s="32">
        <f t="shared" si="22"/>
        <v>5.6421436209010682E-2</v>
      </c>
      <c r="M149" s="32">
        <f t="shared" si="22"/>
        <v>5.5917096087275291E-2</v>
      </c>
      <c r="N149" s="32">
        <f t="shared" si="22"/>
        <v>5.5158972864902976E-2</v>
      </c>
      <c r="O149" s="32">
        <f t="shared" si="22"/>
        <v>4.9034502604958979E-2</v>
      </c>
      <c r="P149" s="32">
        <f t="shared" si="22"/>
        <v>4.2208818930230436E-2</v>
      </c>
      <c r="Q149" s="32">
        <f t="shared" si="22"/>
        <v>3.2602158734049834E-2</v>
      </c>
      <c r="R149" s="32">
        <f t="shared" si="22"/>
        <v>2.5219544551073798E-2</v>
      </c>
      <c r="S149" s="32">
        <f t="shared" si="22"/>
        <v>2.6873210619311822E-2</v>
      </c>
      <c r="T149" s="32">
        <f t="shared" si="22"/>
        <v>2.4238288469455003E-2</v>
      </c>
      <c r="U149" s="32">
        <f t="shared" si="22"/>
        <v>9.2737735557854542E-2</v>
      </c>
      <c r="V149" s="32">
        <f t="shared" si="22"/>
        <v>9.8297935760155219E-2</v>
      </c>
      <c r="W149" s="32">
        <f t="shared" si="22"/>
        <v>0.10301368634628899</v>
      </c>
      <c r="X149" s="32">
        <f t="shared" si="22"/>
        <v>9.8873130366987999E-2</v>
      </c>
      <c r="Y149" s="32">
        <f t="shared" si="22"/>
        <v>9.6319371467475962E-2</v>
      </c>
      <c r="Z149" s="32">
        <f t="shared" si="22"/>
        <v>9.4477792331580698E-2</v>
      </c>
      <c r="AA149" s="32">
        <f t="shared" si="22"/>
        <v>9.3056979921886246E-2</v>
      </c>
      <c r="AB149" s="32">
        <f t="shared" si="22"/>
        <v>9.2421805973363927E-2</v>
      </c>
      <c r="AC149" s="32">
        <f t="shared" si="22"/>
        <v>9.0732313278040211E-2</v>
      </c>
      <c r="AD149" s="32">
        <f t="shared" si="22"/>
        <v>8.8284179054382045E-2</v>
      </c>
      <c r="AE149" s="32">
        <f t="shared" si="22"/>
        <v>8.4900527153478941E-2</v>
      </c>
      <c r="AF149" s="32">
        <f t="shared" si="22"/>
        <v>8.1449956308702012E-2</v>
      </c>
      <c r="AG149" s="32">
        <f t="shared" si="22"/>
        <v>7.7672188117490576E-2</v>
      </c>
      <c r="AH149" s="32">
        <f t="shared" si="22"/>
        <v>7.809745654580999E-2</v>
      </c>
      <c r="AI149" s="32">
        <f t="shared" si="22"/>
        <v>7.7987264668139447E-2</v>
      </c>
    </row>
    <row r="150" spans="2:35" x14ac:dyDescent="0.25">
      <c r="C150" s="1" t="s">
        <v>128</v>
      </c>
      <c r="D150" s="32">
        <f t="shared" ref="D150:AI150" si="23">D41/SUM(D$38:D$49)</f>
        <v>0.15776912816713096</v>
      </c>
      <c r="E150" s="32">
        <f t="shared" si="23"/>
        <v>9.8750405510714609E-2</v>
      </c>
      <c r="F150" s="32">
        <f t="shared" si="23"/>
        <v>0.26691586320365585</v>
      </c>
      <c r="G150" s="32">
        <f t="shared" si="23"/>
        <v>0.22806090436089546</v>
      </c>
      <c r="H150" s="32">
        <f t="shared" si="23"/>
        <v>6.926384838845312E-2</v>
      </c>
      <c r="I150" s="32">
        <f t="shared" si="23"/>
        <v>5.5981543089733367E-3</v>
      </c>
      <c r="J150" s="32">
        <f t="shared" si="23"/>
        <v>0</v>
      </c>
      <c r="K150" s="32">
        <f t="shared" si="23"/>
        <v>0</v>
      </c>
      <c r="L150" s="32">
        <f t="shared" si="23"/>
        <v>0</v>
      </c>
      <c r="M150" s="32">
        <f t="shared" si="23"/>
        <v>0</v>
      </c>
      <c r="N150" s="32">
        <f t="shared" si="23"/>
        <v>0</v>
      </c>
      <c r="O150" s="32">
        <f t="shared" si="23"/>
        <v>0</v>
      </c>
      <c r="P150" s="32">
        <f t="shared" si="23"/>
        <v>0</v>
      </c>
      <c r="Q150" s="32">
        <f t="shared" si="23"/>
        <v>0</v>
      </c>
      <c r="R150" s="32">
        <f t="shared" si="23"/>
        <v>0</v>
      </c>
      <c r="S150" s="32">
        <f t="shared" si="23"/>
        <v>0</v>
      </c>
      <c r="T150" s="32">
        <f t="shared" si="23"/>
        <v>0</v>
      </c>
      <c r="U150" s="32">
        <f t="shared" si="23"/>
        <v>0</v>
      </c>
      <c r="V150" s="32">
        <f t="shared" si="23"/>
        <v>0</v>
      </c>
      <c r="W150" s="32">
        <f t="shared" si="23"/>
        <v>0</v>
      </c>
      <c r="X150" s="32">
        <f t="shared" si="23"/>
        <v>0</v>
      </c>
      <c r="Y150" s="32">
        <f t="shared" si="23"/>
        <v>0</v>
      </c>
      <c r="Z150" s="32">
        <f t="shared" si="23"/>
        <v>0</v>
      </c>
      <c r="AA150" s="32">
        <f t="shared" si="23"/>
        <v>0</v>
      </c>
      <c r="AB150" s="32">
        <f t="shared" si="23"/>
        <v>0</v>
      </c>
      <c r="AC150" s="32">
        <f t="shared" si="23"/>
        <v>0</v>
      </c>
      <c r="AD150" s="32">
        <f t="shared" si="23"/>
        <v>0</v>
      </c>
      <c r="AE150" s="32">
        <f t="shared" si="23"/>
        <v>0</v>
      </c>
      <c r="AF150" s="32">
        <f t="shared" si="23"/>
        <v>0</v>
      </c>
      <c r="AG150" s="32">
        <f t="shared" si="23"/>
        <v>0</v>
      </c>
      <c r="AH150" s="32">
        <f t="shared" si="23"/>
        <v>0</v>
      </c>
      <c r="AI150" s="32">
        <f t="shared" si="23"/>
        <v>0</v>
      </c>
    </row>
    <row r="151" spans="2:35" x14ac:dyDescent="0.25">
      <c r="C151" s="1" t="s">
        <v>129</v>
      </c>
      <c r="D151" s="42">
        <f t="shared" ref="D151:AI151" si="24">D42/SUM(D$38:D$49)</f>
        <v>5.4223619898908296E-2</v>
      </c>
      <c r="E151" s="32">
        <f t="shared" si="24"/>
        <v>5.4038053597849932E-2</v>
      </c>
      <c r="F151" s="32">
        <f t="shared" si="24"/>
        <v>5.3823318817269955E-2</v>
      </c>
      <c r="G151" s="32">
        <f t="shared" si="24"/>
        <v>4.5988254942365907E-2</v>
      </c>
      <c r="H151" s="32">
        <f t="shared" si="24"/>
        <v>4.2756431994638265E-2</v>
      </c>
      <c r="I151" s="32">
        <f t="shared" si="24"/>
        <v>3.9126742512746449E-2</v>
      </c>
      <c r="J151" s="32">
        <f t="shared" si="24"/>
        <v>3.6021553928701378E-2</v>
      </c>
      <c r="K151" s="32">
        <f t="shared" si="24"/>
        <v>3.2982788991708131E-2</v>
      </c>
      <c r="L151" s="32">
        <f t="shared" si="24"/>
        <v>3.0446583765828861E-2</v>
      </c>
      <c r="M151" s="32">
        <f t="shared" si="24"/>
        <v>2.440578714389877E-2</v>
      </c>
      <c r="N151" s="32">
        <f t="shared" si="24"/>
        <v>1.8384464368809725E-2</v>
      </c>
      <c r="O151" s="32">
        <f t="shared" si="24"/>
        <v>1.2583082195395169E-2</v>
      </c>
      <c r="P151" s="32">
        <f t="shared" si="24"/>
        <v>0</v>
      </c>
      <c r="Q151" s="32">
        <f t="shared" si="24"/>
        <v>0</v>
      </c>
      <c r="R151" s="32">
        <f t="shared" si="24"/>
        <v>0</v>
      </c>
      <c r="S151" s="32">
        <f t="shared" si="24"/>
        <v>0</v>
      </c>
      <c r="T151" s="32">
        <f t="shared" si="24"/>
        <v>0</v>
      </c>
      <c r="U151" s="32">
        <f t="shared" si="24"/>
        <v>0</v>
      </c>
      <c r="V151" s="32">
        <f t="shared" si="24"/>
        <v>0</v>
      </c>
      <c r="W151" s="32">
        <f t="shared" si="24"/>
        <v>0</v>
      </c>
      <c r="X151" s="32">
        <f t="shared" si="24"/>
        <v>0</v>
      </c>
      <c r="Y151" s="32">
        <f t="shared" si="24"/>
        <v>0</v>
      </c>
      <c r="Z151" s="32">
        <f t="shared" si="24"/>
        <v>0</v>
      </c>
      <c r="AA151" s="32">
        <f t="shared" si="24"/>
        <v>0</v>
      </c>
      <c r="AB151" s="32">
        <f t="shared" si="24"/>
        <v>0</v>
      </c>
      <c r="AC151" s="32">
        <f t="shared" si="24"/>
        <v>0</v>
      </c>
      <c r="AD151" s="32">
        <f t="shared" si="24"/>
        <v>0</v>
      </c>
      <c r="AE151" s="32">
        <f t="shared" si="24"/>
        <v>0</v>
      </c>
      <c r="AF151" s="32">
        <f t="shared" si="24"/>
        <v>0</v>
      </c>
      <c r="AG151" s="32">
        <f t="shared" si="24"/>
        <v>0</v>
      </c>
      <c r="AH151" s="32">
        <f t="shared" si="24"/>
        <v>0</v>
      </c>
      <c r="AI151" s="32">
        <f t="shared" si="24"/>
        <v>0</v>
      </c>
    </row>
    <row r="152" spans="2:35" x14ac:dyDescent="0.25">
      <c r="C152" s="1" t="s">
        <v>130</v>
      </c>
      <c r="D152" s="42">
        <f t="shared" ref="D152:AI152" si="25">D43/SUM(D$38:D$49)</f>
        <v>0.10360524232127188</v>
      </c>
      <c r="E152" s="32">
        <f t="shared" si="25"/>
        <v>0.10382429509197656</v>
      </c>
      <c r="F152" s="32">
        <f t="shared" si="25"/>
        <v>0.10398305672950317</v>
      </c>
      <c r="G152" s="32">
        <f t="shared" si="25"/>
        <v>8.8846236680383189E-2</v>
      </c>
      <c r="H152" s="32">
        <f t="shared" si="25"/>
        <v>8.7989694791726511E-2</v>
      </c>
      <c r="I152" s="32">
        <f t="shared" si="25"/>
        <v>8.7151115215956726E-2</v>
      </c>
      <c r="J152" s="32">
        <f t="shared" si="25"/>
        <v>8.6328368790383858E-2</v>
      </c>
      <c r="K152" s="32">
        <f t="shared" si="25"/>
        <v>8.554264970339176E-2</v>
      </c>
      <c r="L152" s="32">
        <f t="shared" si="25"/>
        <v>8.4771104087044968E-2</v>
      </c>
      <c r="M152" s="32">
        <f t="shared" si="25"/>
        <v>8.4013351859743887E-2</v>
      </c>
      <c r="N152" s="32">
        <f t="shared" si="25"/>
        <v>8.2874299986685288E-2</v>
      </c>
      <c r="O152" s="32">
        <f t="shared" si="25"/>
        <v>8.2149933813934845E-2</v>
      </c>
      <c r="P152" s="32">
        <f t="shared" si="25"/>
        <v>8.1398731901450722E-2</v>
      </c>
      <c r="Q152" s="32">
        <f t="shared" si="25"/>
        <v>8.0661143899279669E-2</v>
      </c>
      <c r="R152" s="32">
        <f t="shared" si="25"/>
        <v>7.993815307451016E-2</v>
      </c>
      <c r="S152" s="32">
        <f t="shared" si="25"/>
        <v>8.9701463168305129E-2</v>
      </c>
      <c r="T152" s="32">
        <f t="shared" si="25"/>
        <v>9.9652058665348736E-2</v>
      </c>
      <c r="U152" s="32">
        <f t="shared" si="25"/>
        <v>0.1081259778024074</v>
      </c>
      <c r="V152" s="32">
        <f t="shared" si="25"/>
        <v>0.11727712151151137</v>
      </c>
      <c r="W152" s="32">
        <f t="shared" si="25"/>
        <v>0.12576292562068239</v>
      </c>
      <c r="X152" s="32">
        <f t="shared" si="25"/>
        <v>0.13475360604604789</v>
      </c>
      <c r="Y152" s="32">
        <f t="shared" si="25"/>
        <v>0.14362473480279161</v>
      </c>
      <c r="Z152" s="32">
        <f t="shared" si="25"/>
        <v>0.14539832984106746</v>
      </c>
      <c r="AA152" s="32">
        <f t="shared" si="25"/>
        <v>0.14418589989312464</v>
      </c>
      <c r="AB152" s="32">
        <f t="shared" si="25"/>
        <v>0.14299150536482017</v>
      </c>
      <c r="AC152" s="32">
        <f t="shared" si="25"/>
        <v>0.14015391630966181</v>
      </c>
      <c r="AD152" s="32">
        <f t="shared" si="25"/>
        <v>0.13902420917398406</v>
      </c>
      <c r="AE152" s="32">
        <f t="shared" si="25"/>
        <v>0.13791796366082873</v>
      </c>
      <c r="AF152" s="32">
        <f t="shared" si="25"/>
        <v>0.13682984524334196</v>
      </c>
      <c r="AG152" s="32">
        <f t="shared" si="25"/>
        <v>0.13525077818061659</v>
      </c>
      <c r="AH152" s="32">
        <f t="shared" si="25"/>
        <v>0.13599129917352135</v>
      </c>
      <c r="AI152" s="32">
        <f t="shared" si="25"/>
        <v>0.13579942177743745</v>
      </c>
    </row>
    <row r="153" spans="2:35" x14ac:dyDescent="0.25">
      <c r="C153" s="1" t="s">
        <v>131</v>
      </c>
      <c r="D153" s="42">
        <f>D44/SUM(D$38:D$49)</f>
        <v>0.31210740670059883</v>
      </c>
      <c r="E153" s="32">
        <f t="shared" ref="E153:AI153" si="26">E44/SUM(E$38:E$49)</f>
        <v>0.33432858089761447</v>
      </c>
      <c r="F153" s="32">
        <f t="shared" si="26"/>
        <v>0.13309579703627161</v>
      </c>
      <c r="G153" s="32">
        <f t="shared" si="26"/>
        <v>0.1846415866199925</v>
      </c>
      <c r="H153" s="32">
        <f t="shared" si="26"/>
        <v>0.27885155175253995</v>
      </c>
      <c r="I153" s="32">
        <f t="shared" si="26"/>
        <v>0.27916883933289577</v>
      </c>
      <c r="J153" s="32">
        <f t="shared" si="26"/>
        <v>0.23813750974252934</v>
      </c>
      <c r="K153" s="32">
        <f t="shared" si="26"/>
        <v>0.20865821471436474</v>
      </c>
      <c r="L153" s="32">
        <f t="shared" si="26"/>
        <v>0.17926294845943266</v>
      </c>
      <c r="M153" s="32">
        <f t="shared" si="26"/>
        <v>0.14779204673553642</v>
      </c>
      <c r="N153" s="32">
        <f t="shared" si="26"/>
        <v>0.10737882780476715</v>
      </c>
      <c r="O153" s="32">
        <f t="shared" si="26"/>
        <v>9.3807358596354598E-2</v>
      </c>
      <c r="P153" s="32">
        <f t="shared" si="26"/>
        <v>8.3799264766723627E-2</v>
      </c>
      <c r="Q153" s="32">
        <f t="shared" si="26"/>
        <v>5.7368104202224129E-2</v>
      </c>
      <c r="R153" s="32">
        <f t="shared" si="26"/>
        <v>3.8498064431897003E-2</v>
      </c>
      <c r="S153" s="32">
        <f t="shared" si="26"/>
        <v>1.5525470263633351E-2</v>
      </c>
      <c r="T153" s="32">
        <f t="shared" si="26"/>
        <v>0</v>
      </c>
      <c r="U153" s="32">
        <f t="shared" si="26"/>
        <v>0</v>
      </c>
      <c r="V153" s="32">
        <f t="shared" si="26"/>
        <v>0</v>
      </c>
      <c r="W153" s="32">
        <f t="shared" si="26"/>
        <v>0</v>
      </c>
      <c r="X153" s="32">
        <f t="shared" si="26"/>
        <v>0</v>
      </c>
      <c r="Y153" s="32">
        <f t="shared" si="26"/>
        <v>0</v>
      </c>
      <c r="Z153" s="32">
        <f t="shared" si="26"/>
        <v>0</v>
      </c>
      <c r="AA153" s="32">
        <f t="shared" si="26"/>
        <v>0</v>
      </c>
      <c r="AB153" s="32">
        <f t="shared" si="26"/>
        <v>0</v>
      </c>
      <c r="AC153" s="32">
        <f t="shared" si="26"/>
        <v>0</v>
      </c>
      <c r="AD153" s="32">
        <f t="shared" si="26"/>
        <v>0</v>
      </c>
      <c r="AE153" s="32">
        <f t="shared" si="26"/>
        <v>0</v>
      </c>
      <c r="AF153" s="32">
        <f t="shared" si="26"/>
        <v>0</v>
      </c>
      <c r="AG153" s="32">
        <f t="shared" si="26"/>
        <v>0</v>
      </c>
      <c r="AH153" s="32">
        <f t="shared" si="26"/>
        <v>0</v>
      </c>
      <c r="AI153" s="32">
        <f t="shared" si="26"/>
        <v>0</v>
      </c>
    </row>
    <row r="154" spans="2:35" x14ac:dyDescent="0.25">
      <c r="C154" s="37" t="s">
        <v>132</v>
      </c>
      <c r="D154" s="42">
        <f>D45/SUM(D$38:D$49)</f>
        <v>7.4445202686127268E-2</v>
      </c>
      <c r="E154" s="32">
        <f t="shared" ref="E154:AI154" si="27">E45/SUM(E$38:E$49)</f>
        <v>8.7679602935576112E-2</v>
      </c>
      <c r="F154" s="32">
        <f t="shared" si="27"/>
        <v>0.10656847325331367</v>
      </c>
      <c r="G154" s="32">
        <f t="shared" si="27"/>
        <v>0.10931853343583357</v>
      </c>
      <c r="H154" s="32">
        <f t="shared" si="27"/>
        <v>0.12635179247824832</v>
      </c>
      <c r="I154" s="32">
        <f t="shared" si="27"/>
        <v>0.14306239581127825</v>
      </c>
      <c r="J154" s="32">
        <f t="shared" si="27"/>
        <v>0.1594574876530932</v>
      </c>
      <c r="K154" s="32">
        <f t="shared" si="27"/>
        <v>0.17559033654675438</v>
      </c>
      <c r="L154" s="32">
        <f t="shared" si="27"/>
        <v>0.19143216736028237</v>
      </c>
      <c r="M154" s="32">
        <f t="shared" si="27"/>
        <v>0.20699078415382668</v>
      </c>
      <c r="N154" s="32">
        <f t="shared" si="27"/>
        <v>0.21902975607304787</v>
      </c>
      <c r="O154" s="32">
        <f t="shared" si="27"/>
        <v>0.21711531762650185</v>
      </c>
      <c r="P154" s="32">
        <f t="shared" si="27"/>
        <v>0.23305745080866377</v>
      </c>
      <c r="Q154" s="32">
        <f t="shared" si="27"/>
        <v>0.24871066729914001</v>
      </c>
      <c r="R154" s="32">
        <f t="shared" si="27"/>
        <v>0.26408721056547257</v>
      </c>
      <c r="S154" s="32">
        <f t="shared" si="27"/>
        <v>0.27792176082681108</v>
      </c>
      <c r="T154" s="32">
        <f t="shared" si="27"/>
        <v>0.29269856946100992</v>
      </c>
      <c r="U154" s="32">
        <f t="shared" si="27"/>
        <v>0.30355879348393033</v>
      </c>
      <c r="V154" s="32">
        <f t="shared" si="27"/>
        <v>0.31673144267951353</v>
      </c>
      <c r="W154" s="32">
        <f t="shared" si="27"/>
        <v>0.3284109585043124</v>
      </c>
      <c r="X154" s="32">
        <f t="shared" si="27"/>
        <v>0.34166067554094692</v>
      </c>
      <c r="Y154" s="32">
        <f t="shared" si="27"/>
        <v>0.35477833634479228</v>
      </c>
      <c r="Z154" s="32">
        <f t="shared" si="27"/>
        <v>0.36625162215441587</v>
      </c>
      <c r="AA154" s="32">
        <f t="shared" si="27"/>
        <v>0.37898876616455635</v>
      </c>
      <c r="AB154" s="32">
        <f t="shared" si="27"/>
        <v>0.39150972106145299</v>
      </c>
      <c r="AC154" s="32">
        <f t="shared" si="27"/>
        <v>0.39909003938151755</v>
      </c>
      <c r="AD154" s="32">
        <f t="shared" si="27"/>
        <v>0.41109907580088761</v>
      </c>
      <c r="AE154" s="32">
        <f t="shared" si="27"/>
        <v>0.42293260809994321</v>
      </c>
      <c r="AF154" s="32">
        <f t="shared" si="27"/>
        <v>0.43458140196940326</v>
      </c>
      <c r="AG154" s="32">
        <f t="shared" si="27"/>
        <v>0.44437879833831273</v>
      </c>
      <c r="AH154" s="32">
        <f t="shared" si="27"/>
        <v>0.44681184776987942</v>
      </c>
      <c r="AI154" s="32">
        <f t="shared" si="27"/>
        <v>0.44618141704077724</v>
      </c>
    </row>
    <row r="155" spans="2:35" x14ac:dyDescent="0.25">
      <c r="C155" s="37" t="s">
        <v>133</v>
      </c>
      <c r="D155" s="42">
        <f>D46/SUM(D$38:D$49)</f>
        <v>0</v>
      </c>
      <c r="E155" s="32">
        <f t="shared" ref="E155:AI155" si="28">E46/SUM(E$38:E$49)</f>
        <v>0</v>
      </c>
      <c r="F155" s="32">
        <f t="shared" si="28"/>
        <v>0</v>
      </c>
      <c r="G155" s="32">
        <f t="shared" si="28"/>
        <v>0</v>
      </c>
      <c r="H155" s="32">
        <f t="shared" si="28"/>
        <v>0</v>
      </c>
      <c r="I155" s="32">
        <f t="shared" si="28"/>
        <v>0</v>
      </c>
      <c r="J155" s="32">
        <f t="shared" si="28"/>
        <v>0</v>
      </c>
      <c r="K155" s="32">
        <f t="shared" si="28"/>
        <v>0</v>
      </c>
      <c r="L155" s="32">
        <f t="shared" si="28"/>
        <v>0</v>
      </c>
      <c r="M155" s="32">
        <f t="shared" si="28"/>
        <v>0</v>
      </c>
      <c r="N155" s="32">
        <f t="shared" si="28"/>
        <v>0</v>
      </c>
      <c r="O155" s="32">
        <f t="shared" si="28"/>
        <v>0</v>
      </c>
      <c r="P155" s="32">
        <f t="shared" si="28"/>
        <v>0</v>
      </c>
      <c r="Q155" s="32">
        <f t="shared" si="28"/>
        <v>0</v>
      </c>
      <c r="R155" s="32">
        <f t="shared" si="28"/>
        <v>0</v>
      </c>
      <c r="S155" s="32">
        <f t="shared" si="28"/>
        <v>0</v>
      </c>
      <c r="T155" s="32">
        <f t="shared" si="28"/>
        <v>0</v>
      </c>
      <c r="U155" s="32">
        <f t="shared" si="28"/>
        <v>0</v>
      </c>
      <c r="V155" s="32">
        <f t="shared" si="28"/>
        <v>0</v>
      </c>
      <c r="W155" s="32">
        <f t="shared" si="28"/>
        <v>0</v>
      </c>
      <c r="X155" s="32">
        <f t="shared" si="28"/>
        <v>0</v>
      </c>
      <c r="Y155" s="32">
        <f t="shared" si="28"/>
        <v>0</v>
      </c>
      <c r="Z155" s="32">
        <f t="shared" si="28"/>
        <v>0</v>
      </c>
      <c r="AA155" s="32">
        <f t="shared" si="28"/>
        <v>0</v>
      </c>
      <c r="AB155" s="32">
        <f t="shared" si="28"/>
        <v>0</v>
      </c>
      <c r="AC155" s="32">
        <f t="shared" si="28"/>
        <v>0</v>
      </c>
      <c r="AD155" s="32">
        <f t="shared" si="28"/>
        <v>0</v>
      </c>
      <c r="AE155" s="32">
        <f t="shared" si="28"/>
        <v>0</v>
      </c>
      <c r="AF155" s="32">
        <f t="shared" si="28"/>
        <v>0</v>
      </c>
      <c r="AG155" s="32">
        <f t="shared" si="28"/>
        <v>0</v>
      </c>
      <c r="AH155" s="32">
        <f t="shared" si="28"/>
        <v>0</v>
      </c>
      <c r="AI155" s="32">
        <f t="shared" si="28"/>
        <v>0</v>
      </c>
    </row>
    <row r="156" spans="2:35" x14ac:dyDescent="0.25">
      <c r="C156" s="37" t="s">
        <v>137</v>
      </c>
      <c r="D156" s="42">
        <f>(D47+D49)/SUM(D$38:D$49)</f>
        <v>0.15968135306593537</v>
      </c>
      <c r="E156" s="32">
        <f t="shared" ref="E156:AI156" si="29">(E47+E49)/SUM(E$38:E$49)</f>
        <v>0.18161654462548818</v>
      </c>
      <c r="F156" s="32">
        <f t="shared" si="29"/>
        <v>0.19274960138447414</v>
      </c>
      <c r="G156" s="32">
        <f t="shared" si="29"/>
        <v>0.1965788147293886</v>
      </c>
      <c r="H156" s="32">
        <f t="shared" si="29"/>
        <v>0.22626401653716646</v>
      </c>
      <c r="I156" s="32">
        <f t="shared" si="29"/>
        <v>0.25538701242781581</v>
      </c>
      <c r="J156" s="32">
        <f t="shared" si="29"/>
        <v>0.28396013949093185</v>
      </c>
      <c r="K156" s="32">
        <f t="shared" si="29"/>
        <v>0.31207776664837888</v>
      </c>
      <c r="L156" s="32">
        <f t="shared" si="29"/>
        <v>0.33968818407943491</v>
      </c>
      <c r="M156" s="32">
        <f t="shared" si="29"/>
        <v>0.37253008655908637</v>
      </c>
      <c r="N156" s="32">
        <f t="shared" si="29"/>
        <v>0.41874777987973899</v>
      </c>
      <c r="O156" s="32">
        <f t="shared" si="29"/>
        <v>0.45612622143720633</v>
      </c>
      <c r="P156" s="32">
        <f t="shared" si="29"/>
        <v>0.47069266164580081</v>
      </c>
      <c r="Q156" s="32">
        <f t="shared" si="29"/>
        <v>0.49174020019501324</v>
      </c>
      <c r="R156" s="32">
        <f t="shared" si="29"/>
        <v>0.50326448582954819</v>
      </c>
      <c r="S156" s="32">
        <f t="shared" si="29"/>
        <v>0.50131683101249813</v>
      </c>
      <c r="T156" s="32">
        <f t="shared" si="29"/>
        <v>0.49467586959028215</v>
      </c>
      <c r="U156" s="32">
        <f t="shared" si="29"/>
        <v>0.66735953982900542</v>
      </c>
      <c r="V156" s="32">
        <f t="shared" si="29"/>
        <v>0.69298776443201893</v>
      </c>
      <c r="W156" s="32">
        <f t="shared" si="29"/>
        <v>0.7206181872262204</v>
      </c>
      <c r="X156" s="32">
        <f t="shared" si="29"/>
        <v>0.72037715466271424</v>
      </c>
      <c r="Y156" s="32">
        <f t="shared" si="29"/>
        <v>0.71017940153390968</v>
      </c>
      <c r="Z156" s="32">
        <f t="shared" si="29"/>
        <v>0.69833935819133386</v>
      </c>
      <c r="AA156" s="32">
        <f t="shared" si="29"/>
        <v>0.68945464718900717</v>
      </c>
      <c r="AB156" s="32">
        <f t="shared" si="29"/>
        <v>0.67989285526550125</v>
      </c>
      <c r="AC156" s="32">
        <f t="shared" si="29"/>
        <v>0.66487424745407142</v>
      </c>
      <c r="AD156" s="32">
        <f t="shared" si="29"/>
        <v>0.65621482378612184</v>
      </c>
      <c r="AE156" s="32">
        <f t="shared" si="29"/>
        <v>0.64771922053101283</v>
      </c>
      <c r="AF156" s="32">
        <f t="shared" si="29"/>
        <v>0.63936084037141305</v>
      </c>
      <c r="AG156" s="32">
        <f t="shared" si="29"/>
        <v>0.62935091599766269</v>
      </c>
      <c r="AH156" s="32">
        <f t="shared" si="29"/>
        <v>0.63279671920463376</v>
      </c>
      <c r="AI156" s="32">
        <f t="shared" si="29"/>
        <v>0.63190387247495816</v>
      </c>
    </row>
    <row r="157" spans="2:35" x14ac:dyDescent="0.25">
      <c r="C157" s="37" t="s">
        <v>135</v>
      </c>
      <c r="D157" s="42">
        <f>D48/SUM(D$38:D$49)</f>
        <v>1.1217574265985734E-2</v>
      </c>
      <c r="E157" s="32">
        <f t="shared" ref="E157:AI157" si="30">E48/SUM(E$38:E$49)</f>
        <v>1.1724511120841151E-2</v>
      </c>
      <c r="F157" s="32">
        <f t="shared" si="30"/>
        <v>1.2764238810305119E-2</v>
      </c>
      <c r="G157" s="32">
        <f t="shared" si="30"/>
        <v>1.6707290202575439E-2</v>
      </c>
      <c r="H157" s="32">
        <f t="shared" si="30"/>
        <v>2.2291435087259073E-2</v>
      </c>
      <c r="I157" s="32">
        <f t="shared" si="30"/>
        <v>2.7769448998966315E-2</v>
      </c>
      <c r="J157" s="32">
        <f t="shared" si="30"/>
        <v>3.3144032992331665E-2</v>
      </c>
      <c r="K157" s="32">
        <f t="shared" si="30"/>
        <v>3.8427809442801338E-2</v>
      </c>
      <c r="L157" s="32">
        <f t="shared" si="30"/>
        <v>4.3616272629717623E-2</v>
      </c>
      <c r="M157" s="32">
        <f t="shared" si="30"/>
        <v>4.8711978512632835E-2</v>
      </c>
      <c r="N157" s="32">
        <f t="shared" si="30"/>
        <v>5.3462751880044845E-2</v>
      </c>
      <c r="O157" s="32">
        <f t="shared" si="30"/>
        <v>5.8359371340790653E-2</v>
      </c>
      <c r="P157" s="32">
        <f t="shared" si="30"/>
        <v>5.9951662445290932E-2</v>
      </c>
      <c r="Q157" s="32">
        <f t="shared" si="30"/>
        <v>6.1515096716589716E-2</v>
      </c>
      <c r="R157" s="32">
        <f t="shared" si="30"/>
        <v>6.3051516401251215E-2</v>
      </c>
      <c r="S157" s="32">
        <f t="shared" si="30"/>
        <v>6.4267239622163574E-2</v>
      </c>
      <c r="T157" s="32">
        <f t="shared" si="30"/>
        <v>6.5744591739386335E-2</v>
      </c>
      <c r="U157" s="32">
        <f t="shared" si="30"/>
        <v>6.6395841464124916E-2</v>
      </c>
      <c r="V157" s="32">
        <f t="shared" si="30"/>
        <v>6.7607700799293555E-2</v>
      </c>
      <c r="W157" s="32">
        <f t="shared" si="30"/>
        <v>6.8542949817748611E-2</v>
      </c>
      <c r="X157" s="32">
        <f t="shared" si="30"/>
        <v>6.9842013886088891E-2</v>
      </c>
      <c r="Y157" s="32">
        <f t="shared" si="30"/>
        <v>7.1139340475625895E-2</v>
      </c>
      <c r="Z157" s="32">
        <f t="shared" si="30"/>
        <v>7.2135254180230812E-2</v>
      </c>
      <c r="AA157" s="32">
        <f t="shared" si="30"/>
        <v>7.340635251012842E-2</v>
      </c>
      <c r="AB157" s="32">
        <f t="shared" si="30"/>
        <v>7.4283954486592793E-2</v>
      </c>
      <c r="AC157" s="32">
        <f t="shared" si="30"/>
        <v>7.2809829602829612E-2</v>
      </c>
      <c r="AD157" s="32">
        <f t="shared" si="30"/>
        <v>7.222294779306225E-2</v>
      </c>
      <c r="AE157" s="32">
        <f t="shared" si="30"/>
        <v>7.1648254274446807E-2</v>
      </c>
      <c r="AF157" s="32">
        <f t="shared" si="30"/>
        <v>7.1082977765227692E-2</v>
      </c>
      <c r="AG157" s="32">
        <f t="shared" si="30"/>
        <v>7.0262653889907281E-2</v>
      </c>
      <c r="AH157" s="32">
        <f t="shared" si="30"/>
        <v>6.5172183935178679E-2</v>
      </c>
      <c r="AI157" s="32">
        <f t="shared" si="30"/>
        <v>6.6491182490405726E-2</v>
      </c>
    </row>
    <row r="158" spans="2:35" x14ac:dyDescent="0.25">
      <c r="C158" s="37"/>
      <c r="D158" s="4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row>
    <row r="159" spans="2:35" ht="4.1500000000000004" customHeight="1" x14ac:dyDescent="0.25"/>
    <row r="160" spans="2:35" x14ac:dyDescent="0.25">
      <c r="D160" s="153">
        <f>SUM(D147:D158)</f>
        <v>0.99999999999999989</v>
      </c>
      <c r="E160" s="153">
        <f t="shared" ref="E160:AI160" si="31">SUM(E147:E158)</f>
        <v>0.99999999999999989</v>
      </c>
      <c r="F160" s="153">
        <f t="shared" si="31"/>
        <v>0.99999999999999989</v>
      </c>
      <c r="G160" s="153">
        <f t="shared" si="31"/>
        <v>0.99999999999999989</v>
      </c>
      <c r="H160" s="153">
        <f t="shared" si="31"/>
        <v>0.99999999999999989</v>
      </c>
      <c r="I160" s="153">
        <f t="shared" si="31"/>
        <v>1</v>
      </c>
      <c r="J160" s="153">
        <f t="shared" si="31"/>
        <v>1</v>
      </c>
      <c r="K160" s="153">
        <f t="shared" si="31"/>
        <v>0.99999999999999989</v>
      </c>
      <c r="L160" s="153">
        <f t="shared" si="31"/>
        <v>1</v>
      </c>
      <c r="M160" s="153">
        <f t="shared" si="31"/>
        <v>1.0000000000000002</v>
      </c>
      <c r="N160" s="153">
        <f t="shared" si="31"/>
        <v>1</v>
      </c>
      <c r="O160" s="153">
        <f t="shared" si="31"/>
        <v>1</v>
      </c>
      <c r="P160" s="153">
        <f t="shared" si="31"/>
        <v>0.99999999999999989</v>
      </c>
      <c r="Q160" s="153">
        <f t="shared" si="31"/>
        <v>1</v>
      </c>
      <c r="R160" s="153">
        <f t="shared" si="31"/>
        <v>0.99999999999999989</v>
      </c>
      <c r="S160" s="153">
        <f t="shared" si="31"/>
        <v>1</v>
      </c>
      <c r="T160" s="153">
        <f t="shared" si="31"/>
        <v>1</v>
      </c>
      <c r="U160" s="153">
        <f t="shared" si="31"/>
        <v>1</v>
      </c>
      <c r="V160" s="153">
        <f t="shared" si="31"/>
        <v>1</v>
      </c>
      <c r="W160" s="153">
        <f t="shared" si="31"/>
        <v>1</v>
      </c>
      <c r="X160" s="153">
        <f t="shared" si="31"/>
        <v>1</v>
      </c>
      <c r="Y160" s="153">
        <f t="shared" si="31"/>
        <v>0.99999999999999978</v>
      </c>
      <c r="Z160" s="153">
        <f t="shared" si="31"/>
        <v>1</v>
      </c>
      <c r="AA160" s="153">
        <f t="shared" si="31"/>
        <v>0.99999999999999989</v>
      </c>
      <c r="AB160" s="153">
        <f t="shared" si="31"/>
        <v>1</v>
      </c>
      <c r="AC160" s="153">
        <f t="shared" si="31"/>
        <v>1</v>
      </c>
      <c r="AD160" s="153">
        <f t="shared" si="31"/>
        <v>1</v>
      </c>
      <c r="AE160" s="153">
        <f t="shared" si="31"/>
        <v>1.0000000000000002</v>
      </c>
      <c r="AF160" s="153">
        <f t="shared" si="31"/>
        <v>0.99999999999999989</v>
      </c>
      <c r="AG160" s="153">
        <f t="shared" si="31"/>
        <v>0.99999999999999989</v>
      </c>
      <c r="AH160" s="153">
        <f t="shared" si="31"/>
        <v>0.99999999999999978</v>
      </c>
      <c r="AI160" s="153">
        <f t="shared" si="31"/>
        <v>0.99999999999999989</v>
      </c>
    </row>
    <row r="180" spans="5:28" x14ac:dyDescent="0.25">
      <c r="AB180">
        <v>58</v>
      </c>
    </row>
    <row r="181" spans="5:28" x14ac:dyDescent="0.25">
      <c r="AB181">
        <v>103</v>
      </c>
    </row>
    <row r="182" spans="5:28" x14ac:dyDescent="0.25">
      <c r="AB182">
        <v>456</v>
      </c>
    </row>
    <row r="189" spans="5:28" x14ac:dyDescent="0.25">
      <c r="E189">
        <f>AVERAGE(17.52,36.64)</f>
        <v>27.08</v>
      </c>
    </row>
    <row r="191" spans="5:28" x14ac:dyDescent="0.25">
      <c r="L191">
        <v>-10</v>
      </c>
    </row>
    <row r="192" spans="5:28" x14ac:dyDescent="0.25">
      <c r="L192">
        <v>20</v>
      </c>
    </row>
    <row r="194" spans="12:12" x14ac:dyDescent="0.25">
      <c r="L194">
        <v>-20</v>
      </c>
    </row>
    <row r="195" spans="12:12" x14ac:dyDescent="0.25">
      <c r="L195">
        <v>-40</v>
      </c>
    </row>
    <row r="237" spans="1:35" x14ac:dyDescent="0.25">
      <c r="D237" s="6">
        <v>2019</v>
      </c>
      <c r="E237" s="6">
        <v>2020</v>
      </c>
      <c r="F237" s="6">
        <v>2021</v>
      </c>
      <c r="G237" s="6">
        <v>2022</v>
      </c>
      <c r="H237" s="6">
        <v>2023</v>
      </c>
      <c r="I237" s="6">
        <v>2024</v>
      </c>
      <c r="J237" s="6">
        <v>2025</v>
      </c>
      <c r="K237" s="6">
        <v>2026</v>
      </c>
      <c r="L237" s="6">
        <v>2027</v>
      </c>
      <c r="M237" s="6">
        <v>2028</v>
      </c>
      <c r="N237" s="6">
        <v>2029</v>
      </c>
      <c r="O237" s="6">
        <v>2030</v>
      </c>
      <c r="P237" s="6">
        <v>2031</v>
      </c>
      <c r="Q237" s="6">
        <v>2032</v>
      </c>
      <c r="R237" s="6">
        <v>2033</v>
      </c>
      <c r="S237" s="6">
        <v>2034</v>
      </c>
      <c r="T237" s="6">
        <v>2035</v>
      </c>
      <c r="U237" s="6">
        <v>2036</v>
      </c>
      <c r="V237" s="6">
        <v>2037</v>
      </c>
      <c r="W237" s="6">
        <v>2038</v>
      </c>
      <c r="X237" s="6">
        <v>2039</v>
      </c>
      <c r="Y237" s="6">
        <v>2040</v>
      </c>
      <c r="Z237" s="6">
        <v>2041</v>
      </c>
      <c r="AA237" s="6">
        <v>2042</v>
      </c>
      <c r="AB237" s="6">
        <v>2043</v>
      </c>
      <c r="AC237" s="6">
        <v>2044</v>
      </c>
      <c r="AD237" s="6">
        <v>2045</v>
      </c>
      <c r="AE237" s="6">
        <v>2046</v>
      </c>
      <c r="AF237" s="6">
        <v>2047</v>
      </c>
      <c r="AG237" s="6">
        <v>2048</v>
      </c>
      <c r="AH237" s="6">
        <v>2049</v>
      </c>
      <c r="AI237" s="6">
        <v>2050</v>
      </c>
    </row>
    <row r="238" spans="1:35" x14ac:dyDescent="0.25">
      <c r="C238" s="235" t="s">
        <v>109</v>
      </c>
      <c r="D238" s="30">
        <v>5.9731660799999995</v>
      </c>
      <c r="E238" s="30">
        <v>5.9998319999999996</v>
      </c>
      <c r="F238" s="30">
        <v>6.0798297599999991</v>
      </c>
      <c r="G238" s="30">
        <v>6.1864934399999996</v>
      </c>
      <c r="H238" s="30">
        <v>6.2398252799999989</v>
      </c>
      <c r="I238" s="30">
        <v>6.3198230400000002</v>
      </c>
      <c r="J238" s="30">
        <v>6.4264867200000007</v>
      </c>
      <c r="K238" s="30">
        <v>5.5198454400000001</v>
      </c>
      <c r="L238" s="30">
        <v>4.6132041600000004</v>
      </c>
      <c r="M238" s="30">
        <v>3.7332287999999991</v>
      </c>
      <c r="N238" s="30">
        <v>2.85325344</v>
      </c>
      <c r="O238" s="30">
        <v>1.9732780799999998</v>
      </c>
      <c r="P238" s="30">
        <v>1.8666143999999996</v>
      </c>
      <c r="Q238" s="30">
        <v>1.7866166399999996</v>
      </c>
      <c r="R238" s="30">
        <v>1.7066188799999999</v>
      </c>
      <c r="S238" s="30">
        <v>1.6266211199999998</v>
      </c>
      <c r="T238" s="30">
        <v>1.5466233599999999</v>
      </c>
      <c r="U238" s="30">
        <v>-19.168021674764091</v>
      </c>
      <c r="V238" s="30">
        <v>-24.721976899300486</v>
      </c>
      <c r="W238" s="30">
        <v>-28.801216172764466</v>
      </c>
      <c r="X238" s="30">
        <v>-30.391829439681121</v>
      </c>
      <c r="Y238" s="30">
        <v>-31.379643872469529</v>
      </c>
      <c r="Z238" s="30">
        <v>-31.763592907798365</v>
      </c>
      <c r="AA238" s="30">
        <v>-32.176592235860646</v>
      </c>
      <c r="AB238" s="30">
        <v>-32.557305992630354</v>
      </c>
      <c r="AC238" s="30">
        <v>-32.113853484814761</v>
      </c>
      <c r="AD238" s="30">
        <v>-32.277286300708937</v>
      </c>
      <c r="AE238" s="30">
        <v>-32.368722041499332</v>
      </c>
      <c r="AF238" s="30">
        <v>-32.451199127256039</v>
      </c>
      <c r="AG238" s="30">
        <v>-32.279405909557838</v>
      </c>
      <c r="AH238" s="30">
        <v>-32.279405909557838</v>
      </c>
      <c r="AI238" s="30">
        <v>-32.279405909557838</v>
      </c>
    </row>
    <row r="239" spans="1:35" x14ac:dyDescent="0.25">
      <c r="A239" s="215"/>
      <c r="C239" s="235" t="s">
        <v>367</v>
      </c>
      <c r="D239" s="8">
        <v>5.9731660799999995</v>
      </c>
      <c r="E239" s="8">
        <v>5.9998319999999996</v>
      </c>
      <c r="F239" s="8">
        <v>6.0798297599999991</v>
      </c>
      <c r="G239" s="8">
        <v>6.1864934399999996</v>
      </c>
      <c r="H239" s="8">
        <v>6.2398252799999989</v>
      </c>
      <c r="I239" s="8">
        <v>6.3198230400000002</v>
      </c>
      <c r="J239" s="8">
        <v>6.4264867200000007</v>
      </c>
      <c r="K239" s="8">
        <v>5.5198454400000001</v>
      </c>
      <c r="L239" s="8">
        <v>4.6132041600000004</v>
      </c>
      <c r="M239" s="8">
        <v>3.7332287999999991</v>
      </c>
      <c r="N239" s="8">
        <v>2.85325344</v>
      </c>
      <c r="O239" s="8">
        <v>1.9732780799999998</v>
      </c>
      <c r="P239" s="8">
        <v>1.8666143999999996</v>
      </c>
      <c r="Q239" s="8">
        <v>1.7866166399999996</v>
      </c>
      <c r="R239" s="8">
        <v>1.7066188799999999</v>
      </c>
      <c r="S239" s="8">
        <v>1.6266211199999998</v>
      </c>
      <c r="T239" s="8">
        <v>1.5466233599999999</v>
      </c>
      <c r="U239" s="8">
        <v>-12.713350679360097</v>
      </c>
      <c r="V239" s="8">
        <v>-16.184540814377097</v>
      </c>
      <c r="W239" s="8">
        <v>-18.776033761480878</v>
      </c>
      <c r="X239" s="8">
        <v>-20.10139036755826</v>
      </c>
      <c r="Y239" s="8">
        <v>-21.426746973635609</v>
      </c>
      <c r="Z239" s="8">
        <v>-23.005237576410813</v>
      </c>
      <c r="AA239" s="8">
        <v>-23.915384654098602</v>
      </c>
      <c r="AB239" s="8">
        <v>-24.295623191276007</v>
      </c>
      <c r="AC239" s="8">
        <v>-23.855001600167576</v>
      </c>
      <c r="AD239" s="8">
        <v>-24.319596975478301</v>
      </c>
      <c r="AE239" s="8">
        <v>-24.792008783326089</v>
      </c>
      <c r="AF239" s="8">
        <v>-25.264420591173881</v>
      </c>
      <c r="AG239" s="8">
        <v>-26.24248641246367</v>
      </c>
      <c r="AH239" s="8">
        <v>-26.24248641246367</v>
      </c>
      <c r="AI239" s="8">
        <v>-26.24248641246367</v>
      </c>
    </row>
    <row r="240" spans="1:35" x14ac:dyDescent="0.25">
      <c r="C240" s="6" t="s">
        <v>366</v>
      </c>
      <c r="D240" s="7">
        <v>189</v>
      </c>
      <c r="E240" s="7">
        <v>191</v>
      </c>
      <c r="F240" s="7">
        <v>193</v>
      </c>
      <c r="G240" s="7">
        <v>196</v>
      </c>
      <c r="H240" s="7">
        <v>198</v>
      </c>
      <c r="I240" s="7">
        <v>200</v>
      </c>
      <c r="J240" s="7">
        <v>202</v>
      </c>
      <c r="K240" s="7">
        <v>204</v>
      </c>
      <c r="L240" s="7">
        <v>206</v>
      </c>
      <c r="M240" s="7">
        <v>208</v>
      </c>
      <c r="N240" s="7">
        <v>211</v>
      </c>
      <c r="O240" s="7">
        <v>213</v>
      </c>
      <c r="P240" s="7">
        <v>215</v>
      </c>
      <c r="Q240" s="7">
        <v>217</v>
      </c>
      <c r="R240" s="7">
        <v>219</v>
      </c>
      <c r="S240" s="7">
        <v>222</v>
      </c>
      <c r="T240" s="7">
        <v>224</v>
      </c>
      <c r="U240" s="7">
        <v>270</v>
      </c>
      <c r="V240" s="7">
        <v>270</v>
      </c>
      <c r="W240" s="7">
        <v>270</v>
      </c>
      <c r="X240" s="7">
        <v>270</v>
      </c>
      <c r="Y240" s="7">
        <v>270</v>
      </c>
      <c r="Z240" s="7">
        <v>270</v>
      </c>
      <c r="AA240" s="7">
        <v>270</v>
      </c>
      <c r="AB240" s="7">
        <v>270</v>
      </c>
      <c r="AC240" s="7">
        <v>270</v>
      </c>
      <c r="AD240" s="7">
        <v>270</v>
      </c>
      <c r="AE240" s="7">
        <v>270</v>
      </c>
      <c r="AF240" s="7">
        <v>270</v>
      </c>
      <c r="AG240" s="7">
        <v>270</v>
      </c>
      <c r="AH240" s="7">
        <v>270</v>
      </c>
      <c r="AI240" s="7">
        <v>270</v>
      </c>
    </row>
    <row r="241" spans="3:35" x14ac:dyDescent="0.25">
      <c r="C241" s="237">
        <v>0.27777777777778001</v>
      </c>
      <c r="D241" s="7">
        <f>D240*$C$241</f>
        <v>52.500000000000419</v>
      </c>
      <c r="E241" s="7">
        <f t="shared" ref="E241:AI241" si="32">E240*$C$241</f>
        <v>53.055555555555983</v>
      </c>
      <c r="F241" s="7">
        <f t="shared" si="32"/>
        <v>53.611111111111541</v>
      </c>
      <c r="G241" s="7">
        <f t="shared" si="32"/>
        <v>54.444444444444883</v>
      </c>
      <c r="H241" s="7">
        <f t="shared" si="32"/>
        <v>55.000000000000441</v>
      </c>
      <c r="I241" s="7">
        <f t="shared" si="32"/>
        <v>55.555555555556005</v>
      </c>
      <c r="J241" s="7">
        <f t="shared" si="32"/>
        <v>56.111111111111562</v>
      </c>
      <c r="K241" s="7">
        <f t="shared" si="32"/>
        <v>56.666666666667119</v>
      </c>
      <c r="L241" s="7">
        <f t="shared" si="32"/>
        <v>57.222222222222683</v>
      </c>
      <c r="M241" s="7">
        <f t="shared" si="32"/>
        <v>57.77777777777824</v>
      </c>
      <c r="N241" s="7">
        <f t="shared" si="32"/>
        <v>58.611111111111583</v>
      </c>
      <c r="O241" s="7">
        <f t="shared" si="32"/>
        <v>59.16666666666714</v>
      </c>
      <c r="P241" s="7">
        <f t="shared" si="32"/>
        <v>59.722222222222705</v>
      </c>
      <c r="Q241" s="7">
        <f t="shared" si="32"/>
        <v>60.277777777778262</v>
      </c>
      <c r="R241" s="7">
        <f t="shared" si="32"/>
        <v>60.833333333333819</v>
      </c>
      <c r="S241" s="7">
        <f t="shared" si="32"/>
        <v>61.666666666667162</v>
      </c>
      <c r="T241" s="7">
        <f t="shared" si="32"/>
        <v>62.222222222222726</v>
      </c>
      <c r="U241" s="7">
        <f t="shared" si="32"/>
        <v>75.000000000000597</v>
      </c>
      <c r="V241" s="7">
        <f t="shared" si="32"/>
        <v>75.000000000000597</v>
      </c>
      <c r="W241" s="7">
        <f t="shared" si="32"/>
        <v>75.000000000000597</v>
      </c>
      <c r="X241" s="7">
        <f t="shared" si="32"/>
        <v>75.000000000000597</v>
      </c>
      <c r="Y241" s="7">
        <f t="shared" si="32"/>
        <v>75.000000000000597</v>
      </c>
      <c r="Z241" s="7">
        <f t="shared" si="32"/>
        <v>75.000000000000597</v>
      </c>
      <c r="AA241" s="7">
        <f t="shared" si="32"/>
        <v>75.000000000000597</v>
      </c>
      <c r="AB241" s="7">
        <f t="shared" si="32"/>
        <v>75.000000000000597</v>
      </c>
      <c r="AC241" s="7">
        <f t="shared" si="32"/>
        <v>75.000000000000597</v>
      </c>
      <c r="AD241" s="7">
        <f t="shared" si="32"/>
        <v>75.000000000000597</v>
      </c>
      <c r="AE241" s="7">
        <f t="shared" si="32"/>
        <v>75.000000000000597</v>
      </c>
      <c r="AF241" s="7">
        <f t="shared" si="32"/>
        <v>75.000000000000597</v>
      </c>
      <c r="AG241" s="7">
        <f t="shared" si="32"/>
        <v>75.000000000000597</v>
      </c>
      <c r="AH241" s="7">
        <f t="shared" si="32"/>
        <v>75.000000000000597</v>
      </c>
      <c r="AI241" s="7">
        <f t="shared" si="32"/>
        <v>75.000000000000597</v>
      </c>
    </row>
    <row r="242" spans="3:35" x14ac:dyDescent="0.25">
      <c r="C242" s="8">
        <v>-1</v>
      </c>
      <c r="D242" s="236">
        <f>D238/$D$241</f>
        <v>0.11377459199999908</v>
      </c>
      <c r="E242" s="236">
        <f t="shared" ref="E242:AI242" si="33">E238/$D$241</f>
        <v>0.11428251428571337</v>
      </c>
      <c r="F242" s="236">
        <f t="shared" si="33"/>
        <v>0.1158062811428562</v>
      </c>
      <c r="G242" s="236">
        <f t="shared" si="33"/>
        <v>0.11783797028571334</v>
      </c>
      <c r="H242" s="236">
        <f t="shared" si="33"/>
        <v>0.11885381485714189</v>
      </c>
      <c r="I242" s="236">
        <f t="shared" si="33"/>
        <v>0.12037758171428475</v>
      </c>
      <c r="J242" s="236">
        <f t="shared" si="33"/>
        <v>0.12240927085714189</v>
      </c>
      <c r="K242" s="236">
        <f t="shared" si="33"/>
        <v>0.10513991314285631</v>
      </c>
      <c r="L242" s="236">
        <f t="shared" si="33"/>
        <v>8.7870555428570737E-2</v>
      </c>
      <c r="M242" s="236">
        <f t="shared" si="33"/>
        <v>7.1109119999999415E-2</v>
      </c>
      <c r="N242" s="236">
        <f t="shared" si="33"/>
        <v>5.4347684571428141E-2</v>
      </c>
      <c r="O242" s="236">
        <f t="shared" si="33"/>
        <v>3.758624914285684E-2</v>
      </c>
      <c r="P242" s="236">
        <f t="shared" si="33"/>
        <v>3.5554559999999708E-2</v>
      </c>
      <c r="Q242" s="236">
        <f t="shared" si="33"/>
        <v>3.4030793142856862E-2</v>
      </c>
      <c r="R242" s="236">
        <f t="shared" si="33"/>
        <v>3.2507026285714023E-2</v>
      </c>
      <c r="S242" s="236">
        <f t="shared" si="33"/>
        <v>3.0983259428571178E-2</v>
      </c>
      <c r="T242" s="236">
        <f t="shared" si="33"/>
        <v>2.9459492571428336E-2</v>
      </c>
      <c r="U242" s="236">
        <f>(U238/$D$241)*-1</f>
        <v>0.36510517475740834</v>
      </c>
      <c r="V242" s="236">
        <f>(V238/$D$241)*-1</f>
        <v>0.47089479808191026</v>
      </c>
      <c r="W242" s="236">
        <f>(W238/$D$241)*-1</f>
        <v>0.54859459376693787</v>
      </c>
      <c r="X242" s="236">
        <f>(X238/$D$241)*-1</f>
        <v>0.57889198932725483</v>
      </c>
      <c r="Y242" s="236">
        <f>(Y238/$D$241)*-1</f>
        <v>0.59770750233274816</v>
      </c>
      <c r="Z242" s="236">
        <f>(Z238/$D$241)*-1</f>
        <v>0.60502081729139257</v>
      </c>
      <c r="AA242" s="236">
        <f>(AA238/$D$241)*-1</f>
        <v>0.61288747115924547</v>
      </c>
      <c r="AB242" s="236">
        <f>(AB238/$D$241)*-1</f>
        <v>0.62013916176438277</v>
      </c>
      <c r="AC242" s="236">
        <f>(AC238/$D$241)*-1</f>
        <v>0.6116924473298001</v>
      </c>
      <c r="AD242" s="236">
        <f>(AD238/$D$241)*-1</f>
        <v>0.61480545334683201</v>
      </c>
      <c r="AE242" s="236">
        <f>(AE238/$D$241)*-1</f>
        <v>0.61654708650474421</v>
      </c>
      <c r="AF242" s="236">
        <f>(AF238/$D$241)*-1</f>
        <v>0.61811807861439583</v>
      </c>
      <c r="AG242" s="236">
        <f>(AG238/$D$241)*-1</f>
        <v>0.6148458268487158</v>
      </c>
      <c r="AH242" s="236">
        <f>(AH238/$D$241)*-1</f>
        <v>0.6148458268487158</v>
      </c>
      <c r="AI242" s="236">
        <f>(AI238/$D$241)*-1</f>
        <v>0.6148458268487158</v>
      </c>
    </row>
    <row r="243" spans="3:35" x14ac:dyDescent="0.25">
      <c r="D243" s="236">
        <f>D239/$D$241</f>
        <v>0.11377459199999908</v>
      </c>
      <c r="E243" s="236">
        <f t="shared" ref="E243:AI243" si="34">E239/$D$241</f>
        <v>0.11428251428571337</v>
      </c>
      <c r="F243" s="236">
        <f t="shared" si="34"/>
        <v>0.1158062811428562</v>
      </c>
      <c r="G243" s="236">
        <f t="shared" si="34"/>
        <v>0.11783797028571334</v>
      </c>
      <c r="H243" s="236">
        <f t="shared" si="34"/>
        <v>0.11885381485714189</v>
      </c>
      <c r="I243" s="236">
        <f t="shared" si="34"/>
        <v>0.12037758171428475</v>
      </c>
      <c r="J243" s="236">
        <f t="shared" si="34"/>
        <v>0.12240927085714189</v>
      </c>
      <c r="K243" s="236">
        <f t="shared" si="34"/>
        <v>0.10513991314285631</v>
      </c>
      <c r="L243" s="236">
        <f t="shared" si="34"/>
        <v>8.7870555428570737E-2</v>
      </c>
      <c r="M243" s="236">
        <f t="shared" si="34"/>
        <v>7.1109119999999415E-2</v>
      </c>
      <c r="N243" s="236">
        <f t="shared" si="34"/>
        <v>5.4347684571428141E-2</v>
      </c>
      <c r="O243" s="236">
        <f t="shared" si="34"/>
        <v>3.758624914285684E-2</v>
      </c>
      <c r="P243" s="236">
        <f t="shared" si="34"/>
        <v>3.5554559999999708E-2</v>
      </c>
      <c r="Q243" s="236">
        <f t="shared" si="34"/>
        <v>3.4030793142856862E-2</v>
      </c>
      <c r="R243" s="236">
        <f t="shared" si="34"/>
        <v>3.2507026285714023E-2</v>
      </c>
      <c r="S243" s="236">
        <f t="shared" si="34"/>
        <v>3.0983259428571178E-2</v>
      </c>
      <c r="T243" s="236">
        <f t="shared" si="34"/>
        <v>2.9459492571428336E-2</v>
      </c>
      <c r="U243" s="236">
        <f>(U239/$D$241)*-1</f>
        <v>0.24215906055923803</v>
      </c>
      <c r="V243" s="236">
        <f>(V239/$D$241)*-1</f>
        <v>0.30827696789289466</v>
      </c>
      <c r="W243" s="236">
        <f>(W239/$D$241)*-1</f>
        <v>0.35763873831391862</v>
      </c>
      <c r="X243" s="236">
        <f>(X239/$D$241)*-1</f>
        <v>0.38288362604872572</v>
      </c>
      <c r="Y243" s="236">
        <f>(Y239/$D$241)*-1</f>
        <v>0.40812851378353215</v>
      </c>
      <c r="Z243" s="236">
        <f>(Z239/$D$241)*-1</f>
        <v>0.43819500145544055</v>
      </c>
      <c r="AA243" s="236">
        <f>(AA239/$D$241)*-1</f>
        <v>0.45553113626854119</v>
      </c>
      <c r="AB243" s="236">
        <f>(AB239/$D$241)*-1</f>
        <v>0.46277377507192025</v>
      </c>
      <c r="AC243" s="236">
        <f>(AC239/$D$241)*-1</f>
        <v>0.45438098286033113</v>
      </c>
      <c r="AD243" s="236">
        <f>(AD239/$D$241)*-1</f>
        <v>0.46323041858053537</v>
      </c>
      <c r="AE243" s="236">
        <f>(AE239/$D$241)*-1</f>
        <v>0.47222873873001697</v>
      </c>
      <c r="AF243" s="236">
        <f>(AF239/$D$241)*-1</f>
        <v>0.48122705887949863</v>
      </c>
      <c r="AG243" s="236">
        <f>(AG239/$D$241)*-1</f>
        <v>0.49985688404692308</v>
      </c>
      <c r="AH243" s="236">
        <f>(AH239/$D$241)*-1</f>
        <v>0.49985688404692308</v>
      </c>
      <c r="AI243" s="236">
        <f>(AI239/$D$241)*-1</f>
        <v>0.49985688404692308</v>
      </c>
    </row>
    <row r="246" spans="3:35" x14ac:dyDescent="0.25">
      <c r="L246" t="s">
        <v>368</v>
      </c>
    </row>
  </sheetData>
  <pageMargins left="0.7" right="0.7" top="0.75" bottom="0.75" header="0.3" footer="0.3"/>
  <pageSetup paperSize="9" orientation="portrait" r:id="rId1"/>
  <ignoredErrors>
    <ignoredError sqref="D39:AI39 D43:AI43" formulaRange="1"/>
    <ignoredError sqref="D156"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D0DD7-FFA2-4E0C-B8FE-21F765713576}">
  <dimension ref="A1:AC4"/>
  <sheetViews>
    <sheetView zoomScale="140" zoomScaleNormal="140" workbookViewId="0">
      <selection activeCell="F39" sqref="F39"/>
    </sheetView>
  </sheetViews>
  <sheetFormatPr defaultRowHeight="15" x14ac:dyDescent="0.25"/>
  <cols>
    <col min="1" max="1" width="18.28515625" bestFit="1" customWidth="1"/>
  </cols>
  <sheetData>
    <row r="1" spans="1:29" x14ac:dyDescent="0.25">
      <c r="A1" s="142" t="s">
        <v>290</v>
      </c>
      <c r="B1" s="142">
        <v>2023</v>
      </c>
      <c r="C1" s="142">
        <v>2024</v>
      </c>
      <c r="D1" s="142">
        <v>2025</v>
      </c>
      <c r="E1" s="142">
        <v>2026</v>
      </c>
      <c r="F1" s="142">
        <v>2027</v>
      </c>
      <c r="G1" s="142">
        <v>2028</v>
      </c>
      <c r="H1" s="142">
        <v>2029</v>
      </c>
      <c r="I1" s="142">
        <v>2030</v>
      </c>
      <c r="J1" s="142">
        <v>2031</v>
      </c>
      <c r="K1" s="142">
        <v>2032</v>
      </c>
      <c r="L1" s="142">
        <v>2033</v>
      </c>
      <c r="M1" s="142">
        <v>2034</v>
      </c>
      <c r="N1" s="142">
        <v>2035</v>
      </c>
      <c r="O1" s="142">
        <v>2036</v>
      </c>
      <c r="P1" s="142">
        <v>2037</v>
      </c>
      <c r="Q1" s="142">
        <v>2038</v>
      </c>
      <c r="R1" s="142">
        <v>2039</v>
      </c>
      <c r="S1" s="142">
        <v>2040</v>
      </c>
      <c r="T1" s="142">
        <v>2041</v>
      </c>
      <c r="U1" s="142">
        <v>2042</v>
      </c>
      <c r="V1" s="142">
        <v>2043</v>
      </c>
      <c r="W1" s="142">
        <v>2044</v>
      </c>
      <c r="X1" s="142">
        <v>2045</v>
      </c>
      <c r="Y1" s="142">
        <v>2046</v>
      </c>
      <c r="Z1" s="142">
        <v>2047</v>
      </c>
      <c r="AA1" s="142">
        <v>2048</v>
      </c>
      <c r="AB1" s="142">
        <v>2049</v>
      </c>
      <c r="AC1" s="142">
        <v>2050</v>
      </c>
    </row>
    <row r="2" spans="1:29" x14ac:dyDescent="0.25">
      <c r="A2" s="142" t="s">
        <v>332</v>
      </c>
      <c r="B2" s="7">
        <v>1.9136869999999999</v>
      </c>
      <c r="C2" s="7">
        <v>1.80924</v>
      </c>
      <c r="D2" s="7">
        <v>1.7715289999999999</v>
      </c>
      <c r="E2" s="7">
        <v>1.762032</v>
      </c>
      <c r="F2" s="7">
        <v>1.7442880000000001</v>
      </c>
      <c r="G2" s="7">
        <v>1.737063</v>
      </c>
      <c r="H2" s="7">
        <v>1.7424459999999999</v>
      </c>
      <c r="I2" s="7">
        <v>1.7127239999999999</v>
      </c>
      <c r="J2" s="7">
        <v>1.6525840000000001</v>
      </c>
      <c r="K2" s="7">
        <v>1.595566</v>
      </c>
      <c r="L2" s="7">
        <v>1.53833</v>
      </c>
      <c r="M2" s="7">
        <v>1.4988410000000001</v>
      </c>
      <c r="N2" s="7">
        <v>1.4383809999999999</v>
      </c>
      <c r="O2" s="7">
        <v>1.6880599999999999</v>
      </c>
      <c r="P2" s="7">
        <v>1.723624</v>
      </c>
      <c r="Q2" s="7">
        <v>1.732213</v>
      </c>
      <c r="R2" s="7">
        <v>1.740238</v>
      </c>
      <c r="S2" s="7">
        <v>1.7441949999999999</v>
      </c>
      <c r="T2" s="7">
        <v>1.7431160000000001</v>
      </c>
      <c r="U2" s="7">
        <v>1.740699</v>
      </c>
      <c r="V2" s="7">
        <v>1.738672</v>
      </c>
      <c r="W2" s="7">
        <v>1.734548</v>
      </c>
      <c r="X2" s="7">
        <v>1.7291730000000001</v>
      </c>
      <c r="Y2" s="7">
        <v>1.7227490000000001</v>
      </c>
      <c r="Z2" s="7">
        <v>1.715903</v>
      </c>
      <c r="AA2" s="7">
        <v>1.7085760000000001</v>
      </c>
      <c r="AB2" s="7">
        <v>1.7085760000000001</v>
      </c>
      <c r="AC2" s="7">
        <v>1.7085760000000001</v>
      </c>
    </row>
    <row r="3" spans="1:29" ht="45" x14ac:dyDescent="0.25">
      <c r="A3" s="165" t="s">
        <v>333</v>
      </c>
      <c r="B3" s="7">
        <v>1.9136869999999999</v>
      </c>
      <c r="C3" s="7">
        <v>1.80924</v>
      </c>
      <c r="D3" s="7">
        <v>1.7715289999999999</v>
      </c>
      <c r="E3" s="7">
        <v>1.762032</v>
      </c>
      <c r="F3" s="7">
        <v>1.7442880000000001</v>
      </c>
      <c r="G3" s="7">
        <v>1.7114100000000001</v>
      </c>
      <c r="H3" s="7">
        <v>1.673567</v>
      </c>
      <c r="I3" s="7">
        <v>1.687489</v>
      </c>
      <c r="J3" s="7">
        <v>1.611461</v>
      </c>
      <c r="K3" s="7">
        <v>1.5633090000000001</v>
      </c>
      <c r="L3" s="7">
        <v>1.5149820000000001</v>
      </c>
      <c r="M3" s="7">
        <v>1.4600580000000001</v>
      </c>
      <c r="N3" s="7">
        <v>1.40327</v>
      </c>
      <c r="O3" s="7">
        <v>1.531609</v>
      </c>
      <c r="P3" s="7">
        <v>1.524432</v>
      </c>
      <c r="Q3" s="7">
        <v>1.521936</v>
      </c>
      <c r="R3" s="7">
        <v>1.5310060000000001</v>
      </c>
      <c r="S3" s="7">
        <v>1.538219</v>
      </c>
      <c r="T3" s="7">
        <v>1.5438179999999999</v>
      </c>
      <c r="U3" s="7">
        <v>1.542084</v>
      </c>
      <c r="V3" s="7">
        <v>1.538878</v>
      </c>
      <c r="W3" s="7">
        <v>1.535595</v>
      </c>
      <c r="X3" s="7">
        <v>1.5320419999999999</v>
      </c>
      <c r="Y3" s="7">
        <v>1.5811630000000001</v>
      </c>
      <c r="Z3" s="7">
        <v>1.5769280000000001</v>
      </c>
      <c r="AA3" s="7">
        <v>1.5725260000000001</v>
      </c>
      <c r="AB3" s="7">
        <v>1.5725260000000001</v>
      </c>
      <c r="AC3" s="7">
        <v>1.5725260000000001</v>
      </c>
    </row>
    <row r="4" spans="1:29" x14ac:dyDescent="0.25">
      <c r="A4" s="142" t="s">
        <v>182</v>
      </c>
      <c r="B4" s="8">
        <v>1.9120490000000001</v>
      </c>
      <c r="C4" s="8">
        <v>1.80924</v>
      </c>
      <c r="D4" s="8">
        <v>1.7715289999999999</v>
      </c>
      <c r="E4" s="8">
        <v>1.762032</v>
      </c>
      <c r="F4" s="8">
        <v>1.7604610000000001</v>
      </c>
      <c r="G4" s="8">
        <v>1.724432</v>
      </c>
      <c r="H4" s="8">
        <v>1.684013</v>
      </c>
      <c r="I4" s="8">
        <v>1.6762760000000001</v>
      </c>
      <c r="J4" s="8">
        <v>1.6110279999999999</v>
      </c>
      <c r="K4" s="8">
        <v>1.584295</v>
      </c>
      <c r="L4" s="8">
        <v>1.5471360000000001</v>
      </c>
      <c r="M4" s="8">
        <v>1.4904809999999999</v>
      </c>
      <c r="N4" s="8">
        <v>1.4269769999999999</v>
      </c>
      <c r="O4" s="8">
        <v>1.413157</v>
      </c>
      <c r="P4" s="8">
        <v>1.40306</v>
      </c>
      <c r="Q4" s="8">
        <v>1.386673</v>
      </c>
      <c r="R4" s="8">
        <v>1.381883</v>
      </c>
      <c r="S4" s="8">
        <v>1.3842810000000001</v>
      </c>
      <c r="T4" s="8">
        <v>1.391823</v>
      </c>
      <c r="U4" s="8">
        <v>1.399448</v>
      </c>
      <c r="V4" s="8">
        <v>1.423478</v>
      </c>
      <c r="W4" s="8">
        <v>1.4543759999999999</v>
      </c>
      <c r="X4" s="8">
        <v>1.473063</v>
      </c>
      <c r="Y4" s="8">
        <v>1.489471</v>
      </c>
      <c r="Z4" s="8">
        <v>1.4931449999999999</v>
      </c>
      <c r="AA4" s="8">
        <v>1.505444</v>
      </c>
      <c r="AB4" s="8">
        <v>1.505444</v>
      </c>
      <c r="AC4" s="8">
        <v>1.505444</v>
      </c>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EB136-5C01-4CFB-98C8-02E8E7914A07}">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279"/>
  <sheetViews>
    <sheetView topLeftCell="A216" zoomScale="79" zoomScaleNormal="55" workbookViewId="0">
      <selection activeCell="J255" sqref="J255"/>
    </sheetView>
  </sheetViews>
  <sheetFormatPr defaultRowHeight="15" x14ac:dyDescent="0.25"/>
  <cols>
    <col min="1" max="1" width="62.5703125" customWidth="1"/>
    <col min="2" max="2" width="48.42578125" customWidth="1"/>
    <col min="3" max="3" width="20.7109375" bestFit="1" customWidth="1"/>
    <col min="4" max="7" width="15.28515625" bestFit="1" customWidth="1"/>
    <col min="8" max="8" width="15.5703125" bestFit="1" customWidth="1"/>
    <col min="9" max="14" width="15.28515625" bestFit="1" customWidth="1"/>
    <col min="15" max="22" width="15.5703125" bestFit="1" customWidth="1"/>
    <col min="23" max="23" width="15.5703125" style="3" bestFit="1" customWidth="1"/>
    <col min="24" max="25" width="14.5703125" bestFit="1" customWidth="1"/>
    <col min="26" max="26" width="14.5703125" customWidth="1"/>
    <col min="27" max="27" width="15.28515625" customWidth="1"/>
    <col min="28" max="34" width="14.5703125" bestFit="1" customWidth="1"/>
  </cols>
  <sheetData>
    <row r="1" spans="1:34" ht="19.5" thickBot="1" x14ac:dyDescent="0.35">
      <c r="A1" s="4" t="s">
        <v>86</v>
      </c>
      <c r="B1" s="21"/>
      <c r="C1" s="1"/>
      <c r="D1" s="1"/>
      <c r="E1" s="1"/>
      <c r="F1" s="1"/>
      <c r="G1" s="1"/>
      <c r="H1" s="1"/>
      <c r="I1" s="1"/>
      <c r="J1" s="1"/>
      <c r="K1" s="1"/>
      <c r="L1" s="1"/>
      <c r="M1" s="1"/>
      <c r="N1" s="1"/>
      <c r="O1" s="1"/>
      <c r="P1" s="1"/>
      <c r="Q1" s="1"/>
      <c r="R1" s="1"/>
      <c r="S1" s="1"/>
      <c r="T1" s="1"/>
      <c r="U1" s="1"/>
      <c r="V1" s="1"/>
      <c r="W1" s="10"/>
      <c r="X1" s="1"/>
      <c r="Y1" s="1"/>
      <c r="Z1" s="1"/>
      <c r="AA1" s="1"/>
      <c r="AB1" s="1"/>
      <c r="AC1" s="1"/>
      <c r="AD1" s="1"/>
      <c r="AE1" s="1"/>
      <c r="AF1" s="1"/>
      <c r="AG1" s="1"/>
      <c r="AH1" s="1"/>
    </row>
    <row r="2" spans="1:34" ht="15.75" thickBot="1" x14ac:dyDescent="0.3">
      <c r="A2" s="1"/>
      <c r="B2" s="1"/>
      <c r="C2" s="1"/>
      <c r="D2" s="1"/>
      <c r="E2" s="1"/>
      <c r="F2" s="1"/>
      <c r="G2" s="1"/>
      <c r="H2" s="1"/>
      <c r="I2" s="1"/>
      <c r="J2" s="1"/>
      <c r="K2" s="1"/>
      <c r="L2" s="1"/>
      <c r="M2" s="1"/>
      <c r="N2" s="1"/>
      <c r="O2" s="1"/>
      <c r="P2" s="1"/>
      <c r="Q2" s="1"/>
      <c r="R2" s="1"/>
      <c r="S2" s="1"/>
      <c r="T2" s="1"/>
      <c r="U2" s="1"/>
      <c r="V2" s="1"/>
      <c r="W2" s="10"/>
      <c r="X2" s="1"/>
      <c r="Y2" s="1"/>
      <c r="Z2" s="1"/>
      <c r="AA2" s="1"/>
      <c r="AB2" s="1"/>
      <c r="AC2" s="1"/>
      <c r="AD2" s="1"/>
      <c r="AE2" s="1"/>
      <c r="AF2" s="1"/>
      <c r="AG2" s="1"/>
      <c r="AH2" s="1"/>
    </row>
    <row r="3" spans="1:34" ht="30.75" thickBot="1" x14ac:dyDescent="0.3">
      <c r="A3" s="11" t="s">
        <v>11</v>
      </c>
      <c r="B3" s="22"/>
      <c r="C3" s="9">
        <v>2019</v>
      </c>
      <c r="D3" s="9">
        <v>2020</v>
      </c>
      <c r="E3" s="9">
        <v>2021</v>
      </c>
      <c r="F3" s="9">
        <v>2022</v>
      </c>
      <c r="G3" s="9">
        <v>2023</v>
      </c>
      <c r="H3" s="9">
        <v>2024</v>
      </c>
      <c r="I3" s="9">
        <v>2025</v>
      </c>
      <c r="J3" s="9">
        <v>2026</v>
      </c>
      <c r="K3" s="9">
        <v>2027</v>
      </c>
      <c r="L3" s="9">
        <v>2028</v>
      </c>
      <c r="M3" s="9">
        <v>2029</v>
      </c>
      <c r="N3" s="9">
        <v>2030</v>
      </c>
      <c r="O3" s="9">
        <v>2031</v>
      </c>
      <c r="P3" s="9">
        <v>2032</v>
      </c>
      <c r="Q3" s="9">
        <v>2033</v>
      </c>
      <c r="R3" s="9">
        <v>2034</v>
      </c>
      <c r="S3" s="9">
        <v>2035</v>
      </c>
      <c r="T3" s="9">
        <v>2036</v>
      </c>
      <c r="U3" s="9">
        <v>2037</v>
      </c>
      <c r="V3" s="9">
        <v>2038</v>
      </c>
      <c r="W3" s="9">
        <v>2039</v>
      </c>
      <c r="X3" s="9">
        <v>2040</v>
      </c>
      <c r="Y3" s="9">
        <v>2041</v>
      </c>
      <c r="Z3" s="9">
        <v>2042</v>
      </c>
      <c r="AA3" s="9">
        <v>2043</v>
      </c>
      <c r="AB3" s="9">
        <v>2044</v>
      </c>
      <c r="AC3" s="9">
        <v>2045</v>
      </c>
      <c r="AD3" s="9">
        <v>2046</v>
      </c>
      <c r="AE3" s="9">
        <v>2047</v>
      </c>
      <c r="AF3" s="9">
        <v>2048</v>
      </c>
      <c r="AG3" s="9">
        <v>2049</v>
      </c>
      <c r="AH3" s="9">
        <v>2050</v>
      </c>
    </row>
    <row r="4" spans="1:34" x14ac:dyDescent="0.25">
      <c r="A4" s="1" t="s">
        <v>18</v>
      </c>
      <c r="B4" s="1"/>
      <c r="C4" s="8">
        <f>SUM(C6:C13,C17:C20,C21:C24,C25:C37,C14:C15)+SUM(C39:C46,C50:C53,C54:C58,C59:C70,C47:C48)</f>
        <v>3962.0329048490212</v>
      </c>
      <c r="D4" s="8">
        <f t="shared" ref="D4:AH4" si="0">SUM(D6:D13,D17:D20,D21:D24,D25:D37,D14:D15)+SUM(D39:D46,D50:D53,D54:D58,D59:D70,D47:D48)</f>
        <v>3688.5222779488649</v>
      </c>
      <c r="E4" s="8">
        <f t="shared" si="0"/>
        <v>4021.5863620873624</v>
      </c>
      <c r="F4" s="8">
        <f t="shared" si="0"/>
        <v>4747.1669718720741</v>
      </c>
      <c r="G4" s="8">
        <f t="shared" si="0"/>
        <v>4769.1895410842953</v>
      </c>
      <c r="H4" s="8">
        <f t="shared" si="0"/>
        <v>4477.4916200301886</v>
      </c>
      <c r="I4" s="8">
        <f t="shared" si="0"/>
        <v>4293.2744440520455</v>
      </c>
      <c r="J4" s="8">
        <f t="shared" si="0"/>
        <v>4055.7616578805605</v>
      </c>
      <c r="K4" s="8">
        <f t="shared" si="0"/>
        <v>3818.3046304184372</v>
      </c>
      <c r="L4" s="8">
        <f t="shared" si="0"/>
        <v>3549.1892563509609</v>
      </c>
      <c r="M4" s="8">
        <f t="shared" si="0"/>
        <v>3231.1049555944219</v>
      </c>
      <c r="N4" s="8">
        <f t="shared" si="0"/>
        <v>3001.6885626201938</v>
      </c>
      <c r="O4" s="8">
        <f t="shared" si="0"/>
        <v>2876.1005756699183</v>
      </c>
      <c r="P4" s="8">
        <f t="shared" si="0"/>
        <v>2801.6421239778592</v>
      </c>
      <c r="Q4" s="8">
        <f t="shared" si="0"/>
        <v>2753.8039287296629</v>
      </c>
      <c r="R4" s="8">
        <f t="shared" si="0"/>
        <v>2744.6737751182973</v>
      </c>
      <c r="S4" s="8">
        <f t="shared" si="0"/>
        <v>2744.7734681632028</v>
      </c>
      <c r="T4" s="8">
        <f t="shared" si="0"/>
        <v>-826.88269729125363</v>
      </c>
      <c r="U4" s="8">
        <f t="shared" si="0"/>
        <v>-1765.1341779345887</v>
      </c>
      <c r="V4" s="8">
        <f t="shared" si="0"/>
        <v>-2453.2934125391121</v>
      </c>
      <c r="W4" s="8">
        <f t="shared" si="0"/>
        <v>-2741.7445925177635</v>
      </c>
      <c r="X4" s="8">
        <f t="shared" si="0"/>
        <v>-2908.6110315376695</v>
      </c>
      <c r="Y4" s="8">
        <f t="shared" si="0"/>
        <v>-2976.1307674570739</v>
      </c>
      <c r="Z4" s="8">
        <f t="shared" si="0"/>
        <v>-3063.3366753649793</v>
      </c>
      <c r="AA4" s="8">
        <f t="shared" si="0"/>
        <v>-3128.9394249252655</v>
      </c>
      <c r="AB4" s="8">
        <f t="shared" si="0"/>
        <v>-3033.2871717356606</v>
      </c>
      <c r="AC4" s="8">
        <f t="shared" si="0"/>
        <v>-3064.9904098426609</v>
      </c>
      <c r="AD4" s="8">
        <f t="shared" si="0"/>
        <v>-3111.9828919390939</v>
      </c>
      <c r="AE4" s="8">
        <f t="shared" si="0"/>
        <v>-3146.0905214503618</v>
      </c>
      <c r="AF4" s="8">
        <f t="shared" si="0"/>
        <v>-3126.5926293031721</v>
      </c>
      <c r="AG4" s="8">
        <f t="shared" si="0"/>
        <v>-1930.2634201784783</v>
      </c>
      <c r="AH4" s="8">
        <f t="shared" si="0"/>
        <v>-1944.4545814983378</v>
      </c>
    </row>
    <row r="5" spans="1:34" x14ac:dyDescent="0.25">
      <c r="A5" s="12" t="s">
        <v>12</v>
      </c>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row>
    <row r="6" spans="1:34" x14ac:dyDescent="0.25">
      <c r="A6" s="1" t="s">
        <v>23</v>
      </c>
      <c r="B6" s="1" t="s">
        <v>94</v>
      </c>
      <c r="C6" s="8">
        <f>(((Variable!C2)))</f>
        <v>1427.28</v>
      </c>
      <c r="D6" s="8">
        <f>(((Variable!D2)))</f>
        <v>1453.82</v>
      </c>
      <c r="E6" s="8">
        <f>(((Variable!E2)))</f>
        <v>1485.06</v>
      </c>
      <c r="F6" s="8">
        <f>(((Variable!F2)))</f>
        <v>1521.33</v>
      </c>
      <c r="G6" s="8">
        <f>(((Variable!G2)))</f>
        <v>1549.98</v>
      </c>
      <c r="H6" s="8">
        <f>(((Variable!H2)))</f>
        <v>1582.18</v>
      </c>
      <c r="I6" s="8">
        <f>(((Variable!I2)))</f>
        <v>1619.52</v>
      </c>
      <c r="J6" s="8">
        <f>(((Variable!J2)))</f>
        <v>1404.54</v>
      </c>
      <c r="K6" s="8">
        <f>(((Variable!K2)))</f>
        <v>1185.8</v>
      </c>
      <c r="L6" s="8">
        <f>(((Variable!L2)))</f>
        <v>968.24</v>
      </c>
      <c r="M6" s="8">
        <f>(((Variable!M2)))</f>
        <v>742.02</v>
      </c>
      <c r="N6" s="8">
        <f>(((Variable!N2)))</f>
        <v>518.09</v>
      </c>
      <c r="O6" s="8">
        <f>(((Variable!O2)))</f>
        <v>492.94</v>
      </c>
      <c r="P6" s="8">
        <f>(((Variable!P2)))</f>
        <v>472.82</v>
      </c>
      <c r="Q6" s="8">
        <f>(((Variable!Q2)))</f>
        <v>447.67</v>
      </c>
      <c r="R6" s="8">
        <f>(((Variable!R2)))</f>
        <v>427.55</v>
      </c>
      <c r="S6" s="8">
        <f>(((Variable!S2)))</f>
        <v>407.43</v>
      </c>
      <c r="T6" s="8">
        <f>(((Variable!T2)))</f>
        <v>198.85687368899099</v>
      </c>
      <c r="U6" s="8">
        <f>(((Variable!U2)))</f>
        <v>95.640670633853901</v>
      </c>
      <c r="V6" s="8">
        <f>(((Variable!V2)))</f>
        <v>59.612436619724498</v>
      </c>
      <c r="W6" s="8">
        <f>(((Variable!W2)))</f>
        <v>43.5331667323304</v>
      </c>
      <c r="X6" s="8">
        <f>(((Variable!X2)))</f>
        <v>40.857437493200202</v>
      </c>
      <c r="Y6" s="8">
        <f>(((Variable!Y2)))</f>
        <v>53.086992137530999</v>
      </c>
      <c r="Z6" s="8">
        <f>(((Variable!Z2)))</f>
        <v>64.717762206499899</v>
      </c>
      <c r="AA6" s="8">
        <f>(((Variable!AA2)))</f>
        <v>76.244030322441702</v>
      </c>
      <c r="AB6" s="8">
        <f>(((Variable!AB2)))</f>
        <v>105.26610473923699</v>
      </c>
      <c r="AC6" s="8">
        <f>(((Variable!AC2)))</f>
        <v>116.815017782715</v>
      </c>
      <c r="AD6" s="8">
        <f>(((Variable!AD2)))</f>
        <v>128.86731879021701</v>
      </c>
      <c r="AE6" s="8">
        <f>(((Variable!AE2)))</f>
        <v>140.735860598317</v>
      </c>
      <c r="AF6" s="8">
        <f>(((Variable!AF2)))</f>
        <v>158.46943863830001</v>
      </c>
      <c r="AG6" s="8">
        <f>(((Variable!AG2)))</f>
        <v>317.49745826851802</v>
      </c>
      <c r="AH6" s="8">
        <f>(((Variable!AH2)))</f>
        <v>335.03541375966</v>
      </c>
    </row>
    <row r="7" spans="1:34" x14ac:dyDescent="0.25">
      <c r="A7" s="1" t="s">
        <v>88</v>
      </c>
      <c r="B7" s="1" t="s">
        <v>154</v>
      </c>
      <c r="C7" s="8">
        <f>(((Variable!C3)))</f>
        <v>0</v>
      </c>
      <c r="D7" s="8">
        <f>(((Variable!D3)))</f>
        <v>0</v>
      </c>
      <c r="E7" s="8">
        <f>(((Variable!E3)))</f>
        <v>0</v>
      </c>
      <c r="F7" s="8">
        <f>(((Variable!F3)))</f>
        <v>0</v>
      </c>
      <c r="G7" s="8">
        <f>(((Variable!G3)))</f>
        <v>0</v>
      </c>
      <c r="H7" s="8">
        <f>(((Variable!H3)))</f>
        <v>0</v>
      </c>
      <c r="I7" s="8">
        <f>(((Variable!I3)))</f>
        <v>0</v>
      </c>
      <c r="J7" s="8">
        <f>(((Variable!J3)))</f>
        <v>0</v>
      </c>
      <c r="K7" s="8">
        <f>(((Variable!K3)))</f>
        <v>0</v>
      </c>
      <c r="L7" s="8">
        <f>(((Variable!L3)))</f>
        <v>0</v>
      </c>
      <c r="M7" s="8">
        <f>(((Variable!M3)))</f>
        <v>0</v>
      </c>
      <c r="N7" s="8">
        <f>(((Variable!N3)))</f>
        <v>0</v>
      </c>
      <c r="O7" s="8">
        <f>(((Variable!O3)))</f>
        <v>0</v>
      </c>
      <c r="P7" s="8">
        <f>(((Variable!P3)))</f>
        <v>0</v>
      </c>
      <c r="Q7" s="8">
        <f>(((Variable!Q3)))</f>
        <v>0</v>
      </c>
      <c r="R7" s="8">
        <f>(((Variable!R3)))</f>
        <v>0</v>
      </c>
      <c r="S7" s="8">
        <f>(((Variable!S3)))</f>
        <v>0</v>
      </c>
      <c r="T7" s="8">
        <f>(((Variable!T3)))</f>
        <v>0</v>
      </c>
      <c r="U7" s="8">
        <f>(((Variable!U3)))</f>
        <v>0</v>
      </c>
      <c r="V7" s="8">
        <f>(((Variable!V3)))</f>
        <v>0</v>
      </c>
      <c r="W7" s="8">
        <f>(((Variable!W3)))</f>
        <v>0</v>
      </c>
      <c r="X7" s="8">
        <f>(((Variable!X3)))</f>
        <v>0</v>
      </c>
      <c r="Y7" s="8">
        <f>(((Variable!Y3)))</f>
        <v>0</v>
      </c>
      <c r="Z7" s="8">
        <f>(((Variable!Z3)))</f>
        <v>0</v>
      </c>
      <c r="AA7" s="8">
        <f>(((Variable!AA3)))</f>
        <v>0</v>
      </c>
      <c r="AB7" s="8">
        <f>(((Variable!AB3)))</f>
        <v>0</v>
      </c>
      <c r="AC7" s="8">
        <f>(((Variable!AC3)))</f>
        <v>0</v>
      </c>
      <c r="AD7" s="8">
        <f>(((Variable!AD3)))</f>
        <v>0</v>
      </c>
      <c r="AE7" s="8">
        <f>(((Variable!AE3)))</f>
        <v>0</v>
      </c>
      <c r="AF7" s="8">
        <f>(((Variable!AF3)))</f>
        <v>0</v>
      </c>
      <c r="AG7" s="8">
        <f>(((Variable!AG3)))</f>
        <v>0</v>
      </c>
      <c r="AH7" s="8">
        <f>(((Variable!AH3)))</f>
        <v>0</v>
      </c>
    </row>
    <row r="8" spans="1:34" x14ac:dyDescent="0.25">
      <c r="A8" s="1" t="s">
        <v>89</v>
      </c>
      <c r="B8" s="1" t="s">
        <v>95</v>
      </c>
      <c r="C8" s="8">
        <f>(((Variable!C4)))</f>
        <v>0</v>
      </c>
      <c r="D8" s="8">
        <f>(((Variable!D4)))</f>
        <v>0</v>
      </c>
      <c r="E8" s="8">
        <f>(((Variable!E4)))</f>
        <v>0</v>
      </c>
      <c r="F8" s="8">
        <f>(((Variable!F4)))</f>
        <v>0</v>
      </c>
      <c r="G8" s="8">
        <f>(((Variable!G4)))</f>
        <v>0</v>
      </c>
      <c r="H8" s="8">
        <f>(((Variable!H4)))</f>
        <v>0</v>
      </c>
      <c r="I8" s="8">
        <f>(((Variable!I4)))</f>
        <v>0</v>
      </c>
      <c r="J8" s="8">
        <f>(((Variable!J4)))</f>
        <v>0</v>
      </c>
      <c r="K8" s="8">
        <f>(((Variable!K4)))</f>
        <v>0</v>
      </c>
      <c r="L8" s="8">
        <f>(((Variable!L4)))</f>
        <v>0</v>
      </c>
      <c r="M8" s="8">
        <f>(((Variable!M4)))</f>
        <v>0</v>
      </c>
      <c r="N8" s="8">
        <f>(((Variable!N4)))</f>
        <v>0</v>
      </c>
      <c r="O8" s="8">
        <f>(((Variable!O4)))</f>
        <v>0</v>
      </c>
      <c r="P8" s="8">
        <f>(((Variable!P4)))</f>
        <v>0</v>
      </c>
      <c r="Q8" s="8">
        <f>(((Variable!Q4)))</f>
        <v>0</v>
      </c>
      <c r="R8" s="8">
        <f>(((Variable!R4)))</f>
        <v>0</v>
      </c>
      <c r="S8" s="8">
        <f>(((Variable!S4)))</f>
        <v>0</v>
      </c>
      <c r="T8" s="8">
        <f>(((Variable!T4)))</f>
        <v>0.449577216</v>
      </c>
      <c r="U8" s="8">
        <f>(((Variable!U4)))</f>
        <v>0.449577216</v>
      </c>
      <c r="V8" s="8">
        <f>(((Variable!V4)))</f>
        <v>0.449577216</v>
      </c>
      <c r="W8" s="8">
        <f>(((Variable!W4)))</f>
        <v>0.449577216</v>
      </c>
      <c r="X8" s="8">
        <f>(((Variable!X4)))</f>
        <v>0.449577216</v>
      </c>
      <c r="Y8" s="8">
        <f>(((Variable!Y4)))</f>
        <v>0.449577216</v>
      </c>
      <c r="Z8" s="8">
        <f>(((Variable!Z4)))</f>
        <v>0.449577216</v>
      </c>
      <c r="AA8" s="8">
        <f>(((Variable!AA4)))</f>
        <v>0.449577216</v>
      </c>
      <c r="AB8" s="8">
        <f>(((Variable!AB4)))</f>
        <v>0.449577216</v>
      </c>
      <c r="AC8" s="8">
        <f>(((Variable!AC4)))</f>
        <v>0.449577216</v>
      </c>
      <c r="AD8" s="8">
        <f>(((Variable!AD4)))</f>
        <v>0.449577216</v>
      </c>
      <c r="AE8" s="8">
        <f>(((Variable!AE4)))</f>
        <v>0.449577216</v>
      </c>
      <c r="AF8" s="8">
        <f>(((Variable!AF4)))</f>
        <v>0.449577216</v>
      </c>
      <c r="AG8" s="8">
        <f>(((Variable!AG4)))</f>
        <v>0.449577216</v>
      </c>
      <c r="AH8" s="8">
        <f>(((Variable!AH4)))</f>
        <v>0.449577216</v>
      </c>
    </row>
    <row r="9" spans="1:34" x14ac:dyDescent="0.25">
      <c r="A9" s="1" t="s">
        <v>90</v>
      </c>
      <c r="B9" s="1" t="s">
        <v>96</v>
      </c>
      <c r="C9" s="8">
        <f>(((Variable!C5)))</f>
        <v>0</v>
      </c>
      <c r="D9" s="8">
        <f>(((Variable!D5)))</f>
        <v>0</v>
      </c>
      <c r="E9" s="8">
        <f>(((Variable!E5)))</f>
        <v>0</v>
      </c>
      <c r="F9" s="8">
        <f>(((Variable!F5)))</f>
        <v>0</v>
      </c>
      <c r="G9" s="8">
        <f>(((Variable!G5)))</f>
        <v>0</v>
      </c>
      <c r="H9" s="8">
        <f>(((Variable!H5)))</f>
        <v>0</v>
      </c>
      <c r="I9" s="8">
        <f>(((Variable!I5)))</f>
        <v>0</v>
      </c>
      <c r="J9" s="8">
        <f>(((Variable!J5)))</f>
        <v>0</v>
      </c>
      <c r="K9" s="8">
        <f>(((Variable!K5)))</f>
        <v>0</v>
      </c>
      <c r="L9" s="8">
        <f>(((Variable!L5)))</f>
        <v>0</v>
      </c>
      <c r="M9" s="8">
        <f>(((Variable!M5)))</f>
        <v>0</v>
      </c>
      <c r="N9" s="8">
        <f>(((Variable!N5)))</f>
        <v>0</v>
      </c>
      <c r="O9" s="8">
        <f>(((Variable!O5)))</f>
        <v>0</v>
      </c>
      <c r="P9" s="8">
        <f>(((Variable!P5)))</f>
        <v>0</v>
      </c>
      <c r="Q9" s="8">
        <f>(((Variable!Q5)))</f>
        <v>0</v>
      </c>
      <c r="R9" s="8">
        <f>(((Variable!R5)))</f>
        <v>0</v>
      </c>
      <c r="S9" s="8">
        <f>(((Variable!S5)))</f>
        <v>0</v>
      </c>
      <c r="T9" s="8">
        <f>(((Variable!T5)))</f>
        <v>0.56197152000000095</v>
      </c>
      <c r="U9" s="8">
        <f>(((Variable!U5)))</f>
        <v>1.1239430399999999</v>
      </c>
      <c r="V9" s="8">
        <f>(((Variable!V5)))</f>
        <v>1.1239430399999999</v>
      </c>
      <c r="W9" s="8">
        <f>(((Variable!W5)))</f>
        <v>1.1239430399999999</v>
      </c>
      <c r="X9" s="8">
        <f>(((Variable!X5)))</f>
        <v>1.1239430399999999</v>
      </c>
      <c r="Y9" s="8">
        <f>(((Variable!Y5)))</f>
        <v>1.1239430399999999</v>
      </c>
      <c r="Z9" s="8">
        <f>(((Variable!Z5)))</f>
        <v>1.1239430399999999</v>
      </c>
      <c r="AA9" s="8">
        <f>(((Variable!AA5)))</f>
        <v>1.1239430399999999</v>
      </c>
      <c r="AB9" s="8">
        <f>(((Variable!AB5)))</f>
        <v>1.1239430399999999</v>
      </c>
      <c r="AC9" s="8">
        <f>(((Variable!AC5)))</f>
        <v>1.1239430399999999</v>
      </c>
      <c r="AD9" s="8">
        <f>(((Variable!AD5)))</f>
        <v>1.1239430399999999</v>
      </c>
      <c r="AE9" s="8">
        <f>(((Variable!AE5)))</f>
        <v>1.1239430399999999</v>
      </c>
      <c r="AF9" s="8">
        <f>(((Variable!AF5)))</f>
        <v>1.1239430399999999</v>
      </c>
      <c r="AG9" s="8">
        <f>(((Variable!AG5)))</f>
        <v>1.1239430399999999</v>
      </c>
      <c r="AH9" s="8">
        <f>(((Variable!AH5)))</f>
        <v>1.1239430399999999</v>
      </c>
    </row>
    <row r="10" spans="1:34" x14ac:dyDescent="0.25">
      <c r="A10" s="1" t="s">
        <v>24</v>
      </c>
      <c r="B10" s="1" t="s">
        <v>54</v>
      </c>
      <c r="C10" s="8">
        <f>(((Variable!C6)))</f>
        <v>0</v>
      </c>
      <c r="D10" s="8">
        <f>(((Variable!D6)))</f>
        <v>0</v>
      </c>
      <c r="E10" s="8">
        <f>(((Variable!E6)))</f>
        <v>0</v>
      </c>
      <c r="F10" s="8">
        <f>(((Variable!F6)))</f>
        <v>0</v>
      </c>
      <c r="G10" s="8">
        <f>(((Variable!G6)))</f>
        <v>0</v>
      </c>
      <c r="H10" s="8">
        <f>(((Variable!H6)))</f>
        <v>0</v>
      </c>
      <c r="I10" s="8">
        <f>(((Variable!I6)))</f>
        <v>0</v>
      </c>
      <c r="J10" s="8">
        <f>(((Variable!J6)))</f>
        <v>0</v>
      </c>
      <c r="K10" s="8">
        <f>(((Variable!K6)))</f>
        <v>0</v>
      </c>
      <c r="L10" s="8">
        <f>(((Variable!L6)))</f>
        <v>0</v>
      </c>
      <c r="M10" s="8">
        <f>(((Variable!M6)))</f>
        <v>0</v>
      </c>
      <c r="N10" s="8">
        <f>(((Variable!N6)))</f>
        <v>0</v>
      </c>
      <c r="O10" s="8">
        <f>(((Variable!O6)))</f>
        <v>0</v>
      </c>
      <c r="P10" s="8">
        <f>(((Variable!P6)))</f>
        <v>0</v>
      </c>
      <c r="Q10" s="8">
        <f>(((Variable!Q6)))</f>
        <v>0</v>
      </c>
      <c r="R10" s="8">
        <f>(((Variable!R6)))</f>
        <v>0</v>
      </c>
      <c r="S10" s="8">
        <f>(((Variable!S6)))</f>
        <v>0</v>
      </c>
      <c r="T10" s="8">
        <f>(((Variable!T6)))</f>
        <v>24.664981032782698</v>
      </c>
      <c r="U10" s="8">
        <f>(((Variable!U6)))</f>
        <v>49.213771242208402</v>
      </c>
      <c r="V10" s="8">
        <f>(((Variable!V6)))</f>
        <v>67.890432723740602</v>
      </c>
      <c r="W10" s="8">
        <f>(((Variable!W6)))</f>
        <v>57.912772891257397</v>
      </c>
      <c r="X10" s="8">
        <f>(((Variable!X6)))</f>
        <v>51.4243651229161</v>
      </c>
      <c r="Y10" s="8">
        <f>(((Variable!Y6)))</f>
        <v>49.642925499602001</v>
      </c>
      <c r="Z10" s="8">
        <f>(((Variable!Z6)))</f>
        <v>47.725487155711498</v>
      </c>
      <c r="AA10" s="8">
        <f>(((Variable!AA6)))</f>
        <v>48.468173552135603</v>
      </c>
      <c r="AB10" s="8">
        <f>(((Variable!AB6)))</f>
        <v>49.160331798068</v>
      </c>
      <c r="AC10" s="8">
        <f>(((Variable!AC6)))</f>
        <v>43.322818593467701</v>
      </c>
      <c r="AD10" s="8">
        <f>(((Variable!AD6)))</f>
        <v>34.028028131542897</v>
      </c>
      <c r="AE10" s="8">
        <f>(((Variable!AE6)))</f>
        <v>24.139704272591999</v>
      </c>
      <c r="AF10" s="8">
        <f>(((Variable!AF6)))</f>
        <v>13.874356470082301</v>
      </c>
      <c r="AG10" s="8">
        <f>(((Variable!AG6)))</f>
        <v>68.6565581211281</v>
      </c>
      <c r="AH10" s="8">
        <f>(((Variable!AH6)))</f>
        <v>67.557855728384794</v>
      </c>
    </row>
    <row r="11" spans="1:34" x14ac:dyDescent="0.25">
      <c r="A11" s="1" t="s">
        <v>25</v>
      </c>
      <c r="B11" s="1" t="s">
        <v>55</v>
      </c>
      <c r="C11" s="8">
        <f>(((Variable!C7)))</f>
        <v>12.1531013805865</v>
      </c>
      <c r="D11" s="8">
        <f>(((Variable!D7)))</f>
        <v>13.576649383522399</v>
      </c>
      <c r="E11" s="8">
        <f>(((Variable!E7)))</f>
        <v>14.977875128388501</v>
      </c>
      <c r="F11" s="8">
        <f>(((Variable!F7)))</f>
        <v>44.759727794073598</v>
      </c>
      <c r="G11" s="8">
        <f>(((Variable!G7)))</f>
        <v>74.049590691172796</v>
      </c>
      <c r="H11" s="8">
        <f>(((Variable!H7)))</f>
        <v>102.546653390375</v>
      </c>
      <c r="I11" s="8">
        <f>(((Variable!I7)))</f>
        <v>101.76537435793399</v>
      </c>
      <c r="J11" s="8">
        <f>(((Variable!J7)))</f>
        <v>100.976534560662</v>
      </c>
      <c r="K11" s="8">
        <f>(((Variable!K7)))</f>
        <v>100.18013399856</v>
      </c>
      <c r="L11" s="8">
        <f>(((Variable!L7)))</f>
        <v>99.046019274048007</v>
      </c>
      <c r="M11" s="8">
        <f>(((Variable!M7)))</f>
        <v>98.238277564701093</v>
      </c>
      <c r="N11" s="8">
        <f>(((Variable!N7)))</f>
        <v>91.130396059732007</v>
      </c>
      <c r="O11" s="8">
        <f>(((Variable!O7)))</f>
        <v>79.6714957594765</v>
      </c>
      <c r="P11" s="8">
        <f>(((Variable!P7)))</f>
        <v>62.0536688269829</v>
      </c>
      <c r="Q11" s="8">
        <f>(((Variable!Q7)))</f>
        <v>48.549527381225197</v>
      </c>
      <c r="R11" s="8">
        <f>(((Variable!R7)))</f>
        <v>52.598809857859202</v>
      </c>
      <c r="S11" s="8">
        <f>(((Variable!S7)))</f>
        <v>47.9704174181878</v>
      </c>
      <c r="T11" s="8">
        <f>(((Variable!T7)))</f>
        <v>172.25</v>
      </c>
      <c r="U11" s="8">
        <f>(((Variable!U7)))</f>
        <v>169.52</v>
      </c>
      <c r="V11" s="8">
        <f>(((Variable!V7)))</f>
        <v>170.56</v>
      </c>
      <c r="W11" s="8">
        <f>(((Variable!W7)))</f>
        <v>171.08</v>
      </c>
      <c r="X11" s="8">
        <f>(((Variable!X7)))</f>
        <v>172.12</v>
      </c>
      <c r="Y11" s="8">
        <f>(((Variable!Y7)))</f>
        <v>173.16</v>
      </c>
      <c r="Z11" s="8">
        <f>(((Variable!Z7)))</f>
        <v>173.68</v>
      </c>
      <c r="AA11" s="8">
        <f>(((Variable!AA7)))</f>
        <v>174.72</v>
      </c>
      <c r="AB11" s="8">
        <f>(((Variable!AB7)))</f>
        <v>175.24</v>
      </c>
      <c r="AC11" s="8">
        <f>(((Variable!AC7)))</f>
        <v>176.28</v>
      </c>
      <c r="AD11" s="8">
        <f>(((Variable!AD7)))</f>
        <v>176.8</v>
      </c>
      <c r="AE11" s="8">
        <f>(((Variable!AE7)))</f>
        <v>177.84</v>
      </c>
      <c r="AF11" s="8">
        <f>(((Variable!AF7)))</f>
        <v>178.88</v>
      </c>
      <c r="AG11" s="8">
        <f>(((Variable!AG7)))</f>
        <v>179.4</v>
      </c>
      <c r="AH11" s="8">
        <f>(((Variable!AH7)))</f>
        <v>180.44</v>
      </c>
    </row>
    <row r="12" spans="1:34" x14ac:dyDescent="0.25">
      <c r="A12" s="1" t="s">
        <v>26</v>
      </c>
      <c r="B12" s="1" t="s">
        <v>56</v>
      </c>
      <c r="C12" s="8">
        <f>(((Variable!C8)))</f>
        <v>0</v>
      </c>
      <c r="D12" s="8">
        <f>(((Variable!D8)))</f>
        <v>0</v>
      </c>
      <c r="E12" s="8">
        <f>(((Variable!E8)))</f>
        <v>95.380288213255696</v>
      </c>
      <c r="F12" s="8">
        <f>(((Variable!F8)))</f>
        <v>101.176880314614</v>
      </c>
      <c r="G12" s="8">
        <f>(((Variable!G8)))</f>
        <v>0</v>
      </c>
      <c r="H12" s="8">
        <f>(((Variable!H8)))</f>
        <v>0</v>
      </c>
      <c r="I12" s="8">
        <f>(((Variable!I8)))</f>
        <v>0</v>
      </c>
      <c r="J12" s="8">
        <f>(((Variable!J8)))</f>
        <v>0</v>
      </c>
      <c r="K12" s="8">
        <f>(((Variable!K8)))</f>
        <v>0</v>
      </c>
      <c r="L12" s="8">
        <f>(((Variable!L8)))</f>
        <v>0</v>
      </c>
      <c r="M12" s="8">
        <f>(((Variable!M8)))</f>
        <v>0</v>
      </c>
      <c r="N12" s="8">
        <f>(((Variable!N8)))</f>
        <v>0</v>
      </c>
      <c r="O12" s="8">
        <f>(((Variable!O8)))</f>
        <v>0</v>
      </c>
      <c r="P12" s="8">
        <f>(((Variable!P8)))</f>
        <v>0</v>
      </c>
      <c r="Q12" s="8">
        <f>(((Variable!Q8)))</f>
        <v>0</v>
      </c>
      <c r="R12" s="8">
        <f>(((Variable!R8)))</f>
        <v>0</v>
      </c>
      <c r="S12" s="8">
        <f>(((Variable!S8)))</f>
        <v>0</v>
      </c>
      <c r="T12" s="8">
        <f>(((Variable!T8)))</f>
        <v>0</v>
      </c>
      <c r="U12" s="8">
        <f>(((Variable!U8)))</f>
        <v>0</v>
      </c>
      <c r="V12" s="8">
        <f>(((Variable!V8)))</f>
        <v>0</v>
      </c>
      <c r="W12" s="8">
        <f>(((Variable!W8)))</f>
        <v>0</v>
      </c>
      <c r="X12" s="8">
        <f>(((Variable!X8)))</f>
        <v>0</v>
      </c>
      <c r="Y12" s="8">
        <f>(((Variable!Y8)))</f>
        <v>0</v>
      </c>
      <c r="Z12" s="8">
        <f>(((Variable!Z8)))</f>
        <v>0</v>
      </c>
      <c r="AA12" s="8">
        <f>(((Variable!AA8)))</f>
        <v>0</v>
      </c>
      <c r="AB12" s="8">
        <f>(((Variable!AB8)))</f>
        <v>0</v>
      </c>
      <c r="AC12" s="8">
        <f>(((Variable!AC8)))</f>
        <v>0</v>
      </c>
      <c r="AD12" s="8">
        <f>(((Variable!AD8)))</f>
        <v>0</v>
      </c>
      <c r="AE12" s="8">
        <f>(((Variable!AE8)))</f>
        <v>0</v>
      </c>
      <c r="AF12" s="8">
        <f>(((Variable!AF8)))</f>
        <v>0</v>
      </c>
      <c r="AG12" s="8">
        <f>(((Variable!AG8)))</f>
        <v>0</v>
      </c>
      <c r="AH12" s="8">
        <f>(((Variable!AH8)))</f>
        <v>0</v>
      </c>
    </row>
    <row r="13" spans="1:34" x14ac:dyDescent="0.25">
      <c r="A13" s="1" t="s">
        <v>27</v>
      </c>
      <c r="B13" s="1" t="s">
        <v>57</v>
      </c>
      <c r="C13" s="8">
        <f>(((Variable!C9)))</f>
        <v>96.012661118473005</v>
      </c>
      <c r="D13" s="8">
        <f>(((Variable!D9)))</f>
        <v>48.941031071224501</v>
      </c>
      <c r="E13" s="8">
        <f>(((Variable!E9)))</f>
        <v>77.825999999999993</v>
      </c>
      <c r="F13" s="8">
        <f>(((Variable!F9)))</f>
        <v>83.058000000000007</v>
      </c>
      <c r="G13" s="8">
        <f>(((Variable!G9)))</f>
        <v>48.329594708852802</v>
      </c>
      <c r="H13" s="8">
        <f>(((Variable!H9)))</f>
        <v>4.17920629143239</v>
      </c>
      <c r="I13" s="8">
        <f>(((Variable!I9)))</f>
        <v>0</v>
      </c>
      <c r="J13" s="8">
        <f>(((Variable!J9)))</f>
        <v>0</v>
      </c>
      <c r="K13" s="8">
        <f>(((Variable!K9)))</f>
        <v>0</v>
      </c>
      <c r="L13" s="8">
        <f>(((Variable!L9)))</f>
        <v>0</v>
      </c>
      <c r="M13" s="8">
        <f>(((Variable!M9)))</f>
        <v>0</v>
      </c>
      <c r="N13" s="8">
        <f>(((Variable!N9)))</f>
        <v>0</v>
      </c>
      <c r="O13" s="8">
        <f>(((Variable!O9)))</f>
        <v>0</v>
      </c>
      <c r="P13" s="8">
        <f>(((Variable!P9)))</f>
        <v>0</v>
      </c>
      <c r="Q13" s="8">
        <f>(((Variable!Q9)))</f>
        <v>0</v>
      </c>
      <c r="R13" s="8">
        <f>(((Variable!R9)))</f>
        <v>0</v>
      </c>
      <c r="S13" s="8">
        <f>(((Variable!S9)))</f>
        <v>0</v>
      </c>
      <c r="T13" s="8">
        <f>(((Variable!T9)))</f>
        <v>0</v>
      </c>
      <c r="U13" s="8">
        <f>(((Variable!U9)))</f>
        <v>0</v>
      </c>
      <c r="V13" s="8">
        <f>(((Variable!V9)))</f>
        <v>0</v>
      </c>
      <c r="W13" s="8">
        <f>(((Variable!W9)))</f>
        <v>0</v>
      </c>
      <c r="X13" s="8">
        <f>(((Variable!X9)))</f>
        <v>0</v>
      </c>
      <c r="Y13" s="8">
        <f>(((Variable!Y9)))</f>
        <v>0</v>
      </c>
      <c r="Z13" s="8">
        <f>(((Variable!Z9)))</f>
        <v>0</v>
      </c>
      <c r="AA13" s="8">
        <f>(((Variable!AA9)))</f>
        <v>0</v>
      </c>
      <c r="AB13" s="8">
        <f>(((Variable!AB9)))</f>
        <v>0</v>
      </c>
      <c r="AC13" s="8">
        <f>(((Variable!AC9)))</f>
        <v>0</v>
      </c>
      <c r="AD13" s="8">
        <f>(((Variable!AD9)))</f>
        <v>0</v>
      </c>
      <c r="AE13" s="8">
        <f>(((Variable!AE9)))</f>
        <v>0</v>
      </c>
      <c r="AF13" s="8">
        <f>(((Variable!AF9)))</f>
        <v>0</v>
      </c>
      <c r="AG13" s="8">
        <f>(((Variable!AG9)))</f>
        <v>0</v>
      </c>
      <c r="AH13" s="8">
        <f>(((Variable!AH9)))</f>
        <v>0</v>
      </c>
    </row>
    <row r="14" spans="1:34" x14ac:dyDescent="0.25">
      <c r="A14" s="1" t="s">
        <v>28</v>
      </c>
      <c r="B14" s="1" t="s">
        <v>97</v>
      </c>
      <c r="C14" s="8">
        <f>(((Variable!C10)))</f>
        <v>-404.06</v>
      </c>
      <c r="D14" s="8">
        <f>(((Variable!D10)))</f>
        <v>-410.29</v>
      </c>
      <c r="E14" s="8">
        <f>(((Variable!E10)))</f>
        <v>-418.5</v>
      </c>
      <c r="F14" s="8">
        <f>(((Variable!F10)))</f>
        <v>-426.79</v>
      </c>
      <c r="G14" s="8">
        <f>(((Variable!G10)))</f>
        <v>-438.96</v>
      </c>
      <c r="H14" s="8">
        <f>(((Variable!H10)))</f>
        <v>-447.44</v>
      </c>
      <c r="I14" s="8">
        <f>(((Variable!I10)))</f>
        <v>-456</v>
      </c>
      <c r="J14" s="8">
        <f>(((Variable!J10)))</f>
        <v>-396.88</v>
      </c>
      <c r="K14" s="8">
        <f>(((Variable!K10)))</f>
        <v>-336.72</v>
      </c>
      <c r="L14" s="8">
        <f>(((Variable!L10)))</f>
        <v>-275.52</v>
      </c>
      <c r="M14" s="8">
        <f>(((Variable!M10)))</f>
        <v>-208.32</v>
      </c>
      <c r="N14" s="8">
        <f>(((Variable!N10)))</f>
        <v>-145.29</v>
      </c>
      <c r="O14" s="8">
        <f>(((Variable!O10)))</f>
        <v>-140.28</v>
      </c>
      <c r="P14" s="8">
        <f>(((Variable!P10)))</f>
        <v>-135.27000000000001</v>
      </c>
      <c r="Q14" s="8">
        <f>(((Variable!Q10)))</f>
        <v>-125.25</v>
      </c>
      <c r="R14" s="8">
        <f>(((Variable!R10)))</f>
        <v>-120.24</v>
      </c>
      <c r="S14" s="8">
        <f>(((Variable!S10)))</f>
        <v>-115.23</v>
      </c>
      <c r="T14" s="8">
        <f>(((Variable!T10)))</f>
        <v>-3806.5488768565001</v>
      </c>
      <c r="U14" s="8">
        <f>(((Variable!U10)))</f>
        <v>-4758.57536110824</v>
      </c>
      <c r="V14" s="8">
        <f>(((Variable!V10)))</f>
        <v>-5502.9590912968497</v>
      </c>
      <c r="W14" s="8">
        <f>(((Variable!W10)))</f>
        <v>-5798.9752955915601</v>
      </c>
      <c r="X14" s="8">
        <f>(((Variable!X10)))</f>
        <v>-5983.3827177393896</v>
      </c>
      <c r="Y14" s="8">
        <f>(((Variable!Y10)))</f>
        <v>-6080.1885071807701</v>
      </c>
      <c r="Z14" s="8">
        <f>(((Variable!Z10)))</f>
        <v>-6182.20936417346</v>
      </c>
      <c r="AA14" s="8">
        <f>(((Variable!AA10)))</f>
        <v>-6266.0755722266003</v>
      </c>
      <c r="AB14" s="8">
        <f>(((Variable!AB10)))</f>
        <v>-6222.7136854334403</v>
      </c>
      <c r="AC14" s="8">
        <f>(((Variable!AC10)))</f>
        <v>-6265.3521318247404</v>
      </c>
      <c r="AD14" s="8">
        <f>(((Variable!AD10)))</f>
        <v>-6319.0553606229496</v>
      </c>
      <c r="AE14" s="8">
        <f>(((Variable!AE10)))</f>
        <v>-6358.8223373239698</v>
      </c>
      <c r="AF14" s="8">
        <f>(((Variable!AF10)))</f>
        <v>-6355.6722996169701</v>
      </c>
      <c r="AG14" s="8">
        <f>(((Variable!AG10)))</f>
        <v>-5232.4592238205396</v>
      </c>
      <c r="AH14" s="8">
        <f>(((Variable!AH10)))</f>
        <v>-5261.7429188984097</v>
      </c>
    </row>
    <row r="15" spans="1:34" x14ac:dyDescent="0.25">
      <c r="A15" s="1" t="s">
        <v>29</v>
      </c>
      <c r="B15" s="1" t="s">
        <v>63</v>
      </c>
      <c r="C15" s="8">
        <f>(((Variable!C11)))</f>
        <v>99.863720000000001</v>
      </c>
      <c r="D15" s="8">
        <f>(((Variable!D11)))</f>
        <v>85.574460000000002</v>
      </c>
      <c r="E15" s="8">
        <f>(((Variable!E11)))</f>
        <v>133.91399999999999</v>
      </c>
      <c r="F15" s="8">
        <f>(((Variable!F11)))</f>
        <v>135.98357999999999</v>
      </c>
      <c r="G15" s="8">
        <f>(((Variable!G11)))</f>
        <v>126.96263999999999</v>
      </c>
      <c r="H15" s="8">
        <f>(((Variable!H11)))</f>
        <v>115.73305000000001</v>
      </c>
      <c r="I15" s="8">
        <f>(((Variable!I11)))</f>
        <v>105.92859</v>
      </c>
      <c r="J15" s="8">
        <f>(((Variable!J11)))</f>
        <v>93.219489999999993</v>
      </c>
      <c r="K15" s="8">
        <f>(((Variable!K11)))</f>
        <v>82.673400000000001</v>
      </c>
      <c r="L15" s="8">
        <f>(((Variable!L11)))</f>
        <v>57.796349999999997</v>
      </c>
      <c r="M15" s="8">
        <f>(((Variable!M11)))</f>
        <v>33.566920000000003</v>
      </c>
      <c r="N15" s="8">
        <f>(((Variable!N11)))</f>
        <v>10.382160000000001</v>
      </c>
      <c r="O15" s="8">
        <f>(((Variable!O11)))</f>
        <v>0</v>
      </c>
      <c r="P15" s="8">
        <f>(((Variable!P11)))</f>
        <v>0</v>
      </c>
      <c r="Q15" s="8">
        <f>(((Variable!Q11)))</f>
        <v>0</v>
      </c>
      <c r="R15" s="8">
        <f>(((Variable!R11)))</f>
        <v>0</v>
      </c>
      <c r="S15" s="8">
        <f>(((Variable!S11)))</f>
        <v>0</v>
      </c>
      <c r="T15" s="8">
        <f>(((Variable!T11)))</f>
        <v>0</v>
      </c>
      <c r="U15" s="8">
        <f>(((Variable!U11)))</f>
        <v>0</v>
      </c>
      <c r="V15" s="8">
        <f>(((Variable!V11)))</f>
        <v>0</v>
      </c>
      <c r="W15" s="8">
        <f>(((Variable!W11)))</f>
        <v>0</v>
      </c>
      <c r="X15" s="8">
        <f>(((Variable!X11)))</f>
        <v>0</v>
      </c>
      <c r="Y15" s="8">
        <f>(((Variable!Y11)))</f>
        <v>0</v>
      </c>
      <c r="Z15" s="8">
        <f>(((Variable!Z11)))</f>
        <v>0</v>
      </c>
      <c r="AA15" s="8">
        <f>(((Variable!AA11)))</f>
        <v>0</v>
      </c>
      <c r="AB15" s="8">
        <f>(((Variable!AB11)))</f>
        <v>0</v>
      </c>
      <c r="AC15" s="8">
        <f>(((Variable!AC11)))</f>
        <v>0</v>
      </c>
      <c r="AD15" s="8">
        <f>(((Variable!AD11)))</f>
        <v>0</v>
      </c>
      <c r="AE15" s="8">
        <f>(((Variable!AE11)))</f>
        <v>0</v>
      </c>
      <c r="AF15" s="8">
        <f>(((Variable!AF11)))</f>
        <v>0</v>
      </c>
      <c r="AG15" s="8">
        <f>(((Variable!AG11)))</f>
        <v>0</v>
      </c>
      <c r="AH15" s="8">
        <f>(((Variable!AH11)))</f>
        <v>0</v>
      </c>
    </row>
    <row r="16" spans="1:34" x14ac:dyDescent="0.25">
      <c r="A16" s="1" t="s">
        <v>30</v>
      </c>
      <c r="B16" s="1" t="s">
        <v>64</v>
      </c>
      <c r="C16" s="8">
        <f>(((Variable!C12)))</f>
        <v>228886.37499340801</v>
      </c>
      <c r="D16" s="8">
        <f>(((Variable!D12)))</f>
        <v>243095.984930304</v>
      </c>
      <c r="E16" s="8">
        <f>(((Variable!E12)))</f>
        <v>256316.72480409601</v>
      </c>
      <c r="F16" s="8">
        <f>(((Variable!F12)))</f>
        <v>0</v>
      </c>
      <c r="G16" s="8">
        <f>(((Variable!G12)))</f>
        <v>0</v>
      </c>
      <c r="H16" s="8">
        <f>(((Variable!H12)))</f>
        <v>0</v>
      </c>
      <c r="I16" s="8">
        <f>(((Variable!I12)))</f>
        <v>0</v>
      </c>
      <c r="J16" s="8">
        <f>(((Variable!J12)))</f>
        <v>0</v>
      </c>
      <c r="K16" s="8">
        <f>(((Variable!K12)))</f>
        <v>0</v>
      </c>
      <c r="L16" s="8">
        <f>(((Variable!L12)))</f>
        <v>0</v>
      </c>
      <c r="M16" s="8">
        <f>(((Variable!M12)))</f>
        <v>0</v>
      </c>
      <c r="N16" s="8">
        <f>(((Variable!N12)))</f>
        <v>0</v>
      </c>
      <c r="O16" s="8">
        <f>(((Variable!O12)))</f>
        <v>0</v>
      </c>
      <c r="P16" s="8">
        <f>(((Variable!P12)))</f>
        <v>0</v>
      </c>
      <c r="Q16" s="8">
        <f>(((Variable!Q12)))</f>
        <v>0</v>
      </c>
      <c r="R16" s="8">
        <f>(((Variable!R12)))</f>
        <v>0</v>
      </c>
      <c r="S16" s="8">
        <f>(((Variable!S12)))</f>
        <v>0</v>
      </c>
      <c r="T16" s="8">
        <f>(((Variable!T12)))</f>
        <v>0</v>
      </c>
      <c r="U16" s="8">
        <f>(((Variable!U12)))</f>
        <v>0</v>
      </c>
      <c r="V16" s="8">
        <f>(((Variable!V12)))</f>
        <v>0</v>
      </c>
      <c r="W16" s="8">
        <f>(((Variable!W12)))</f>
        <v>0</v>
      </c>
      <c r="X16" s="8">
        <f>(((Variable!X12)))</f>
        <v>0</v>
      </c>
      <c r="Y16" s="8">
        <f>(((Variable!Y12)))</f>
        <v>0</v>
      </c>
      <c r="Z16" s="8">
        <f>(((Variable!Z12)))</f>
        <v>0</v>
      </c>
      <c r="AA16" s="8">
        <f>(((Variable!AA12)))</f>
        <v>0</v>
      </c>
      <c r="AB16" s="8">
        <f>(((Variable!AB12)))</f>
        <v>0</v>
      </c>
      <c r="AC16" s="8">
        <f>(((Variable!AC12)))</f>
        <v>0</v>
      </c>
      <c r="AD16" s="8">
        <f>(((Variable!AD12)))</f>
        <v>0</v>
      </c>
      <c r="AE16" s="8">
        <f>(((Variable!AE12)))</f>
        <v>0</v>
      </c>
      <c r="AF16" s="8">
        <f>(((Variable!AF12)))</f>
        <v>0</v>
      </c>
      <c r="AG16" s="8">
        <f>(((Variable!AG12)))</f>
        <v>0</v>
      </c>
      <c r="AH16" s="8">
        <f>(((Variable!AH12)))</f>
        <v>0</v>
      </c>
    </row>
    <row r="17" spans="1:34" x14ac:dyDescent="0.25">
      <c r="A17" s="1" t="s">
        <v>31</v>
      </c>
      <c r="B17" s="1" t="s">
        <v>65</v>
      </c>
      <c r="C17" s="8">
        <f>(((Variable!C13)))</f>
        <v>1.5985617069311999</v>
      </c>
      <c r="D17" s="8">
        <f>(((Variable!D13)))</f>
        <v>1.7983819202975999</v>
      </c>
      <c r="E17" s="8">
        <f>(((Variable!E13)))</f>
        <v>1.9982021336639999</v>
      </c>
      <c r="F17" s="8">
        <f>(((Variable!F13)))</f>
        <v>5.9946064009919997</v>
      </c>
      <c r="G17" s="8">
        <f>(((Variable!G13)))</f>
        <v>9.9910106683200102</v>
      </c>
      <c r="H17" s="8">
        <f>(((Variable!H13)))</f>
        <v>13.987414935647999</v>
      </c>
      <c r="I17" s="8">
        <f>(((Variable!I13)))</f>
        <v>13.987414935647999</v>
      </c>
      <c r="J17" s="8">
        <f>(((Variable!J13)))</f>
        <v>13.987414935647999</v>
      </c>
      <c r="K17" s="8">
        <f>(((Variable!K13)))</f>
        <v>13.987414935647999</v>
      </c>
      <c r="L17" s="8">
        <f>(((Variable!L13)))</f>
        <v>13.987414935647999</v>
      </c>
      <c r="M17" s="8">
        <f>(((Variable!M13)))</f>
        <v>13.987414935647999</v>
      </c>
      <c r="N17" s="8">
        <f>(((Variable!N13)))</f>
        <v>12.543990529055399</v>
      </c>
      <c r="O17" s="8">
        <f>(((Variable!O13)))</f>
        <v>10.897496092889799</v>
      </c>
      <c r="P17" s="8">
        <f>(((Variable!P13)))</f>
        <v>8.4942128989950803</v>
      </c>
      <c r="Q17" s="8">
        <f>(((Variable!Q13)))</f>
        <v>6.63016429541831</v>
      </c>
      <c r="R17" s="8">
        <f>(((Variable!R13)))</f>
        <v>7.1607769693899099</v>
      </c>
      <c r="S17" s="8">
        <f>(((Variable!S13)))</f>
        <v>6.5158853307295104</v>
      </c>
      <c r="T17" s="8">
        <f>(((Variable!T13)))</f>
        <v>25.452434922907901</v>
      </c>
      <c r="U17" s="8">
        <f>(((Variable!U13)))</f>
        <v>27.2929186812264</v>
      </c>
      <c r="V17" s="8">
        <f>(((Variable!V13)))</f>
        <v>29.0369131380596</v>
      </c>
      <c r="W17" s="8">
        <f>(((Variable!W13)))</f>
        <v>28.1284463675794</v>
      </c>
      <c r="X17" s="8">
        <f>(((Variable!X13)))</f>
        <v>27.645368885144698</v>
      </c>
      <c r="Y17" s="8">
        <f>(((Variable!Y13)))</f>
        <v>27.461305341631601</v>
      </c>
      <c r="Z17" s="8">
        <f>(((Variable!Z13)))</f>
        <v>27.275770019196798</v>
      </c>
      <c r="AA17" s="8">
        <f>(((Variable!AA13)))</f>
        <v>27.3158721133887</v>
      </c>
      <c r="AB17" s="8">
        <f>(((Variable!AB13)))</f>
        <v>27.359465228638399</v>
      </c>
      <c r="AC17" s="8">
        <f>(((Variable!AC13)))</f>
        <v>26.8375772817738</v>
      </c>
      <c r="AD17" s="8">
        <f>(((Variable!AD13)))</f>
        <v>26.015993118295601</v>
      </c>
      <c r="AE17" s="8">
        <f>(((Variable!AE13)))</f>
        <v>25.157117509079299</v>
      </c>
      <c r="AF17" s="8">
        <f>(((Variable!AF13)))</f>
        <v>24.270382777872701</v>
      </c>
      <c r="AG17" s="8">
        <f>(((Variable!AG13)))</f>
        <v>28.916587343361499</v>
      </c>
      <c r="AH17" s="8">
        <f>(((Variable!AH13)))</f>
        <v>28.801464370171999</v>
      </c>
    </row>
    <row r="18" spans="1:34" x14ac:dyDescent="0.25">
      <c r="A18" s="1" t="s">
        <v>32</v>
      </c>
      <c r="B18" s="1" t="s">
        <v>66</v>
      </c>
      <c r="C18" s="8">
        <f>(((Variable!C14)))</f>
        <v>37.068323667740202</v>
      </c>
      <c r="D18" s="8">
        <f>(((Variable!D14)))</f>
        <v>23.102287061577702</v>
      </c>
      <c r="E18" s="8">
        <f>(((Variable!E14)))</f>
        <v>62.693093193983998</v>
      </c>
      <c r="F18" s="8">
        <f>(((Variable!F14)))</f>
        <v>62.207100223487998</v>
      </c>
      <c r="G18" s="8">
        <f>(((Variable!G14)))</f>
        <v>17.381311832343499</v>
      </c>
      <c r="H18" s="8">
        <f>(((Variable!H14)))</f>
        <v>0</v>
      </c>
      <c r="I18" s="8">
        <f>(((Variable!I14)))</f>
        <v>0</v>
      </c>
      <c r="J18" s="8">
        <f>(((Variable!J14)))</f>
        <v>0</v>
      </c>
      <c r="K18" s="8">
        <f>(((Variable!K14)))</f>
        <v>0</v>
      </c>
      <c r="L18" s="8">
        <f>(((Variable!L14)))</f>
        <v>0</v>
      </c>
      <c r="M18" s="8">
        <f>(((Variable!M14)))</f>
        <v>0</v>
      </c>
      <c r="N18" s="8">
        <f>(((Variable!N14)))</f>
        <v>0</v>
      </c>
      <c r="O18" s="8">
        <f>(((Variable!O14)))</f>
        <v>0</v>
      </c>
      <c r="P18" s="8">
        <f>(((Variable!P14)))</f>
        <v>0</v>
      </c>
      <c r="Q18" s="8">
        <f>(((Variable!Q14)))</f>
        <v>0</v>
      </c>
      <c r="R18" s="8">
        <f>(((Variable!R14)))</f>
        <v>0</v>
      </c>
      <c r="S18" s="8">
        <f>(((Variable!S14)))</f>
        <v>0</v>
      </c>
      <c r="T18" s="8">
        <f>(((Variable!T14)))</f>
        <v>0</v>
      </c>
      <c r="U18" s="8">
        <f>(((Variable!U14)))</f>
        <v>0</v>
      </c>
      <c r="V18" s="8">
        <f>(((Variable!V14)))</f>
        <v>0</v>
      </c>
      <c r="W18" s="8">
        <f>(((Variable!W14)))</f>
        <v>0</v>
      </c>
      <c r="X18" s="8">
        <f>(((Variable!X14)))</f>
        <v>0</v>
      </c>
      <c r="Y18" s="8">
        <f>(((Variable!Y14)))</f>
        <v>0</v>
      </c>
      <c r="Z18" s="8">
        <f>(((Variable!Z14)))</f>
        <v>0</v>
      </c>
      <c r="AA18" s="8">
        <f>(((Variable!AA14)))</f>
        <v>0</v>
      </c>
      <c r="AB18" s="8">
        <f>(((Variable!AB14)))</f>
        <v>0</v>
      </c>
      <c r="AC18" s="8">
        <f>(((Variable!AC14)))</f>
        <v>0</v>
      </c>
      <c r="AD18" s="8">
        <f>(((Variable!AD14)))</f>
        <v>0</v>
      </c>
      <c r="AE18" s="8">
        <f>(((Variable!AE14)))</f>
        <v>0</v>
      </c>
      <c r="AF18" s="8">
        <f>(((Variable!AF14)))</f>
        <v>0</v>
      </c>
      <c r="AG18" s="8">
        <f>(((Variable!AG14)))</f>
        <v>0</v>
      </c>
      <c r="AH18" s="8">
        <f>(((Variable!AH14)))</f>
        <v>0</v>
      </c>
    </row>
    <row r="19" spans="1:34" x14ac:dyDescent="0.25">
      <c r="A19" s="1" t="s">
        <v>91</v>
      </c>
      <c r="B19" s="1" t="s">
        <v>98</v>
      </c>
      <c r="C19" s="8">
        <f>(((Variable!C15)))</f>
        <v>0</v>
      </c>
      <c r="D19" s="8">
        <f>(((Variable!D15)))</f>
        <v>0</v>
      </c>
      <c r="E19" s="8">
        <f>(((Variable!E15)))</f>
        <v>0</v>
      </c>
      <c r="F19" s="8">
        <f>(((Variable!F15)))</f>
        <v>0</v>
      </c>
      <c r="G19" s="8">
        <f>(((Variable!G15)))</f>
        <v>1.6953753600000001</v>
      </c>
      <c r="H19" s="8">
        <f>(((Variable!H15)))</f>
        <v>1.55668259022042</v>
      </c>
      <c r="I19" s="8">
        <f>(((Variable!I15)))</f>
        <v>0</v>
      </c>
      <c r="J19" s="8">
        <f>(((Variable!J15)))</f>
        <v>0</v>
      </c>
      <c r="K19" s="8">
        <f>(((Variable!K15)))</f>
        <v>0</v>
      </c>
      <c r="L19" s="8">
        <f>(((Variable!L15)))</f>
        <v>0</v>
      </c>
      <c r="M19" s="8">
        <f>(((Variable!M15)))</f>
        <v>0</v>
      </c>
      <c r="N19" s="8">
        <f>(((Variable!N15)))</f>
        <v>0</v>
      </c>
      <c r="O19" s="8">
        <f>(((Variable!O15)))</f>
        <v>0</v>
      </c>
      <c r="P19" s="8">
        <f>(((Variable!P15)))</f>
        <v>0</v>
      </c>
      <c r="Q19" s="8">
        <f>(((Variable!Q15)))</f>
        <v>0</v>
      </c>
      <c r="R19" s="8">
        <f>(((Variable!R15)))</f>
        <v>0</v>
      </c>
      <c r="S19" s="8">
        <f>(((Variable!S15)))</f>
        <v>0</v>
      </c>
      <c r="T19" s="8">
        <f>(((Variable!T15)))</f>
        <v>0</v>
      </c>
      <c r="U19" s="8">
        <f>(((Variable!U15)))</f>
        <v>0</v>
      </c>
      <c r="V19" s="8">
        <f>(((Variable!V15)))</f>
        <v>0</v>
      </c>
      <c r="W19" s="8">
        <f>(((Variable!W15)))</f>
        <v>0</v>
      </c>
      <c r="X19" s="8">
        <f>(((Variable!X15)))</f>
        <v>0</v>
      </c>
      <c r="Y19" s="8">
        <f>(((Variable!Y15)))</f>
        <v>0</v>
      </c>
      <c r="Z19" s="8">
        <f>(((Variable!Z15)))</f>
        <v>0</v>
      </c>
      <c r="AA19" s="8">
        <f>(((Variable!AA15)))</f>
        <v>0</v>
      </c>
      <c r="AB19" s="8">
        <f>(((Variable!AB15)))</f>
        <v>0</v>
      </c>
      <c r="AC19" s="8">
        <f>(((Variable!AC15)))</f>
        <v>0</v>
      </c>
      <c r="AD19" s="8">
        <f>(((Variable!AD15)))</f>
        <v>0</v>
      </c>
      <c r="AE19" s="8">
        <f>(((Variable!AE15)))</f>
        <v>0</v>
      </c>
      <c r="AF19" s="8">
        <f>(((Variable!AF15)))</f>
        <v>0</v>
      </c>
      <c r="AG19" s="8">
        <f>(((Variable!AG15)))</f>
        <v>0</v>
      </c>
      <c r="AH19" s="8">
        <f>(((Variable!AH15)))</f>
        <v>0</v>
      </c>
    </row>
    <row r="20" spans="1:34" x14ac:dyDescent="0.25">
      <c r="A20" s="1" t="s">
        <v>33</v>
      </c>
      <c r="B20" s="1" t="s">
        <v>69</v>
      </c>
      <c r="C20" s="8">
        <f>(((Variable!C16)))</f>
        <v>1004.10858482087</v>
      </c>
      <c r="D20" s="8">
        <f>(((Variable!D16)))</f>
        <v>998.102406177391</v>
      </c>
      <c r="E20" s="8">
        <f>(((Variable!E16)))</f>
        <v>992.04405362087005</v>
      </c>
      <c r="F20" s="8">
        <f>(((Variable!F16)))</f>
        <v>1144.1795904779101</v>
      </c>
      <c r="G20" s="8">
        <f>(((Variable!G16)))</f>
        <v>1138.2206227700899</v>
      </c>
      <c r="H20" s="8">
        <f>(((Variable!H16)))</f>
        <v>1130.07029443896</v>
      </c>
      <c r="I20" s="8">
        <f>(((Variable!I16)))</f>
        <v>1123.9369836354799</v>
      </c>
      <c r="J20" s="8">
        <f>(((Variable!J16)))</f>
        <v>1115.59570810435</v>
      </c>
      <c r="K20" s="8">
        <f>(((Variable!K16)))</f>
        <v>1109.2880542052201</v>
      </c>
      <c r="L20" s="8">
        <f>(((Variable!L16)))</f>
        <v>1100.75583147409</v>
      </c>
      <c r="M20" s="8">
        <f>(((Variable!M16)))</f>
        <v>1099.8064431749599</v>
      </c>
      <c r="N20" s="8">
        <f>(((Variable!N16)))</f>
        <v>1093.18707783235</v>
      </c>
      <c r="O20" s="8">
        <f>(((Variable!O16)))</f>
        <v>1094.8785257572199</v>
      </c>
      <c r="P20" s="8">
        <f>(((Variable!P16)))</f>
        <v>1096.4717878873</v>
      </c>
      <c r="Q20" s="8">
        <f>(((Variable!Q16)))</f>
        <v>1097.96686422261</v>
      </c>
      <c r="R20" s="8">
        <f>(((Variable!R16)))</f>
        <v>1104.7115808500901</v>
      </c>
      <c r="S20" s="8">
        <f>(((Variable!S16)))</f>
        <v>1105.9776769001701</v>
      </c>
      <c r="T20" s="8">
        <f>(((Variable!T16)))</f>
        <v>1107.1455871554799</v>
      </c>
      <c r="U20" s="8">
        <f>(((Variable!U16)))</f>
        <v>1108.215311616</v>
      </c>
      <c r="V20" s="8">
        <f>(((Variable!V16)))</f>
        <v>1114.4042415860899</v>
      </c>
      <c r="W20" s="8">
        <f>(((Variable!W16)))</f>
        <v>1115.2449857613899</v>
      </c>
      <c r="X20" s="8">
        <f>(((Variable!X16)))</f>
        <v>1115.9875441419099</v>
      </c>
      <c r="Y20" s="8">
        <f>(((Variable!Y16)))</f>
        <v>1121.75148194504</v>
      </c>
      <c r="Z20" s="8">
        <f>(((Variable!Z16)))</f>
        <v>1122.2650600403499</v>
      </c>
      <c r="AA20" s="8">
        <f>(((Variable!AA16)))</f>
        <v>1123.1803116521701</v>
      </c>
      <c r="AB20" s="8">
        <f>(((Variable!AB16)))</f>
        <v>1141.04268271304</v>
      </c>
      <c r="AC20" s="8">
        <f>(((Variable!AC16)))</f>
        <v>1143.61157551304</v>
      </c>
      <c r="AD20" s="8">
        <f>(((Variable!AD16)))</f>
        <v>1146.05003353044</v>
      </c>
      <c r="AE20" s="8">
        <f>(((Variable!AE16)))</f>
        <v>1148.35805676522</v>
      </c>
      <c r="AF20" s="8">
        <f>(((Variable!AF16)))</f>
        <v>1155.42694956522</v>
      </c>
      <c r="AG20" s="8">
        <f>(((Variable!AG16)))</f>
        <v>1164.8893982775701</v>
      </c>
      <c r="AH20" s="8">
        <f>(((Variable!AH16)))</f>
        <v>1164.8143824584399</v>
      </c>
    </row>
    <row r="21" spans="1:34" x14ac:dyDescent="0.25">
      <c r="A21" s="1" t="s">
        <v>34</v>
      </c>
      <c r="B21" s="1" t="s">
        <v>72</v>
      </c>
      <c r="C21" s="8">
        <f>(((Variable!C17)))</f>
        <v>139.74799999999999</v>
      </c>
      <c r="D21" s="8">
        <f>(((Variable!D17)))</f>
        <v>139.25800000000001</v>
      </c>
      <c r="E21" s="8">
        <f>(((Variable!E17)))</f>
        <v>138.768</v>
      </c>
      <c r="F21" s="8">
        <f>(((Variable!F17)))</f>
        <v>138.376</v>
      </c>
      <c r="G21" s="8">
        <f>(((Variable!G17)))</f>
        <v>129.44399999999999</v>
      </c>
      <c r="H21" s="8">
        <f>(((Variable!H17)))</f>
        <v>119.17</v>
      </c>
      <c r="I21" s="8">
        <f>(((Variable!I17)))</f>
        <v>110.44199999999999</v>
      </c>
      <c r="J21" s="8">
        <f>(((Variable!J17)))</f>
        <v>101.68899999999999</v>
      </c>
      <c r="K21" s="8">
        <f>(((Variable!K17)))</f>
        <v>94.384</v>
      </c>
      <c r="L21" s="8">
        <f>(((Variable!L17)))</f>
        <v>76.064999999999998</v>
      </c>
      <c r="M21" s="8">
        <f>(((Variable!M17)))</f>
        <v>57.917999999999999</v>
      </c>
      <c r="N21" s="8">
        <f>(((Variable!N17)))</f>
        <v>39.845999999999997</v>
      </c>
      <c r="O21" s="8">
        <f>(((Variable!O17)))</f>
        <v>0</v>
      </c>
      <c r="P21" s="8">
        <f>(((Variable!P17)))</f>
        <v>0</v>
      </c>
      <c r="Q21" s="8">
        <f>(((Variable!Q17)))</f>
        <v>0</v>
      </c>
      <c r="R21" s="8">
        <f>(((Variable!R17)))</f>
        <v>0</v>
      </c>
      <c r="S21" s="8">
        <f>(((Variable!S17)))</f>
        <v>0</v>
      </c>
      <c r="T21" s="8">
        <f>(((Variable!T17)))</f>
        <v>0</v>
      </c>
      <c r="U21" s="8">
        <f>(((Variable!U17)))</f>
        <v>0</v>
      </c>
      <c r="V21" s="8">
        <f>(((Variable!V17)))</f>
        <v>0</v>
      </c>
      <c r="W21" s="8">
        <f>(((Variable!W17)))</f>
        <v>0</v>
      </c>
      <c r="X21" s="8">
        <f>(((Variable!X17)))</f>
        <v>0</v>
      </c>
      <c r="Y21" s="8">
        <f>(((Variable!Y17)))</f>
        <v>0</v>
      </c>
      <c r="Z21" s="8">
        <f>(((Variable!Z17)))</f>
        <v>0</v>
      </c>
      <c r="AA21" s="8">
        <f>(((Variable!AA17)))</f>
        <v>0</v>
      </c>
      <c r="AB21" s="8">
        <f>(((Variable!AB17)))</f>
        <v>0</v>
      </c>
      <c r="AC21" s="8">
        <f>(((Variable!AC17)))</f>
        <v>0</v>
      </c>
      <c r="AD21" s="8">
        <f>(((Variable!AD17)))</f>
        <v>0</v>
      </c>
      <c r="AE21" s="8">
        <f>(((Variable!AE17)))</f>
        <v>0</v>
      </c>
      <c r="AF21" s="8">
        <f>(((Variable!AF17)))</f>
        <v>0</v>
      </c>
      <c r="AG21" s="8">
        <f>(((Variable!AG17)))</f>
        <v>0</v>
      </c>
      <c r="AH21" s="8">
        <f>(((Variable!AH17)))</f>
        <v>0</v>
      </c>
    </row>
    <row r="22" spans="1:34" x14ac:dyDescent="0.25">
      <c r="A22" s="1" t="s">
        <v>35</v>
      </c>
      <c r="B22" s="1" t="s">
        <v>73</v>
      </c>
      <c r="C22" s="8">
        <f>(((Variable!C18)))</f>
        <v>0</v>
      </c>
      <c r="D22" s="8">
        <f>(((Variable!D18)))</f>
        <v>0</v>
      </c>
      <c r="E22" s="8">
        <f>(((Variable!E18)))</f>
        <v>0</v>
      </c>
      <c r="F22" s="8">
        <f>(((Variable!F18)))</f>
        <v>0</v>
      </c>
      <c r="G22" s="8">
        <f>(((Variable!G18)))</f>
        <v>0</v>
      </c>
      <c r="H22" s="8">
        <f>(((Variable!H18)))</f>
        <v>0</v>
      </c>
      <c r="I22" s="8">
        <f>(((Variable!I18)))</f>
        <v>0</v>
      </c>
      <c r="J22" s="8">
        <f>(((Variable!J18)))</f>
        <v>0</v>
      </c>
      <c r="K22" s="8">
        <f>(((Variable!K18)))</f>
        <v>0</v>
      </c>
      <c r="L22" s="8">
        <f>(((Variable!L18)))</f>
        <v>0</v>
      </c>
      <c r="M22" s="8">
        <f>(((Variable!M18)))</f>
        <v>0</v>
      </c>
      <c r="N22" s="8">
        <f>(((Variable!N18)))</f>
        <v>0</v>
      </c>
      <c r="O22" s="8">
        <f>(((Variable!O18)))</f>
        <v>0</v>
      </c>
      <c r="P22" s="8">
        <f>(((Variable!P18)))</f>
        <v>0</v>
      </c>
      <c r="Q22" s="8">
        <f>(((Variable!Q18)))</f>
        <v>0</v>
      </c>
      <c r="R22" s="8">
        <f>(((Variable!R18)))</f>
        <v>0</v>
      </c>
      <c r="S22" s="8">
        <f>(((Variable!S18)))</f>
        <v>0</v>
      </c>
      <c r="T22" s="8">
        <f>(((Variable!T18)))</f>
        <v>0</v>
      </c>
      <c r="U22" s="8">
        <f>(((Variable!U18)))</f>
        <v>0</v>
      </c>
      <c r="V22" s="8">
        <f>(((Variable!V18)))</f>
        <v>0</v>
      </c>
      <c r="W22" s="8">
        <f>(((Variable!W18)))</f>
        <v>0</v>
      </c>
      <c r="X22" s="8">
        <f>(((Variable!X18)))</f>
        <v>0</v>
      </c>
      <c r="Y22" s="8">
        <f>(((Variable!Y18)))</f>
        <v>0</v>
      </c>
      <c r="Z22" s="8">
        <f>(((Variable!Z18)))</f>
        <v>0</v>
      </c>
      <c r="AA22" s="8">
        <f>(((Variable!AA18)))</f>
        <v>0</v>
      </c>
      <c r="AB22" s="8">
        <f>(((Variable!AB18)))</f>
        <v>0</v>
      </c>
      <c r="AC22" s="8">
        <f>(((Variable!AC18)))</f>
        <v>0</v>
      </c>
      <c r="AD22" s="8">
        <f>(((Variable!AD18)))</f>
        <v>0</v>
      </c>
      <c r="AE22" s="8">
        <f>(((Variable!AE18)))</f>
        <v>0</v>
      </c>
      <c r="AF22" s="8">
        <f>(((Variable!AF18)))</f>
        <v>0</v>
      </c>
      <c r="AG22" s="8">
        <f>(((Variable!AG18)))</f>
        <v>0</v>
      </c>
      <c r="AH22" s="8">
        <f>(((Variable!AH18)))</f>
        <v>0</v>
      </c>
    </row>
    <row r="23" spans="1:34" x14ac:dyDescent="0.25">
      <c r="A23" s="1" t="s">
        <v>36</v>
      </c>
      <c r="B23" s="1" t="s">
        <v>99</v>
      </c>
      <c r="C23" s="8">
        <f>(((Variable!C19)))</f>
        <v>0</v>
      </c>
      <c r="D23" s="8">
        <f>(((Variable!D19)))</f>
        <v>0</v>
      </c>
      <c r="E23" s="8">
        <f>(((Variable!E19)))</f>
        <v>0</v>
      </c>
      <c r="F23" s="8">
        <f>(((Variable!F19)))</f>
        <v>0</v>
      </c>
      <c r="G23" s="8">
        <f>(((Variable!G19)))</f>
        <v>0</v>
      </c>
      <c r="H23" s="8">
        <f>(((Variable!H19)))</f>
        <v>0</v>
      </c>
      <c r="I23" s="8">
        <f>(((Variable!I19)))</f>
        <v>0</v>
      </c>
      <c r="J23" s="8">
        <f>(((Variable!J19)))</f>
        <v>0</v>
      </c>
      <c r="K23" s="8">
        <f>(((Variable!K19)))</f>
        <v>0</v>
      </c>
      <c r="L23" s="8">
        <f>(((Variable!L19)))</f>
        <v>0</v>
      </c>
      <c r="M23" s="8">
        <f>(((Variable!M19)))</f>
        <v>0</v>
      </c>
      <c r="N23" s="8">
        <f>(((Variable!N19)))</f>
        <v>0</v>
      </c>
      <c r="O23" s="8">
        <f>(((Variable!O19)))</f>
        <v>0</v>
      </c>
      <c r="P23" s="8">
        <f>(((Variable!P19)))</f>
        <v>0</v>
      </c>
      <c r="Q23" s="8">
        <f>(((Variable!Q19)))</f>
        <v>0</v>
      </c>
      <c r="R23" s="8">
        <f>(((Variable!R19)))</f>
        <v>0</v>
      </c>
      <c r="S23" s="8">
        <f>(((Variable!S19)))</f>
        <v>0</v>
      </c>
      <c r="T23" s="8">
        <f>(((Variable!T19)))</f>
        <v>0</v>
      </c>
      <c r="U23" s="8">
        <f>(((Variable!U19)))</f>
        <v>0</v>
      </c>
      <c r="V23" s="8">
        <f>(((Variable!V19)))</f>
        <v>0</v>
      </c>
      <c r="W23" s="8">
        <f>(((Variable!W19)))</f>
        <v>0</v>
      </c>
      <c r="X23" s="8">
        <f>(((Variable!X19)))</f>
        <v>0</v>
      </c>
      <c r="Y23" s="8">
        <f>(((Variable!Y19)))</f>
        <v>0</v>
      </c>
      <c r="Z23" s="8">
        <f>(((Variable!Z19)))</f>
        <v>0</v>
      </c>
      <c r="AA23" s="8">
        <f>(((Variable!AA19)))</f>
        <v>0</v>
      </c>
      <c r="AB23" s="8">
        <f>(((Variable!AB19)))</f>
        <v>0</v>
      </c>
      <c r="AC23" s="8">
        <f>(((Variable!AC19)))</f>
        <v>0</v>
      </c>
      <c r="AD23" s="8">
        <f>(((Variable!AD19)))</f>
        <v>0</v>
      </c>
      <c r="AE23" s="8">
        <f>(((Variable!AE19)))</f>
        <v>0</v>
      </c>
      <c r="AF23" s="8">
        <f>(((Variable!AF19)))</f>
        <v>0</v>
      </c>
      <c r="AG23" s="8">
        <f>(((Variable!AG19)))</f>
        <v>0</v>
      </c>
      <c r="AH23" s="8">
        <f>(((Variable!AH19)))</f>
        <v>0</v>
      </c>
    </row>
    <row r="24" spans="1:34" x14ac:dyDescent="0.25">
      <c r="A24" s="1" t="s">
        <v>37</v>
      </c>
      <c r="B24" s="1" t="s">
        <v>100</v>
      </c>
      <c r="C24" s="8">
        <f>(((Variable!C20)))</f>
        <v>0</v>
      </c>
      <c r="D24" s="8">
        <f>(((Variable!D20)))</f>
        <v>0</v>
      </c>
      <c r="E24" s="8">
        <f>(((Variable!E20)))</f>
        <v>0</v>
      </c>
      <c r="F24" s="8">
        <f>(((Variable!F20)))</f>
        <v>0</v>
      </c>
      <c r="G24" s="8">
        <f>(((Variable!G20)))</f>
        <v>0</v>
      </c>
      <c r="H24" s="8">
        <f>(((Variable!H20)))</f>
        <v>0</v>
      </c>
      <c r="I24" s="8">
        <f>(((Variable!I20)))</f>
        <v>0</v>
      </c>
      <c r="J24" s="8">
        <f>(((Variable!J20)))</f>
        <v>0</v>
      </c>
      <c r="K24" s="8">
        <f>(((Variable!K20)))</f>
        <v>0</v>
      </c>
      <c r="L24" s="8">
        <f>(((Variable!L20)))</f>
        <v>0</v>
      </c>
      <c r="M24" s="8">
        <f>(((Variable!M20)))</f>
        <v>0</v>
      </c>
      <c r="N24" s="8">
        <f>(((Variable!N20)))</f>
        <v>0</v>
      </c>
      <c r="O24" s="8">
        <f>(((Variable!O20)))</f>
        <v>0</v>
      </c>
      <c r="P24" s="8">
        <f>(((Variable!P20)))</f>
        <v>0</v>
      </c>
      <c r="Q24" s="8">
        <f>(((Variable!Q20)))</f>
        <v>0</v>
      </c>
      <c r="R24" s="8">
        <f>(((Variable!R20)))</f>
        <v>0</v>
      </c>
      <c r="S24" s="8">
        <f>(((Variable!S20)))</f>
        <v>0</v>
      </c>
      <c r="T24" s="8">
        <f>(((Variable!T20)))</f>
        <v>0</v>
      </c>
      <c r="U24" s="8">
        <f>(((Variable!U20)))</f>
        <v>0</v>
      </c>
      <c r="V24" s="8">
        <f>(((Variable!V20)))</f>
        <v>0</v>
      </c>
      <c r="W24" s="8">
        <f>(((Variable!W20)))</f>
        <v>0</v>
      </c>
      <c r="X24" s="8">
        <f>(((Variable!X20)))</f>
        <v>0</v>
      </c>
      <c r="Y24" s="8">
        <f>(((Variable!Y20)))</f>
        <v>0</v>
      </c>
      <c r="Z24" s="8">
        <f>(((Variable!Z20)))</f>
        <v>0</v>
      </c>
      <c r="AA24" s="8">
        <f>(((Variable!AA20)))</f>
        <v>0</v>
      </c>
      <c r="AB24" s="8">
        <f>(((Variable!AB20)))</f>
        <v>0</v>
      </c>
      <c r="AC24" s="8">
        <f>(((Variable!AC20)))</f>
        <v>0</v>
      </c>
      <c r="AD24" s="8">
        <f>(((Variable!AD20)))</f>
        <v>0</v>
      </c>
      <c r="AE24" s="8">
        <f>(((Variable!AE20)))</f>
        <v>0</v>
      </c>
      <c r="AF24" s="8">
        <f>(((Variable!AF20)))</f>
        <v>0</v>
      </c>
      <c r="AG24" s="8">
        <f>(((Variable!AG20)))</f>
        <v>0</v>
      </c>
      <c r="AH24" s="8">
        <f>(((Variable!AH20)))</f>
        <v>0</v>
      </c>
    </row>
    <row r="25" spans="1:34" x14ac:dyDescent="0.25">
      <c r="A25" s="1" t="s">
        <v>38</v>
      </c>
      <c r="B25" s="1" t="s">
        <v>76</v>
      </c>
      <c r="C25" s="8">
        <f>(((Variable!C21)))</f>
        <v>33.835680806399999</v>
      </c>
      <c r="D25" s="8">
        <f>(((Variable!D21)))</f>
        <v>36.043904185343997</v>
      </c>
      <c r="E25" s="8">
        <f>(((Variable!E21)))</f>
        <v>13.868104465387599</v>
      </c>
      <c r="F25" s="8">
        <f>(((Variable!F21)))</f>
        <v>22.8633676037966</v>
      </c>
      <c r="G25" s="8">
        <f>(((Variable!G21)))</f>
        <v>35.462550892031999</v>
      </c>
      <c r="H25" s="8">
        <f>(((Variable!H21)))</f>
        <v>35.462550892031999</v>
      </c>
      <c r="I25" s="8">
        <f>(((Variable!I21)))</f>
        <v>30.2165296261206</v>
      </c>
      <c r="J25" s="8">
        <f>(((Variable!J21)))</f>
        <v>26.589606340555399</v>
      </c>
      <c r="K25" s="8">
        <f>(((Variable!K21)))</f>
        <v>22.902683054990199</v>
      </c>
      <c r="L25" s="8">
        <f>(((Variable!L21)))</f>
        <v>18.864047975736099</v>
      </c>
      <c r="M25" s="8">
        <f>(((Variable!M21)))</f>
        <v>13.3725241979075</v>
      </c>
      <c r="N25" s="8">
        <f>(((Variable!N21)))</f>
        <v>11.8427533535084</v>
      </c>
      <c r="O25" s="8">
        <f>(((Variable!O21)))</f>
        <v>10.8063961045677</v>
      </c>
      <c r="P25" s="8">
        <f>(((Variable!P21)))</f>
        <v>7.3468597965200404</v>
      </c>
      <c r="Q25" s="8">
        <f>(((Variable!Q21)))</f>
        <v>4.7948249340771696</v>
      </c>
      <c r="R25" s="8">
        <f>(((Variable!R21)))</f>
        <v>1.75149850494284</v>
      </c>
      <c r="S25" s="8">
        <f>(((Variable!S21)))</f>
        <v>0</v>
      </c>
      <c r="T25" s="8">
        <f>(((Variable!T21)))</f>
        <v>0</v>
      </c>
      <c r="U25" s="8">
        <f>(((Variable!U21)))</f>
        <v>0</v>
      </c>
      <c r="V25" s="8">
        <f>(((Variable!V21)))</f>
        <v>0</v>
      </c>
      <c r="W25" s="8">
        <f>(((Variable!W21)))</f>
        <v>0</v>
      </c>
      <c r="X25" s="8">
        <f>(((Variable!X21)))</f>
        <v>0</v>
      </c>
      <c r="Y25" s="8">
        <f>(((Variable!Y21)))</f>
        <v>0</v>
      </c>
      <c r="Z25" s="8">
        <f>(((Variable!Z21)))</f>
        <v>0</v>
      </c>
      <c r="AA25" s="8">
        <f>(((Variable!AA21)))</f>
        <v>0</v>
      </c>
      <c r="AB25" s="8">
        <f>(((Variable!AB21)))</f>
        <v>0</v>
      </c>
      <c r="AC25" s="8">
        <f>(((Variable!AC21)))</f>
        <v>0</v>
      </c>
      <c r="AD25" s="8">
        <f>(((Variable!AD21)))</f>
        <v>0</v>
      </c>
      <c r="AE25" s="8">
        <f>(((Variable!AE21)))</f>
        <v>0</v>
      </c>
      <c r="AF25" s="8">
        <f>(((Variable!AF21)))</f>
        <v>0</v>
      </c>
      <c r="AG25" s="8">
        <f>(((Variable!AG21)))</f>
        <v>0</v>
      </c>
      <c r="AH25" s="8">
        <f>(((Variable!AH21)))</f>
        <v>0</v>
      </c>
    </row>
    <row r="26" spans="1:34" x14ac:dyDescent="0.25">
      <c r="A26" s="1" t="s">
        <v>39</v>
      </c>
      <c r="B26" s="1" t="s">
        <v>77</v>
      </c>
      <c r="C26" s="8">
        <f>(((Variable!C22)))</f>
        <v>0</v>
      </c>
      <c r="D26" s="8">
        <f>(((Variable!D22)))</f>
        <v>2.5850689920000001</v>
      </c>
      <c r="E26" s="8">
        <f>(((Variable!E22)))</f>
        <v>0</v>
      </c>
      <c r="F26" s="8">
        <f>(((Variable!F22)))</f>
        <v>0</v>
      </c>
      <c r="G26" s="8">
        <f>(((Variable!G22)))</f>
        <v>0</v>
      </c>
      <c r="H26" s="8">
        <f>(((Variable!H22)))</f>
        <v>2.5850689920000001</v>
      </c>
      <c r="I26" s="8">
        <f>(((Variable!I22)))</f>
        <v>0</v>
      </c>
      <c r="J26" s="8">
        <f>(((Variable!J22)))</f>
        <v>0</v>
      </c>
      <c r="K26" s="8">
        <f>(((Variable!K22)))</f>
        <v>0</v>
      </c>
      <c r="L26" s="8">
        <f>(((Variable!L22)))</f>
        <v>0</v>
      </c>
      <c r="M26" s="8">
        <f>(((Variable!M22)))</f>
        <v>0</v>
      </c>
      <c r="N26" s="8">
        <f>(((Variable!N22)))</f>
        <v>0</v>
      </c>
      <c r="O26" s="8">
        <f>(((Variable!O22)))</f>
        <v>0</v>
      </c>
      <c r="P26" s="8">
        <f>(((Variable!P22)))</f>
        <v>0</v>
      </c>
      <c r="Q26" s="8">
        <f>(((Variable!Q22)))</f>
        <v>0</v>
      </c>
      <c r="R26" s="8">
        <f>(((Variable!R22)))</f>
        <v>0</v>
      </c>
      <c r="S26" s="8">
        <f>(((Variable!S22)))</f>
        <v>0</v>
      </c>
      <c r="T26" s="8">
        <f>(((Variable!T22)))</f>
        <v>0</v>
      </c>
      <c r="U26" s="8">
        <f>(((Variable!U22)))</f>
        <v>0</v>
      </c>
      <c r="V26" s="8">
        <f>(((Variable!V22)))</f>
        <v>0</v>
      </c>
      <c r="W26" s="8">
        <f>(((Variable!W22)))</f>
        <v>0</v>
      </c>
      <c r="X26" s="8">
        <f>(((Variable!X22)))</f>
        <v>0</v>
      </c>
      <c r="Y26" s="8">
        <f>(((Variable!Y22)))</f>
        <v>0</v>
      </c>
      <c r="Z26" s="8">
        <f>(((Variable!Z22)))</f>
        <v>0</v>
      </c>
      <c r="AA26" s="8">
        <f>(((Variable!AA22)))</f>
        <v>0</v>
      </c>
      <c r="AB26" s="8">
        <f>(((Variable!AB22)))</f>
        <v>0</v>
      </c>
      <c r="AC26" s="8">
        <f>(((Variable!AC22)))</f>
        <v>0</v>
      </c>
      <c r="AD26" s="8">
        <f>(((Variable!AD22)))</f>
        <v>0</v>
      </c>
      <c r="AE26" s="8">
        <f>(((Variable!AE22)))</f>
        <v>0</v>
      </c>
      <c r="AF26" s="8">
        <f>(((Variable!AF22)))</f>
        <v>0</v>
      </c>
      <c r="AG26" s="8">
        <f>(((Variable!AG22)))</f>
        <v>0</v>
      </c>
      <c r="AH26" s="8">
        <f>(((Variable!AH22)))</f>
        <v>0</v>
      </c>
    </row>
    <row r="27" spans="1:34" x14ac:dyDescent="0.25">
      <c r="A27" s="1" t="s">
        <v>40</v>
      </c>
      <c r="B27" s="1" t="s">
        <v>80</v>
      </c>
      <c r="C27" s="8">
        <f>(((Variable!C23)))</f>
        <v>0</v>
      </c>
      <c r="D27" s="8">
        <f>(((Variable!D23)))</f>
        <v>0</v>
      </c>
      <c r="E27" s="8">
        <f>(((Variable!E23)))</f>
        <v>0</v>
      </c>
      <c r="F27" s="8">
        <f>(((Variable!F23)))</f>
        <v>0</v>
      </c>
      <c r="G27" s="8">
        <f>(((Variable!G23)))</f>
        <v>0</v>
      </c>
      <c r="H27" s="8">
        <f>(((Variable!H23)))</f>
        <v>0</v>
      </c>
      <c r="I27" s="8">
        <f>(((Variable!I23)))</f>
        <v>0</v>
      </c>
      <c r="J27" s="8">
        <f>(((Variable!J23)))</f>
        <v>0</v>
      </c>
      <c r="K27" s="8">
        <f>(((Variable!K23)))</f>
        <v>0</v>
      </c>
      <c r="L27" s="8">
        <f>(((Variable!L23)))</f>
        <v>0</v>
      </c>
      <c r="M27" s="8">
        <f>(((Variable!M23)))</f>
        <v>0</v>
      </c>
      <c r="N27" s="8">
        <f>(((Variable!N23)))</f>
        <v>0</v>
      </c>
      <c r="O27" s="8">
        <f>(((Variable!O23)))</f>
        <v>0</v>
      </c>
      <c r="P27" s="8">
        <f>(((Variable!P23)))</f>
        <v>0</v>
      </c>
      <c r="Q27" s="8">
        <f>(((Variable!Q23)))</f>
        <v>0</v>
      </c>
      <c r="R27" s="8">
        <f>(((Variable!R23)))</f>
        <v>0</v>
      </c>
      <c r="S27" s="8">
        <f>(((Variable!S23)))</f>
        <v>0</v>
      </c>
      <c r="T27" s="8">
        <f>(((Variable!T23)))</f>
        <v>0</v>
      </c>
      <c r="U27" s="8">
        <f>(((Variable!U23)))</f>
        <v>0</v>
      </c>
      <c r="V27" s="8">
        <f>(((Variable!V23)))</f>
        <v>0</v>
      </c>
      <c r="W27" s="8">
        <f>(((Variable!W23)))</f>
        <v>0</v>
      </c>
      <c r="X27" s="8">
        <f>(((Variable!X23)))</f>
        <v>0</v>
      </c>
      <c r="Y27" s="8">
        <f>(((Variable!Y23)))</f>
        <v>0</v>
      </c>
      <c r="Z27" s="8">
        <f>(((Variable!Z23)))</f>
        <v>0</v>
      </c>
      <c r="AA27" s="8">
        <f>(((Variable!AA23)))</f>
        <v>0</v>
      </c>
      <c r="AB27" s="8">
        <f>(((Variable!AB23)))</f>
        <v>0</v>
      </c>
      <c r="AC27" s="8">
        <f>(((Variable!AC23)))</f>
        <v>0</v>
      </c>
      <c r="AD27" s="8">
        <f>(((Variable!AD23)))</f>
        <v>0</v>
      </c>
      <c r="AE27" s="8">
        <f>(((Variable!AE23)))</f>
        <v>0</v>
      </c>
      <c r="AF27" s="8">
        <f>(((Variable!AF23)))</f>
        <v>0</v>
      </c>
      <c r="AG27" s="8">
        <f>(((Variable!AG23)))</f>
        <v>0</v>
      </c>
      <c r="AH27" s="8">
        <f>(((Variable!AH23)))</f>
        <v>0</v>
      </c>
    </row>
    <row r="28" spans="1:34" x14ac:dyDescent="0.25">
      <c r="A28" s="1" t="s">
        <v>41</v>
      </c>
      <c r="B28" s="1" t="s">
        <v>101</v>
      </c>
      <c r="C28" s="8">
        <f>(((Variable!C24)))</f>
        <v>0</v>
      </c>
      <c r="D28" s="8">
        <f>(((Variable!D24)))</f>
        <v>0</v>
      </c>
      <c r="E28" s="8">
        <f>(((Variable!E24)))</f>
        <v>0</v>
      </c>
      <c r="F28" s="8">
        <f>(((Variable!F24)))</f>
        <v>0</v>
      </c>
      <c r="G28" s="8">
        <f>(((Variable!G24)))</f>
        <v>0</v>
      </c>
      <c r="H28" s="8">
        <f>(((Variable!H24)))</f>
        <v>0</v>
      </c>
      <c r="I28" s="8">
        <f>(((Variable!I24)))</f>
        <v>0</v>
      </c>
      <c r="J28" s="8">
        <f>(((Variable!J24)))</f>
        <v>0</v>
      </c>
      <c r="K28" s="8">
        <f>(((Variable!K24)))</f>
        <v>0</v>
      </c>
      <c r="L28" s="8">
        <f>(((Variable!L24)))</f>
        <v>0</v>
      </c>
      <c r="M28" s="8">
        <f>(((Variable!M24)))</f>
        <v>0</v>
      </c>
      <c r="N28" s="8">
        <f>(((Variable!N24)))</f>
        <v>0</v>
      </c>
      <c r="O28" s="8">
        <f>(((Variable!O24)))</f>
        <v>0</v>
      </c>
      <c r="P28" s="8">
        <f>(((Variable!P24)))</f>
        <v>0</v>
      </c>
      <c r="Q28" s="8">
        <f>(((Variable!Q24)))</f>
        <v>0</v>
      </c>
      <c r="R28" s="8">
        <f>(((Variable!R24)))</f>
        <v>0</v>
      </c>
      <c r="S28" s="8">
        <f>(((Variable!S24)))</f>
        <v>0</v>
      </c>
      <c r="T28" s="8">
        <f>(((Variable!T24)))</f>
        <v>0</v>
      </c>
      <c r="U28" s="8">
        <f>(((Variable!U24)))</f>
        <v>0</v>
      </c>
      <c r="V28" s="8">
        <f>(((Variable!V24)))</f>
        <v>0</v>
      </c>
      <c r="W28" s="8">
        <f>(((Variable!W24)))</f>
        <v>0</v>
      </c>
      <c r="X28" s="8">
        <f>(((Variable!X24)))</f>
        <v>0</v>
      </c>
      <c r="Y28" s="8">
        <f>(((Variable!Y24)))</f>
        <v>0</v>
      </c>
      <c r="Z28" s="8">
        <f>(((Variable!Z24)))</f>
        <v>0</v>
      </c>
      <c r="AA28" s="8">
        <f>(((Variable!AA24)))</f>
        <v>0</v>
      </c>
      <c r="AB28" s="8">
        <f>(((Variable!AB24)))</f>
        <v>0</v>
      </c>
      <c r="AC28" s="8">
        <f>(((Variable!AC24)))</f>
        <v>0</v>
      </c>
      <c r="AD28" s="8">
        <f>(((Variable!AD24)))</f>
        <v>0</v>
      </c>
      <c r="AE28" s="8">
        <f>(((Variable!AE24)))</f>
        <v>0</v>
      </c>
      <c r="AF28" s="8">
        <f>(((Variable!AF24)))</f>
        <v>0</v>
      </c>
      <c r="AG28" s="8">
        <f>(((Variable!AG24)))</f>
        <v>0</v>
      </c>
      <c r="AH28" s="8">
        <f>(((Variable!AH24)))</f>
        <v>0</v>
      </c>
    </row>
    <row r="29" spans="1:34" x14ac:dyDescent="0.25">
      <c r="A29" s="1" t="s">
        <v>42</v>
      </c>
      <c r="B29" s="1" t="s">
        <v>102</v>
      </c>
      <c r="C29" s="8">
        <f>(((Variable!C25)))</f>
        <v>0</v>
      </c>
      <c r="D29" s="8">
        <f>(((Variable!D25)))</f>
        <v>0</v>
      </c>
      <c r="E29" s="8">
        <f>(((Variable!E25)))</f>
        <v>0</v>
      </c>
      <c r="F29" s="8">
        <f>(((Variable!F25)))</f>
        <v>0</v>
      </c>
      <c r="G29" s="8">
        <f>(((Variable!G25)))</f>
        <v>0</v>
      </c>
      <c r="H29" s="8">
        <f>(((Variable!H25)))</f>
        <v>0</v>
      </c>
      <c r="I29" s="8">
        <f>(((Variable!I25)))</f>
        <v>0</v>
      </c>
      <c r="J29" s="8">
        <f>(((Variable!J25)))</f>
        <v>0</v>
      </c>
      <c r="K29" s="8">
        <f>(((Variable!K25)))</f>
        <v>0</v>
      </c>
      <c r="L29" s="8">
        <f>(((Variable!L25)))</f>
        <v>0</v>
      </c>
      <c r="M29" s="8">
        <f>(((Variable!M25)))</f>
        <v>0</v>
      </c>
      <c r="N29" s="8">
        <f>(((Variable!N25)))</f>
        <v>0</v>
      </c>
      <c r="O29" s="8">
        <f>(((Variable!O25)))</f>
        <v>0</v>
      </c>
      <c r="P29" s="8">
        <f>(((Variable!P25)))</f>
        <v>0</v>
      </c>
      <c r="Q29" s="8">
        <f>(((Variable!Q25)))</f>
        <v>0</v>
      </c>
      <c r="R29" s="8">
        <f>(((Variable!R25)))</f>
        <v>0</v>
      </c>
      <c r="S29" s="8">
        <f>(((Variable!S25)))</f>
        <v>0</v>
      </c>
      <c r="T29" s="8">
        <f>(((Variable!T25)))</f>
        <v>0</v>
      </c>
      <c r="U29" s="8">
        <f>(((Variable!U25)))</f>
        <v>0</v>
      </c>
      <c r="V29" s="8">
        <f>(((Variable!V25)))</f>
        <v>0</v>
      </c>
      <c r="W29" s="8">
        <f>(((Variable!W25)))</f>
        <v>0</v>
      </c>
      <c r="X29" s="8">
        <f>(((Variable!X25)))</f>
        <v>0</v>
      </c>
      <c r="Y29" s="8">
        <f>(((Variable!Y25)))</f>
        <v>0</v>
      </c>
      <c r="Z29" s="8">
        <f>(((Variable!Z25)))</f>
        <v>0</v>
      </c>
      <c r="AA29" s="8">
        <f>(((Variable!AA25)))</f>
        <v>0</v>
      </c>
      <c r="AB29" s="8">
        <f>(((Variable!AB25)))</f>
        <v>0</v>
      </c>
      <c r="AC29" s="8">
        <f>(((Variable!AC25)))</f>
        <v>0</v>
      </c>
      <c r="AD29" s="8">
        <f>(((Variable!AD25)))</f>
        <v>0</v>
      </c>
      <c r="AE29" s="8">
        <f>(((Variable!AE25)))</f>
        <v>0</v>
      </c>
      <c r="AF29" s="8">
        <f>(((Variable!AF25)))</f>
        <v>0</v>
      </c>
      <c r="AG29" s="8">
        <f>(((Variable!AG25)))</f>
        <v>0</v>
      </c>
      <c r="AH29" s="8">
        <f>(((Variable!AH25)))</f>
        <v>0</v>
      </c>
    </row>
    <row r="30" spans="1:34" x14ac:dyDescent="0.25">
      <c r="A30" s="1" t="s">
        <v>43</v>
      </c>
      <c r="B30" s="1" t="s">
        <v>81</v>
      </c>
      <c r="C30" s="8">
        <f>(((Variable!C26)))</f>
        <v>2.3087757887999998</v>
      </c>
      <c r="D30" s="8">
        <f>(((Variable!D26)))</f>
        <v>2.6349463296</v>
      </c>
      <c r="E30" s="8">
        <f>(((Variable!E26)))</f>
        <v>2.8076248511999999</v>
      </c>
      <c r="F30" s="8">
        <f>(((Variable!F26)))</f>
        <v>3.3512424192000001</v>
      </c>
      <c r="G30" s="8">
        <f>(((Variable!G26)))</f>
        <v>3.8948599871999998</v>
      </c>
      <c r="H30" s="8">
        <f>(((Variable!H26)))</f>
        <v>4.4384775552000004</v>
      </c>
      <c r="I30" s="8">
        <f>(((Variable!I26)))</f>
        <v>4.9820951231999997</v>
      </c>
      <c r="J30" s="8">
        <f>(((Variable!J26)))</f>
        <v>5.5257126911999999</v>
      </c>
      <c r="K30" s="8">
        <f>(((Variable!K26)))</f>
        <v>6.0693302592</v>
      </c>
      <c r="L30" s="8">
        <f>(((Variable!L26)))</f>
        <v>6.6129478272000002</v>
      </c>
      <c r="M30" s="8">
        <f>(((Variable!M26)))</f>
        <v>7.1565653952000003</v>
      </c>
      <c r="N30" s="8">
        <f>(((Variable!N26)))</f>
        <v>7.6746009600000002</v>
      </c>
      <c r="O30" s="8">
        <f>(((Variable!O26)))</f>
        <v>7.8130217498324201</v>
      </c>
      <c r="P30" s="8">
        <f>(((Variable!P26)))</f>
        <v>8.1862731827367607</v>
      </c>
      <c r="Q30" s="8">
        <f>(((Variable!Q26)))</f>
        <v>8.4674017532052002</v>
      </c>
      <c r="R30" s="8">
        <f>(((Variable!R26)))</f>
        <v>8.6806566434452002</v>
      </c>
      <c r="S30" s="8">
        <f>(((Variable!S26)))</f>
        <v>8.7407300419360201</v>
      </c>
      <c r="T30" s="8">
        <f>(((Variable!T26)))</f>
        <v>10.624894553191</v>
      </c>
      <c r="U30" s="8">
        <f>(((Variable!U26)))</f>
        <v>11.168512121191</v>
      </c>
      <c r="V30" s="8">
        <f>(((Variable!V26)))</f>
        <v>11.571980597393001</v>
      </c>
      <c r="W30" s="8">
        <f>(((Variable!W26)))</f>
        <v>11.571980597393001</v>
      </c>
      <c r="X30" s="8">
        <f>(((Variable!X26)))</f>
        <v>11.571980597393001</v>
      </c>
      <c r="Y30" s="8">
        <f>(((Variable!Y26)))</f>
        <v>11.571980597393001</v>
      </c>
      <c r="Z30" s="8">
        <f>(((Variable!Z26)))</f>
        <v>11.528892808567701</v>
      </c>
      <c r="AA30" s="8">
        <f>(((Variable!AA26)))</f>
        <v>11.466100405089501</v>
      </c>
      <c r="AB30" s="8">
        <f>(((Variable!AB26)))</f>
        <v>11.4369197219591</v>
      </c>
      <c r="AC30" s="8">
        <f>(((Variable!AC26)))</f>
        <v>11.3816520823069</v>
      </c>
      <c r="AD30" s="8">
        <f>(((Variable!AD26)))</f>
        <v>11.3263844426547</v>
      </c>
      <c r="AE30" s="8">
        <f>(((Variable!AE26)))</f>
        <v>11.271116803002499</v>
      </c>
      <c r="AF30" s="8">
        <f>(((Variable!AF26)))</f>
        <v>11.2245448155243</v>
      </c>
      <c r="AG30" s="8">
        <f>(((Variable!AG26)))</f>
        <v>9.5829798485930002</v>
      </c>
      <c r="AH30" s="8">
        <f>(((Variable!AH26)))</f>
        <v>9.5627587419799198</v>
      </c>
    </row>
    <row r="31" spans="1:34" x14ac:dyDescent="0.25">
      <c r="A31" s="1" t="s">
        <v>44</v>
      </c>
      <c r="B31" s="1" t="s">
        <v>82</v>
      </c>
      <c r="C31" s="8">
        <f>(((Variable!C27)))</f>
        <v>0</v>
      </c>
      <c r="D31" s="8">
        <f>(((Variable!D27)))</f>
        <v>0</v>
      </c>
      <c r="E31" s="8">
        <f>(((Variable!E27)))</f>
        <v>0</v>
      </c>
      <c r="F31" s="8">
        <f>(((Variable!F27)))</f>
        <v>0</v>
      </c>
      <c r="G31" s="8">
        <f>(((Variable!G27)))</f>
        <v>0</v>
      </c>
      <c r="H31" s="8">
        <f>(((Variable!H27)))</f>
        <v>0</v>
      </c>
      <c r="I31" s="8">
        <f>(((Variable!I27)))</f>
        <v>0</v>
      </c>
      <c r="J31" s="8">
        <f>(((Variable!J27)))</f>
        <v>0</v>
      </c>
      <c r="K31" s="8">
        <f>(((Variable!K27)))</f>
        <v>0</v>
      </c>
      <c r="L31" s="8">
        <f>(((Variable!L27)))</f>
        <v>0.154822358737772</v>
      </c>
      <c r="M31" s="8">
        <f>(((Variable!M27)))</f>
        <v>0.74489245473777199</v>
      </c>
      <c r="N31" s="8">
        <f>(((Variable!N27)))</f>
        <v>1.10280794481483</v>
      </c>
      <c r="O31" s="8">
        <f>(((Variable!O27)))</f>
        <v>1.4181636280771599</v>
      </c>
      <c r="P31" s="8">
        <f>(((Variable!P27)))</f>
        <v>1.5712596912135499</v>
      </c>
      <c r="Q31" s="8">
        <f>(((Variable!Q27)))</f>
        <v>1.60237373708862</v>
      </c>
      <c r="R31" s="8">
        <f>(((Variable!R27)))</f>
        <v>1.4204764539122201</v>
      </c>
      <c r="S31" s="8">
        <f>(((Variable!S27)))</f>
        <v>1.2653158038460599</v>
      </c>
      <c r="T31" s="8">
        <f>(((Variable!T27)))</f>
        <v>3.8638343907377699</v>
      </c>
      <c r="U31" s="8">
        <f>(((Variable!U27)))</f>
        <v>4.0484810391059201</v>
      </c>
      <c r="V31" s="8">
        <f>(((Variable!V27)))</f>
        <v>4.6013549354726502</v>
      </c>
      <c r="W31" s="8">
        <f>(((Variable!W27)))</f>
        <v>4.7977384803761698</v>
      </c>
      <c r="X31" s="8">
        <f>(((Variable!X27)))</f>
        <v>4.6781470512839904</v>
      </c>
      <c r="Y31" s="8">
        <f>(((Variable!Y27)))</f>
        <v>4.5860509644142899</v>
      </c>
      <c r="Z31" s="8">
        <f>(((Variable!Z27)))</f>
        <v>4.5536722559999996</v>
      </c>
      <c r="AA31" s="8">
        <f>(((Variable!AA27)))</f>
        <v>4.5248279165745497</v>
      </c>
      <c r="AB31" s="8">
        <f>(((Variable!AB27)))</f>
        <v>4.5188365482267203</v>
      </c>
      <c r="AC31" s="8">
        <f>(((Variable!AC27)))</f>
        <v>4.4932799624875903</v>
      </c>
      <c r="AD31" s="8">
        <f>(((Variable!AD27)))</f>
        <v>4.4677233767484603</v>
      </c>
      <c r="AE31" s="8">
        <f>(((Variable!AE27)))</f>
        <v>4.4421667910093303</v>
      </c>
      <c r="AF31" s="8">
        <f>(((Variable!AF27)))</f>
        <v>4.4231319444006401</v>
      </c>
      <c r="AG31" s="8">
        <f>(((Variable!AG27)))</f>
        <v>4.5758449164977701</v>
      </c>
      <c r="AH31" s="8">
        <f>(((Variable!AH27)))</f>
        <v>4.5536722559999996</v>
      </c>
    </row>
    <row r="32" spans="1:34" x14ac:dyDescent="0.25">
      <c r="A32" s="1" t="s">
        <v>45</v>
      </c>
      <c r="B32" s="1" t="s">
        <v>83</v>
      </c>
      <c r="C32" s="8">
        <f>(((Variable!C28)))</f>
        <v>606.47649555921998</v>
      </c>
      <c r="D32" s="8">
        <f>(((Variable!D28)))</f>
        <v>395.48354282790899</v>
      </c>
      <c r="E32" s="8">
        <f>(((Variable!E28)))</f>
        <v>548.481320480612</v>
      </c>
      <c r="F32" s="8">
        <f>(((Variable!F28)))</f>
        <v>946.05292075376599</v>
      </c>
      <c r="G32" s="8">
        <f>(((Variable!G28)))</f>
        <v>1039.92129676114</v>
      </c>
      <c r="H32" s="8">
        <f>(((Variable!H28)))</f>
        <v>879.88643766282598</v>
      </c>
      <c r="I32" s="8">
        <f>(((Variable!I28)))</f>
        <v>672.36687045060501</v>
      </c>
      <c r="J32" s="8">
        <f>(((Variable!J28)))</f>
        <v>593.54173771098704</v>
      </c>
      <c r="K32" s="8">
        <f>(((Variable!K28)))</f>
        <v>513.41260497137</v>
      </c>
      <c r="L32" s="8">
        <f>(((Variable!L28)))</f>
        <v>425.63960258224802</v>
      </c>
      <c r="M32" s="8">
        <f>(((Variable!M28)))</f>
        <v>311.21640997858901</v>
      </c>
      <c r="N32" s="8">
        <f>(((Variable!N28)))</f>
        <v>275.80333468785398</v>
      </c>
      <c r="O32" s="8">
        <f>(((Variable!O28)))</f>
        <v>247.72324054502701</v>
      </c>
      <c r="P32" s="8">
        <f>(((Variable!P28)))</f>
        <v>169.705269935833</v>
      </c>
      <c r="Q32" s="8">
        <f>(((Variable!Q28)))</f>
        <v>113.571753168841</v>
      </c>
      <c r="R32" s="8">
        <f>(((Variable!R28)))</f>
        <v>43.767643833679401</v>
      </c>
      <c r="S32" s="8">
        <f>(((Variable!S28)))</f>
        <v>0</v>
      </c>
      <c r="T32" s="8">
        <f>(((Variable!T28)))</f>
        <v>0</v>
      </c>
      <c r="U32" s="8">
        <f>(((Variable!U28)))</f>
        <v>0</v>
      </c>
      <c r="V32" s="8">
        <f>(((Variable!V28)))</f>
        <v>0</v>
      </c>
      <c r="W32" s="8">
        <f>(((Variable!W28)))</f>
        <v>0</v>
      </c>
      <c r="X32" s="8">
        <f>(((Variable!X28)))</f>
        <v>0</v>
      </c>
      <c r="Y32" s="8">
        <f>(((Variable!Y28)))</f>
        <v>0</v>
      </c>
      <c r="Z32" s="8">
        <f>(((Variable!Z28)))</f>
        <v>0</v>
      </c>
      <c r="AA32" s="8">
        <f>(((Variable!AA28)))</f>
        <v>0</v>
      </c>
      <c r="AB32" s="8">
        <f>(((Variable!AB28)))</f>
        <v>0</v>
      </c>
      <c r="AC32" s="8">
        <f>(((Variable!AC28)))</f>
        <v>0</v>
      </c>
      <c r="AD32" s="8">
        <f>(((Variable!AD28)))</f>
        <v>0</v>
      </c>
      <c r="AE32" s="8">
        <f>(((Variable!AE28)))</f>
        <v>0</v>
      </c>
      <c r="AF32" s="8">
        <f>(((Variable!AF28)))</f>
        <v>0</v>
      </c>
      <c r="AG32" s="8">
        <f>(((Variable!AG28)))</f>
        <v>0</v>
      </c>
      <c r="AH32" s="8">
        <f>(((Variable!AH28)))</f>
        <v>0</v>
      </c>
    </row>
    <row r="33" spans="1:34" x14ac:dyDescent="0.25">
      <c r="A33" s="1" t="s">
        <v>92</v>
      </c>
      <c r="B33" s="1" t="s">
        <v>103</v>
      </c>
      <c r="C33" s="8">
        <f>(((Variable!C29)))</f>
        <v>0</v>
      </c>
      <c r="D33" s="8">
        <f>(((Variable!D29)))</f>
        <v>0</v>
      </c>
      <c r="E33" s="8">
        <f>(((Variable!E29)))</f>
        <v>0</v>
      </c>
      <c r="F33" s="8">
        <f>(((Variable!F29)))</f>
        <v>0</v>
      </c>
      <c r="G33" s="8">
        <f>(((Variable!G29)))</f>
        <v>0</v>
      </c>
      <c r="H33" s="8">
        <f>(((Variable!H29)))</f>
        <v>0</v>
      </c>
      <c r="I33" s="8">
        <f>(((Variable!I29)))</f>
        <v>0</v>
      </c>
      <c r="J33" s="8">
        <f>(((Variable!J29)))</f>
        <v>0</v>
      </c>
      <c r="K33" s="8">
        <f>(((Variable!K29)))</f>
        <v>0</v>
      </c>
      <c r="L33" s="8">
        <f>(((Variable!L29)))</f>
        <v>0</v>
      </c>
      <c r="M33" s="8">
        <f>(((Variable!M29)))</f>
        <v>0</v>
      </c>
      <c r="N33" s="8">
        <f>(((Variable!N29)))</f>
        <v>0</v>
      </c>
      <c r="O33" s="8">
        <f>(((Variable!O29)))</f>
        <v>0</v>
      </c>
      <c r="P33" s="8">
        <f>(((Variable!P29)))</f>
        <v>0</v>
      </c>
      <c r="Q33" s="8">
        <f>(((Variable!Q29)))</f>
        <v>0</v>
      </c>
      <c r="R33" s="8">
        <f>(((Variable!R29)))</f>
        <v>0</v>
      </c>
      <c r="S33" s="8">
        <f>(((Variable!S29)))</f>
        <v>0</v>
      </c>
      <c r="T33" s="8">
        <f>(((Variable!T29)))</f>
        <v>0</v>
      </c>
      <c r="U33" s="8">
        <f>(((Variable!U29)))</f>
        <v>0</v>
      </c>
      <c r="V33" s="8">
        <f>(((Variable!V29)))</f>
        <v>0</v>
      </c>
      <c r="W33" s="8">
        <f>(((Variable!W29)))</f>
        <v>0</v>
      </c>
      <c r="X33" s="8">
        <f>(((Variable!X29)))</f>
        <v>0</v>
      </c>
      <c r="Y33" s="8">
        <f>(((Variable!Y29)))</f>
        <v>0</v>
      </c>
      <c r="Z33" s="8">
        <f>(((Variable!Z29)))</f>
        <v>0</v>
      </c>
      <c r="AA33" s="8">
        <f>(((Variable!AA29)))</f>
        <v>0</v>
      </c>
      <c r="AB33" s="8">
        <f>(((Variable!AB29)))</f>
        <v>0</v>
      </c>
      <c r="AC33" s="8">
        <f>(((Variable!AC29)))</f>
        <v>0</v>
      </c>
      <c r="AD33" s="8">
        <f>(((Variable!AD29)))</f>
        <v>0</v>
      </c>
      <c r="AE33" s="8">
        <f>(((Variable!AE29)))</f>
        <v>0</v>
      </c>
      <c r="AF33" s="8">
        <f>(((Variable!AF29)))</f>
        <v>0</v>
      </c>
      <c r="AG33" s="8">
        <f>(((Variable!AG29)))</f>
        <v>0</v>
      </c>
      <c r="AH33" s="8">
        <f>(((Variable!AH29)))</f>
        <v>0</v>
      </c>
    </row>
    <row r="34" spans="1:34" x14ac:dyDescent="0.25">
      <c r="A34" s="1" t="s">
        <v>46</v>
      </c>
      <c r="B34" s="1" t="s">
        <v>84</v>
      </c>
      <c r="C34" s="8">
        <f>(((Variable!C30)))</f>
        <v>1.915</v>
      </c>
      <c r="D34" s="8">
        <f>(((Variable!D30)))</f>
        <v>0.71099999999999997</v>
      </c>
      <c r="E34" s="8">
        <f>(((Variable!E30)))</f>
        <v>2.5680000000000001</v>
      </c>
      <c r="F34" s="8">
        <f>(((Variable!F30)))</f>
        <v>2.7</v>
      </c>
      <c r="G34" s="8">
        <f>(((Variable!G30)))</f>
        <v>1.9350000000000001</v>
      </c>
      <c r="H34" s="8">
        <f>(((Variable!H30)))</f>
        <v>1.62</v>
      </c>
      <c r="I34" s="8">
        <f>(((Variable!I30)))</f>
        <v>1.44</v>
      </c>
      <c r="J34" s="8">
        <f>(((Variable!J30)))</f>
        <v>1.44</v>
      </c>
      <c r="K34" s="8">
        <f>(((Variable!K30)))</f>
        <v>1.44</v>
      </c>
      <c r="L34" s="8">
        <f>(((Variable!L30)))</f>
        <v>1.44</v>
      </c>
      <c r="M34" s="8">
        <f>(((Variable!M30)))</f>
        <v>1.44</v>
      </c>
      <c r="N34" s="8">
        <f>(((Variable!N30)))</f>
        <v>1.44</v>
      </c>
      <c r="O34" s="8">
        <f>(((Variable!O30)))</f>
        <v>1.44</v>
      </c>
      <c r="P34" s="8">
        <f>(((Variable!P30)))</f>
        <v>1.44</v>
      </c>
      <c r="Q34" s="8">
        <f>(((Variable!Q30)))</f>
        <v>1.44</v>
      </c>
      <c r="R34" s="8">
        <f>(((Variable!R30)))</f>
        <v>1.44</v>
      </c>
      <c r="S34" s="8">
        <f>(((Variable!S30)))</f>
        <v>0</v>
      </c>
      <c r="T34" s="8">
        <f>(((Variable!T30)))</f>
        <v>0</v>
      </c>
      <c r="U34" s="8">
        <f>(((Variable!U30)))</f>
        <v>0</v>
      </c>
      <c r="V34" s="8">
        <f>(((Variable!V30)))</f>
        <v>0</v>
      </c>
      <c r="W34" s="8">
        <f>(((Variable!W30)))</f>
        <v>0</v>
      </c>
      <c r="X34" s="8">
        <f>(((Variable!X30)))</f>
        <v>0</v>
      </c>
      <c r="Y34" s="8">
        <f>(((Variable!Y30)))</f>
        <v>0</v>
      </c>
      <c r="Z34" s="8">
        <f>(((Variable!Z30)))</f>
        <v>0</v>
      </c>
      <c r="AA34" s="8">
        <f>(((Variable!AA30)))</f>
        <v>0</v>
      </c>
      <c r="AB34" s="8">
        <f>(((Variable!AB30)))</f>
        <v>0</v>
      </c>
      <c r="AC34" s="8">
        <f>(((Variable!AC30)))</f>
        <v>0</v>
      </c>
      <c r="AD34" s="8">
        <f>(((Variable!AD30)))</f>
        <v>0</v>
      </c>
      <c r="AE34" s="8">
        <f>(((Variable!AE30)))</f>
        <v>0</v>
      </c>
      <c r="AF34" s="8">
        <f>(((Variable!AF30)))</f>
        <v>0</v>
      </c>
      <c r="AG34" s="8">
        <f>(((Variable!AG30)))</f>
        <v>0</v>
      </c>
      <c r="AH34" s="8">
        <f>(((Variable!AH30)))</f>
        <v>0</v>
      </c>
    </row>
    <row r="35" spans="1:34" x14ac:dyDescent="0.25">
      <c r="A35" s="1" t="s">
        <v>47</v>
      </c>
      <c r="B35" s="1" t="s">
        <v>85</v>
      </c>
      <c r="C35" s="8">
        <f>(((Variable!C31)))</f>
        <v>48.350999999999999</v>
      </c>
      <c r="D35" s="8">
        <f>(((Variable!D31)))</f>
        <v>17.062000000000001</v>
      </c>
      <c r="E35" s="8">
        <f>(((Variable!E31)))</f>
        <v>27.55</v>
      </c>
      <c r="F35" s="8">
        <f>(((Variable!F31)))</f>
        <v>27.968</v>
      </c>
      <c r="G35" s="8">
        <f>(((Variable!G31)))</f>
        <v>28.385999999999999</v>
      </c>
      <c r="H35" s="8">
        <f>(((Variable!H31)))</f>
        <v>28.803999999999998</v>
      </c>
      <c r="I35" s="8">
        <f>(((Variable!I31)))</f>
        <v>29.222000000000001</v>
      </c>
      <c r="J35" s="8">
        <f>(((Variable!J31)))</f>
        <v>28.841999999999999</v>
      </c>
      <c r="K35" s="8">
        <f>(((Variable!K31)))</f>
        <v>28.423999999999999</v>
      </c>
      <c r="L35" s="8">
        <f>(((Variable!L31)))</f>
        <v>28.006</v>
      </c>
      <c r="M35" s="8">
        <f>(((Variable!M31)))</f>
        <v>27.626000000000001</v>
      </c>
      <c r="N35" s="8">
        <f>(((Variable!N31)))</f>
        <v>27.207999999999998</v>
      </c>
      <c r="O35" s="8">
        <f>(((Variable!O31)))</f>
        <v>0</v>
      </c>
      <c r="P35" s="8">
        <f>(((Variable!P31)))</f>
        <v>0</v>
      </c>
      <c r="Q35" s="8">
        <f>(((Variable!Q31)))</f>
        <v>0</v>
      </c>
      <c r="R35" s="8">
        <f>(((Variable!R31)))</f>
        <v>0</v>
      </c>
      <c r="S35" s="8">
        <f>(((Variable!S31)))</f>
        <v>0</v>
      </c>
      <c r="T35" s="8">
        <f>(((Variable!T31)))</f>
        <v>0</v>
      </c>
      <c r="U35" s="8">
        <f>(((Variable!U31)))</f>
        <v>0</v>
      </c>
      <c r="V35" s="8">
        <f>(((Variable!V31)))</f>
        <v>0</v>
      </c>
      <c r="W35" s="8">
        <f>(((Variable!W31)))</f>
        <v>0</v>
      </c>
      <c r="X35" s="8">
        <f>(((Variable!X31)))</f>
        <v>0</v>
      </c>
      <c r="Y35" s="8">
        <f>(((Variable!Y31)))</f>
        <v>0</v>
      </c>
      <c r="Z35" s="8">
        <f>(((Variable!Z31)))</f>
        <v>0</v>
      </c>
      <c r="AA35" s="8">
        <f>(((Variable!AA31)))</f>
        <v>0</v>
      </c>
      <c r="AB35" s="8">
        <f>(((Variable!AB31)))</f>
        <v>0</v>
      </c>
      <c r="AC35" s="8">
        <f>(((Variable!AC31)))</f>
        <v>0</v>
      </c>
      <c r="AD35" s="8">
        <f>(((Variable!AD31)))</f>
        <v>0</v>
      </c>
      <c r="AE35" s="8">
        <f>(((Variable!AE31)))</f>
        <v>0</v>
      </c>
      <c r="AF35" s="8">
        <f>(((Variable!AF31)))</f>
        <v>0</v>
      </c>
      <c r="AG35" s="8">
        <f>(((Variable!AG31)))</f>
        <v>0</v>
      </c>
      <c r="AH35" s="8">
        <f>(((Variable!AH31)))</f>
        <v>0</v>
      </c>
    </row>
    <row r="36" spans="1:34" x14ac:dyDescent="0.25">
      <c r="A36" s="1" t="s">
        <v>93</v>
      </c>
      <c r="B36" s="1" t="s">
        <v>155</v>
      </c>
      <c r="C36" s="8">
        <f>(((Variable!C32)))</f>
        <v>0</v>
      </c>
      <c r="D36" s="8">
        <f>(((Variable!D32)))</f>
        <v>0</v>
      </c>
      <c r="E36" s="8">
        <f>(((Variable!E32)))</f>
        <v>0</v>
      </c>
      <c r="F36" s="8">
        <f>(((Variable!F32)))</f>
        <v>0</v>
      </c>
      <c r="G36" s="8">
        <f>(((Variable!G32)))</f>
        <v>0</v>
      </c>
      <c r="H36" s="8">
        <f>(((Variable!H32)))</f>
        <v>0</v>
      </c>
      <c r="I36" s="8">
        <f>(((Variable!I32)))</f>
        <v>0</v>
      </c>
      <c r="J36" s="8">
        <f>(((Variable!J32)))</f>
        <v>0</v>
      </c>
      <c r="K36" s="8">
        <f>(((Variable!K32)))</f>
        <v>0</v>
      </c>
      <c r="L36" s="8">
        <f>(((Variable!L32)))</f>
        <v>0</v>
      </c>
      <c r="M36" s="8">
        <f>(((Variable!M32)))</f>
        <v>0</v>
      </c>
      <c r="N36" s="8">
        <f>(((Variable!N32)))</f>
        <v>0</v>
      </c>
      <c r="O36" s="8">
        <f>(((Variable!O32)))</f>
        <v>0</v>
      </c>
      <c r="P36" s="8">
        <f>(((Variable!P32)))</f>
        <v>0</v>
      </c>
      <c r="Q36" s="8">
        <f>(((Variable!Q32)))</f>
        <v>0</v>
      </c>
      <c r="R36" s="8">
        <f>(((Variable!R32)))</f>
        <v>0</v>
      </c>
      <c r="S36" s="8">
        <f>(((Variable!S32)))</f>
        <v>0</v>
      </c>
      <c r="T36" s="8">
        <f>(((Variable!T32)))</f>
        <v>0</v>
      </c>
      <c r="U36" s="8">
        <f>(((Variable!U32)))</f>
        <v>0</v>
      </c>
      <c r="V36" s="8">
        <f>(((Variable!V32)))</f>
        <v>0</v>
      </c>
      <c r="W36" s="8">
        <f>(((Variable!W32)))</f>
        <v>0</v>
      </c>
      <c r="X36" s="8">
        <f>(((Variable!X32)))</f>
        <v>0</v>
      </c>
      <c r="Y36" s="8">
        <f>(((Variable!Y32)))</f>
        <v>0</v>
      </c>
      <c r="Z36" s="8">
        <f>(((Variable!Z32)))</f>
        <v>0</v>
      </c>
      <c r="AA36" s="8">
        <f>(((Variable!AA32)))</f>
        <v>0</v>
      </c>
      <c r="AB36" s="8">
        <f>(((Variable!AB32)))</f>
        <v>0</v>
      </c>
      <c r="AC36" s="8">
        <f>(((Variable!AC32)))</f>
        <v>0</v>
      </c>
      <c r="AD36" s="8">
        <f>(((Variable!AD32)))</f>
        <v>0</v>
      </c>
      <c r="AE36" s="8">
        <f>(((Variable!AE32)))</f>
        <v>0</v>
      </c>
      <c r="AF36" s="8">
        <f>(((Variable!AF32)))</f>
        <v>0</v>
      </c>
      <c r="AG36" s="8">
        <f>(((Variable!AG32)))</f>
        <v>0</v>
      </c>
      <c r="AH36" s="8">
        <f>(((Variable!AH32)))</f>
        <v>0</v>
      </c>
    </row>
    <row r="37" spans="1:34" x14ac:dyDescent="0.25">
      <c r="A37" s="1" t="s">
        <v>48</v>
      </c>
      <c r="B37" s="1" t="s">
        <v>104</v>
      </c>
      <c r="C37" s="8">
        <f>(((Variable!C33)))</f>
        <v>0</v>
      </c>
      <c r="D37" s="8">
        <f>(((Variable!D33)))</f>
        <v>0</v>
      </c>
      <c r="E37" s="8">
        <f>(((Variable!E33)))</f>
        <v>0</v>
      </c>
      <c r="F37" s="8">
        <f>(((Variable!F33)))</f>
        <v>0</v>
      </c>
      <c r="G37" s="8">
        <f>(((Variable!G33)))</f>
        <v>0</v>
      </c>
      <c r="H37" s="8">
        <f>(((Variable!H33)))</f>
        <v>0</v>
      </c>
      <c r="I37" s="8">
        <f>(((Variable!I33)))</f>
        <v>0</v>
      </c>
      <c r="J37" s="8">
        <f>(((Variable!J33)))</f>
        <v>0</v>
      </c>
      <c r="K37" s="8">
        <f>(((Variable!K33)))</f>
        <v>0</v>
      </c>
      <c r="L37" s="8">
        <f>(((Variable!L33)))</f>
        <v>0</v>
      </c>
      <c r="M37" s="8">
        <f>(((Variable!M33)))</f>
        <v>0</v>
      </c>
      <c r="N37" s="8">
        <f>(((Variable!N33)))</f>
        <v>0</v>
      </c>
      <c r="O37" s="8">
        <f>(((Variable!O33)))</f>
        <v>0</v>
      </c>
      <c r="P37" s="8">
        <f>(((Variable!P33)))</f>
        <v>0</v>
      </c>
      <c r="Q37" s="8">
        <f>(((Variable!Q33)))</f>
        <v>0</v>
      </c>
      <c r="R37" s="8">
        <f>(((Variable!R33)))</f>
        <v>0</v>
      </c>
      <c r="S37" s="8">
        <f>(((Variable!S33)))</f>
        <v>0</v>
      </c>
      <c r="T37" s="8">
        <f>(((Variable!T33)))</f>
        <v>0</v>
      </c>
      <c r="U37" s="8">
        <f>(((Variable!U33)))</f>
        <v>0</v>
      </c>
      <c r="V37" s="8">
        <f>(((Variable!V33)))</f>
        <v>0</v>
      </c>
      <c r="W37" s="8">
        <f>(((Variable!W33)))</f>
        <v>0</v>
      </c>
      <c r="X37" s="8">
        <f>(((Variable!X33)))</f>
        <v>0</v>
      </c>
      <c r="Y37" s="8">
        <f>(((Variable!Y33)))</f>
        <v>0</v>
      </c>
      <c r="Z37" s="8">
        <f>(((Variable!Z33)))</f>
        <v>0</v>
      </c>
      <c r="AA37" s="8">
        <f>(((Variable!AA33)))</f>
        <v>0</v>
      </c>
      <c r="AB37" s="8">
        <f>(((Variable!AB33)))</f>
        <v>0</v>
      </c>
      <c r="AC37" s="8">
        <f>(((Variable!AC33)))</f>
        <v>0</v>
      </c>
      <c r="AD37" s="8">
        <f>(((Variable!AD33)))</f>
        <v>0</v>
      </c>
      <c r="AE37" s="8">
        <f>(((Variable!AE33)))</f>
        <v>0</v>
      </c>
      <c r="AF37" s="8">
        <f>(((Variable!AF33)))</f>
        <v>0</v>
      </c>
      <c r="AG37" s="8">
        <f>(((Variable!AG33)))</f>
        <v>0</v>
      </c>
      <c r="AH37" s="8">
        <f>(((Variable!AH33)))</f>
        <v>0</v>
      </c>
    </row>
    <row r="38" spans="1:34" x14ac:dyDescent="0.25">
      <c r="A38" s="12" t="s">
        <v>13</v>
      </c>
      <c r="B38" s="12"/>
      <c r="C38" s="9">
        <v>2019</v>
      </c>
      <c r="D38" s="9">
        <v>2020</v>
      </c>
      <c r="E38" s="9">
        <v>2021</v>
      </c>
      <c r="F38" s="9">
        <v>2022</v>
      </c>
      <c r="G38" s="9">
        <v>2023</v>
      </c>
      <c r="H38" s="9">
        <v>2024</v>
      </c>
      <c r="I38" s="9">
        <v>2025</v>
      </c>
      <c r="J38" s="9">
        <v>2026</v>
      </c>
      <c r="K38" s="9">
        <v>2027</v>
      </c>
      <c r="L38" s="9">
        <v>2028</v>
      </c>
      <c r="M38" s="9">
        <v>2029</v>
      </c>
      <c r="N38" s="9">
        <v>2030</v>
      </c>
      <c r="O38" s="9">
        <v>2031</v>
      </c>
      <c r="P38" s="9">
        <v>2032</v>
      </c>
      <c r="Q38" s="9">
        <v>2033</v>
      </c>
      <c r="R38" s="9">
        <v>2034</v>
      </c>
      <c r="S38" s="9">
        <v>2035</v>
      </c>
      <c r="T38" s="9">
        <v>2036</v>
      </c>
      <c r="U38" s="9">
        <v>2037</v>
      </c>
      <c r="V38" s="9">
        <v>2038</v>
      </c>
      <c r="W38" s="9">
        <v>2039</v>
      </c>
      <c r="X38" s="9">
        <v>2040</v>
      </c>
      <c r="Y38" s="9">
        <v>2041</v>
      </c>
      <c r="Z38" s="9">
        <v>2042</v>
      </c>
      <c r="AA38" s="9">
        <v>2043</v>
      </c>
      <c r="AB38" s="9">
        <v>2044</v>
      </c>
      <c r="AC38" s="9">
        <v>2045</v>
      </c>
      <c r="AD38" s="9">
        <v>2046</v>
      </c>
      <c r="AE38" s="9">
        <v>2047</v>
      </c>
      <c r="AF38" s="9">
        <v>2048</v>
      </c>
      <c r="AG38" s="9">
        <v>2049</v>
      </c>
      <c r="AH38" s="9">
        <v>2050</v>
      </c>
    </row>
    <row r="39" spans="1:34" x14ac:dyDescent="0.25">
      <c r="A39" s="1" t="s">
        <v>23</v>
      </c>
      <c r="B39" s="1" t="s">
        <v>94</v>
      </c>
      <c r="C39" s="8">
        <f>Fixed!C2</f>
        <v>38.024999999999999</v>
      </c>
      <c r="D39" s="8">
        <f>Fixed!D2</f>
        <v>37.65</v>
      </c>
      <c r="E39" s="8">
        <f>Fixed!E2</f>
        <v>37.299999999999997</v>
      </c>
      <c r="F39" s="8">
        <f>Fixed!F2</f>
        <v>36.924999999999997</v>
      </c>
      <c r="G39" s="8">
        <f>Fixed!G2</f>
        <v>36.549999999999997</v>
      </c>
      <c r="H39" s="8">
        <f>Fixed!H2</f>
        <v>36.200000000000003</v>
      </c>
      <c r="I39" s="8">
        <f>Fixed!I2</f>
        <v>35.825000000000003</v>
      </c>
      <c r="J39" s="8">
        <f>Fixed!J2</f>
        <v>35.450000000000003</v>
      </c>
      <c r="K39" s="8">
        <f>Fixed!K2</f>
        <v>35.1</v>
      </c>
      <c r="L39" s="8">
        <f>Fixed!L2</f>
        <v>34.725000000000001</v>
      </c>
      <c r="M39" s="8">
        <f>Fixed!M2</f>
        <v>34.35</v>
      </c>
      <c r="N39" s="8">
        <f>Fixed!N2</f>
        <v>34</v>
      </c>
      <c r="O39" s="8">
        <f>Fixed!O2</f>
        <v>33.799999999999997</v>
      </c>
      <c r="P39" s="8">
        <f>Fixed!P2</f>
        <v>33.6</v>
      </c>
      <c r="Q39" s="8">
        <f>Fixed!Q2</f>
        <v>33.4</v>
      </c>
      <c r="R39" s="8">
        <f>Fixed!R2</f>
        <v>33.200000000000003</v>
      </c>
      <c r="S39" s="8">
        <f>Fixed!S2</f>
        <v>33</v>
      </c>
      <c r="T39" s="8">
        <f>Fixed!T2</f>
        <v>32.799999999999997</v>
      </c>
      <c r="U39" s="8">
        <f>Fixed!U2</f>
        <v>32.6</v>
      </c>
      <c r="V39" s="8">
        <f>Fixed!V2</f>
        <v>32.4</v>
      </c>
      <c r="W39" s="8">
        <f>Fixed!W2</f>
        <v>32.200000000000003</v>
      </c>
      <c r="X39" s="8">
        <f>Fixed!X2</f>
        <v>32</v>
      </c>
      <c r="Y39" s="8">
        <f>Fixed!Y2</f>
        <v>31.8</v>
      </c>
      <c r="Z39" s="8">
        <f>Fixed!Z2</f>
        <v>31.6</v>
      </c>
      <c r="AA39" s="8">
        <f>Fixed!AA2</f>
        <v>31.4</v>
      </c>
      <c r="AB39" s="8">
        <f>Fixed!AB2</f>
        <v>31.2</v>
      </c>
      <c r="AC39" s="8">
        <f>Fixed!AC2</f>
        <v>31</v>
      </c>
      <c r="AD39" s="8">
        <f>Fixed!AD2</f>
        <v>30.8</v>
      </c>
      <c r="AE39" s="8">
        <f>Fixed!AE2</f>
        <v>30.6</v>
      </c>
      <c r="AF39" s="8">
        <f>Fixed!AF2</f>
        <v>30.4</v>
      </c>
      <c r="AG39" s="8">
        <f>Fixed!AG2</f>
        <v>30.2</v>
      </c>
      <c r="AH39" s="8">
        <f>Fixed!AH2</f>
        <v>30</v>
      </c>
    </row>
    <row r="40" spans="1:34" x14ac:dyDescent="0.25">
      <c r="A40" s="1" t="s">
        <v>88</v>
      </c>
      <c r="B40" s="1" t="s">
        <v>154</v>
      </c>
      <c r="C40" s="8">
        <f>Fixed!C3</f>
        <v>0</v>
      </c>
      <c r="D40" s="8">
        <f>Fixed!D3</f>
        <v>0</v>
      </c>
      <c r="E40" s="8">
        <f>Fixed!E3</f>
        <v>0</v>
      </c>
      <c r="F40" s="8">
        <f>Fixed!F3</f>
        <v>0</v>
      </c>
      <c r="G40" s="8">
        <f>Fixed!G3</f>
        <v>0</v>
      </c>
      <c r="H40" s="8">
        <f>Fixed!H3</f>
        <v>0</v>
      </c>
      <c r="I40" s="8">
        <f>Fixed!I3</f>
        <v>0</v>
      </c>
      <c r="J40" s="8">
        <f>Fixed!J3</f>
        <v>0</v>
      </c>
      <c r="K40" s="8">
        <f>Fixed!K3</f>
        <v>0</v>
      </c>
      <c r="L40" s="8">
        <f>Fixed!L3</f>
        <v>0</v>
      </c>
      <c r="M40" s="8">
        <f>Fixed!M3</f>
        <v>0</v>
      </c>
      <c r="N40" s="8">
        <f>Fixed!N3</f>
        <v>0</v>
      </c>
      <c r="O40" s="8">
        <f>Fixed!O3</f>
        <v>0</v>
      </c>
      <c r="P40" s="8">
        <f>Fixed!P3</f>
        <v>0</v>
      </c>
      <c r="Q40" s="8">
        <f>Fixed!Q3</f>
        <v>0</v>
      </c>
      <c r="R40" s="8">
        <f>Fixed!R3</f>
        <v>0</v>
      </c>
      <c r="S40" s="8">
        <f>Fixed!S3</f>
        <v>0</v>
      </c>
      <c r="T40" s="8">
        <f>Fixed!T3</f>
        <v>0</v>
      </c>
      <c r="U40" s="8">
        <f>Fixed!U3</f>
        <v>0</v>
      </c>
      <c r="V40" s="8">
        <f>Fixed!V3</f>
        <v>0</v>
      </c>
      <c r="W40" s="8">
        <f>Fixed!W3</f>
        <v>0</v>
      </c>
      <c r="X40" s="8">
        <f>Fixed!X3</f>
        <v>0</v>
      </c>
      <c r="Y40" s="8">
        <f>Fixed!Y3</f>
        <v>0</v>
      </c>
      <c r="Z40" s="8">
        <f>Fixed!Z3</f>
        <v>0</v>
      </c>
      <c r="AA40" s="8">
        <f>Fixed!AA3</f>
        <v>0</v>
      </c>
      <c r="AB40" s="8">
        <f>Fixed!AB3</f>
        <v>0</v>
      </c>
      <c r="AC40" s="8">
        <f>Fixed!AC3</f>
        <v>0</v>
      </c>
      <c r="AD40" s="8">
        <f>Fixed!AD3</f>
        <v>0</v>
      </c>
      <c r="AE40" s="8">
        <f>Fixed!AE3</f>
        <v>0</v>
      </c>
      <c r="AF40" s="8">
        <f>Fixed!AF3</f>
        <v>0</v>
      </c>
      <c r="AG40" s="8">
        <f>Fixed!AG3</f>
        <v>0</v>
      </c>
      <c r="AH40" s="8">
        <f>Fixed!AH3</f>
        <v>0</v>
      </c>
    </row>
    <row r="41" spans="1:34" x14ac:dyDescent="0.25">
      <c r="A41" s="1" t="s">
        <v>89</v>
      </c>
      <c r="B41" s="1" t="s">
        <v>95</v>
      </c>
      <c r="C41" s="8">
        <f>Fixed!C4</f>
        <v>0</v>
      </c>
      <c r="D41" s="8">
        <f>Fixed!D4</f>
        <v>0</v>
      </c>
      <c r="E41" s="8">
        <f>Fixed!E4</f>
        <v>0</v>
      </c>
      <c r="F41" s="8">
        <f>Fixed!F4</f>
        <v>0</v>
      </c>
      <c r="G41" s="8">
        <f>Fixed!G4</f>
        <v>0</v>
      </c>
      <c r="H41" s="8">
        <f>Fixed!H4</f>
        <v>0</v>
      </c>
      <c r="I41" s="8">
        <f>Fixed!I4</f>
        <v>0</v>
      </c>
      <c r="J41" s="8">
        <f>Fixed!J4</f>
        <v>0</v>
      </c>
      <c r="K41" s="8">
        <f>Fixed!K4</f>
        <v>0</v>
      </c>
      <c r="L41" s="8">
        <f>Fixed!L4</f>
        <v>0</v>
      </c>
      <c r="M41" s="8">
        <f>Fixed!M4</f>
        <v>0</v>
      </c>
      <c r="N41" s="8">
        <f>Fixed!N4</f>
        <v>0</v>
      </c>
      <c r="O41" s="8">
        <f>Fixed!O4</f>
        <v>0</v>
      </c>
      <c r="P41" s="8">
        <f>Fixed!P4</f>
        <v>0</v>
      </c>
      <c r="Q41" s="8">
        <f>Fixed!Q4</f>
        <v>0</v>
      </c>
      <c r="R41" s="8">
        <f>Fixed!R4</f>
        <v>0</v>
      </c>
      <c r="S41" s="8">
        <f>Fixed!S4</f>
        <v>0</v>
      </c>
      <c r="T41" s="8">
        <f>Fixed!T4</f>
        <v>22.391999999999999</v>
      </c>
      <c r="U41" s="8">
        <f>Fixed!U4</f>
        <v>22.506</v>
      </c>
      <c r="V41" s="8">
        <f>Fixed!V4</f>
        <v>22.62</v>
      </c>
      <c r="W41" s="8">
        <f>Fixed!W4</f>
        <v>22.734000000000002</v>
      </c>
      <c r="X41" s="8">
        <f>Fixed!X4</f>
        <v>22.847999999999999</v>
      </c>
      <c r="Y41" s="8">
        <f>Fixed!Y4</f>
        <v>22.963999999999999</v>
      </c>
      <c r="Z41" s="8">
        <f>Fixed!Z4</f>
        <v>23.077999999999999</v>
      </c>
      <c r="AA41" s="8">
        <f>Fixed!AA4</f>
        <v>23.192</v>
      </c>
      <c r="AB41" s="8">
        <f>Fixed!AB4</f>
        <v>23.306000000000001</v>
      </c>
      <c r="AC41" s="8">
        <f>Fixed!AC4</f>
        <v>23.42</v>
      </c>
      <c r="AD41" s="8">
        <f>Fixed!AD4</f>
        <v>23.533999999999999</v>
      </c>
      <c r="AE41" s="8">
        <f>Fixed!AE4</f>
        <v>23.648</v>
      </c>
      <c r="AF41" s="8">
        <f>Fixed!AF4</f>
        <v>23.762</v>
      </c>
      <c r="AG41" s="8">
        <f>Fixed!AG4</f>
        <v>23.878</v>
      </c>
      <c r="AH41" s="8">
        <f>Fixed!AH4</f>
        <v>23.992000000000001</v>
      </c>
    </row>
    <row r="42" spans="1:34" x14ac:dyDescent="0.25">
      <c r="A42" s="1" t="s">
        <v>90</v>
      </c>
      <c r="B42" s="1" t="s">
        <v>96</v>
      </c>
      <c r="C42" s="8">
        <f>Fixed!C5</f>
        <v>0</v>
      </c>
      <c r="D42" s="8">
        <f>Fixed!D5</f>
        <v>0</v>
      </c>
      <c r="E42" s="8">
        <f>Fixed!E5</f>
        <v>0</v>
      </c>
      <c r="F42" s="8">
        <f>Fixed!F5</f>
        <v>0</v>
      </c>
      <c r="G42" s="8">
        <f>Fixed!G5</f>
        <v>0</v>
      </c>
      <c r="H42" s="8">
        <f>Fixed!H5</f>
        <v>0</v>
      </c>
      <c r="I42" s="8">
        <f>Fixed!I5</f>
        <v>0</v>
      </c>
      <c r="J42" s="8">
        <f>Fixed!J5</f>
        <v>0</v>
      </c>
      <c r="K42" s="8">
        <f>Fixed!K5</f>
        <v>0</v>
      </c>
      <c r="L42" s="8">
        <f>Fixed!L5</f>
        <v>0</v>
      </c>
      <c r="M42" s="8">
        <f>Fixed!M5</f>
        <v>0</v>
      </c>
      <c r="N42" s="8">
        <f>Fixed!N5</f>
        <v>0</v>
      </c>
      <c r="O42" s="8">
        <f>Fixed!O5</f>
        <v>0</v>
      </c>
      <c r="P42" s="8">
        <f>Fixed!P5</f>
        <v>0</v>
      </c>
      <c r="Q42" s="8">
        <f>Fixed!Q5</f>
        <v>0</v>
      </c>
      <c r="R42" s="8">
        <f>Fixed!R5</f>
        <v>0</v>
      </c>
      <c r="S42" s="8">
        <f>Fixed!S5</f>
        <v>0</v>
      </c>
      <c r="T42" s="8">
        <f>Fixed!T5</f>
        <v>26.09</v>
      </c>
      <c r="U42" s="8">
        <f>Fixed!U5</f>
        <v>52.01</v>
      </c>
      <c r="V42" s="8">
        <f>Fixed!V5</f>
        <v>51.84</v>
      </c>
      <c r="W42" s="8">
        <f>Fixed!W5</f>
        <v>51.674999999999997</v>
      </c>
      <c r="X42" s="8">
        <f>Fixed!X5</f>
        <v>51.505000000000003</v>
      </c>
      <c r="Y42" s="8">
        <f>Fixed!Y5</f>
        <v>51.505000000000003</v>
      </c>
      <c r="Z42" s="8">
        <f>Fixed!Z5</f>
        <v>51.505000000000003</v>
      </c>
      <c r="AA42" s="8">
        <f>Fixed!AA5</f>
        <v>51.505000000000003</v>
      </c>
      <c r="AB42" s="8">
        <f>Fixed!AB5</f>
        <v>51.505000000000003</v>
      </c>
      <c r="AC42" s="8">
        <f>Fixed!AC5</f>
        <v>51.505000000000003</v>
      </c>
      <c r="AD42" s="8">
        <f>Fixed!AD5</f>
        <v>51.505000000000003</v>
      </c>
      <c r="AE42" s="8">
        <f>Fixed!AE5</f>
        <v>51.505000000000003</v>
      </c>
      <c r="AF42" s="8">
        <f>Fixed!AF5</f>
        <v>51.505000000000003</v>
      </c>
      <c r="AG42" s="8">
        <f>Fixed!AG5</f>
        <v>51.505000000000003</v>
      </c>
      <c r="AH42" s="8">
        <f>Fixed!AH5</f>
        <v>51.505000000000003</v>
      </c>
    </row>
    <row r="43" spans="1:34" x14ac:dyDescent="0.25">
      <c r="A43" s="1" t="s">
        <v>24</v>
      </c>
      <c r="B43" s="1" t="s">
        <v>54</v>
      </c>
      <c r="C43" s="8">
        <f>Fixed!C6</f>
        <v>0</v>
      </c>
      <c r="D43" s="8">
        <f>Fixed!D6</f>
        <v>0</v>
      </c>
      <c r="E43" s="8">
        <f>Fixed!E6</f>
        <v>0</v>
      </c>
      <c r="F43" s="8">
        <f>Fixed!F6</f>
        <v>0</v>
      </c>
      <c r="G43" s="8">
        <f>Fixed!G6</f>
        <v>0</v>
      </c>
      <c r="H43" s="8">
        <f>Fixed!H6</f>
        <v>0</v>
      </c>
      <c r="I43" s="8">
        <f>Fixed!I6</f>
        <v>0</v>
      </c>
      <c r="J43" s="8">
        <f>Fixed!J6</f>
        <v>0</v>
      </c>
      <c r="K43" s="8">
        <f>Fixed!K6</f>
        <v>0</v>
      </c>
      <c r="L43" s="8">
        <f>Fixed!L6</f>
        <v>0</v>
      </c>
      <c r="M43" s="8">
        <f>Fixed!M6</f>
        <v>0</v>
      </c>
      <c r="N43" s="8">
        <f>Fixed!N6</f>
        <v>0</v>
      </c>
      <c r="O43" s="8">
        <f>Fixed!O6</f>
        <v>0</v>
      </c>
      <c r="P43" s="8">
        <f>Fixed!P6</f>
        <v>0</v>
      </c>
      <c r="Q43" s="8">
        <f>Fixed!Q6</f>
        <v>0</v>
      </c>
      <c r="R43" s="8">
        <f>Fixed!R6</f>
        <v>0</v>
      </c>
      <c r="S43" s="8">
        <f>Fixed!S6</f>
        <v>0</v>
      </c>
      <c r="T43" s="8">
        <f>Fixed!T6</f>
        <v>0</v>
      </c>
      <c r="U43" s="8">
        <f>Fixed!U6</f>
        <v>0</v>
      </c>
      <c r="V43" s="8">
        <f>Fixed!V6</f>
        <v>0</v>
      </c>
      <c r="W43" s="8">
        <f>Fixed!W6</f>
        <v>0</v>
      </c>
      <c r="X43" s="8">
        <f>Fixed!X6</f>
        <v>0</v>
      </c>
      <c r="Y43" s="8">
        <f>Fixed!Y6</f>
        <v>0</v>
      </c>
      <c r="Z43" s="8">
        <f>Fixed!Z6</f>
        <v>0</v>
      </c>
      <c r="AA43" s="8">
        <f>Fixed!AA6</f>
        <v>0</v>
      </c>
      <c r="AB43" s="8">
        <f>Fixed!AB6</f>
        <v>0</v>
      </c>
      <c r="AC43" s="8">
        <f>Fixed!AC6</f>
        <v>0</v>
      </c>
      <c r="AD43" s="8">
        <f>Fixed!AD6</f>
        <v>0</v>
      </c>
      <c r="AE43" s="8">
        <f>Fixed!AE6</f>
        <v>0</v>
      </c>
      <c r="AF43" s="8">
        <f>Fixed!AF6</f>
        <v>0</v>
      </c>
      <c r="AG43" s="8">
        <f>Fixed!AG6</f>
        <v>0</v>
      </c>
      <c r="AH43" s="8">
        <f>Fixed!AH6</f>
        <v>0</v>
      </c>
    </row>
    <row r="44" spans="1:34" x14ac:dyDescent="0.25">
      <c r="A44" s="1" t="s">
        <v>25</v>
      </c>
      <c r="B44" s="1" t="s">
        <v>55</v>
      </c>
      <c r="C44" s="8">
        <f>Fixed!C7</f>
        <v>0</v>
      </c>
      <c r="D44" s="8">
        <f>Fixed!D7</f>
        <v>0</v>
      </c>
      <c r="E44" s="8">
        <f>Fixed!E7</f>
        <v>0</v>
      </c>
      <c r="F44" s="8">
        <f>Fixed!F7</f>
        <v>0</v>
      </c>
      <c r="G44" s="8">
        <f>Fixed!G7</f>
        <v>0</v>
      </c>
      <c r="H44" s="8">
        <f>Fixed!H7</f>
        <v>0</v>
      </c>
      <c r="I44" s="8">
        <f>Fixed!I7</f>
        <v>0</v>
      </c>
      <c r="J44" s="8">
        <f>Fixed!J7</f>
        <v>0</v>
      </c>
      <c r="K44" s="8">
        <f>Fixed!K7</f>
        <v>0</v>
      </c>
      <c r="L44" s="8">
        <f>Fixed!L7</f>
        <v>0</v>
      </c>
      <c r="M44" s="8">
        <f>Fixed!M7</f>
        <v>0</v>
      </c>
      <c r="N44" s="8">
        <f>Fixed!N7</f>
        <v>0</v>
      </c>
      <c r="O44" s="8">
        <f>Fixed!O7</f>
        <v>0</v>
      </c>
      <c r="P44" s="8">
        <f>Fixed!P7</f>
        <v>0</v>
      </c>
      <c r="Q44" s="8">
        <f>Fixed!Q7</f>
        <v>0</v>
      </c>
      <c r="R44" s="8">
        <f>Fixed!R7</f>
        <v>0</v>
      </c>
      <c r="S44" s="8">
        <f>Fixed!S7</f>
        <v>0</v>
      </c>
      <c r="T44" s="8">
        <f>Fixed!T7</f>
        <v>0</v>
      </c>
      <c r="U44" s="8">
        <f>Fixed!U7</f>
        <v>0</v>
      </c>
      <c r="V44" s="8">
        <f>Fixed!V7</f>
        <v>0</v>
      </c>
      <c r="W44" s="8">
        <f>Fixed!W7</f>
        <v>0</v>
      </c>
      <c r="X44" s="8">
        <f>Fixed!X7</f>
        <v>0</v>
      </c>
      <c r="Y44" s="8">
        <f>Fixed!Y7</f>
        <v>0</v>
      </c>
      <c r="Z44" s="8">
        <f>Fixed!Z7</f>
        <v>0</v>
      </c>
      <c r="AA44" s="8">
        <f>Fixed!AA7</f>
        <v>0</v>
      </c>
      <c r="AB44" s="8">
        <f>Fixed!AB7</f>
        <v>0</v>
      </c>
      <c r="AC44" s="8">
        <f>Fixed!AC7</f>
        <v>0</v>
      </c>
      <c r="AD44" s="8">
        <f>Fixed!AD7</f>
        <v>0</v>
      </c>
      <c r="AE44" s="8">
        <f>Fixed!AE7</f>
        <v>0</v>
      </c>
      <c r="AF44" s="8">
        <f>Fixed!AF7</f>
        <v>0</v>
      </c>
      <c r="AG44" s="8">
        <f>Fixed!AG7</f>
        <v>0</v>
      </c>
      <c r="AH44" s="8">
        <f>Fixed!AH7</f>
        <v>0</v>
      </c>
    </row>
    <row r="45" spans="1:34" x14ac:dyDescent="0.25">
      <c r="A45" s="1" t="s">
        <v>26</v>
      </c>
      <c r="B45" s="1" t="s">
        <v>56</v>
      </c>
      <c r="C45" s="8">
        <f>Fixed!C8</f>
        <v>0</v>
      </c>
      <c r="D45" s="8">
        <f>Fixed!D8</f>
        <v>0</v>
      </c>
      <c r="E45" s="8">
        <f>Fixed!E8</f>
        <v>0</v>
      </c>
      <c r="F45" s="8">
        <f>Fixed!F8</f>
        <v>0</v>
      </c>
      <c r="G45" s="8">
        <f>Fixed!G8</f>
        <v>0</v>
      </c>
      <c r="H45" s="8">
        <f>Fixed!H8</f>
        <v>0</v>
      </c>
      <c r="I45" s="8">
        <f>Fixed!I8</f>
        <v>0</v>
      </c>
      <c r="J45" s="8">
        <f>Fixed!J8</f>
        <v>0</v>
      </c>
      <c r="K45" s="8">
        <f>Fixed!K8</f>
        <v>0</v>
      </c>
      <c r="L45" s="8">
        <f>Fixed!L8</f>
        <v>0</v>
      </c>
      <c r="M45" s="8">
        <f>Fixed!M8</f>
        <v>0</v>
      </c>
      <c r="N45" s="8">
        <f>Fixed!N8</f>
        <v>0</v>
      </c>
      <c r="O45" s="8">
        <f>Fixed!O8</f>
        <v>0</v>
      </c>
      <c r="P45" s="8">
        <f>Fixed!P8</f>
        <v>0</v>
      </c>
      <c r="Q45" s="8">
        <f>Fixed!Q8</f>
        <v>0</v>
      </c>
      <c r="R45" s="8">
        <f>Fixed!R8</f>
        <v>0</v>
      </c>
      <c r="S45" s="8">
        <f>Fixed!S8</f>
        <v>0</v>
      </c>
      <c r="T45" s="8">
        <f>Fixed!T8</f>
        <v>0</v>
      </c>
      <c r="U45" s="8">
        <f>Fixed!U8</f>
        <v>0</v>
      </c>
      <c r="V45" s="8">
        <f>Fixed!V8</f>
        <v>0</v>
      </c>
      <c r="W45" s="8">
        <f>Fixed!W8</f>
        <v>0</v>
      </c>
      <c r="X45" s="8">
        <f>Fixed!X8</f>
        <v>0</v>
      </c>
      <c r="Y45" s="8">
        <f>Fixed!Y8</f>
        <v>0</v>
      </c>
      <c r="Z45" s="8">
        <f>Fixed!Z8</f>
        <v>0</v>
      </c>
      <c r="AA45" s="8">
        <f>Fixed!AA8</f>
        <v>0</v>
      </c>
      <c r="AB45" s="8">
        <f>Fixed!AB8</f>
        <v>0</v>
      </c>
      <c r="AC45" s="8">
        <f>Fixed!AC8</f>
        <v>0</v>
      </c>
      <c r="AD45" s="8">
        <f>Fixed!AD8</f>
        <v>0</v>
      </c>
      <c r="AE45" s="8">
        <f>Fixed!AE8</f>
        <v>0</v>
      </c>
      <c r="AF45" s="8">
        <f>Fixed!AF8</f>
        <v>0</v>
      </c>
      <c r="AG45" s="8">
        <f>Fixed!AG8</f>
        <v>0</v>
      </c>
      <c r="AH45" s="8">
        <f>Fixed!AH8</f>
        <v>0</v>
      </c>
    </row>
    <row r="46" spans="1:34" x14ac:dyDescent="0.25">
      <c r="A46" s="1" t="s">
        <v>27</v>
      </c>
      <c r="B46" s="1" t="s">
        <v>57</v>
      </c>
      <c r="C46" s="8">
        <f>Fixed!C9</f>
        <v>0</v>
      </c>
      <c r="D46" s="8">
        <f>Fixed!D9</f>
        <v>0</v>
      </c>
      <c r="E46" s="8">
        <f>Fixed!E9</f>
        <v>0</v>
      </c>
      <c r="F46" s="8">
        <f>Fixed!F9</f>
        <v>0</v>
      </c>
      <c r="G46" s="8">
        <f>Fixed!G9</f>
        <v>0</v>
      </c>
      <c r="H46" s="8">
        <f>Fixed!H9</f>
        <v>0</v>
      </c>
      <c r="I46" s="8">
        <f>Fixed!I9</f>
        <v>0</v>
      </c>
      <c r="J46" s="8">
        <f>Fixed!J9</f>
        <v>0</v>
      </c>
      <c r="K46" s="8">
        <f>Fixed!K9</f>
        <v>0</v>
      </c>
      <c r="L46" s="8">
        <f>Fixed!L9</f>
        <v>0</v>
      </c>
      <c r="M46" s="8">
        <f>Fixed!M9</f>
        <v>0</v>
      </c>
      <c r="N46" s="8">
        <f>Fixed!N9</f>
        <v>0</v>
      </c>
      <c r="O46" s="8">
        <f>Fixed!O9</f>
        <v>0</v>
      </c>
      <c r="P46" s="8">
        <f>Fixed!P9</f>
        <v>0</v>
      </c>
      <c r="Q46" s="8">
        <f>Fixed!Q9</f>
        <v>0</v>
      </c>
      <c r="R46" s="8">
        <f>Fixed!R9</f>
        <v>0</v>
      </c>
      <c r="S46" s="8">
        <f>Fixed!S9</f>
        <v>0</v>
      </c>
      <c r="T46" s="8">
        <f>Fixed!T9</f>
        <v>0</v>
      </c>
      <c r="U46" s="8">
        <f>Fixed!U9</f>
        <v>0</v>
      </c>
      <c r="V46" s="8">
        <f>Fixed!V9</f>
        <v>0</v>
      </c>
      <c r="W46" s="8">
        <f>Fixed!W9</f>
        <v>0</v>
      </c>
      <c r="X46" s="8">
        <f>Fixed!X9</f>
        <v>0</v>
      </c>
      <c r="Y46" s="8">
        <f>Fixed!Y9</f>
        <v>0</v>
      </c>
      <c r="Z46" s="8">
        <f>Fixed!Z9</f>
        <v>0</v>
      </c>
      <c r="AA46" s="8">
        <f>Fixed!AA9</f>
        <v>0</v>
      </c>
      <c r="AB46" s="8">
        <f>Fixed!AB9</f>
        <v>0</v>
      </c>
      <c r="AC46" s="8">
        <f>Fixed!AC9</f>
        <v>0</v>
      </c>
      <c r="AD46" s="8">
        <f>Fixed!AD9</f>
        <v>0</v>
      </c>
      <c r="AE46" s="8">
        <f>Fixed!AE9</f>
        <v>0</v>
      </c>
      <c r="AF46" s="8">
        <f>Fixed!AF9</f>
        <v>0</v>
      </c>
      <c r="AG46" s="8">
        <f>Fixed!AG9</f>
        <v>0</v>
      </c>
      <c r="AH46" s="8">
        <f>Fixed!AH9</f>
        <v>0</v>
      </c>
    </row>
    <row r="47" spans="1:34" x14ac:dyDescent="0.25">
      <c r="A47" s="1" t="s">
        <v>28</v>
      </c>
      <c r="B47" s="1" t="s">
        <v>97</v>
      </c>
      <c r="C47" s="8">
        <f>Fixed!C10</f>
        <v>30.42</v>
      </c>
      <c r="D47" s="8">
        <f>Fixed!D10</f>
        <v>30.12</v>
      </c>
      <c r="E47" s="8">
        <f>Fixed!E10</f>
        <v>29.84</v>
      </c>
      <c r="F47" s="8">
        <f>Fixed!F10</f>
        <v>29.54</v>
      </c>
      <c r="G47" s="8">
        <f>Fixed!G10</f>
        <v>29.24</v>
      </c>
      <c r="H47" s="8">
        <f>Fixed!H10</f>
        <v>28.96</v>
      </c>
      <c r="I47" s="8">
        <f>Fixed!I10</f>
        <v>28.66</v>
      </c>
      <c r="J47" s="8">
        <f>Fixed!J10</f>
        <v>28.36</v>
      </c>
      <c r="K47" s="8">
        <f>Fixed!K10</f>
        <v>28.08</v>
      </c>
      <c r="L47" s="8">
        <f>Fixed!L10</f>
        <v>27.78</v>
      </c>
      <c r="M47" s="8">
        <f>Fixed!M10</f>
        <v>27.48</v>
      </c>
      <c r="N47" s="8">
        <f>Fixed!N10</f>
        <v>27.2</v>
      </c>
      <c r="O47" s="8">
        <f>Fixed!O10</f>
        <v>27.04</v>
      </c>
      <c r="P47" s="8">
        <f>Fixed!P10</f>
        <v>26.88</v>
      </c>
      <c r="Q47" s="8">
        <f>Fixed!Q10</f>
        <v>26.72</v>
      </c>
      <c r="R47" s="8">
        <f>Fixed!R10</f>
        <v>26.56</v>
      </c>
      <c r="S47" s="8">
        <f>Fixed!S10</f>
        <v>26.4</v>
      </c>
      <c r="T47" s="8">
        <f>Fixed!T10</f>
        <v>65.599999999999994</v>
      </c>
      <c r="U47" s="8">
        <f>Fixed!U10</f>
        <v>65.2</v>
      </c>
      <c r="V47" s="8">
        <f>Fixed!V10</f>
        <v>77.760000000000005</v>
      </c>
      <c r="W47" s="8">
        <f>Fixed!W10</f>
        <v>77.28</v>
      </c>
      <c r="X47" s="8">
        <f>Fixed!X10</f>
        <v>76.8</v>
      </c>
      <c r="Y47" s="8">
        <f>Fixed!Y10</f>
        <v>76.319999999999993</v>
      </c>
      <c r="Z47" s="8">
        <f>Fixed!Z10</f>
        <v>75.84</v>
      </c>
      <c r="AA47" s="8">
        <f>Fixed!AA10</f>
        <v>75.36</v>
      </c>
      <c r="AB47" s="8">
        <f>Fixed!AB10</f>
        <v>74.88</v>
      </c>
      <c r="AC47" s="8">
        <f>Fixed!AC10</f>
        <v>74.400000000000006</v>
      </c>
      <c r="AD47" s="8">
        <f>Fixed!AD10</f>
        <v>73.92</v>
      </c>
      <c r="AE47" s="8">
        <f>Fixed!AE10</f>
        <v>73.44</v>
      </c>
      <c r="AF47" s="8">
        <f>Fixed!AF10</f>
        <v>72.959999999999994</v>
      </c>
      <c r="AG47" s="8">
        <f>Fixed!AG10</f>
        <v>72.48</v>
      </c>
      <c r="AH47" s="8">
        <f>Fixed!AH10</f>
        <v>72</v>
      </c>
    </row>
    <row r="48" spans="1:34" x14ac:dyDescent="0.25">
      <c r="A48" s="1" t="s">
        <v>29</v>
      </c>
      <c r="B48" s="1" t="s">
        <v>63</v>
      </c>
      <c r="C48" s="8">
        <f>Fixed!C11</f>
        <v>0</v>
      </c>
      <c r="D48" s="8">
        <f>Fixed!D11</f>
        <v>0</v>
      </c>
      <c r="E48" s="8">
        <f>Fixed!E11</f>
        <v>0</v>
      </c>
      <c r="F48" s="8">
        <f>Fixed!F11</f>
        <v>0</v>
      </c>
      <c r="G48" s="8">
        <f>Fixed!G11</f>
        <v>0</v>
      </c>
      <c r="H48" s="8">
        <f>Fixed!H11</f>
        <v>0</v>
      </c>
      <c r="I48" s="8">
        <f>Fixed!I11</f>
        <v>0</v>
      </c>
      <c r="J48" s="8">
        <f>Fixed!J11</f>
        <v>0</v>
      </c>
      <c r="K48" s="8">
        <f>Fixed!K11</f>
        <v>0</v>
      </c>
      <c r="L48" s="8">
        <f>Fixed!L11</f>
        <v>0</v>
      </c>
      <c r="M48" s="8">
        <f>Fixed!M11</f>
        <v>0</v>
      </c>
      <c r="N48" s="8">
        <f>Fixed!N11</f>
        <v>0</v>
      </c>
      <c r="O48" s="8">
        <f>Fixed!O11</f>
        <v>0</v>
      </c>
      <c r="P48" s="8">
        <f>Fixed!P11</f>
        <v>0</v>
      </c>
      <c r="Q48" s="8">
        <f>Fixed!Q11</f>
        <v>0</v>
      </c>
      <c r="R48" s="8">
        <f>Fixed!R11</f>
        <v>0</v>
      </c>
      <c r="S48" s="8">
        <f>Fixed!S11</f>
        <v>0</v>
      </c>
      <c r="T48" s="8">
        <f>Fixed!T11</f>
        <v>0</v>
      </c>
      <c r="U48" s="8">
        <f>Fixed!U11</f>
        <v>0</v>
      </c>
      <c r="V48" s="8">
        <f>Fixed!V11</f>
        <v>0</v>
      </c>
      <c r="W48" s="8">
        <f>Fixed!W11</f>
        <v>0</v>
      </c>
      <c r="X48" s="8">
        <f>Fixed!X11</f>
        <v>0</v>
      </c>
      <c r="Y48" s="8">
        <f>Fixed!Y11</f>
        <v>0</v>
      </c>
      <c r="Z48" s="8">
        <f>Fixed!Z11</f>
        <v>0</v>
      </c>
      <c r="AA48" s="8">
        <f>Fixed!AA11</f>
        <v>0</v>
      </c>
      <c r="AB48" s="8">
        <f>Fixed!AB11</f>
        <v>0</v>
      </c>
      <c r="AC48" s="8">
        <f>Fixed!AC11</f>
        <v>0</v>
      </c>
      <c r="AD48" s="8">
        <f>Fixed!AD11</f>
        <v>0</v>
      </c>
      <c r="AE48" s="8">
        <f>Fixed!AE11</f>
        <v>0</v>
      </c>
      <c r="AF48" s="8">
        <f>Fixed!AF11</f>
        <v>0</v>
      </c>
      <c r="AG48" s="8">
        <f>Fixed!AG11</f>
        <v>0</v>
      </c>
      <c r="AH48" s="8">
        <f>Fixed!AH11</f>
        <v>0</v>
      </c>
    </row>
    <row r="49" spans="1:34" x14ac:dyDescent="0.25">
      <c r="A49" s="1" t="s">
        <v>30</v>
      </c>
      <c r="B49" s="1" t="s">
        <v>64</v>
      </c>
      <c r="C49" s="8">
        <f>Fixed!C12</f>
        <v>803145.05346239998</v>
      </c>
      <c r="D49" s="8">
        <f>Fixed!D12</f>
        <v>828998.01990720001</v>
      </c>
      <c r="E49" s="8">
        <f>Fixed!E12</f>
        <v>852706.75279679999</v>
      </c>
      <c r="F49" s="8">
        <f>Fixed!F12</f>
        <v>852706.75279679999</v>
      </c>
      <c r="G49" s="8">
        <f>Fixed!G12</f>
        <v>852706.75279679999</v>
      </c>
      <c r="H49" s="8">
        <f>Fixed!H12</f>
        <v>852706.75279679999</v>
      </c>
      <c r="I49" s="8">
        <f>Fixed!I12</f>
        <v>852706.75279679999</v>
      </c>
      <c r="J49" s="8">
        <f>Fixed!J12</f>
        <v>852706.75279679999</v>
      </c>
      <c r="K49" s="8">
        <f>Fixed!K12</f>
        <v>852706.75279679999</v>
      </c>
      <c r="L49" s="8">
        <f>Fixed!L12</f>
        <v>852706.75279679999</v>
      </c>
      <c r="M49" s="8">
        <f>Fixed!M12</f>
        <v>852706.75279679999</v>
      </c>
      <c r="N49" s="8">
        <f>Fixed!N12</f>
        <v>852706.75279679999</v>
      </c>
      <c r="O49" s="8">
        <f>Fixed!O12</f>
        <v>852706.75279679999</v>
      </c>
      <c r="P49" s="8">
        <f>Fixed!P12</f>
        <v>852706.75279679999</v>
      </c>
      <c r="Q49" s="8">
        <f>Fixed!Q12</f>
        <v>852706.75279679999</v>
      </c>
      <c r="R49" s="8">
        <f>Fixed!R12</f>
        <v>852706.75279679999</v>
      </c>
      <c r="S49" s="8">
        <f>Fixed!S12</f>
        <v>852706.75279679999</v>
      </c>
      <c r="T49" s="8">
        <f>Fixed!T12</f>
        <v>852706.75279679999</v>
      </c>
      <c r="U49" s="8">
        <f>Fixed!U12</f>
        <v>852706.75279679999</v>
      </c>
      <c r="V49" s="8">
        <f>Fixed!V12</f>
        <v>852706.75279679999</v>
      </c>
      <c r="W49" s="8">
        <f>Fixed!W12</f>
        <v>852706.75279679999</v>
      </c>
      <c r="X49" s="8">
        <f>Fixed!X12</f>
        <v>852706.75279679999</v>
      </c>
      <c r="Y49" s="8">
        <f>Fixed!Y12</f>
        <v>852706.75279679999</v>
      </c>
      <c r="Z49" s="8">
        <f>Fixed!Z12</f>
        <v>852706.75279679999</v>
      </c>
      <c r="AA49" s="8">
        <f>Fixed!AA12</f>
        <v>852706.75279679999</v>
      </c>
      <c r="AB49" s="8">
        <f>Fixed!AB12</f>
        <v>852706.75279679999</v>
      </c>
      <c r="AC49" s="8">
        <f>Fixed!AC12</f>
        <v>852706.75279679999</v>
      </c>
      <c r="AD49" s="8">
        <f>Fixed!AD12</f>
        <v>852706.75279679999</v>
      </c>
      <c r="AE49" s="8">
        <f>Fixed!AE12</f>
        <v>852706.75279679999</v>
      </c>
      <c r="AF49" s="8">
        <f>Fixed!AF12</f>
        <v>852706.75279679999</v>
      </c>
      <c r="AG49" s="8">
        <f>Fixed!AG12</f>
        <v>852706.75279679999</v>
      </c>
      <c r="AH49" s="8">
        <f>Fixed!AH12</f>
        <v>852706.75279679999</v>
      </c>
    </row>
    <row r="50" spans="1:34" x14ac:dyDescent="0.25">
      <c r="A50" s="1" t="s">
        <v>31</v>
      </c>
      <c r="B50" s="1" t="s">
        <v>65</v>
      </c>
      <c r="C50" s="8">
        <f>Fixed!C13</f>
        <v>4.3144</v>
      </c>
      <c r="D50" s="8">
        <f>Fixed!D13</f>
        <v>4.7870999999999997</v>
      </c>
      <c r="E50" s="8">
        <f>Fixed!E13</f>
        <v>5.2450000000000001</v>
      </c>
      <c r="F50" s="8">
        <f>Fixed!F13</f>
        <v>15.513</v>
      </c>
      <c r="G50" s="8">
        <f>Fixed!G13</f>
        <v>25.484999999999999</v>
      </c>
      <c r="H50" s="8">
        <f>Fixed!H13</f>
        <v>35.167999999999999</v>
      </c>
      <c r="I50" s="8">
        <f>Fixed!I13</f>
        <v>34.65</v>
      </c>
      <c r="J50" s="8">
        <f>Fixed!J13</f>
        <v>34.131999999999998</v>
      </c>
      <c r="K50" s="8">
        <f>Fixed!K13</f>
        <v>33.613999999999997</v>
      </c>
      <c r="L50" s="8">
        <f>Fixed!L13</f>
        <v>33.103000000000002</v>
      </c>
      <c r="M50" s="8">
        <f>Fixed!M13</f>
        <v>32.585000000000001</v>
      </c>
      <c r="N50" s="8">
        <f>Fixed!N13</f>
        <v>32.067</v>
      </c>
      <c r="O50" s="8">
        <f>Fixed!O13</f>
        <v>31.997</v>
      </c>
      <c r="P50" s="8">
        <f>Fixed!P13</f>
        <v>31.927</v>
      </c>
      <c r="Q50" s="8">
        <f>Fixed!Q13</f>
        <v>31.85</v>
      </c>
      <c r="R50" s="8">
        <f>Fixed!R13</f>
        <v>40.86</v>
      </c>
      <c r="S50" s="8">
        <f>Fixed!S13</f>
        <v>49.83</v>
      </c>
      <c r="T50" s="8">
        <f>Fixed!T13</f>
        <v>58.76</v>
      </c>
      <c r="U50" s="8">
        <f>Fixed!U13</f>
        <v>67.635000000000005</v>
      </c>
      <c r="V50" s="8">
        <f>Fixed!V13</f>
        <v>67.484999999999999</v>
      </c>
      <c r="W50" s="8">
        <f>Fixed!W13</f>
        <v>67.334999999999994</v>
      </c>
      <c r="X50" s="8">
        <f>Fixed!X13</f>
        <v>67.17</v>
      </c>
      <c r="Y50" s="8">
        <f>Fixed!Y13</f>
        <v>67.034999999999997</v>
      </c>
      <c r="Z50" s="8">
        <f>Fixed!Z13</f>
        <v>66.900000000000006</v>
      </c>
      <c r="AA50" s="8">
        <f>Fixed!AA13</f>
        <v>66.765000000000001</v>
      </c>
      <c r="AB50" s="8">
        <f>Fixed!AB13</f>
        <v>66.63</v>
      </c>
      <c r="AC50" s="8">
        <f>Fixed!AC13</f>
        <v>66.495000000000005</v>
      </c>
      <c r="AD50" s="8">
        <f>Fixed!AD13</f>
        <v>66.36</v>
      </c>
      <c r="AE50" s="8">
        <f>Fixed!AE13</f>
        <v>66.209999999999994</v>
      </c>
      <c r="AF50" s="8">
        <f>Fixed!AF13</f>
        <v>66.075000000000003</v>
      </c>
      <c r="AG50" s="8">
        <f>Fixed!AG13</f>
        <v>65.94</v>
      </c>
      <c r="AH50" s="8">
        <f>Fixed!AH13</f>
        <v>65.805000000000007</v>
      </c>
    </row>
    <row r="51" spans="1:34" x14ac:dyDescent="0.25">
      <c r="A51" s="1" t="s">
        <v>32</v>
      </c>
      <c r="B51" s="1" t="s">
        <v>66</v>
      </c>
      <c r="C51" s="8">
        <f>Fixed!C14</f>
        <v>205.92</v>
      </c>
      <c r="D51" s="8">
        <f>Fixed!D14</f>
        <v>204.36</v>
      </c>
      <c r="E51" s="8">
        <f>Fixed!E14</f>
        <v>146.66820000000001</v>
      </c>
      <c r="F51" s="8">
        <f>Fixed!F14</f>
        <v>145.5402</v>
      </c>
      <c r="G51" s="8">
        <f>Fixed!G14</f>
        <v>144.41220000000001</v>
      </c>
      <c r="H51" s="8">
        <f>Fixed!H14</f>
        <v>0</v>
      </c>
      <c r="I51" s="8">
        <f>Fixed!I14</f>
        <v>0</v>
      </c>
      <c r="J51" s="8">
        <f>Fixed!J14</f>
        <v>0</v>
      </c>
      <c r="K51" s="8">
        <f>Fixed!K14</f>
        <v>0</v>
      </c>
      <c r="L51" s="8">
        <f>Fixed!L14</f>
        <v>0</v>
      </c>
      <c r="M51" s="8">
        <f>Fixed!M14</f>
        <v>0</v>
      </c>
      <c r="N51" s="8">
        <f>Fixed!N14</f>
        <v>0</v>
      </c>
      <c r="O51" s="8">
        <f>Fixed!O14</f>
        <v>0</v>
      </c>
      <c r="P51" s="8">
        <f>Fixed!P14</f>
        <v>0</v>
      </c>
      <c r="Q51" s="8">
        <f>Fixed!Q14</f>
        <v>0</v>
      </c>
      <c r="R51" s="8">
        <f>Fixed!R14</f>
        <v>0</v>
      </c>
      <c r="S51" s="8">
        <f>Fixed!S14</f>
        <v>0</v>
      </c>
      <c r="T51" s="8">
        <f>Fixed!T14</f>
        <v>0</v>
      </c>
      <c r="U51" s="8">
        <f>Fixed!U14</f>
        <v>0</v>
      </c>
      <c r="V51" s="8">
        <f>Fixed!V14</f>
        <v>0</v>
      </c>
      <c r="W51" s="8">
        <f>Fixed!W14</f>
        <v>0</v>
      </c>
      <c r="X51" s="8">
        <f>Fixed!X14</f>
        <v>0</v>
      </c>
      <c r="Y51" s="8">
        <f>Fixed!Y14</f>
        <v>0</v>
      </c>
      <c r="Z51" s="8">
        <f>Fixed!Z14</f>
        <v>0</v>
      </c>
      <c r="AA51" s="8">
        <f>Fixed!AA14</f>
        <v>0</v>
      </c>
      <c r="AB51" s="8">
        <f>Fixed!AB14</f>
        <v>0</v>
      </c>
      <c r="AC51" s="8">
        <f>Fixed!AC14</f>
        <v>0</v>
      </c>
      <c r="AD51" s="8">
        <f>Fixed!AD14</f>
        <v>0</v>
      </c>
      <c r="AE51" s="8">
        <f>Fixed!AE14</f>
        <v>0</v>
      </c>
      <c r="AF51" s="8">
        <f>Fixed!AF14</f>
        <v>0</v>
      </c>
      <c r="AG51" s="8">
        <f>Fixed!AG14</f>
        <v>0</v>
      </c>
      <c r="AH51" s="8">
        <f>Fixed!AH14</f>
        <v>0</v>
      </c>
    </row>
    <row r="52" spans="1:34" x14ac:dyDescent="0.25">
      <c r="A52" s="1" t="s">
        <v>91</v>
      </c>
      <c r="B52" s="1" t="s">
        <v>98</v>
      </c>
      <c r="C52" s="8">
        <f>Fixed!C15</f>
        <v>0</v>
      </c>
      <c r="D52" s="8">
        <f>Fixed!D15</f>
        <v>0</v>
      </c>
      <c r="E52" s="8">
        <f>Fixed!E15</f>
        <v>0</v>
      </c>
      <c r="F52" s="8">
        <f>Fixed!F15</f>
        <v>0</v>
      </c>
      <c r="G52" s="8">
        <f>Fixed!G15</f>
        <v>35.847000000000001</v>
      </c>
      <c r="H52" s="8">
        <f>Fixed!H15</f>
        <v>35.573999999999998</v>
      </c>
      <c r="I52" s="8">
        <f>Fixed!I15</f>
        <v>35.293999999999997</v>
      </c>
      <c r="J52" s="8">
        <f>Fixed!J15</f>
        <v>35.014000000000003</v>
      </c>
      <c r="K52" s="8">
        <f>Fixed!K15</f>
        <v>34.741</v>
      </c>
      <c r="L52" s="8">
        <f>Fixed!L15</f>
        <v>34.460999999999999</v>
      </c>
      <c r="M52" s="8">
        <f>Fixed!M15</f>
        <v>0</v>
      </c>
      <c r="N52" s="8">
        <f>Fixed!N15</f>
        <v>0</v>
      </c>
      <c r="O52" s="8">
        <f>Fixed!O15</f>
        <v>0</v>
      </c>
      <c r="P52" s="8">
        <f>Fixed!P15</f>
        <v>0</v>
      </c>
      <c r="Q52" s="8">
        <f>Fixed!Q15</f>
        <v>0</v>
      </c>
      <c r="R52" s="8">
        <f>Fixed!R15</f>
        <v>0</v>
      </c>
      <c r="S52" s="8">
        <f>Fixed!S15</f>
        <v>0</v>
      </c>
      <c r="T52" s="8">
        <f>Fixed!T15</f>
        <v>0</v>
      </c>
      <c r="U52" s="8">
        <f>Fixed!U15</f>
        <v>0</v>
      </c>
      <c r="V52" s="8">
        <f>Fixed!V15</f>
        <v>0</v>
      </c>
      <c r="W52" s="8">
        <f>Fixed!W15</f>
        <v>0</v>
      </c>
      <c r="X52" s="8">
        <f>Fixed!X15</f>
        <v>0</v>
      </c>
      <c r="Y52" s="8">
        <f>Fixed!Y15</f>
        <v>0</v>
      </c>
      <c r="Z52" s="8">
        <f>Fixed!Z15</f>
        <v>0</v>
      </c>
      <c r="AA52" s="8">
        <f>Fixed!AA15</f>
        <v>0</v>
      </c>
      <c r="AB52" s="8">
        <f>Fixed!AB15</f>
        <v>0</v>
      </c>
      <c r="AC52" s="8">
        <f>Fixed!AC15</f>
        <v>0</v>
      </c>
      <c r="AD52" s="8">
        <f>Fixed!AD15</f>
        <v>0</v>
      </c>
      <c r="AE52" s="8">
        <f>Fixed!AE15</f>
        <v>0</v>
      </c>
      <c r="AF52" s="8">
        <f>Fixed!AF15</f>
        <v>0</v>
      </c>
      <c r="AG52" s="8">
        <f>Fixed!AG15</f>
        <v>0</v>
      </c>
      <c r="AH52" s="8">
        <f>Fixed!AH15</f>
        <v>0</v>
      </c>
    </row>
    <row r="53" spans="1:34" x14ac:dyDescent="0.25">
      <c r="A53" s="1" t="s">
        <v>33</v>
      </c>
      <c r="B53" s="1" t="s">
        <v>69</v>
      </c>
      <c r="C53" s="8">
        <f>Fixed!C16</f>
        <v>94.302000000000007</v>
      </c>
      <c r="D53" s="8">
        <f>Fixed!D16</f>
        <v>93.372</v>
      </c>
      <c r="E53" s="8">
        <f>Fixed!E16</f>
        <v>92.504000000000005</v>
      </c>
      <c r="F53" s="8">
        <f>Fixed!F16</f>
        <v>135.76145588423401</v>
      </c>
      <c r="G53" s="8">
        <f>Fixed!G16</f>
        <v>134.44288741314301</v>
      </c>
      <c r="H53" s="8">
        <f>Fixed!H16</f>
        <v>133.215083281495</v>
      </c>
      <c r="I53" s="8">
        <f>Fixed!I16</f>
        <v>131.89408592305799</v>
      </c>
      <c r="J53" s="8">
        <f>Fixed!J16</f>
        <v>130.57185353715801</v>
      </c>
      <c r="K53" s="8">
        <f>Fixed!K16</f>
        <v>129.34050899344899</v>
      </c>
      <c r="L53" s="8">
        <f>Fixed!L16</f>
        <v>128.01584772020399</v>
      </c>
      <c r="M53" s="8">
        <f>Fixed!M16</f>
        <v>127.352961809278</v>
      </c>
      <c r="N53" s="8">
        <f>Fixed!N16</f>
        <v>126.11132128912701</v>
      </c>
      <c r="O53" s="8">
        <f>Fixed!O16</f>
        <v>126.17462681931499</v>
      </c>
      <c r="P53" s="8">
        <f>Fixed!P16</f>
        <v>126.228404102971</v>
      </c>
      <c r="Q53" s="8">
        <f>Fixed!Q16</f>
        <v>126.27265314009701</v>
      </c>
      <c r="R53" s="8">
        <f>Fixed!R16</f>
        <v>126.94818746608399</v>
      </c>
      <c r="S53" s="8">
        <f>Fixed!S16</f>
        <v>126.969519687645</v>
      </c>
      <c r="T53" s="8">
        <f>Fixed!T16</f>
        <v>126.981323662674</v>
      </c>
      <c r="U53" s="8">
        <f>Fixed!U16</f>
        <v>126.98359939117201</v>
      </c>
      <c r="V53" s="8">
        <f>Fixed!V16</f>
        <v>127.60171911852299</v>
      </c>
      <c r="W53" s="8">
        <f>Fixed!W16</f>
        <v>127.581078031456</v>
      </c>
      <c r="X53" s="8">
        <f>Fixed!X16</f>
        <v>127.55090869785801</v>
      </c>
      <c r="Y53" s="8">
        <f>Fixed!Y16</f>
        <v>128.125002395606</v>
      </c>
      <c r="Z53" s="8">
        <f>Fixed!Z16</f>
        <v>128.07191624644301</v>
      </c>
      <c r="AA53" s="8">
        <f>Fixed!AA16</f>
        <v>128.10213663335799</v>
      </c>
      <c r="AB53" s="8">
        <f>Fixed!AB16</f>
        <v>130.29725100919899</v>
      </c>
      <c r="AC53" s="8">
        <f>Fixed!AC16</f>
        <v>130.65871219641301</v>
      </c>
      <c r="AD53" s="8">
        <f>Fixed!AD16</f>
        <v>131.004732093618</v>
      </c>
      <c r="AE53" s="8">
        <f>Fixed!AE16</f>
        <v>131.33531070081401</v>
      </c>
      <c r="AF53" s="8">
        <f>Fixed!AF16</f>
        <v>132.237217038361</v>
      </c>
      <c r="AG53" s="8">
        <f>Fixed!AG16</f>
        <v>133.917000569122</v>
      </c>
      <c r="AH53" s="8">
        <f>Fixed!AH16</f>
        <v>133.83344715769999</v>
      </c>
    </row>
    <row r="54" spans="1:34" x14ac:dyDescent="0.25">
      <c r="A54" s="1" t="s">
        <v>34</v>
      </c>
      <c r="B54" s="1" t="s">
        <v>72</v>
      </c>
      <c r="C54" s="8">
        <f>Fixed!C17</f>
        <v>29.568000000000001</v>
      </c>
      <c r="D54" s="8">
        <f>Fixed!D17</f>
        <v>29.568000000000001</v>
      </c>
      <c r="E54" s="8">
        <f>Fixed!E17</f>
        <v>29.568000000000001</v>
      </c>
      <c r="F54" s="8">
        <f>Fixed!F17</f>
        <v>29.568000000000001</v>
      </c>
      <c r="G54" s="8">
        <f>Fixed!G17</f>
        <v>16.8</v>
      </c>
      <c r="H54" s="8">
        <f>Fixed!H17</f>
        <v>16.8</v>
      </c>
      <c r="I54" s="8">
        <f>Fixed!I17</f>
        <v>16.8</v>
      </c>
      <c r="J54" s="8">
        <f>Fixed!J17</f>
        <v>16.8</v>
      </c>
      <c r="K54" s="8">
        <f>Fixed!K17</f>
        <v>16.8</v>
      </c>
      <c r="L54" s="8">
        <f>Fixed!L17</f>
        <v>16.8</v>
      </c>
      <c r="M54" s="8">
        <f>Fixed!M17</f>
        <v>16.8</v>
      </c>
      <c r="N54" s="8">
        <f>Fixed!N17</f>
        <v>16.8</v>
      </c>
      <c r="O54" s="8">
        <f>Fixed!O17</f>
        <v>0</v>
      </c>
      <c r="P54" s="8">
        <f>Fixed!P17</f>
        <v>0</v>
      </c>
      <c r="Q54" s="8">
        <f>Fixed!Q17</f>
        <v>0</v>
      </c>
      <c r="R54" s="8">
        <f>Fixed!R17</f>
        <v>0</v>
      </c>
      <c r="S54" s="8">
        <f>Fixed!S17</f>
        <v>0</v>
      </c>
      <c r="T54" s="8">
        <f>Fixed!T17</f>
        <v>0</v>
      </c>
      <c r="U54" s="8">
        <f>Fixed!U17</f>
        <v>0</v>
      </c>
      <c r="V54" s="8">
        <f>Fixed!V17</f>
        <v>0</v>
      </c>
      <c r="W54" s="8">
        <f>Fixed!W17</f>
        <v>0</v>
      </c>
      <c r="X54" s="8">
        <f>Fixed!X17</f>
        <v>0</v>
      </c>
      <c r="Y54" s="8">
        <f>Fixed!Y17</f>
        <v>0</v>
      </c>
      <c r="Z54" s="8">
        <f>Fixed!Z17</f>
        <v>0</v>
      </c>
      <c r="AA54" s="8">
        <f>Fixed!AA17</f>
        <v>0</v>
      </c>
      <c r="AB54" s="8">
        <f>Fixed!AB17</f>
        <v>0</v>
      </c>
      <c r="AC54" s="8">
        <f>Fixed!AC17</f>
        <v>0</v>
      </c>
      <c r="AD54" s="8">
        <f>Fixed!AD17</f>
        <v>0</v>
      </c>
      <c r="AE54" s="8">
        <f>Fixed!AE17</f>
        <v>0</v>
      </c>
      <c r="AF54" s="8">
        <f>Fixed!AF17</f>
        <v>0</v>
      </c>
      <c r="AG54" s="8">
        <f>Fixed!AG17</f>
        <v>0</v>
      </c>
      <c r="AH54" s="8">
        <f>Fixed!AH17</f>
        <v>0</v>
      </c>
    </row>
    <row r="55" spans="1:34" x14ac:dyDescent="0.25">
      <c r="A55" s="1" t="s">
        <v>35</v>
      </c>
      <c r="B55" s="1" t="s">
        <v>73</v>
      </c>
      <c r="C55" s="8">
        <f>Fixed!C18</f>
        <v>18</v>
      </c>
      <c r="D55" s="8">
        <f>Fixed!D18</f>
        <v>18.75</v>
      </c>
      <c r="E55" s="8">
        <f>Fixed!E18</f>
        <v>19.5</v>
      </c>
      <c r="F55" s="8">
        <f>Fixed!F18</f>
        <v>19.5</v>
      </c>
      <c r="G55" s="8">
        <f>Fixed!G18</f>
        <v>19.5</v>
      </c>
      <c r="H55" s="8">
        <f>Fixed!H18</f>
        <v>19.5</v>
      </c>
      <c r="I55" s="8">
        <f>Fixed!I18</f>
        <v>19.5</v>
      </c>
      <c r="J55" s="8">
        <f>Fixed!J18</f>
        <v>19.5</v>
      </c>
      <c r="K55" s="8">
        <f>Fixed!K18</f>
        <v>19.5</v>
      </c>
      <c r="L55" s="8">
        <f>Fixed!L18</f>
        <v>19.5</v>
      </c>
      <c r="M55" s="8">
        <f>Fixed!M18</f>
        <v>19.5</v>
      </c>
      <c r="N55" s="8">
        <f>Fixed!N18</f>
        <v>19.5</v>
      </c>
      <c r="O55" s="8">
        <f>Fixed!O18</f>
        <v>19.5</v>
      </c>
      <c r="P55" s="8">
        <f>Fixed!P18</f>
        <v>19.5</v>
      </c>
      <c r="Q55" s="8">
        <f>Fixed!Q18</f>
        <v>19.5</v>
      </c>
      <c r="R55" s="8">
        <f>Fixed!R18</f>
        <v>38.25</v>
      </c>
      <c r="S55" s="8">
        <f>Fixed!S18</f>
        <v>57</v>
      </c>
      <c r="T55" s="8">
        <f>Fixed!T18</f>
        <v>75.75</v>
      </c>
      <c r="U55" s="8">
        <f>Fixed!U18</f>
        <v>94.5</v>
      </c>
      <c r="V55" s="8">
        <f>Fixed!V18</f>
        <v>113.25</v>
      </c>
      <c r="W55" s="8">
        <f>Fixed!W18</f>
        <v>132</v>
      </c>
      <c r="X55" s="8">
        <f>Fixed!X18</f>
        <v>150.75</v>
      </c>
      <c r="Y55" s="8">
        <f>Fixed!Y18</f>
        <v>157.5</v>
      </c>
      <c r="Z55" s="8">
        <f>Fixed!Z18</f>
        <v>157.5</v>
      </c>
      <c r="AA55" s="8">
        <f>Fixed!AA18</f>
        <v>157.5</v>
      </c>
      <c r="AB55" s="8">
        <f>Fixed!AB18</f>
        <v>157.5</v>
      </c>
      <c r="AC55" s="8">
        <f>Fixed!AC18</f>
        <v>157.5</v>
      </c>
      <c r="AD55" s="8">
        <f>Fixed!AD18</f>
        <v>157.5</v>
      </c>
      <c r="AE55" s="8">
        <f>Fixed!AE18</f>
        <v>157.5</v>
      </c>
      <c r="AF55" s="8">
        <f>Fixed!AF18</f>
        <v>157.5</v>
      </c>
      <c r="AG55" s="8">
        <f>Fixed!AG18</f>
        <v>157.5</v>
      </c>
      <c r="AH55" s="8">
        <f>Fixed!AH18</f>
        <v>157.5</v>
      </c>
    </row>
    <row r="56" spans="1:34" x14ac:dyDescent="0.25">
      <c r="A56" s="1" t="s">
        <v>36</v>
      </c>
      <c r="B56" s="1" t="s">
        <v>99</v>
      </c>
      <c r="C56" s="8">
        <f>Fixed!C19</f>
        <v>11.475</v>
      </c>
      <c r="D56" s="8">
        <f>Fixed!D19</f>
        <v>11.475</v>
      </c>
      <c r="E56" s="8">
        <f>Fixed!E19</f>
        <v>11.475</v>
      </c>
      <c r="F56" s="8">
        <f>Fixed!F19</f>
        <v>11.475</v>
      </c>
      <c r="G56" s="8">
        <f>Fixed!G19</f>
        <v>11.475</v>
      </c>
      <c r="H56" s="8">
        <f>Fixed!H19</f>
        <v>11.475</v>
      </c>
      <c r="I56" s="8">
        <f>Fixed!I19</f>
        <v>11.475</v>
      </c>
      <c r="J56" s="8">
        <f>Fixed!J19</f>
        <v>11.475</v>
      </c>
      <c r="K56" s="8">
        <f>Fixed!K19</f>
        <v>11.475</v>
      </c>
      <c r="L56" s="8">
        <f>Fixed!L19</f>
        <v>11.475</v>
      </c>
      <c r="M56" s="8">
        <f>Fixed!M19</f>
        <v>11.475</v>
      </c>
      <c r="N56" s="8">
        <f>Fixed!N19</f>
        <v>11.475</v>
      </c>
      <c r="O56" s="8">
        <f>Fixed!O19</f>
        <v>11.475</v>
      </c>
      <c r="P56" s="8">
        <f>Fixed!P19</f>
        <v>11.475</v>
      </c>
      <c r="Q56" s="8">
        <f>Fixed!Q19</f>
        <v>11.475</v>
      </c>
      <c r="R56" s="8">
        <f>Fixed!R19</f>
        <v>11.475</v>
      </c>
      <c r="S56" s="8">
        <f>Fixed!S19</f>
        <v>11.475</v>
      </c>
      <c r="T56" s="8">
        <f>Fixed!T19</f>
        <v>11.475</v>
      </c>
      <c r="U56" s="8">
        <f>Fixed!U19</f>
        <v>11.475</v>
      </c>
      <c r="V56" s="8">
        <f>Fixed!V19</f>
        <v>11.475</v>
      </c>
      <c r="W56" s="8">
        <f>Fixed!W19</f>
        <v>11.475</v>
      </c>
      <c r="X56" s="8">
        <f>Fixed!X19</f>
        <v>11.475</v>
      </c>
      <c r="Y56" s="8">
        <f>Fixed!Y19</f>
        <v>11.475</v>
      </c>
      <c r="Z56" s="8">
        <f>Fixed!Z19</f>
        <v>11.475</v>
      </c>
      <c r="AA56" s="8">
        <f>Fixed!AA19</f>
        <v>11.475</v>
      </c>
      <c r="AB56" s="8">
        <f>Fixed!AB19</f>
        <v>11.475</v>
      </c>
      <c r="AC56" s="8">
        <f>Fixed!AC19</f>
        <v>11.475</v>
      </c>
      <c r="AD56" s="8">
        <f>Fixed!AD19</f>
        <v>11.475</v>
      </c>
      <c r="AE56" s="8">
        <f>Fixed!AE19</f>
        <v>11.475</v>
      </c>
      <c r="AF56" s="8">
        <f>Fixed!AF19</f>
        <v>11.475</v>
      </c>
      <c r="AG56" s="8">
        <f>Fixed!AG19</f>
        <v>11.475</v>
      </c>
      <c r="AH56" s="8">
        <f>Fixed!AH19</f>
        <v>11.475</v>
      </c>
    </row>
    <row r="57" spans="1:34" x14ac:dyDescent="0.25">
      <c r="A57" s="1" t="s">
        <v>37</v>
      </c>
      <c r="B57" s="1" t="s">
        <v>100</v>
      </c>
      <c r="C57" s="8">
        <f>Fixed!C20</f>
        <v>180</v>
      </c>
      <c r="D57" s="8">
        <f>Fixed!D20</f>
        <v>180</v>
      </c>
      <c r="E57" s="8">
        <f>Fixed!E20</f>
        <v>180</v>
      </c>
      <c r="F57" s="8">
        <f>Fixed!F20</f>
        <v>180</v>
      </c>
      <c r="G57" s="8">
        <f>Fixed!G20</f>
        <v>180</v>
      </c>
      <c r="H57" s="8">
        <f>Fixed!H20</f>
        <v>180</v>
      </c>
      <c r="I57" s="8">
        <f>Fixed!I20</f>
        <v>180</v>
      </c>
      <c r="J57" s="8">
        <f>Fixed!J20</f>
        <v>180</v>
      </c>
      <c r="K57" s="8">
        <f>Fixed!K20</f>
        <v>180</v>
      </c>
      <c r="L57" s="8">
        <f>Fixed!L20</f>
        <v>180</v>
      </c>
      <c r="M57" s="8">
        <f>Fixed!M20</f>
        <v>180</v>
      </c>
      <c r="N57" s="8">
        <f>Fixed!N20</f>
        <v>180</v>
      </c>
      <c r="O57" s="8">
        <f>Fixed!O20</f>
        <v>180</v>
      </c>
      <c r="P57" s="8">
        <f>Fixed!P20</f>
        <v>180</v>
      </c>
      <c r="Q57" s="8">
        <f>Fixed!Q20</f>
        <v>180</v>
      </c>
      <c r="R57" s="8">
        <f>Fixed!R20</f>
        <v>180</v>
      </c>
      <c r="S57" s="8">
        <f>Fixed!S20</f>
        <v>180</v>
      </c>
      <c r="T57" s="8">
        <f>Fixed!T20</f>
        <v>180</v>
      </c>
      <c r="U57" s="8">
        <f>Fixed!U20</f>
        <v>180</v>
      </c>
      <c r="V57" s="8">
        <f>Fixed!V20</f>
        <v>180</v>
      </c>
      <c r="W57" s="8">
        <f>Fixed!W20</f>
        <v>180</v>
      </c>
      <c r="X57" s="8">
        <f>Fixed!X20</f>
        <v>180</v>
      </c>
      <c r="Y57" s="8">
        <f>Fixed!Y20</f>
        <v>180</v>
      </c>
      <c r="Z57" s="8">
        <f>Fixed!Z20</f>
        <v>180</v>
      </c>
      <c r="AA57" s="8">
        <f>Fixed!AA20</f>
        <v>180</v>
      </c>
      <c r="AB57" s="8">
        <f>Fixed!AB20</f>
        <v>180</v>
      </c>
      <c r="AC57" s="8">
        <f>Fixed!AC20</f>
        <v>180</v>
      </c>
      <c r="AD57" s="8">
        <f>Fixed!AD20</f>
        <v>180</v>
      </c>
      <c r="AE57" s="8">
        <f>Fixed!AE20</f>
        <v>180</v>
      </c>
      <c r="AF57" s="8">
        <f>Fixed!AF20</f>
        <v>180</v>
      </c>
      <c r="AG57" s="8">
        <f>Fixed!AG20</f>
        <v>180</v>
      </c>
      <c r="AH57" s="8">
        <f>Fixed!AH20</f>
        <v>180</v>
      </c>
    </row>
    <row r="58" spans="1:34" x14ac:dyDescent="0.25">
      <c r="A58" s="1" t="s">
        <v>38</v>
      </c>
      <c r="B58" s="1" t="s">
        <v>76</v>
      </c>
      <c r="C58" s="8">
        <f>Fixed!C21</f>
        <v>79.8</v>
      </c>
      <c r="D58" s="8">
        <f>Fixed!D21</f>
        <v>85.007999999999996</v>
      </c>
      <c r="E58" s="8">
        <f>Fixed!E21</f>
        <v>85.007999999999996</v>
      </c>
      <c r="F58" s="8">
        <f>Fixed!F21</f>
        <v>85.007999999999996</v>
      </c>
      <c r="G58" s="8">
        <f>Fixed!G21</f>
        <v>85.007999999999996</v>
      </c>
      <c r="H58" s="8">
        <f>Fixed!H21</f>
        <v>85.007999999999996</v>
      </c>
      <c r="I58" s="8">
        <f>Fixed!I21</f>
        <v>85.007999999999996</v>
      </c>
      <c r="J58" s="8">
        <f>Fixed!J21</f>
        <v>85.007999999999996</v>
      </c>
      <c r="K58" s="8">
        <f>Fixed!K21</f>
        <v>85.007999999999996</v>
      </c>
      <c r="L58" s="8">
        <f>Fixed!L21</f>
        <v>85.007999999999996</v>
      </c>
      <c r="M58" s="8">
        <f>Fixed!M21</f>
        <v>85.007999999999996</v>
      </c>
      <c r="N58" s="8">
        <f>Fixed!N21</f>
        <v>85.007999999999996</v>
      </c>
      <c r="O58" s="8">
        <f>Fixed!O21</f>
        <v>85.007999999999996</v>
      </c>
      <c r="P58" s="8">
        <f>Fixed!P21</f>
        <v>85.007999999999996</v>
      </c>
      <c r="Q58" s="8">
        <f>Fixed!Q21</f>
        <v>85.007999999999996</v>
      </c>
      <c r="R58" s="8">
        <f>Fixed!R21</f>
        <v>85.007999999999996</v>
      </c>
      <c r="S58" s="8">
        <f>Fixed!S21</f>
        <v>85.007999999999996</v>
      </c>
      <c r="T58" s="8">
        <f>Fixed!T21</f>
        <v>85.007999999999996</v>
      </c>
      <c r="U58" s="8">
        <f>Fixed!U21</f>
        <v>85.007999999999996</v>
      </c>
      <c r="V58" s="8">
        <f>Fixed!V21</f>
        <v>85.007999999999996</v>
      </c>
      <c r="W58" s="8">
        <f>Fixed!W21</f>
        <v>85.007999999999996</v>
      </c>
      <c r="X58" s="8">
        <f>Fixed!X21</f>
        <v>85.007999999999996</v>
      </c>
      <c r="Y58" s="8">
        <f>Fixed!Y21</f>
        <v>85.007999999999996</v>
      </c>
      <c r="Z58" s="8">
        <f>Fixed!Z21</f>
        <v>85.007999999999996</v>
      </c>
      <c r="AA58" s="8">
        <f>Fixed!AA21</f>
        <v>85.007999999999996</v>
      </c>
      <c r="AB58" s="8">
        <f>Fixed!AB21</f>
        <v>85.007999999999996</v>
      </c>
      <c r="AC58" s="8">
        <f>Fixed!AC21</f>
        <v>85.007999999999996</v>
      </c>
      <c r="AD58" s="8">
        <f>Fixed!AD21</f>
        <v>85.007999999999996</v>
      </c>
      <c r="AE58" s="8">
        <f>Fixed!AE21</f>
        <v>85.007999999999996</v>
      </c>
      <c r="AF58" s="8">
        <f>Fixed!AF21</f>
        <v>85.007999999999996</v>
      </c>
      <c r="AG58" s="8">
        <f>Fixed!AG21</f>
        <v>5.2080000000000002</v>
      </c>
      <c r="AH58" s="8">
        <f>Fixed!AH21</f>
        <v>0</v>
      </c>
    </row>
    <row r="59" spans="1:34" x14ac:dyDescent="0.25">
      <c r="A59" s="1" t="s">
        <v>39</v>
      </c>
      <c r="B59" s="1" t="s">
        <v>77</v>
      </c>
      <c r="C59" s="8">
        <f>Fixed!C22</f>
        <v>1.5569999999999999</v>
      </c>
      <c r="D59" s="8">
        <f>Fixed!D22</f>
        <v>1.5569999999999999</v>
      </c>
      <c r="E59" s="8">
        <f>Fixed!E22</f>
        <v>1.5569999999999999</v>
      </c>
      <c r="F59" s="8">
        <f>Fixed!F22</f>
        <v>1.5569999999999999</v>
      </c>
      <c r="G59" s="8">
        <f>Fixed!G22</f>
        <v>1.5569999999999999</v>
      </c>
      <c r="H59" s="8">
        <f>Fixed!H22</f>
        <v>1.5569999999999999</v>
      </c>
      <c r="I59" s="8">
        <f>Fixed!I22</f>
        <v>1.5569999999999999</v>
      </c>
      <c r="J59" s="8">
        <f>Fixed!J22</f>
        <v>1.5569999999999999</v>
      </c>
      <c r="K59" s="8">
        <f>Fixed!K22</f>
        <v>1.5569999999999999</v>
      </c>
      <c r="L59" s="8">
        <f>Fixed!L22</f>
        <v>1.5569999999999999</v>
      </c>
      <c r="M59" s="8">
        <f>Fixed!M22</f>
        <v>1.5569999999999999</v>
      </c>
      <c r="N59" s="8">
        <f>Fixed!N22</f>
        <v>1.5569999999999999</v>
      </c>
      <c r="O59" s="8">
        <f>Fixed!O22</f>
        <v>1.5569999999999999</v>
      </c>
      <c r="P59" s="8">
        <f>Fixed!P22</f>
        <v>1.5569999999999999</v>
      </c>
      <c r="Q59" s="8">
        <f>Fixed!Q22</f>
        <v>1.5569999999999999</v>
      </c>
      <c r="R59" s="8">
        <f>Fixed!R22</f>
        <v>1.5569999999999999</v>
      </c>
      <c r="S59" s="8">
        <f>Fixed!S22</f>
        <v>1.5569999999999999</v>
      </c>
      <c r="T59" s="8">
        <f>Fixed!T22</f>
        <v>1.5569999999999999</v>
      </c>
      <c r="U59" s="8">
        <f>Fixed!U22</f>
        <v>1.5569999999999999</v>
      </c>
      <c r="V59" s="8">
        <f>Fixed!V22</f>
        <v>1.5569999999999999</v>
      </c>
      <c r="W59" s="8">
        <f>Fixed!W22</f>
        <v>1.5569999999999999</v>
      </c>
      <c r="X59" s="8">
        <f>Fixed!X22</f>
        <v>1.5569999999999999</v>
      </c>
      <c r="Y59" s="8">
        <f>Fixed!Y22</f>
        <v>1.5569999999999999</v>
      </c>
      <c r="Z59" s="8">
        <f>Fixed!Z22</f>
        <v>1.5569999999999999</v>
      </c>
      <c r="AA59" s="8">
        <f>Fixed!AA22</f>
        <v>1.5569999999999999</v>
      </c>
      <c r="AB59" s="8">
        <f>Fixed!AB22</f>
        <v>1.5569999999999999</v>
      </c>
      <c r="AC59" s="8">
        <f>Fixed!AC22</f>
        <v>1.5569999999999999</v>
      </c>
      <c r="AD59" s="8">
        <f>Fixed!AD22</f>
        <v>1.5569999999999999</v>
      </c>
      <c r="AE59" s="8">
        <f>Fixed!AE22</f>
        <v>1.5569999999999999</v>
      </c>
      <c r="AF59" s="8">
        <f>Fixed!AF22</f>
        <v>1.5569999999999999</v>
      </c>
      <c r="AG59" s="8">
        <f>Fixed!AG22</f>
        <v>0</v>
      </c>
      <c r="AH59" s="8">
        <f>Fixed!AH22</f>
        <v>0</v>
      </c>
    </row>
    <row r="60" spans="1:34" x14ac:dyDescent="0.25">
      <c r="A60" s="1" t="s">
        <v>40</v>
      </c>
      <c r="B60" s="1" t="s">
        <v>80</v>
      </c>
      <c r="C60" s="8">
        <f>Fixed!C23</f>
        <v>0</v>
      </c>
      <c r="D60" s="8">
        <f>Fixed!D23</f>
        <v>0</v>
      </c>
      <c r="E60" s="8">
        <f>Fixed!E23</f>
        <v>0</v>
      </c>
      <c r="F60" s="8">
        <f>Fixed!F23</f>
        <v>0</v>
      </c>
      <c r="G60" s="8">
        <f>Fixed!G23</f>
        <v>0</v>
      </c>
      <c r="H60" s="8">
        <f>Fixed!H23</f>
        <v>0</v>
      </c>
      <c r="I60" s="8">
        <f>Fixed!I23</f>
        <v>0</v>
      </c>
      <c r="J60" s="8">
        <f>Fixed!J23</f>
        <v>0</v>
      </c>
      <c r="K60" s="8">
        <f>Fixed!K23</f>
        <v>0</v>
      </c>
      <c r="L60" s="8">
        <f>Fixed!L23</f>
        <v>0</v>
      </c>
      <c r="M60" s="8">
        <f>Fixed!M23</f>
        <v>0</v>
      </c>
      <c r="N60" s="8">
        <f>Fixed!N23</f>
        <v>0</v>
      </c>
      <c r="O60" s="8">
        <f>Fixed!O23</f>
        <v>0</v>
      </c>
      <c r="P60" s="8">
        <f>Fixed!P23</f>
        <v>0</v>
      </c>
      <c r="Q60" s="8">
        <f>Fixed!Q23</f>
        <v>0</v>
      </c>
      <c r="R60" s="8">
        <f>Fixed!R23</f>
        <v>0</v>
      </c>
      <c r="S60" s="8">
        <f>Fixed!S23</f>
        <v>0</v>
      </c>
      <c r="T60" s="8">
        <f>Fixed!T23</f>
        <v>0</v>
      </c>
      <c r="U60" s="8">
        <f>Fixed!U23</f>
        <v>0</v>
      </c>
      <c r="V60" s="8">
        <f>Fixed!V23</f>
        <v>0</v>
      </c>
      <c r="W60" s="8">
        <f>Fixed!W23</f>
        <v>0</v>
      </c>
      <c r="X60" s="8">
        <f>Fixed!X23</f>
        <v>0</v>
      </c>
      <c r="Y60" s="8">
        <f>Fixed!Y23</f>
        <v>0</v>
      </c>
      <c r="Z60" s="8">
        <f>Fixed!Z23</f>
        <v>0</v>
      </c>
      <c r="AA60" s="8">
        <f>Fixed!AA23</f>
        <v>0</v>
      </c>
      <c r="AB60" s="8">
        <f>Fixed!AB23</f>
        <v>0</v>
      </c>
      <c r="AC60" s="8">
        <f>Fixed!AC23</f>
        <v>0</v>
      </c>
      <c r="AD60" s="8">
        <f>Fixed!AD23</f>
        <v>0</v>
      </c>
      <c r="AE60" s="8">
        <f>Fixed!AE23</f>
        <v>0</v>
      </c>
      <c r="AF60" s="8">
        <f>Fixed!AF23</f>
        <v>0</v>
      </c>
      <c r="AG60" s="8">
        <f>Fixed!AG23</f>
        <v>32.4</v>
      </c>
      <c r="AH60" s="8">
        <f>Fixed!AH23</f>
        <v>39</v>
      </c>
    </row>
    <row r="61" spans="1:34" x14ac:dyDescent="0.25">
      <c r="A61" s="1" t="s">
        <v>41</v>
      </c>
      <c r="B61" s="1" t="s">
        <v>101</v>
      </c>
      <c r="C61" s="8">
        <f>Fixed!C24</f>
        <v>61.492199999999997</v>
      </c>
      <c r="D61" s="8">
        <f>Fixed!D24</f>
        <v>70.441800000000001</v>
      </c>
      <c r="E61" s="8">
        <f>Fixed!E24</f>
        <v>83.341200000000001</v>
      </c>
      <c r="F61" s="8">
        <f>Fixed!F24</f>
        <v>96.914699999999996</v>
      </c>
      <c r="G61" s="8">
        <f>Fixed!G24</f>
        <v>109.43819999999999</v>
      </c>
      <c r="H61" s="8">
        <f>Fixed!H24</f>
        <v>120.9117</v>
      </c>
      <c r="I61" s="8">
        <f>Fixed!I24</f>
        <v>131.3981</v>
      </c>
      <c r="J61" s="8">
        <f>Fixed!J24</f>
        <v>140.77860000000001</v>
      </c>
      <c r="K61" s="8">
        <f>Fixed!K24</f>
        <v>149.10910000000001</v>
      </c>
      <c r="L61" s="8">
        <f>Fixed!L24</f>
        <v>156.3896</v>
      </c>
      <c r="M61" s="8">
        <f>Fixed!M24</f>
        <v>161.01</v>
      </c>
      <c r="N61" s="8">
        <f>Fixed!N24</f>
        <v>154.26</v>
      </c>
      <c r="O61" s="8">
        <f>Fixed!O24</f>
        <v>164.8725</v>
      </c>
      <c r="P61" s="8">
        <f>Fixed!P24</f>
        <v>175.14</v>
      </c>
      <c r="Q61" s="8">
        <f>Fixed!Q24</f>
        <v>185.0625</v>
      </c>
      <c r="R61" s="8">
        <f>Fixed!R24</f>
        <v>194.64</v>
      </c>
      <c r="S61" s="8">
        <f>Fixed!S24</f>
        <v>203.8725</v>
      </c>
      <c r="T61" s="8">
        <f>Fixed!T24</f>
        <v>212.89500000000001</v>
      </c>
      <c r="U61" s="8">
        <f>Fixed!U24</f>
        <v>221.44499999999999</v>
      </c>
      <c r="V61" s="8">
        <f>Fixed!V24</f>
        <v>229.65</v>
      </c>
      <c r="W61" s="8">
        <f>Fixed!W24</f>
        <v>237.51</v>
      </c>
      <c r="X61" s="8">
        <f>Fixed!X24</f>
        <v>245.02500000000001</v>
      </c>
      <c r="Y61" s="8">
        <f>Fixed!Y24</f>
        <v>252.19499999999999</v>
      </c>
      <c r="Z61" s="8">
        <f>Fixed!Z24</f>
        <v>259.02</v>
      </c>
      <c r="AA61" s="8">
        <f>Fixed!AA24</f>
        <v>265.6875</v>
      </c>
      <c r="AB61" s="8">
        <f>Fixed!AB24</f>
        <v>271.83</v>
      </c>
      <c r="AC61" s="8">
        <f>Fixed!AC24</f>
        <v>277.6275</v>
      </c>
      <c r="AD61" s="8">
        <f>Fixed!AD24</f>
        <v>283.08</v>
      </c>
      <c r="AE61" s="8">
        <f>Fixed!AE24</f>
        <v>288.1875</v>
      </c>
      <c r="AF61" s="8">
        <f>Fixed!AF24</f>
        <v>292.95</v>
      </c>
      <c r="AG61" s="8">
        <f>Fixed!AG24</f>
        <v>266.62400000000002</v>
      </c>
      <c r="AH61" s="8">
        <f>Fixed!AH24</f>
        <v>265.72980000000001</v>
      </c>
    </row>
    <row r="62" spans="1:34" x14ac:dyDescent="0.25">
      <c r="A62" s="1" t="s">
        <v>42</v>
      </c>
      <c r="B62" s="1" t="s">
        <v>102</v>
      </c>
      <c r="C62" s="8">
        <f>Fixed!C25</f>
        <v>11.3324</v>
      </c>
      <c r="D62" s="8">
        <f>Fixed!D25</f>
        <v>11.5541</v>
      </c>
      <c r="E62" s="8">
        <f>Fixed!E25</f>
        <v>12.2811</v>
      </c>
      <c r="F62" s="8">
        <f>Fixed!F25</f>
        <v>18.273599999999998</v>
      </c>
      <c r="G62" s="8">
        <f>Fixed!G25</f>
        <v>23.9008</v>
      </c>
      <c r="H62" s="8">
        <f>Fixed!H25</f>
        <v>29.145800000000001</v>
      </c>
      <c r="I62" s="8">
        <f>Fixed!I25</f>
        <v>34.030500000000004</v>
      </c>
      <c r="J62" s="8">
        <f>Fixed!J25</f>
        <v>38.527999999999999</v>
      </c>
      <c r="K62" s="8">
        <f>Fixed!K25</f>
        <v>42.670200000000001</v>
      </c>
      <c r="L62" s="8">
        <f>Fixed!L25</f>
        <v>46.420200000000001</v>
      </c>
      <c r="M62" s="8">
        <f>Fixed!M25</f>
        <v>49.819899999999997</v>
      </c>
      <c r="N62" s="8">
        <f>Fixed!N25</f>
        <v>52.822400000000002</v>
      </c>
      <c r="O62" s="8">
        <f>Fixed!O25</f>
        <v>54.1158</v>
      </c>
      <c r="P62" s="8">
        <f>Fixed!P25</f>
        <v>55.363199999999999</v>
      </c>
      <c r="Q62" s="8">
        <f>Fixed!Q25</f>
        <v>56.594799999999999</v>
      </c>
      <c r="R62" s="8">
        <f>Fixed!R25</f>
        <v>57.751199999999997</v>
      </c>
      <c r="S62" s="8">
        <f>Fixed!S25</f>
        <v>58.861600000000003</v>
      </c>
      <c r="T62" s="8">
        <f>Fixed!T25</f>
        <v>59.926000000000002</v>
      </c>
      <c r="U62" s="8">
        <f>Fixed!U25</f>
        <v>60.944400000000002</v>
      </c>
      <c r="V62" s="8">
        <f>Fixed!V25</f>
        <v>61.916800000000002</v>
      </c>
      <c r="W62" s="8">
        <f>Fixed!W25</f>
        <v>62.879399999999997</v>
      </c>
      <c r="X62" s="8">
        <f>Fixed!X25</f>
        <v>63.760800000000003</v>
      </c>
      <c r="Y62" s="8">
        <f>Fixed!Y25</f>
        <v>64.596199999999996</v>
      </c>
      <c r="Z62" s="8">
        <f>Fixed!Z25</f>
        <v>65.385599999999997</v>
      </c>
      <c r="AA62" s="8">
        <f>Fixed!AA25</f>
        <v>65.8</v>
      </c>
      <c r="AB62" s="8">
        <f>Fixed!AB25</f>
        <v>64.88</v>
      </c>
      <c r="AC62" s="8">
        <f>Fixed!AC25</f>
        <v>63.96</v>
      </c>
      <c r="AD62" s="8">
        <f>Fixed!AD25</f>
        <v>63.08</v>
      </c>
      <c r="AE62" s="8">
        <f>Fixed!AE25</f>
        <v>62.16</v>
      </c>
      <c r="AF62" s="8">
        <f>Fixed!AF25</f>
        <v>61.24</v>
      </c>
      <c r="AG62" s="8">
        <f>Fixed!AG25</f>
        <v>55.645200000000003</v>
      </c>
      <c r="AH62" s="8">
        <f>Fixed!AH25</f>
        <v>55.984499999999997</v>
      </c>
    </row>
    <row r="63" spans="1:34" x14ac:dyDescent="0.25">
      <c r="A63" s="1" t="s">
        <v>43</v>
      </c>
      <c r="B63" s="1" t="s">
        <v>81</v>
      </c>
      <c r="C63" s="8">
        <f>Fixed!C26</f>
        <v>89.167000000000002</v>
      </c>
      <c r="D63" s="8">
        <f>Fixed!D26</f>
        <v>101.4756</v>
      </c>
      <c r="E63" s="8">
        <f>Fixed!E26</f>
        <v>107.8623</v>
      </c>
      <c r="F63" s="8">
        <f>Fixed!F26</f>
        <v>128.38</v>
      </c>
      <c r="G63" s="8">
        <f>Fixed!G26</f>
        <v>148.83959999999999</v>
      </c>
      <c r="H63" s="8">
        <f>Fixed!H26</f>
        <v>169.19720000000001</v>
      </c>
      <c r="I63" s="8">
        <f>Fixed!I26</f>
        <v>189.3749</v>
      </c>
      <c r="J63" s="8">
        <f>Fixed!J26</f>
        <v>209.52</v>
      </c>
      <c r="K63" s="8">
        <f>Fixed!K26</f>
        <v>229.4682</v>
      </c>
      <c r="L63" s="8">
        <f>Fixed!L26</f>
        <v>249.4008</v>
      </c>
      <c r="M63" s="8">
        <f>Fixed!M26</f>
        <v>269.23140000000001</v>
      </c>
      <c r="N63" s="8">
        <f>Fixed!N26</f>
        <v>287.88</v>
      </c>
      <c r="O63" s="8">
        <f>Fixed!O26</f>
        <v>296.59021080796703</v>
      </c>
      <c r="P63" s="8">
        <f>Fixed!P26</f>
        <v>316.98171080796698</v>
      </c>
      <c r="Q63" s="8">
        <f>Fixed!Q26</f>
        <v>337.37321080796698</v>
      </c>
      <c r="R63" s="8">
        <f>Fixed!R26</f>
        <v>357.76471080796699</v>
      </c>
      <c r="S63" s="8">
        <f>Fixed!S26</f>
        <v>378.156210807967</v>
      </c>
      <c r="T63" s="8">
        <f>Fixed!T26</f>
        <v>398.54771080796701</v>
      </c>
      <c r="U63" s="8">
        <f>Fixed!U26</f>
        <v>418.93921080796702</v>
      </c>
      <c r="V63" s="8">
        <f>Fixed!V26</f>
        <v>434.07361395601401</v>
      </c>
      <c r="W63" s="8">
        <f>Fixed!W26</f>
        <v>434.07361395601401</v>
      </c>
      <c r="X63" s="8">
        <f>Fixed!X26</f>
        <v>434.07361395601401</v>
      </c>
      <c r="Y63" s="8">
        <f>Fixed!Y26</f>
        <v>432.08328058647902</v>
      </c>
      <c r="Z63" s="8">
        <f>Fixed!Z26</f>
        <v>429.91200781971202</v>
      </c>
      <c r="AA63" s="8">
        <f>Fixed!AA26</f>
        <v>427.92167445017702</v>
      </c>
      <c r="AB63" s="8">
        <f>Fixed!AB26</f>
        <v>425.75040168341098</v>
      </c>
      <c r="AC63" s="8">
        <f>Fixed!AC26</f>
        <v>423.76006831387502</v>
      </c>
      <c r="AD63" s="8">
        <f>Fixed!AD26</f>
        <v>421.76973494433901</v>
      </c>
      <c r="AE63" s="8">
        <f>Fixed!AE26</f>
        <v>419.59846217757303</v>
      </c>
      <c r="AF63" s="8">
        <f>Fixed!AF26</f>
        <v>417.60812880803701</v>
      </c>
      <c r="AG63" s="8">
        <f>Fixed!AG26</f>
        <v>344.03125604127098</v>
      </c>
      <c r="AH63" s="8">
        <f>Fixed!AH26</f>
        <v>342.15452267173498</v>
      </c>
    </row>
    <row r="64" spans="1:34" x14ac:dyDescent="0.25">
      <c r="A64" s="1" t="s">
        <v>44</v>
      </c>
      <c r="B64" s="1" t="s">
        <v>82</v>
      </c>
      <c r="C64" s="8">
        <f>Fixed!C27</f>
        <v>0</v>
      </c>
      <c r="D64" s="8">
        <f>Fixed!D27</f>
        <v>0</v>
      </c>
      <c r="E64" s="8">
        <f>Fixed!E27</f>
        <v>0</v>
      </c>
      <c r="F64" s="8">
        <f>Fixed!F27</f>
        <v>0</v>
      </c>
      <c r="G64" s="8">
        <f>Fixed!G27</f>
        <v>0</v>
      </c>
      <c r="H64" s="8">
        <f>Fixed!H27</f>
        <v>0</v>
      </c>
      <c r="I64" s="8">
        <f>Fixed!I27</f>
        <v>0</v>
      </c>
      <c r="J64" s="8">
        <f>Fixed!J27</f>
        <v>0</v>
      </c>
      <c r="K64" s="8">
        <f>Fixed!K27</f>
        <v>0</v>
      </c>
      <c r="L64" s="8">
        <f>Fixed!L27</f>
        <v>3.4657722030489699</v>
      </c>
      <c r="M64" s="8">
        <f>Fixed!M27</f>
        <v>16.162246083400401</v>
      </c>
      <c r="N64" s="8">
        <f>Fixed!N27</f>
        <v>28.046719963751801</v>
      </c>
      <c r="O64" s="8">
        <f>Fixed!O27</f>
        <v>36.662098405545699</v>
      </c>
      <c r="P64" s="8">
        <f>Fixed!P27</f>
        <v>45.162476847339498</v>
      </c>
      <c r="Q64" s="8">
        <f>Fixed!Q27</f>
        <v>53.547855289133302</v>
      </c>
      <c r="R64" s="8">
        <f>Fixed!R27</f>
        <v>61.818233730927098</v>
      </c>
      <c r="S64" s="8">
        <f>Fixed!S27</f>
        <v>69.973612172720905</v>
      </c>
      <c r="T64" s="8">
        <f>Fixed!T27</f>
        <v>78.013990614514796</v>
      </c>
      <c r="U64" s="8">
        <f>Fixed!U27</f>
        <v>85.964787384926197</v>
      </c>
      <c r="V64" s="8">
        <f>Fixed!V27</f>
        <v>93.777665826720096</v>
      </c>
      <c r="W64" s="8">
        <f>Fixed!W27</f>
        <v>100.08</v>
      </c>
      <c r="X64" s="8">
        <f>Fixed!X27</f>
        <v>99.39</v>
      </c>
      <c r="Y64" s="8">
        <f>Fixed!Y27</f>
        <v>99.06</v>
      </c>
      <c r="Z64" s="8">
        <f>Fixed!Z27</f>
        <v>98.7</v>
      </c>
      <c r="AA64" s="8">
        <f>Fixed!AA27</f>
        <v>98.37</v>
      </c>
      <c r="AB64" s="8">
        <f>Fixed!AB27</f>
        <v>98.01</v>
      </c>
      <c r="AC64" s="8">
        <f>Fixed!AC27</f>
        <v>97.68</v>
      </c>
      <c r="AD64" s="8">
        <f>Fixed!AD27</f>
        <v>97.35</v>
      </c>
      <c r="AE64" s="8">
        <f>Fixed!AE27</f>
        <v>96.99</v>
      </c>
      <c r="AF64" s="8">
        <f>Fixed!AF27</f>
        <v>96.66</v>
      </c>
      <c r="AG64" s="8">
        <f>Fixed!AG27</f>
        <v>96.3</v>
      </c>
      <c r="AH64" s="8">
        <f>Fixed!AH27</f>
        <v>95.97</v>
      </c>
    </row>
    <row r="65" spans="1:34" x14ac:dyDescent="0.25">
      <c r="A65" s="1" t="s">
        <v>45</v>
      </c>
      <c r="B65" s="1" t="s">
        <v>83</v>
      </c>
      <c r="C65" s="8">
        <f>Fixed!C28</f>
        <v>0</v>
      </c>
      <c r="D65" s="8">
        <f>Fixed!D28</f>
        <v>0</v>
      </c>
      <c r="E65" s="8">
        <f>Fixed!E28</f>
        <v>0</v>
      </c>
      <c r="F65" s="8">
        <f>Fixed!F28</f>
        <v>0</v>
      </c>
      <c r="G65" s="8">
        <f>Fixed!G28</f>
        <v>0</v>
      </c>
      <c r="H65" s="8">
        <f>Fixed!H28</f>
        <v>0</v>
      </c>
      <c r="I65" s="8">
        <f>Fixed!I28</f>
        <v>0</v>
      </c>
      <c r="J65" s="8">
        <f>Fixed!J28</f>
        <v>0</v>
      </c>
      <c r="K65" s="8">
        <f>Fixed!K28</f>
        <v>0</v>
      </c>
      <c r="L65" s="8">
        <f>Fixed!L28</f>
        <v>0</v>
      </c>
      <c r="M65" s="8">
        <f>Fixed!M28</f>
        <v>0</v>
      </c>
      <c r="N65" s="8">
        <f>Fixed!N28</f>
        <v>0</v>
      </c>
      <c r="O65" s="8">
        <f>Fixed!O28</f>
        <v>0</v>
      </c>
      <c r="P65" s="8">
        <f>Fixed!P28</f>
        <v>0</v>
      </c>
      <c r="Q65" s="8">
        <f>Fixed!Q28</f>
        <v>0</v>
      </c>
      <c r="R65" s="8">
        <f>Fixed!R28</f>
        <v>0</v>
      </c>
      <c r="S65" s="8">
        <f>Fixed!S28</f>
        <v>0</v>
      </c>
      <c r="T65" s="8">
        <f>Fixed!T28</f>
        <v>0</v>
      </c>
      <c r="U65" s="8">
        <f>Fixed!U28</f>
        <v>0</v>
      </c>
      <c r="V65" s="8">
        <f>Fixed!V28</f>
        <v>0</v>
      </c>
      <c r="W65" s="8">
        <f>Fixed!W28</f>
        <v>0</v>
      </c>
      <c r="X65" s="8">
        <f>Fixed!X28</f>
        <v>0</v>
      </c>
      <c r="Y65" s="8">
        <f>Fixed!Y28</f>
        <v>0</v>
      </c>
      <c r="Z65" s="8">
        <f>Fixed!Z28</f>
        <v>0</v>
      </c>
      <c r="AA65" s="8">
        <f>Fixed!AA28</f>
        <v>0</v>
      </c>
      <c r="AB65" s="8">
        <f>Fixed!AB28</f>
        <v>0</v>
      </c>
      <c r="AC65" s="8">
        <f>Fixed!AC28</f>
        <v>0</v>
      </c>
      <c r="AD65" s="8">
        <f>Fixed!AD28</f>
        <v>0</v>
      </c>
      <c r="AE65" s="8">
        <f>Fixed!AE28</f>
        <v>0</v>
      </c>
      <c r="AF65" s="8">
        <f>Fixed!AF28</f>
        <v>0</v>
      </c>
      <c r="AG65" s="8">
        <f>Fixed!AG28</f>
        <v>0</v>
      </c>
      <c r="AH65" s="8">
        <f>Fixed!AH28</f>
        <v>0</v>
      </c>
    </row>
    <row r="66" spans="1:34" x14ac:dyDescent="0.25">
      <c r="A66" s="1" t="s">
        <v>92</v>
      </c>
      <c r="B66" s="1" t="s">
        <v>103</v>
      </c>
      <c r="C66" s="8">
        <f>Fixed!C29</f>
        <v>0</v>
      </c>
      <c r="D66" s="8">
        <f>Fixed!D29</f>
        <v>0</v>
      </c>
      <c r="E66" s="8">
        <f>Fixed!E29</f>
        <v>0</v>
      </c>
      <c r="F66" s="8">
        <f>Fixed!F29</f>
        <v>0</v>
      </c>
      <c r="G66" s="8">
        <f>Fixed!G29</f>
        <v>0</v>
      </c>
      <c r="H66" s="8">
        <f>Fixed!H29</f>
        <v>0</v>
      </c>
      <c r="I66" s="8">
        <f>Fixed!I29</f>
        <v>0</v>
      </c>
      <c r="J66" s="8">
        <f>Fixed!J29</f>
        <v>0</v>
      </c>
      <c r="K66" s="8">
        <f>Fixed!K29</f>
        <v>0</v>
      </c>
      <c r="L66" s="8">
        <f>Fixed!L29</f>
        <v>0</v>
      </c>
      <c r="M66" s="8">
        <f>Fixed!M29</f>
        <v>0</v>
      </c>
      <c r="N66" s="8">
        <f>Fixed!N29</f>
        <v>0</v>
      </c>
      <c r="O66" s="8">
        <f>Fixed!O29</f>
        <v>0</v>
      </c>
      <c r="P66" s="8">
        <f>Fixed!P29</f>
        <v>0</v>
      </c>
      <c r="Q66" s="8">
        <f>Fixed!Q29</f>
        <v>0</v>
      </c>
      <c r="R66" s="8">
        <f>Fixed!R29</f>
        <v>0</v>
      </c>
      <c r="S66" s="8">
        <f>Fixed!S29</f>
        <v>0</v>
      </c>
      <c r="T66" s="8">
        <f>Fixed!T29</f>
        <v>0</v>
      </c>
      <c r="U66" s="8">
        <f>Fixed!U29</f>
        <v>0</v>
      </c>
      <c r="V66" s="8">
        <f>Fixed!V29</f>
        <v>0</v>
      </c>
      <c r="W66" s="8">
        <f>Fixed!W29</f>
        <v>0</v>
      </c>
      <c r="X66" s="8">
        <f>Fixed!X29</f>
        <v>0</v>
      </c>
      <c r="Y66" s="8">
        <f>Fixed!Y29</f>
        <v>0</v>
      </c>
      <c r="Z66" s="8">
        <f>Fixed!Z29</f>
        <v>0</v>
      </c>
      <c r="AA66" s="8">
        <f>Fixed!AA29</f>
        <v>0</v>
      </c>
      <c r="AB66" s="8">
        <f>Fixed!AB29</f>
        <v>0</v>
      </c>
      <c r="AC66" s="8">
        <f>Fixed!AC29</f>
        <v>0</v>
      </c>
      <c r="AD66" s="8">
        <f>Fixed!AD29</f>
        <v>0</v>
      </c>
      <c r="AE66" s="8">
        <f>Fixed!AE29</f>
        <v>0</v>
      </c>
      <c r="AF66" s="8">
        <f>Fixed!AF29</f>
        <v>0</v>
      </c>
      <c r="AG66" s="8">
        <f>Fixed!AG29</f>
        <v>0</v>
      </c>
      <c r="AH66" s="8">
        <f>Fixed!AH29</f>
        <v>0</v>
      </c>
    </row>
    <row r="67" spans="1:34" x14ac:dyDescent="0.25">
      <c r="A67" s="1" t="s">
        <v>46</v>
      </c>
      <c r="B67" s="1" t="s">
        <v>84</v>
      </c>
      <c r="C67" s="8">
        <f>Fixed!C30</f>
        <v>0</v>
      </c>
      <c r="D67" s="8">
        <f>Fixed!D30</f>
        <v>0</v>
      </c>
      <c r="E67" s="8">
        <f>Fixed!E30</f>
        <v>0</v>
      </c>
      <c r="F67" s="8">
        <f>Fixed!F30</f>
        <v>0</v>
      </c>
      <c r="G67" s="8">
        <f>Fixed!G30</f>
        <v>0</v>
      </c>
      <c r="H67" s="8">
        <f>Fixed!H30</f>
        <v>0</v>
      </c>
      <c r="I67" s="8">
        <f>Fixed!I30</f>
        <v>0</v>
      </c>
      <c r="J67" s="8">
        <f>Fixed!J30</f>
        <v>0</v>
      </c>
      <c r="K67" s="8">
        <f>Fixed!K30</f>
        <v>0</v>
      </c>
      <c r="L67" s="8">
        <f>Fixed!L30</f>
        <v>0</v>
      </c>
      <c r="M67" s="8">
        <f>Fixed!M30</f>
        <v>0</v>
      </c>
      <c r="N67" s="8">
        <f>Fixed!N30</f>
        <v>0</v>
      </c>
      <c r="O67" s="8">
        <f>Fixed!O30</f>
        <v>0</v>
      </c>
      <c r="P67" s="8">
        <f>Fixed!P30</f>
        <v>0</v>
      </c>
      <c r="Q67" s="8">
        <f>Fixed!Q30</f>
        <v>0</v>
      </c>
      <c r="R67" s="8">
        <f>Fixed!R30</f>
        <v>0</v>
      </c>
      <c r="S67" s="8">
        <f>Fixed!S30</f>
        <v>0</v>
      </c>
      <c r="T67" s="8">
        <f>Fixed!T30</f>
        <v>0</v>
      </c>
      <c r="U67" s="8">
        <f>Fixed!U30</f>
        <v>0</v>
      </c>
      <c r="V67" s="8">
        <f>Fixed!V30</f>
        <v>0</v>
      </c>
      <c r="W67" s="8">
        <f>Fixed!W30</f>
        <v>0</v>
      </c>
      <c r="X67" s="8">
        <f>Fixed!X30</f>
        <v>0</v>
      </c>
      <c r="Y67" s="8">
        <f>Fixed!Y30</f>
        <v>0</v>
      </c>
      <c r="Z67" s="8">
        <f>Fixed!Z30</f>
        <v>0</v>
      </c>
      <c r="AA67" s="8">
        <f>Fixed!AA30</f>
        <v>0</v>
      </c>
      <c r="AB67" s="8">
        <f>Fixed!AB30</f>
        <v>0</v>
      </c>
      <c r="AC67" s="8">
        <f>Fixed!AC30</f>
        <v>0</v>
      </c>
      <c r="AD67" s="8">
        <f>Fixed!AD30</f>
        <v>0</v>
      </c>
      <c r="AE67" s="8">
        <f>Fixed!AE30</f>
        <v>0</v>
      </c>
      <c r="AF67" s="8">
        <f>Fixed!AF30</f>
        <v>0</v>
      </c>
      <c r="AG67" s="8">
        <f>Fixed!AG30</f>
        <v>0</v>
      </c>
      <c r="AH67" s="8">
        <f>Fixed!AH30</f>
        <v>0</v>
      </c>
    </row>
    <row r="68" spans="1:34" x14ac:dyDescent="0.25">
      <c r="A68" s="1" t="s">
        <v>47</v>
      </c>
      <c r="B68" s="1" t="s">
        <v>85</v>
      </c>
      <c r="C68" s="8">
        <f>Fixed!C31</f>
        <v>0</v>
      </c>
      <c r="D68" s="8">
        <f>Fixed!D31</f>
        <v>0</v>
      </c>
      <c r="E68" s="8">
        <f>Fixed!E31</f>
        <v>0</v>
      </c>
      <c r="F68" s="8">
        <f>Fixed!F31</f>
        <v>0</v>
      </c>
      <c r="G68" s="8">
        <f>Fixed!G31</f>
        <v>0</v>
      </c>
      <c r="H68" s="8">
        <f>Fixed!H31</f>
        <v>0</v>
      </c>
      <c r="I68" s="8">
        <f>Fixed!I31</f>
        <v>0</v>
      </c>
      <c r="J68" s="8">
        <f>Fixed!J31</f>
        <v>0</v>
      </c>
      <c r="K68" s="8">
        <f>Fixed!K31</f>
        <v>0</v>
      </c>
      <c r="L68" s="8">
        <f>Fixed!L31</f>
        <v>0</v>
      </c>
      <c r="M68" s="8">
        <f>Fixed!M31</f>
        <v>0</v>
      </c>
      <c r="N68" s="8">
        <f>Fixed!N31</f>
        <v>0</v>
      </c>
      <c r="O68" s="8">
        <f>Fixed!O31</f>
        <v>0</v>
      </c>
      <c r="P68" s="8">
        <f>Fixed!P31</f>
        <v>0</v>
      </c>
      <c r="Q68" s="8">
        <f>Fixed!Q31</f>
        <v>0</v>
      </c>
      <c r="R68" s="8">
        <f>Fixed!R31</f>
        <v>0</v>
      </c>
      <c r="S68" s="8">
        <f>Fixed!S31</f>
        <v>0</v>
      </c>
      <c r="T68" s="8">
        <f>Fixed!T31</f>
        <v>0</v>
      </c>
      <c r="U68" s="8">
        <f>Fixed!U31</f>
        <v>0</v>
      </c>
      <c r="V68" s="8">
        <f>Fixed!V31</f>
        <v>0</v>
      </c>
      <c r="W68" s="8">
        <f>Fixed!W31</f>
        <v>0</v>
      </c>
      <c r="X68" s="8">
        <f>Fixed!X31</f>
        <v>0</v>
      </c>
      <c r="Y68" s="8">
        <f>Fixed!Y31</f>
        <v>0</v>
      </c>
      <c r="Z68" s="8">
        <f>Fixed!Z31</f>
        <v>0</v>
      </c>
      <c r="AA68" s="8">
        <f>Fixed!AA31</f>
        <v>0</v>
      </c>
      <c r="AB68" s="8">
        <f>Fixed!AB31</f>
        <v>0</v>
      </c>
      <c r="AC68" s="8">
        <f>Fixed!AC31</f>
        <v>0</v>
      </c>
      <c r="AD68" s="8">
        <f>Fixed!AD31</f>
        <v>0</v>
      </c>
      <c r="AE68" s="8">
        <f>Fixed!AE31</f>
        <v>0</v>
      </c>
      <c r="AF68" s="8">
        <f>Fixed!AF31</f>
        <v>0</v>
      </c>
      <c r="AG68" s="8">
        <f>Fixed!AG31</f>
        <v>0</v>
      </c>
      <c r="AH68" s="8">
        <f>Fixed!AH31</f>
        <v>0</v>
      </c>
    </row>
    <row r="69" spans="1:34" x14ac:dyDescent="0.25">
      <c r="A69" s="1" t="s">
        <v>93</v>
      </c>
      <c r="B69" s="1" t="s">
        <v>155</v>
      </c>
      <c r="C69" s="8">
        <f>Fixed!C32</f>
        <v>0</v>
      </c>
      <c r="D69" s="8">
        <f>Fixed!D32</f>
        <v>0</v>
      </c>
      <c r="E69" s="8">
        <f>Fixed!E32</f>
        <v>0</v>
      </c>
      <c r="F69" s="8">
        <f>Fixed!F32</f>
        <v>0</v>
      </c>
      <c r="G69" s="8">
        <f>Fixed!G32</f>
        <v>0</v>
      </c>
      <c r="H69" s="8">
        <f>Fixed!H32</f>
        <v>0</v>
      </c>
      <c r="I69" s="8">
        <f>Fixed!I32</f>
        <v>0</v>
      </c>
      <c r="J69" s="8">
        <f>Fixed!J32</f>
        <v>0</v>
      </c>
      <c r="K69" s="8">
        <f>Fixed!K32</f>
        <v>0</v>
      </c>
      <c r="L69" s="8">
        <f>Fixed!L32</f>
        <v>0</v>
      </c>
      <c r="M69" s="8">
        <f>Fixed!M32</f>
        <v>0</v>
      </c>
      <c r="N69" s="8">
        <f>Fixed!N32</f>
        <v>0</v>
      </c>
      <c r="O69" s="8">
        <f>Fixed!O32</f>
        <v>0</v>
      </c>
      <c r="P69" s="8">
        <f>Fixed!P32</f>
        <v>0</v>
      </c>
      <c r="Q69" s="8">
        <f>Fixed!Q32</f>
        <v>0</v>
      </c>
      <c r="R69" s="8">
        <f>Fixed!R32</f>
        <v>0</v>
      </c>
      <c r="S69" s="8">
        <f>Fixed!S32</f>
        <v>0</v>
      </c>
      <c r="T69" s="8">
        <f>Fixed!T32</f>
        <v>0</v>
      </c>
      <c r="U69" s="8">
        <f>Fixed!U32</f>
        <v>0</v>
      </c>
      <c r="V69" s="8">
        <f>Fixed!V32</f>
        <v>0</v>
      </c>
      <c r="W69" s="8">
        <f>Fixed!W32</f>
        <v>0</v>
      </c>
      <c r="X69" s="8">
        <f>Fixed!X32</f>
        <v>0</v>
      </c>
      <c r="Y69" s="8">
        <f>Fixed!Y32</f>
        <v>0</v>
      </c>
      <c r="Z69" s="8">
        <f>Fixed!Z32</f>
        <v>0</v>
      </c>
      <c r="AA69" s="8">
        <f>Fixed!AA32</f>
        <v>0</v>
      </c>
      <c r="AB69" s="8">
        <f>Fixed!AB32</f>
        <v>0</v>
      </c>
      <c r="AC69" s="8">
        <f>Fixed!AC32</f>
        <v>0</v>
      </c>
      <c r="AD69" s="8">
        <f>Fixed!AD32</f>
        <v>0</v>
      </c>
      <c r="AE69" s="8">
        <f>Fixed!AE32</f>
        <v>0</v>
      </c>
      <c r="AF69" s="8">
        <f>Fixed!AF32</f>
        <v>0</v>
      </c>
      <c r="AG69" s="8">
        <f>Fixed!AG32</f>
        <v>0</v>
      </c>
      <c r="AH69" s="8">
        <f>Fixed!AH32</f>
        <v>0</v>
      </c>
    </row>
    <row r="70" spans="1:34" ht="15.75" thickBot="1" x14ac:dyDescent="0.3">
      <c r="A70" s="1" t="s">
        <v>48</v>
      </c>
      <c r="B70" s="1" t="s">
        <v>104</v>
      </c>
      <c r="C70" s="8">
        <f>Fixed!C33</f>
        <v>0</v>
      </c>
      <c r="D70" s="8">
        <f>Fixed!D33</f>
        <v>0</v>
      </c>
      <c r="E70" s="8">
        <f>Fixed!E33</f>
        <v>0</v>
      </c>
      <c r="F70" s="8">
        <f>Fixed!F33</f>
        <v>0</v>
      </c>
      <c r="G70" s="8">
        <f>Fixed!G33</f>
        <v>0</v>
      </c>
      <c r="H70" s="8">
        <f>Fixed!H33</f>
        <v>0</v>
      </c>
      <c r="I70" s="8">
        <f>Fixed!I33</f>
        <v>0</v>
      </c>
      <c r="J70" s="8">
        <f>Fixed!J33</f>
        <v>0</v>
      </c>
      <c r="K70" s="8">
        <f>Fixed!K33</f>
        <v>0</v>
      </c>
      <c r="L70" s="8">
        <f>Fixed!L33</f>
        <v>0</v>
      </c>
      <c r="M70" s="8">
        <f>Fixed!M33</f>
        <v>0</v>
      </c>
      <c r="N70" s="8">
        <f>Fixed!N33</f>
        <v>0</v>
      </c>
      <c r="O70" s="8">
        <f>Fixed!O33</f>
        <v>0</v>
      </c>
      <c r="P70" s="8">
        <f>Fixed!P33</f>
        <v>0</v>
      </c>
      <c r="Q70" s="8">
        <f>Fixed!Q33</f>
        <v>0</v>
      </c>
      <c r="R70" s="8">
        <f>Fixed!R33</f>
        <v>0</v>
      </c>
      <c r="S70" s="8">
        <f>Fixed!S33</f>
        <v>0</v>
      </c>
      <c r="T70" s="8">
        <f>Fixed!T33</f>
        <v>0</v>
      </c>
      <c r="U70" s="8">
        <f>Fixed!U33</f>
        <v>0</v>
      </c>
      <c r="V70" s="8">
        <f>Fixed!V33</f>
        <v>0</v>
      </c>
      <c r="W70" s="8">
        <f>Fixed!W33</f>
        <v>0</v>
      </c>
      <c r="X70" s="8">
        <f>Fixed!X33</f>
        <v>0</v>
      </c>
      <c r="Y70" s="8">
        <f>Fixed!Y33</f>
        <v>0</v>
      </c>
      <c r="Z70" s="8">
        <f>Fixed!Z33</f>
        <v>0</v>
      </c>
      <c r="AA70" s="8">
        <f>Fixed!AA33</f>
        <v>0</v>
      </c>
      <c r="AB70" s="8">
        <f>Fixed!AB33</f>
        <v>0</v>
      </c>
      <c r="AC70" s="8">
        <f>Fixed!AC33</f>
        <v>0</v>
      </c>
      <c r="AD70" s="8">
        <f>Fixed!AD33</f>
        <v>0</v>
      </c>
      <c r="AE70" s="8">
        <f>Fixed!AE33</f>
        <v>0</v>
      </c>
      <c r="AF70" s="8">
        <f>Fixed!AF33</f>
        <v>0</v>
      </c>
      <c r="AG70" s="8">
        <f>Fixed!AG33</f>
        <v>0</v>
      </c>
      <c r="AH70" s="8">
        <f>Fixed!AH33</f>
        <v>0</v>
      </c>
    </row>
    <row r="71" spans="1:34" ht="15.75" thickBot="1" x14ac:dyDescent="0.3">
      <c r="A71" s="2" t="s">
        <v>17</v>
      </c>
      <c r="B71" s="23"/>
      <c r="C71" s="9">
        <v>2019</v>
      </c>
      <c r="D71" s="9">
        <v>2020</v>
      </c>
      <c r="E71" s="9">
        <v>2021</v>
      </c>
      <c r="F71" s="9">
        <v>2022</v>
      </c>
      <c r="G71" s="9">
        <v>2023</v>
      </c>
      <c r="H71" s="9">
        <v>2024</v>
      </c>
      <c r="I71" s="9">
        <v>2025</v>
      </c>
      <c r="J71" s="9">
        <v>2026</v>
      </c>
      <c r="K71" s="9">
        <v>2027</v>
      </c>
      <c r="L71" s="9">
        <v>2028</v>
      </c>
      <c r="M71" s="9">
        <v>2029</v>
      </c>
      <c r="N71" s="9">
        <v>2030</v>
      </c>
      <c r="O71" s="9">
        <v>2031</v>
      </c>
      <c r="P71" s="9">
        <v>2032</v>
      </c>
      <c r="Q71" s="9">
        <v>2033</v>
      </c>
      <c r="R71" s="9">
        <v>2034</v>
      </c>
      <c r="S71" s="9">
        <v>2035</v>
      </c>
      <c r="T71" s="9">
        <v>2036</v>
      </c>
      <c r="U71" s="9">
        <v>2037</v>
      </c>
      <c r="V71" s="9">
        <v>2038</v>
      </c>
      <c r="W71" s="9">
        <v>2039</v>
      </c>
      <c r="X71" s="9">
        <v>2040</v>
      </c>
      <c r="Y71" s="9">
        <v>2041</v>
      </c>
      <c r="Z71" s="9">
        <v>2042</v>
      </c>
      <c r="AA71" s="9">
        <v>2043</v>
      </c>
      <c r="AB71" s="9">
        <v>2044</v>
      </c>
      <c r="AC71" s="9">
        <v>2045</v>
      </c>
      <c r="AD71" s="9">
        <v>2046</v>
      </c>
      <c r="AE71" s="9">
        <v>2047</v>
      </c>
      <c r="AF71" s="9">
        <v>2048</v>
      </c>
      <c r="AG71" s="9">
        <v>2049</v>
      </c>
      <c r="AH71" s="9">
        <v>2050</v>
      </c>
    </row>
    <row r="72" spans="1:34" x14ac:dyDescent="0.25">
      <c r="A72" s="1" t="s">
        <v>23</v>
      </c>
      <c r="B72" s="1" t="s">
        <v>94</v>
      </c>
      <c r="C72" s="8">
        <f>Capital_Investments!C2</f>
        <v>0</v>
      </c>
      <c r="D72" s="8">
        <f>Capital_Investments!D2</f>
        <v>0</v>
      </c>
      <c r="E72" s="8">
        <f>Capital_Investments!E2</f>
        <v>0</v>
      </c>
      <c r="F72" s="8">
        <f>Capital_Investments!F2</f>
        <v>0</v>
      </c>
      <c r="G72" s="8">
        <f>Capital_Investments!G2</f>
        <v>0</v>
      </c>
      <c r="H72" s="8">
        <f>Capital_Investments!H2</f>
        <v>0</v>
      </c>
      <c r="I72" s="8">
        <f>Capital_Investments!I2</f>
        <v>0</v>
      </c>
      <c r="J72" s="8">
        <f>Capital_Investments!J2</f>
        <v>0</v>
      </c>
      <c r="K72" s="8">
        <f>Capital_Investments!K2</f>
        <v>0</v>
      </c>
      <c r="L72" s="8">
        <f>Capital_Investments!L2</f>
        <v>0</v>
      </c>
      <c r="M72" s="8">
        <f>Capital_Investments!M2</f>
        <v>0</v>
      </c>
      <c r="N72" s="8">
        <f>Capital_Investments!N2</f>
        <v>0</v>
      </c>
      <c r="O72" s="8">
        <f>Capital_Investments!O2</f>
        <v>0</v>
      </c>
      <c r="P72" s="8">
        <f>Capital_Investments!P2</f>
        <v>0</v>
      </c>
      <c r="Q72" s="8">
        <f>Capital_Investments!Q2</f>
        <v>0</v>
      </c>
      <c r="R72" s="8">
        <f>Capital_Investments!R2</f>
        <v>0</v>
      </c>
      <c r="S72" s="8">
        <f>Capital_Investments!S2</f>
        <v>0</v>
      </c>
      <c r="T72" s="8">
        <f>Capital_Investments!T2</f>
        <v>0</v>
      </c>
      <c r="U72" s="8">
        <f>Capital_Investments!U2</f>
        <v>0</v>
      </c>
      <c r="V72" s="8">
        <f>Capital_Investments!V2</f>
        <v>0</v>
      </c>
      <c r="W72" s="8">
        <f>Capital_Investments!W2</f>
        <v>0</v>
      </c>
      <c r="X72" s="8">
        <f>Capital_Investments!X2</f>
        <v>0</v>
      </c>
      <c r="Y72" s="8">
        <f>Capital_Investments!Y2</f>
        <v>0</v>
      </c>
      <c r="Z72" s="8">
        <f>Capital_Investments!Z2</f>
        <v>0</v>
      </c>
      <c r="AA72" s="8">
        <f>Capital_Investments!AA2</f>
        <v>0</v>
      </c>
      <c r="AB72" s="8">
        <f>Capital_Investments!AB2</f>
        <v>0</v>
      </c>
      <c r="AC72" s="8">
        <f>Capital_Investments!AC2</f>
        <v>0</v>
      </c>
      <c r="AD72" s="8">
        <f>Capital_Investments!AD2</f>
        <v>0</v>
      </c>
      <c r="AE72" s="8">
        <f>Capital_Investments!AE2</f>
        <v>0</v>
      </c>
      <c r="AF72" s="8">
        <f>Capital_Investments!AF2</f>
        <v>0</v>
      </c>
      <c r="AG72" s="8">
        <f>Capital_Investments!AG2</f>
        <v>0</v>
      </c>
      <c r="AH72" s="8">
        <f>Capital_Investments!AH2</f>
        <v>0</v>
      </c>
    </row>
    <row r="73" spans="1:34" x14ac:dyDescent="0.25">
      <c r="A73" s="1" t="s">
        <v>88</v>
      </c>
      <c r="B73" s="1" t="s">
        <v>154</v>
      </c>
      <c r="C73" s="8">
        <f>Capital_Investments!C3</f>
        <v>0</v>
      </c>
      <c r="D73" s="8">
        <f>Capital_Investments!D3</f>
        <v>0</v>
      </c>
      <c r="E73" s="8">
        <f>Capital_Investments!E3</f>
        <v>0</v>
      </c>
      <c r="F73" s="8">
        <f>Capital_Investments!F3</f>
        <v>0</v>
      </c>
      <c r="G73" s="8">
        <f>Capital_Investments!G3</f>
        <v>0</v>
      </c>
      <c r="H73" s="8">
        <f>Capital_Investments!H3</f>
        <v>0</v>
      </c>
      <c r="I73" s="8">
        <f>Capital_Investments!I3</f>
        <v>0</v>
      </c>
      <c r="J73" s="8">
        <f>Capital_Investments!J3</f>
        <v>0</v>
      </c>
      <c r="K73" s="8">
        <f>Capital_Investments!K3</f>
        <v>0</v>
      </c>
      <c r="L73" s="8">
        <f>Capital_Investments!L3</f>
        <v>0</v>
      </c>
      <c r="M73" s="8">
        <f>Capital_Investments!M3</f>
        <v>0</v>
      </c>
      <c r="N73" s="8">
        <f>Capital_Investments!N3</f>
        <v>0</v>
      </c>
      <c r="O73" s="8">
        <f>Capital_Investments!O3</f>
        <v>0</v>
      </c>
      <c r="P73" s="8">
        <f>Capital_Investments!P3</f>
        <v>0</v>
      </c>
      <c r="Q73" s="8">
        <f>Capital_Investments!Q3</f>
        <v>0</v>
      </c>
      <c r="R73" s="8">
        <f>Capital_Investments!R3</f>
        <v>0</v>
      </c>
      <c r="S73" s="8">
        <f>Capital_Investments!S3</f>
        <v>0</v>
      </c>
      <c r="T73" s="8">
        <f>Capital_Investments!T3</f>
        <v>0</v>
      </c>
      <c r="U73" s="8">
        <f>Capital_Investments!U3</f>
        <v>0</v>
      </c>
      <c r="V73" s="8">
        <f>Capital_Investments!V3</f>
        <v>0</v>
      </c>
      <c r="W73" s="8">
        <f>Capital_Investments!W3</f>
        <v>0</v>
      </c>
      <c r="X73" s="8">
        <f>Capital_Investments!X3</f>
        <v>0</v>
      </c>
      <c r="Y73" s="8">
        <f>Capital_Investments!Y3</f>
        <v>0</v>
      </c>
      <c r="Z73" s="8">
        <f>Capital_Investments!Z3</f>
        <v>0</v>
      </c>
      <c r="AA73" s="8">
        <f>Capital_Investments!AA3</f>
        <v>0</v>
      </c>
      <c r="AB73" s="8">
        <f>Capital_Investments!AB3</f>
        <v>0</v>
      </c>
      <c r="AC73" s="8">
        <f>Capital_Investments!AC3</f>
        <v>0</v>
      </c>
      <c r="AD73" s="8">
        <f>Capital_Investments!AD3</f>
        <v>0</v>
      </c>
      <c r="AE73" s="8">
        <f>Capital_Investments!AE3</f>
        <v>0</v>
      </c>
      <c r="AF73" s="8">
        <f>Capital_Investments!AF3</f>
        <v>0</v>
      </c>
      <c r="AG73" s="8">
        <f>Capital_Investments!AG3</f>
        <v>0</v>
      </c>
      <c r="AH73" s="8">
        <f>Capital_Investments!AH3</f>
        <v>0</v>
      </c>
    </row>
    <row r="74" spans="1:34" x14ac:dyDescent="0.25">
      <c r="A74" s="1" t="s">
        <v>89</v>
      </c>
      <c r="B74" s="1" t="s">
        <v>95</v>
      </c>
      <c r="C74" s="8">
        <f>Capital_Investments!C4</f>
        <v>0</v>
      </c>
      <c r="D74" s="8">
        <f>Capital_Investments!D4</f>
        <v>0</v>
      </c>
      <c r="E74" s="8">
        <f>Capital_Investments!E4</f>
        <v>0</v>
      </c>
      <c r="F74" s="8">
        <f>Capital_Investments!F4</f>
        <v>0</v>
      </c>
      <c r="G74" s="8">
        <f>Capital_Investments!G4</f>
        <v>0</v>
      </c>
      <c r="H74" s="8">
        <f>Capital_Investments!H4</f>
        <v>0</v>
      </c>
      <c r="I74" s="8">
        <f>Capital_Investments!I4</f>
        <v>0</v>
      </c>
      <c r="J74" s="8">
        <f>Capital_Investments!J4</f>
        <v>0</v>
      </c>
      <c r="K74" s="8">
        <f>Capital_Investments!K4</f>
        <v>0</v>
      </c>
      <c r="L74" s="8">
        <f>Capital_Investments!L4</f>
        <v>0</v>
      </c>
      <c r="M74" s="8">
        <f>Capital_Investments!M4</f>
        <v>0</v>
      </c>
      <c r="N74" s="8">
        <f>Capital_Investments!N4</f>
        <v>0</v>
      </c>
      <c r="O74" s="8">
        <f>Capital_Investments!O4</f>
        <v>0</v>
      </c>
      <c r="P74" s="8">
        <f>Capital_Investments!P4</f>
        <v>0</v>
      </c>
      <c r="Q74" s="8">
        <f>Capital_Investments!Q4</f>
        <v>0</v>
      </c>
      <c r="R74" s="8">
        <f>Capital_Investments!R4</f>
        <v>0</v>
      </c>
      <c r="S74" s="8">
        <f>Capital_Investments!S4</f>
        <v>0</v>
      </c>
      <c r="T74" s="8">
        <f>Capital_Investments!T4</f>
        <v>919.30200000000002</v>
      </c>
      <c r="U74" s="8">
        <f>Capital_Investments!U4</f>
        <v>0</v>
      </c>
      <c r="V74" s="8">
        <f>Capital_Investments!V4</f>
        <v>0</v>
      </c>
      <c r="W74" s="8">
        <f>Capital_Investments!W4</f>
        <v>0</v>
      </c>
      <c r="X74" s="8">
        <f>Capital_Investments!X4</f>
        <v>0</v>
      </c>
      <c r="Y74" s="8">
        <f>Capital_Investments!Y4</f>
        <v>0</v>
      </c>
      <c r="Z74" s="8">
        <f>Capital_Investments!Z4</f>
        <v>0</v>
      </c>
      <c r="AA74" s="8">
        <f>Capital_Investments!AA4</f>
        <v>0</v>
      </c>
      <c r="AB74" s="8">
        <f>Capital_Investments!AB4</f>
        <v>0</v>
      </c>
      <c r="AC74" s="8">
        <f>Capital_Investments!AC4</f>
        <v>0</v>
      </c>
      <c r="AD74" s="8">
        <f>Capital_Investments!AD4</f>
        <v>0</v>
      </c>
      <c r="AE74" s="8">
        <f>Capital_Investments!AE4</f>
        <v>0</v>
      </c>
      <c r="AF74" s="8">
        <f>Capital_Investments!AF4</f>
        <v>0</v>
      </c>
      <c r="AG74" s="8">
        <f>Capital_Investments!AG4</f>
        <v>0</v>
      </c>
      <c r="AH74" s="8">
        <f>Capital_Investments!AH4</f>
        <v>0</v>
      </c>
    </row>
    <row r="75" spans="1:34" x14ac:dyDescent="0.25">
      <c r="A75" s="1" t="s">
        <v>90</v>
      </c>
      <c r="B75" s="1" t="s">
        <v>96</v>
      </c>
      <c r="C75" s="8">
        <f>Capital_Investments!C5</f>
        <v>0</v>
      </c>
      <c r="D75" s="8">
        <f>Capital_Investments!D5</f>
        <v>0</v>
      </c>
      <c r="E75" s="8">
        <f>Capital_Investments!E5</f>
        <v>0</v>
      </c>
      <c r="F75" s="8">
        <f>Capital_Investments!F5</f>
        <v>0</v>
      </c>
      <c r="G75" s="8">
        <f>Capital_Investments!G5</f>
        <v>0</v>
      </c>
      <c r="H75" s="8">
        <f>Capital_Investments!H5</f>
        <v>0</v>
      </c>
      <c r="I75" s="8">
        <f>Capital_Investments!I5</f>
        <v>0</v>
      </c>
      <c r="J75" s="8">
        <f>Capital_Investments!J5</f>
        <v>0</v>
      </c>
      <c r="K75" s="8">
        <f>Capital_Investments!K5</f>
        <v>0</v>
      </c>
      <c r="L75" s="8">
        <f>Capital_Investments!L5</f>
        <v>0</v>
      </c>
      <c r="M75" s="8">
        <f>Capital_Investments!M5</f>
        <v>0</v>
      </c>
      <c r="N75" s="8">
        <f>Capital_Investments!N5</f>
        <v>0</v>
      </c>
      <c r="O75" s="8">
        <f>Capital_Investments!O5</f>
        <v>0</v>
      </c>
      <c r="P75" s="8">
        <f>Capital_Investments!P5</f>
        <v>0</v>
      </c>
      <c r="Q75" s="8">
        <f>Capital_Investments!Q5</f>
        <v>0</v>
      </c>
      <c r="R75" s="8">
        <f>Capital_Investments!R5</f>
        <v>0</v>
      </c>
      <c r="S75" s="8">
        <f>Capital_Investments!S5</f>
        <v>0</v>
      </c>
      <c r="T75" s="8">
        <f>Capital_Investments!T5</f>
        <v>1555.2474999999999</v>
      </c>
      <c r="U75" s="8">
        <f>Capital_Investments!U5</f>
        <v>1523.3724999999999</v>
      </c>
      <c r="V75" s="8">
        <f>Capital_Investments!V5</f>
        <v>0</v>
      </c>
      <c r="W75" s="8">
        <f>Capital_Investments!W5</f>
        <v>0</v>
      </c>
      <c r="X75" s="8">
        <f>Capital_Investments!X5</f>
        <v>0</v>
      </c>
      <c r="Y75" s="8">
        <f>Capital_Investments!Y5</f>
        <v>0</v>
      </c>
      <c r="Z75" s="8">
        <f>Capital_Investments!Z5</f>
        <v>0</v>
      </c>
      <c r="AA75" s="8">
        <f>Capital_Investments!AA5</f>
        <v>0</v>
      </c>
      <c r="AB75" s="8">
        <f>Capital_Investments!AB5</f>
        <v>0</v>
      </c>
      <c r="AC75" s="8">
        <f>Capital_Investments!AC5</f>
        <v>0</v>
      </c>
      <c r="AD75" s="8">
        <f>Capital_Investments!AD5</f>
        <v>0</v>
      </c>
      <c r="AE75" s="8">
        <f>Capital_Investments!AE5</f>
        <v>0</v>
      </c>
      <c r="AF75" s="8">
        <f>Capital_Investments!AF5</f>
        <v>0</v>
      </c>
      <c r="AG75" s="8">
        <f>Capital_Investments!AG5</f>
        <v>0</v>
      </c>
      <c r="AH75" s="8">
        <f>Capital_Investments!AH5</f>
        <v>0</v>
      </c>
    </row>
    <row r="76" spans="1:34" x14ac:dyDescent="0.25">
      <c r="A76" s="1" t="s">
        <v>24</v>
      </c>
      <c r="B76" s="1" t="s">
        <v>54</v>
      </c>
      <c r="C76" s="8">
        <f>Capital_Investments!C6</f>
        <v>0</v>
      </c>
      <c r="D76" s="8">
        <f>Capital_Investments!D6</f>
        <v>0</v>
      </c>
      <c r="E76" s="8">
        <f>Capital_Investments!E6</f>
        <v>0</v>
      </c>
      <c r="F76" s="8">
        <f>Capital_Investments!F6</f>
        <v>0</v>
      </c>
      <c r="G76" s="8">
        <f>Capital_Investments!G6</f>
        <v>0</v>
      </c>
      <c r="H76" s="8">
        <f>Capital_Investments!H6</f>
        <v>0</v>
      </c>
      <c r="I76" s="8">
        <f>Capital_Investments!I6</f>
        <v>0</v>
      </c>
      <c r="J76" s="8">
        <f>Capital_Investments!J6</f>
        <v>0</v>
      </c>
      <c r="K76" s="8">
        <f>Capital_Investments!K6</f>
        <v>0</v>
      </c>
      <c r="L76" s="8">
        <f>Capital_Investments!L6</f>
        <v>0</v>
      </c>
      <c r="M76" s="8">
        <f>Capital_Investments!M6</f>
        <v>0</v>
      </c>
      <c r="N76" s="8">
        <f>Capital_Investments!N6</f>
        <v>0</v>
      </c>
      <c r="O76" s="8">
        <f>Capital_Investments!O6</f>
        <v>0</v>
      </c>
      <c r="P76" s="8">
        <f>Capital_Investments!P6</f>
        <v>0</v>
      </c>
      <c r="Q76" s="8">
        <f>Capital_Investments!Q6</f>
        <v>0</v>
      </c>
      <c r="R76" s="8">
        <f>Capital_Investments!R6</f>
        <v>0</v>
      </c>
      <c r="S76" s="8">
        <f>Capital_Investments!S6</f>
        <v>0</v>
      </c>
      <c r="T76" s="8">
        <f>Capital_Investments!T6</f>
        <v>1.9507289727999999E-3</v>
      </c>
      <c r="U76" s="8">
        <f>Capital_Investments!U6</f>
        <v>0</v>
      </c>
      <c r="V76" s="8">
        <f>Capital_Investments!V6</f>
        <v>5.7538093967533397E-4</v>
      </c>
      <c r="W76" s="8">
        <f>Capital_Investments!W6</f>
        <v>3.9102996231793501E-4</v>
      </c>
      <c r="X76" s="8">
        <f>Capital_Investments!X6</f>
        <v>0</v>
      </c>
      <c r="Y76" s="8">
        <f>Capital_Investments!Y6</f>
        <v>0</v>
      </c>
      <c r="Z76" s="8">
        <f>Capital_Investments!Z6</f>
        <v>4.4149801252067302E-3</v>
      </c>
      <c r="AA76" s="8">
        <f>Capital_Investments!AA6</f>
        <v>0</v>
      </c>
      <c r="AB76" s="8">
        <f>Capital_Investments!AB6</f>
        <v>0</v>
      </c>
      <c r="AC76" s="8">
        <f>Capital_Investments!AC6</f>
        <v>0</v>
      </c>
      <c r="AD76" s="8">
        <f>Capital_Investments!AD6</f>
        <v>0</v>
      </c>
      <c r="AE76" s="8">
        <f>Capital_Investments!AE6</f>
        <v>0</v>
      </c>
      <c r="AF76" s="8">
        <f>Capital_Investments!AF6</f>
        <v>0</v>
      </c>
      <c r="AG76" s="8">
        <f>Capital_Investments!AG6</f>
        <v>0</v>
      </c>
      <c r="AH76" s="8">
        <f>Capital_Investments!AH6</f>
        <v>0</v>
      </c>
    </row>
    <row r="77" spans="1:34" x14ac:dyDescent="0.25">
      <c r="A77" s="1" t="s">
        <v>25</v>
      </c>
      <c r="B77" s="1" t="s">
        <v>55</v>
      </c>
      <c r="C77" s="8">
        <f>Capital_Investments!C7</f>
        <v>5.4779734943999998E-4</v>
      </c>
      <c r="D77" s="8">
        <f>Capital_Investments!D7</f>
        <v>0</v>
      </c>
      <c r="E77" s="8">
        <f>Capital_Investments!E7</f>
        <v>0</v>
      </c>
      <c r="F77" s="8">
        <f>Capital_Investments!F7</f>
        <v>3.1241870035199999E-3</v>
      </c>
      <c r="G77" s="8">
        <f>Capital_Investments!G7</f>
        <v>0</v>
      </c>
      <c r="H77" s="8">
        <f>Capital_Investments!H7</f>
        <v>0</v>
      </c>
      <c r="I77" s="8">
        <f>Capital_Investments!I7</f>
        <v>0</v>
      </c>
      <c r="J77" s="8">
        <f>Capital_Investments!J7</f>
        <v>0</v>
      </c>
      <c r="K77" s="8">
        <f>Capital_Investments!K7</f>
        <v>0</v>
      </c>
      <c r="L77" s="8">
        <f>Capital_Investments!L7</f>
        <v>0</v>
      </c>
      <c r="M77" s="8">
        <f>Capital_Investments!M7</f>
        <v>0</v>
      </c>
      <c r="N77" s="8">
        <f>Capital_Investments!N7</f>
        <v>0</v>
      </c>
      <c r="O77" s="8">
        <f>Capital_Investments!O7</f>
        <v>0</v>
      </c>
      <c r="P77" s="8">
        <f>Capital_Investments!P7</f>
        <v>0</v>
      </c>
      <c r="Q77" s="8">
        <f>Capital_Investments!Q7</f>
        <v>0</v>
      </c>
      <c r="R77" s="8">
        <f>Capital_Investments!R7</f>
        <v>7.9767599903999805E-4</v>
      </c>
      <c r="S77" s="8">
        <f>Capital_Investments!S7</f>
        <v>1.9964839827468399E-3</v>
      </c>
      <c r="T77" s="8">
        <f>Capital_Investments!T7</f>
        <v>0</v>
      </c>
      <c r="U77" s="8">
        <f>Capital_Investments!U7</f>
        <v>0</v>
      </c>
      <c r="V77" s="8">
        <f>Capital_Investments!V7</f>
        <v>0</v>
      </c>
      <c r="W77" s="8">
        <f>Capital_Investments!W7</f>
        <v>0</v>
      </c>
      <c r="X77" s="8">
        <f>Capital_Investments!X7</f>
        <v>0</v>
      </c>
      <c r="Y77" s="8">
        <f>Capital_Investments!Y7</f>
        <v>1.7463805381552001E-4</v>
      </c>
      <c r="Z77" s="8">
        <f>Capital_Investments!Z7</f>
        <v>6.8122142022327304E-4</v>
      </c>
      <c r="AA77" s="8">
        <f>Capital_Investments!AA7</f>
        <v>0</v>
      </c>
      <c r="AB77" s="8">
        <f>Capital_Investments!AB7</f>
        <v>0</v>
      </c>
      <c r="AC77" s="8">
        <f>Capital_Investments!AC7</f>
        <v>0</v>
      </c>
      <c r="AD77" s="8">
        <f>Capital_Investments!AD7</f>
        <v>0</v>
      </c>
      <c r="AE77" s="8">
        <f>Capital_Investments!AE7</f>
        <v>0</v>
      </c>
      <c r="AF77" s="8">
        <f>Capital_Investments!AF7</f>
        <v>0</v>
      </c>
      <c r="AG77" s="8">
        <f>Capital_Investments!AG7</f>
        <v>0</v>
      </c>
      <c r="AH77" s="8">
        <f>Capital_Investments!AH7</f>
        <v>0</v>
      </c>
    </row>
    <row r="78" spans="1:34" x14ac:dyDescent="0.25">
      <c r="A78" s="1" t="s">
        <v>26</v>
      </c>
      <c r="B78" s="1" t="s">
        <v>56</v>
      </c>
      <c r="C78" s="8">
        <f>Capital_Investments!C8</f>
        <v>0</v>
      </c>
      <c r="D78" s="8">
        <f>Capital_Investments!D8</f>
        <v>0</v>
      </c>
      <c r="E78" s="8">
        <f>Capital_Investments!E8</f>
        <v>5.3228577606593899E-3</v>
      </c>
      <c r="F78" s="8">
        <f>Capital_Investments!F8</f>
        <v>0</v>
      </c>
      <c r="G78" s="8">
        <f>Capital_Investments!G8</f>
        <v>0</v>
      </c>
      <c r="H78" s="8">
        <f>Capital_Investments!H8</f>
        <v>0</v>
      </c>
      <c r="I78" s="8">
        <f>Capital_Investments!I8</f>
        <v>0</v>
      </c>
      <c r="J78" s="8">
        <f>Capital_Investments!J8</f>
        <v>0</v>
      </c>
      <c r="K78" s="8">
        <f>Capital_Investments!K8</f>
        <v>0</v>
      </c>
      <c r="L78" s="8">
        <f>Capital_Investments!L8</f>
        <v>0</v>
      </c>
      <c r="M78" s="8">
        <f>Capital_Investments!M8</f>
        <v>0</v>
      </c>
      <c r="N78" s="8">
        <f>Capital_Investments!N8</f>
        <v>0</v>
      </c>
      <c r="O78" s="8">
        <f>Capital_Investments!O8</f>
        <v>0</v>
      </c>
      <c r="P78" s="8">
        <f>Capital_Investments!P8</f>
        <v>0</v>
      </c>
      <c r="Q78" s="8">
        <f>Capital_Investments!Q8</f>
        <v>0</v>
      </c>
      <c r="R78" s="8">
        <f>Capital_Investments!R8</f>
        <v>0</v>
      </c>
      <c r="S78" s="8">
        <f>Capital_Investments!S8</f>
        <v>0</v>
      </c>
      <c r="T78" s="8">
        <f>Capital_Investments!T8</f>
        <v>0</v>
      </c>
      <c r="U78" s="8">
        <f>Capital_Investments!U8</f>
        <v>0</v>
      </c>
      <c r="V78" s="8">
        <f>Capital_Investments!V8</f>
        <v>0</v>
      </c>
      <c r="W78" s="8">
        <f>Capital_Investments!W8</f>
        <v>0</v>
      </c>
      <c r="X78" s="8">
        <f>Capital_Investments!X8</f>
        <v>0</v>
      </c>
      <c r="Y78" s="8">
        <f>Capital_Investments!Y8</f>
        <v>0</v>
      </c>
      <c r="Z78" s="8">
        <f>Capital_Investments!Z8</f>
        <v>0</v>
      </c>
      <c r="AA78" s="8">
        <f>Capital_Investments!AA8</f>
        <v>0</v>
      </c>
      <c r="AB78" s="8">
        <f>Capital_Investments!AB8</f>
        <v>0</v>
      </c>
      <c r="AC78" s="8">
        <f>Capital_Investments!AC8</f>
        <v>0</v>
      </c>
      <c r="AD78" s="8">
        <f>Capital_Investments!AD8</f>
        <v>0</v>
      </c>
      <c r="AE78" s="8">
        <f>Capital_Investments!AE8</f>
        <v>0</v>
      </c>
      <c r="AF78" s="8">
        <f>Capital_Investments!AF8</f>
        <v>0</v>
      </c>
      <c r="AG78" s="8">
        <f>Capital_Investments!AG8</f>
        <v>0</v>
      </c>
      <c r="AH78" s="8">
        <f>Capital_Investments!AH8</f>
        <v>0</v>
      </c>
    </row>
    <row r="79" spans="1:34" x14ac:dyDescent="0.25">
      <c r="A79" s="1" t="s">
        <v>27</v>
      </c>
      <c r="B79" s="1" t="s">
        <v>57</v>
      </c>
      <c r="C79" s="8">
        <f>Capital_Investments!C9</f>
        <v>7.0277163752359099E-3</v>
      </c>
      <c r="D79" s="8">
        <f>Capital_Investments!D9</f>
        <v>0</v>
      </c>
      <c r="E79" s="8">
        <f>Capital_Investments!E9</f>
        <v>0</v>
      </c>
      <c r="F79" s="8">
        <f>Capital_Investments!F9</f>
        <v>0</v>
      </c>
      <c r="G79" s="8">
        <f>Capital_Investments!G9</f>
        <v>0</v>
      </c>
      <c r="H79" s="8">
        <f>Capital_Investments!H9</f>
        <v>0</v>
      </c>
      <c r="I79" s="8">
        <f>Capital_Investments!I9</f>
        <v>0</v>
      </c>
      <c r="J79" s="8">
        <f>Capital_Investments!J9</f>
        <v>0</v>
      </c>
      <c r="K79" s="8">
        <f>Capital_Investments!K9</f>
        <v>0</v>
      </c>
      <c r="L79" s="8">
        <f>Capital_Investments!L9</f>
        <v>0</v>
      </c>
      <c r="M79" s="8">
        <f>Capital_Investments!M9</f>
        <v>0</v>
      </c>
      <c r="N79" s="8">
        <f>Capital_Investments!N9</f>
        <v>0</v>
      </c>
      <c r="O79" s="8">
        <f>Capital_Investments!O9</f>
        <v>0</v>
      </c>
      <c r="P79" s="8">
        <f>Capital_Investments!P9</f>
        <v>0</v>
      </c>
      <c r="Q79" s="8">
        <f>Capital_Investments!Q9</f>
        <v>0</v>
      </c>
      <c r="R79" s="8">
        <f>Capital_Investments!R9</f>
        <v>0</v>
      </c>
      <c r="S79" s="8">
        <f>Capital_Investments!S9</f>
        <v>0</v>
      </c>
      <c r="T79" s="8">
        <f>Capital_Investments!T9</f>
        <v>0</v>
      </c>
      <c r="U79" s="8">
        <f>Capital_Investments!U9</f>
        <v>0</v>
      </c>
      <c r="V79" s="8">
        <f>Capital_Investments!V9</f>
        <v>0</v>
      </c>
      <c r="W79" s="8">
        <f>Capital_Investments!W9</f>
        <v>0</v>
      </c>
      <c r="X79" s="8">
        <f>Capital_Investments!X9</f>
        <v>0</v>
      </c>
      <c r="Y79" s="8">
        <f>Capital_Investments!Y9</f>
        <v>0</v>
      </c>
      <c r="Z79" s="8">
        <f>Capital_Investments!Z9</f>
        <v>0</v>
      </c>
      <c r="AA79" s="8">
        <f>Capital_Investments!AA9</f>
        <v>0</v>
      </c>
      <c r="AB79" s="8">
        <f>Capital_Investments!AB9</f>
        <v>0</v>
      </c>
      <c r="AC79" s="8">
        <f>Capital_Investments!AC9</f>
        <v>0</v>
      </c>
      <c r="AD79" s="8">
        <f>Capital_Investments!AD9</f>
        <v>0</v>
      </c>
      <c r="AE79" s="8">
        <f>Capital_Investments!AE9</f>
        <v>0</v>
      </c>
      <c r="AF79" s="8">
        <f>Capital_Investments!AF9</f>
        <v>0</v>
      </c>
      <c r="AG79" s="8">
        <f>Capital_Investments!AG9</f>
        <v>0</v>
      </c>
      <c r="AH79" s="8">
        <f>Capital_Investments!AH9</f>
        <v>0</v>
      </c>
    </row>
    <row r="80" spans="1:34" x14ac:dyDescent="0.25">
      <c r="A80" s="1" t="s">
        <v>28</v>
      </c>
      <c r="B80" s="1" t="s">
        <v>97</v>
      </c>
      <c r="C80" s="8">
        <f>Capital_Investments!C10</f>
        <v>0</v>
      </c>
      <c r="D80" s="8">
        <f>Capital_Investments!D10</f>
        <v>0</v>
      </c>
      <c r="E80" s="8">
        <f>Capital_Investments!E10</f>
        <v>0</v>
      </c>
      <c r="F80" s="8">
        <f>Capital_Investments!F10</f>
        <v>0</v>
      </c>
      <c r="G80" s="8">
        <f>Capital_Investments!G10</f>
        <v>0</v>
      </c>
      <c r="H80" s="8">
        <f>Capital_Investments!H10</f>
        <v>0</v>
      </c>
      <c r="I80" s="8">
        <f>Capital_Investments!I10</f>
        <v>0</v>
      </c>
      <c r="J80" s="8">
        <f>Capital_Investments!J10</f>
        <v>0</v>
      </c>
      <c r="K80" s="8">
        <f>Capital_Investments!K10</f>
        <v>0</v>
      </c>
      <c r="L80" s="8">
        <f>Capital_Investments!L10</f>
        <v>0</v>
      </c>
      <c r="M80" s="8">
        <f>Capital_Investments!M10</f>
        <v>0</v>
      </c>
      <c r="N80" s="8">
        <f>Capital_Investments!N10</f>
        <v>0</v>
      </c>
      <c r="O80" s="8">
        <f>Capital_Investments!O10</f>
        <v>0</v>
      </c>
      <c r="P80" s="8">
        <f>Capital_Investments!P10</f>
        <v>0</v>
      </c>
      <c r="Q80" s="8">
        <f>Capital_Investments!Q10</f>
        <v>0</v>
      </c>
      <c r="R80" s="8">
        <f>Capital_Investments!R10</f>
        <v>0</v>
      </c>
      <c r="S80" s="8">
        <f>Capital_Investments!S10</f>
        <v>0</v>
      </c>
      <c r="T80" s="8">
        <f>Capital_Investments!T10</f>
        <v>2623.59</v>
      </c>
      <c r="U80" s="8">
        <f>Capital_Investments!U10</f>
        <v>0</v>
      </c>
      <c r="V80" s="8">
        <f>Capital_Investments!V10</f>
        <v>863.87</v>
      </c>
      <c r="W80" s="8">
        <f>Capital_Investments!W10</f>
        <v>0</v>
      </c>
      <c r="X80" s="8">
        <f>Capital_Investments!X10</f>
        <v>0</v>
      </c>
      <c r="Y80" s="8">
        <f>Capital_Investments!Y10</f>
        <v>0</v>
      </c>
      <c r="Z80" s="8">
        <f>Capital_Investments!Z10</f>
        <v>0</v>
      </c>
      <c r="AA80" s="8">
        <f>Capital_Investments!AA10</f>
        <v>0</v>
      </c>
      <c r="AB80" s="8">
        <f>Capital_Investments!AB10</f>
        <v>0</v>
      </c>
      <c r="AC80" s="8">
        <f>Capital_Investments!AC10</f>
        <v>0</v>
      </c>
      <c r="AD80" s="8">
        <f>Capital_Investments!AD10</f>
        <v>0</v>
      </c>
      <c r="AE80" s="8">
        <f>Capital_Investments!AE10</f>
        <v>0</v>
      </c>
      <c r="AF80" s="8">
        <f>Capital_Investments!AF10</f>
        <v>0</v>
      </c>
      <c r="AG80" s="8">
        <f>Capital_Investments!AG10</f>
        <v>0</v>
      </c>
      <c r="AH80" s="8">
        <f>Capital_Investments!AH10</f>
        <v>0</v>
      </c>
    </row>
    <row r="81" spans="1:34" x14ac:dyDescent="0.25">
      <c r="A81" s="1" t="s">
        <v>29</v>
      </c>
      <c r="B81" s="1" t="s">
        <v>63</v>
      </c>
      <c r="C81" s="8">
        <f>Capital_Investments!C11</f>
        <v>1.2692929292929299E-3</v>
      </c>
      <c r="D81" s="8">
        <f>Capital_Investments!D11</f>
        <v>0</v>
      </c>
      <c r="E81" s="8">
        <f>Capital_Investments!E11</f>
        <v>0</v>
      </c>
      <c r="F81" s="8">
        <f>Capital_Investments!F11</f>
        <v>0</v>
      </c>
      <c r="G81" s="8">
        <f>Capital_Investments!G11</f>
        <v>0</v>
      </c>
      <c r="H81" s="8">
        <f>Capital_Investments!H11</f>
        <v>0</v>
      </c>
      <c r="I81" s="8">
        <f>Capital_Investments!I11</f>
        <v>0</v>
      </c>
      <c r="J81" s="8">
        <f>Capital_Investments!J11</f>
        <v>0</v>
      </c>
      <c r="K81" s="8">
        <f>Capital_Investments!K11</f>
        <v>0</v>
      </c>
      <c r="L81" s="8">
        <f>Capital_Investments!L11</f>
        <v>0</v>
      </c>
      <c r="M81" s="8">
        <f>Capital_Investments!M11</f>
        <v>0</v>
      </c>
      <c r="N81" s="8">
        <f>Capital_Investments!N11</f>
        <v>0</v>
      </c>
      <c r="O81" s="8">
        <f>Capital_Investments!O11</f>
        <v>0</v>
      </c>
      <c r="P81" s="8">
        <f>Capital_Investments!P11</f>
        <v>0</v>
      </c>
      <c r="Q81" s="8">
        <f>Capital_Investments!Q11</f>
        <v>0</v>
      </c>
      <c r="R81" s="8">
        <f>Capital_Investments!R11</f>
        <v>0</v>
      </c>
      <c r="S81" s="8">
        <f>Capital_Investments!S11</f>
        <v>0</v>
      </c>
      <c r="T81" s="8">
        <f>Capital_Investments!T11</f>
        <v>0</v>
      </c>
      <c r="U81" s="8">
        <f>Capital_Investments!U11</f>
        <v>0</v>
      </c>
      <c r="V81" s="8">
        <f>Capital_Investments!V11</f>
        <v>0</v>
      </c>
      <c r="W81" s="8">
        <f>Capital_Investments!W11</f>
        <v>0</v>
      </c>
      <c r="X81" s="8">
        <f>Capital_Investments!X11</f>
        <v>0</v>
      </c>
      <c r="Y81" s="8">
        <f>Capital_Investments!Y11</f>
        <v>0</v>
      </c>
      <c r="Z81" s="8">
        <f>Capital_Investments!Z11</f>
        <v>0</v>
      </c>
      <c r="AA81" s="8">
        <f>Capital_Investments!AA11</f>
        <v>0</v>
      </c>
      <c r="AB81" s="8">
        <f>Capital_Investments!AB11</f>
        <v>0</v>
      </c>
      <c r="AC81" s="8">
        <f>Capital_Investments!AC11</f>
        <v>0</v>
      </c>
      <c r="AD81" s="8">
        <f>Capital_Investments!AD11</f>
        <v>0</v>
      </c>
      <c r="AE81" s="8">
        <f>Capital_Investments!AE11</f>
        <v>0</v>
      </c>
      <c r="AF81" s="8">
        <f>Capital_Investments!AF11</f>
        <v>0</v>
      </c>
      <c r="AG81" s="8">
        <f>Capital_Investments!AG11</f>
        <v>0</v>
      </c>
      <c r="AH81" s="8">
        <f>Capital_Investments!AH11</f>
        <v>0</v>
      </c>
    </row>
    <row r="82" spans="1:34" x14ac:dyDescent="0.25">
      <c r="A82" s="1" t="s">
        <v>30</v>
      </c>
      <c r="B82" s="1" t="s">
        <v>64</v>
      </c>
      <c r="C82" s="8">
        <f>Capital_Investments!C12</f>
        <v>8032173.4374623997</v>
      </c>
      <c r="D82" s="8">
        <f>Capital_Investments!D12</f>
        <v>258552.93444480299</v>
      </c>
      <c r="E82" s="8">
        <f>Capital_Investments!E12</f>
        <v>237108.668889603</v>
      </c>
      <c r="F82" s="8">
        <f>Capital_Investments!F12</f>
        <v>0</v>
      </c>
      <c r="G82" s="8">
        <f>Capital_Investments!G12</f>
        <v>0</v>
      </c>
      <c r="H82" s="8">
        <f>Capital_Investments!H12</f>
        <v>0</v>
      </c>
      <c r="I82" s="8">
        <f>Capital_Investments!I12</f>
        <v>0</v>
      </c>
      <c r="J82" s="8">
        <f>Capital_Investments!J12</f>
        <v>0</v>
      </c>
      <c r="K82" s="8">
        <f>Capital_Investments!K12</f>
        <v>0</v>
      </c>
      <c r="L82" s="8">
        <f>Capital_Investments!L12</f>
        <v>0</v>
      </c>
      <c r="M82" s="8">
        <f>Capital_Investments!M12</f>
        <v>0</v>
      </c>
      <c r="N82" s="8">
        <f>Capital_Investments!N12</f>
        <v>0</v>
      </c>
      <c r="O82" s="8">
        <f>Capital_Investments!O12</f>
        <v>0</v>
      </c>
      <c r="P82" s="8">
        <f>Capital_Investments!P12</f>
        <v>0</v>
      </c>
      <c r="Q82" s="8">
        <f>Capital_Investments!Q12</f>
        <v>0</v>
      </c>
      <c r="R82" s="8">
        <f>Capital_Investments!R12</f>
        <v>0</v>
      </c>
      <c r="S82" s="8">
        <f>Capital_Investments!S12</f>
        <v>0</v>
      </c>
      <c r="T82" s="8">
        <f>Capital_Investments!T12</f>
        <v>0</v>
      </c>
      <c r="U82" s="8">
        <f>Capital_Investments!U12</f>
        <v>0</v>
      </c>
      <c r="V82" s="8">
        <f>Capital_Investments!V12</f>
        <v>0</v>
      </c>
      <c r="W82" s="8">
        <f>Capital_Investments!W12</f>
        <v>0</v>
      </c>
      <c r="X82" s="8">
        <f>Capital_Investments!X12</f>
        <v>0</v>
      </c>
      <c r="Y82" s="8">
        <f>Capital_Investments!Y12</f>
        <v>0</v>
      </c>
      <c r="Z82" s="8">
        <f>Capital_Investments!Z12</f>
        <v>0</v>
      </c>
      <c r="AA82" s="8">
        <f>Capital_Investments!AA12</f>
        <v>0</v>
      </c>
      <c r="AB82" s="8">
        <f>Capital_Investments!AB12</f>
        <v>0</v>
      </c>
      <c r="AC82" s="8">
        <f>Capital_Investments!AC12</f>
        <v>0</v>
      </c>
      <c r="AD82" s="8">
        <f>Capital_Investments!AD12</f>
        <v>0</v>
      </c>
      <c r="AE82" s="8">
        <f>Capital_Investments!AE12</f>
        <v>0</v>
      </c>
      <c r="AF82" s="8">
        <f>Capital_Investments!AF12</f>
        <v>0</v>
      </c>
      <c r="AG82" s="8">
        <f>Capital_Investments!AG12</f>
        <v>0</v>
      </c>
      <c r="AH82" s="8">
        <f>Capital_Investments!AH12</f>
        <v>0</v>
      </c>
    </row>
    <row r="83" spans="1:34" x14ac:dyDescent="0.25">
      <c r="A83" s="1" t="s">
        <v>31</v>
      </c>
      <c r="B83" s="1" t="s">
        <v>65</v>
      </c>
      <c r="C83" s="8">
        <f>Capital_Investments!C13</f>
        <v>0</v>
      </c>
      <c r="D83" s="8">
        <f>Capital_Investments!D13</f>
        <v>28.209900000000001</v>
      </c>
      <c r="E83" s="8">
        <f>Capital_Investments!E13</f>
        <v>27.927800000000001</v>
      </c>
      <c r="F83" s="8">
        <f>Capital_Investments!F13</f>
        <v>552.91399999999999</v>
      </c>
      <c r="G83" s="8">
        <f>Capital_Investments!G13</f>
        <v>547.27200000000005</v>
      </c>
      <c r="H83" s="8">
        <f>Capital_Investments!H13</f>
        <v>541.63</v>
      </c>
      <c r="I83" s="8">
        <f>Capital_Investments!I13</f>
        <v>0</v>
      </c>
      <c r="J83" s="8">
        <f>Capital_Investments!J13</f>
        <v>0</v>
      </c>
      <c r="K83" s="8">
        <f>Capital_Investments!K13</f>
        <v>0</v>
      </c>
      <c r="L83" s="8">
        <f>Capital_Investments!L13</f>
        <v>0</v>
      </c>
      <c r="M83" s="8">
        <f>Capital_Investments!M13</f>
        <v>0</v>
      </c>
      <c r="N83" s="8">
        <f>Capital_Investments!N13</f>
        <v>0</v>
      </c>
      <c r="O83" s="8">
        <f>Capital_Investments!O13</f>
        <v>0</v>
      </c>
      <c r="P83" s="8">
        <f>Capital_Investments!P13</f>
        <v>0</v>
      </c>
      <c r="Q83" s="8">
        <f>Capital_Investments!Q13</f>
        <v>0</v>
      </c>
      <c r="R83" s="8">
        <f>Capital_Investments!R13</f>
        <v>496.49400000000003</v>
      </c>
      <c r="S83" s="8">
        <f>Capital_Investments!S13</f>
        <v>493.67200000000003</v>
      </c>
      <c r="T83" s="8">
        <f>Capital_Investments!T13</f>
        <v>490.85199999999998</v>
      </c>
      <c r="U83" s="8">
        <f>Capital_Investments!U13</f>
        <v>488.03</v>
      </c>
      <c r="V83" s="8">
        <f>Capital_Investments!V13</f>
        <v>0</v>
      </c>
      <c r="W83" s="8">
        <f>Capital_Investments!W13</f>
        <v>0</v>
      </c>
      <c r="X83" s="8">
        <f>Capital_Investments!X13</f>
        <v>0</v>
      </c>
      <c r="Y83" s="8">
        <f>Capital_Investments!Y13</f>
        <v>0</v>
      </c>
      <c r="Z83" s="8">
        <f>Capital_Investments!Z13</f>
        <v>0</v>
      </c>
      <c r="AA83" s="8">
        <f>Capital_Investments!AA13</f>
        <v>0</v>
      </c>
      <c r="AB83" s="8">
        <f>Capital_Investments!AB13</f>
        <v>0</v>
      </c>
      <c r="AC83" s="8">
        <f>Capital_Investments!AC13</f>
        <v>0</v>
      </c>
      <c r="AD83" s="8">
        <f>Capital_Investments!AD13</f>
        <v>0</v>
      </c>
      <c r="AE83" s="8">
        <f>Capital_Investments!AE13</f>
        <v>0</v>
      </c>
      <c r="AF83" s="8">
        <f>Capital_Investments!AF13</f>
        <v>0</v>
      </c>
      <c r="AG83" s="8">
        <f>Capital_Investments!AG13</f>
        <v>0</v>
      </c>
      <c r="AH83" s="8">
        <f>Capital_Investments!AH13</f>
        <v>0</v>
      </c>
    </row>
    <row r="84" spans="1:34" x14ac:dyDescent="0.25">
      <c r="A84" s="1" t="s">
        <v>32</v>
      </c>
      <c r="B84" s="1" t="s">
        <v>66</v>
      </c>
      <c r="C84" s="8">
        <f>Capital_Investments!C14</f>
        <v>0</v>
      </c>
      <c r="D84" s="8">
        <f>Capital_Investments!D14</f>
        <v>0</v>
      </c>
      <c r="E84" s="8">
        <f>Capital_Investments!E14</f>
        <v>0</v>
      </c>
      <c r="F84" s="8">
        <f>Capital_Investments!F14</f>
        <v>0</v>
      </c>
      <c r="G84" s="8">
        <f>Capital_Investments!G14</f>
        <v>0</v>
      </c>
      <c r="H84" s="8">
        <f>Capital_Investments!H14</f>
        <v>0</v>
      </c>
      <c r="I84" s="8">
        <f>Capital_Investments!I14</f>
        <v>0</v>
      </c>
      <c r="J84" s="8">
        <f>Capital_Investments!J14</f>
        <v>0</v>
      </c>
      <c r="K84" s="8">
        <f>Capital_Investments!K14</f>
        <v>0</v>
      </c>
      <c r="L84" s="8">
        <f>Capital_Investments!L14</f>
        <v>0</v>
      </c>
      <c r="M84" s="8">
        <f>Capital_Investments!M14</f>
        <v>0</v>
      </c>
      <c r="N84" s="8">
        <f>Capital_Investments!N14</f>
        <v>0</v>
      </c>
      <c r="O84" s="8">
        <f>Capital_Investments!O14</f>
        <v>0</v>
      </c>
      <c r="P84" s="8">
        <f>Capital_Investments!P14</f>
        <v>0</v>
      </c>
      <c r="Q84" s="8">
        <f>Capital_Investments!Q14</f>
        <v>0</v>
      </c>
      <c r="R84" s="8">
        <f>Capital_Investments!R14</f>
        <v>0</v>
      </c>
      <c r="S84" s="8">
        <f>Capital_Investments!S14</f>
        <v>0</v>
      </c>
      <c r="T84" s="8">
        <f>Capital_Investments!T14</f>
        <v>0</v>
      </c>
      <c r="U84" s="8">
        <f>Capital_Investments!U14</f>
        <v>0</v>
      </c>
      <c r="V84" s="8">
        <f>Capital_Investments!V14</f>
        <v>0</v>
      </c>
      <c r="W84" s="8">
        <f>Capital_Investments!W14</f>
        <v>0</v>
      </c>
      <c r="X84" s="8">
        <f>Capital_Investments!X14</f>
        <v>0</v>
      </c>
      <c r="Y84" s="8">
        <f>Capital_Investments!Y14</f>
        <v>0</v>
      </c>
      <c r="Z84" s="8">
        <f>Capital_Investments!Z14</f>
        <v>0</v>
      </c>
      <c r="AA84" s="8">
        <f>Capital_Investments!AA14</f>
        <v>0</v>
      </c>
      <c r="AB84" s="8">
        <f>Capital_Investments!AB14</f>
        <v>0</v>
      </c>
      <c r="AC84" s="8">
        <f>Capital_Investments!AC14</f>
        <v>0</v>
      </c>
      <c r="AD84" s="8">
        <f>Capital_Investments!AD14</f>
        <v>0</v>
      </c>
      <c r="AE84" s="8">
        <f>Capital_Investments!AE14</f>
        <v>0</v>
      </c>
      <c r="AF84" s="8">
        <f>Capital_Investments!AF14</f>
        <v>0</v>
      </c>
      <c r="AG84" s="8">
        <f>Capital_Investments!AG14</f>
        <v>0</v>
      </c>
      <c r="AH84" s="8">
        <f>Capital_Investments!AH14</f>
        <v>0</v>
      </c>
    </row>
    <row r="85" spans="1:34" x14ac:dyDescent="0.25">
      <c r="A85" s="1" t="s">
        <v>91</v>
      </c>
      <c r="B85" s="1" t="s">
        <v>98</v>
      </c>
      <c r="C85" s="8">
        <f>Capital_Investments!C15</f>
        <v>0</v>
      </c>
      <c r="D85" s="8">
        <f>Capital_Investments!D15</f>
        <v>0</v>
      </c>
      <c r="E85" s="8">
        <f>Capital_Investments!E15</f>
        <v>0</v>
      </c>
      <c r="F85" s="8">
        <f>Capital_Investments!F15</f>
        <v>0</v>
      </c>
      <c r="G85" s="8">
        <f>Capital_Investments!G15</f>
        <v>1974.693</v>
      </c>
      <c r="H85" s="8">
        <f>Capital_Investments!H15</f>
        <v>0</v>
      </c>
      <c r="I85" s="8">
        <f>Capital_Investments!I15</f>
        <v>0</v>
      </c>
      <c r="J85" s="8">
        <f>Capital_Investments!J15</f>
        <v>0</v>
      </c>
      <c r="K85" s="8">
        <f>Capital_Investments!K15</f>
        <v>0</v>
      </c>
      <c r="L85" s="8">
        <f>Capital_Investments!L15</f>
        <v>0</v>
      </c>
      <c r="M85" s="8">
        <f>Capital_Investments!M15</f>
        <v>0</v>
      </c>
      <c r="N85" s="8">
        <f>Capital_Investments!N15</f>
        <v>0</v>
      </c>
      <c r="O85" s="8">
        <f>Capital_Investments!O15</f>
        <v>0</v>
      </c>
      <c r="P85" s="8">
        <f>Capital_Investments!P15</f>
        <v>0</v>
      </c>
      <c r="Q85" s="8">
        <f>Capital_Investments!Q15</f>
        <v>0</v>
      </c>
      <c r="R85" s="8">
        <f>Capital_Investments!R15</f>
        <v>0</v>
      </c>
      <c r="S85" s="8">
        <f>Capital_Investments!S15</f>
        <v>0</v>
      </c>
      <c r="T85" s="8">
        <f>Capital_Investments!T15</f>
        <v>0</v>
      </c>
      <c r="U85" s="8">
        <f>Capital_Investments!U15</f>
        <v>0</v>
      </c>
      <c r="V85" s="8">
        <f>Capital_Investments!V15</f>
        <v>0</v>
      </c>
      <c r="W85" s="8">
        <f>Capital_Investments!W15</f>
        <v>0</v>
      </c>
      <c r="X85" s="8">
        <f>Capital_Investments!X15</f>
        <v>0</v>
      </c>
      <c r="Y85" s="8">
        <f>Capital_Investments!Y15</f>
        <v>0</v>
      </c>
      <c r="Z85" s="8">
        <f>Capital_Investments!Z15</f>
        <v>0</v>
      </c>
      <c r="AA85" s="8">
        <f>Capital_Investments!AA15</f>
        <v>0</v>
      </c>
      <c r="AB85" s="8">
        <f>Capital_Investments!AB15</f>
        <v>0</v>
      </c>
      <c r="AC85" s="8">
        <f>Capital_Investments!AC15</f>
        <v>0</v>
      </c>
      <c r="AD85" s="8">
        <f>Capital_Investments!AD15</f>
        <v>0</v>
      </c>
      <c r="AE85" s="8">
        <f>Capital_Investments!AE15</f>
        <v>0</v>
      </c>
      <c r="AF85" s="8">
        <f>Capital_Investments!AF15</f>
        <v>0</v>
      </c>
      <c r="AG85" s="8">
        <f>Capital_Investments!AG15</f>
        <v>0</v>
      </c>
      <c r="AH85" s="8">
        <f>Capital_Investments!AH15</f>
        <v>0</v>
      </c>
    </row>
    <row r="86" spans="1:34" x14ac:dyDescent="0.25">
      <c r="A86" s="1" t="s">
        <v>33</v>
      </c>
      <c r="B86" s="1" t="s">
        <v>69</v>
      </c>
      <c r="C86" s="8">
        <f>Capital_Investments!C16</f>
        <v>0</v>
      </c>
      <c r="D86" s="8">
        <f>Capital_Investments!D16</f>
        <v>0</v>
      </c>
      <c r="E86" s="8">
        <f>Capital_Investments!E16</f>
        <v>0</v>
      </c>
      <c r="F86" s="8">
        <f>Capital_Investments!F16</f>
        <v>2946.0497838484098</v>
      </c>
      <c r="G86" s="8">
        <f>Capital_Investments!G16</f>
        <v>4.0136745858421801</v>
      </c>
      <c r="H86" s="8">
        <f>Capital_Investments!H16</f>
        <v>3.9734538581173098</v>
      </c>
      <c r="I86" s="8">
        <f>Capital_Investments!I16</f>
        <v>3.9331919628081899</v>
      </c>
      <c r="J86" s="8">
        <f>Capital_Investments!J16</f>
        <v>3.8929300675001399</v>
      </c>
      <c r="K86" s="8">
        <f>Capital_Investments!K16</f>
        <v>3.8527093397752399</v>
      </c>
      <c r="L86" s="8">
        <f>Capital_Investments!L16</f>
        <v>3.81244744446616</v>
      </c>
      <c r="M86" s="8">
        <f>Capital_Investments!M16</f>
        <v>47.987354410695602</v>
      </c>
      <c r="N86" s="8">
        <f>Capital_Investments!N16</f>
        <v>3.7319648214311698</v>
      </c>
      <c r="O86" s="8">
        <f>Capital_Investments!O16</f>
        <v>53.667848587121902</v>
      </c>
      <c r="P86" s="8">
        <f>Capital_Investments!P16</f>
        <v>53.349843359142298</v>
      </c>
      <c r="Q86" s="8">
        <f>Capital_Investments!Q16</f>
        <v>53.032433646571903</v>
      </c>
      <c r="R86" s="8">
        <f>Capital_Investments!R16</f>
        <v>95.429492422737098</v>
      </c>
      <c r="S86" s="8">
        <f>Capital_Investments!S16</f>
        <v>52.3976142214267</v>
      </c>
      <c r="T86" s="8">
        <f>Capital_Investments!T16</f>
        <v>52.079608993450201</v>
      </c>
      <c r="U86" s="8">
        <f>Capital_Investments!U16</f>
        <v>51.762199280875898</v>
      </c>
      <c r="V86" s="8">
        <f>Capital_Investments!V16</f>
        <v>93.129999569849701</v>
      </c>
      <c r="W86" s="8">
        <f>Capital_Investments!W16</f>
        <v>51.127379855735903</v>
      </c>
      <c r="X86" s="8">
        <f>Capital_Investments!X16</f>
        <v>50.809374627752597</v>
      </c>
      <c r="Y86" s="8">
        <f>Capital_Investments!Y16</f>
        <v>91.405110416252498</v>
      </c>
      <c r="Z86" s="8">
        <f>Capital_Investments!Z16</f>
        <v>50.174555202613398</v>
      </c>
      <c r="AA86" s="8">
        <f>Capital_Investments!AA16</f>
        <v>56.045219403084197</v>
      </c>
      <c r="AB86" s="8">
        <f>Capital_Investments!AB16</f>
        <v>200.70540500297801</v>
      </c>
      <c r="AC86" s="8">
        <f>Capital_Investments!AC16</f>
        <v>79.767774027751699</v>
      </c>
      <c r="AD86" s="8">
        <f>Capital_Investments!AD16</f>
        <v>79.253386054306304</v>
      </c>
      <c r="AE86" s="8">
        <f>Capital_Investments!AE16</f>
        <v>78.738998080869194</v>
      </c>
      <c r="AF86" s="8">
        <f>Capital_Investments!AF16</f>
        <v>117.335467540203</v>
      </c>
      <c r="AG86" s="8">
        <f>Capital_Investments!AG16</f>
        <v>169.95831574901399</v>
      </c>
      <c r="AH86" s="8">
        <f>Capital_Investments!AH16</f>
        <v>53.546242992961801</v>
      </c>
    </row>
    <row r="87" spans="1:34" x14ac:dyDescent="0.25">
      <c r="A87" s="1" t="s">
        <v>34</v>
      </c>
      <c r="B87" s="1" t="s">
        <v>72</v>
      </c>
      <c r="C87" s="8">
        <f>Capital_Investments!C17</f>
        <v>0</v>
      </c>
      <c r="D87" s="8">
        <f>Capital_Investments!D17</f>
        <v>0</v>
      </c>
      <c r="E87" s="8">
        <f>Capital_Investments!E17</f>
        <v>0</v>
      </c>
      <c r="F87" s="8">
        <f>Capital_Investments!F17</f>
        <v>0</v>
      </c>
      <c r="G87" s="8">
        <f>Capital_Investments!G17</f>
        <v>0</v>
      </c>
      <c r="H87" s="8">
        <f>Capital_Investments!H17</f>
        <v>0</v>
      </c>
      <c r="I87" s="8">
        <f>Capital_Investments!I17</f>
        <v>0</v>
      </c>
      <c r="J87" s="8">
        <f>Capital_Investments!J17</f>
        <v>0</v>
      </c>
      <c r="K87" s="8">
        <f>Capital_Investments!K17</f>
        <v>0</v>
      </c>
      <c r="L87" s="8">
        <f>Capital_Investments!L17</f>
        <v>0</v>
      </c>
      <c r="M87" s="8">
        <f>Capital_Investments!M17</f>
        <v>0</v>
      </c>
      <c r="N87" s="8">
        <f>Capital_Investments!N17</f>
        <v>0</v>
      </c>
      <c r="O87" s="8">
        <f>Capital_Investments!O17</f>
        <v>0</v>
      </c>
      <c r="P87" s="8">
        <f>Capital_Investments!P17</f>
        <v>0</v>
      </c>
      <c r="Q87" s="8">
        <f>Capital_Investments!Q17</f>
        <v>0</v>
      </c>
      <c r="R87" s="8">
        <f>Capital_Investments!R17</f>
        <v>0</v>
      </c>
      <c r="S87" s="8">
        <f>Capital_Investments!S17</f>
        <v>0</v>
      </c>
      <c r="T87" s="8">
        <f>Capital_Investments!T17</f>
        <v>0</v>
      </c>
      <c r="U87" s="8">
        <f>Capital_Investments!U17</f>
        <v>0</v>
      </c>
      <c r="V87" s="8">
        <f>Capital_Investments!V17</f>
        <v>0</v>
      </c>
      <c r="W87" s="8">
        <f>Capital_Investments!W17</f>
        <v>0</v>
      </c>
      <c r="X87" s="8">
        <f>Capital_Investments!X17</f>
        <v>0</v>
      </c>
      <c r="Y87" s="8">
        <f>Capital_Investments!Y17</f>
        <v>0</v>
      </c>
      <c r="Z87" s="8">
        <f>Capital_Investments!Z17</f>
        <v>0</v>
      </c>
      <c r="AA87" s="8">
        <f>Capital_Investments!AA17</f>
        <v>0</v>
      </c>
      <c r="AB87" s="8">
        <f>Capital_Investments!AB17</f>
        <v>0</v>
      </c>
      <c r="AC87" s="8">
        <f>Capital_Investments!AC17</f>
        <v>0</v>
      </c>
      <c r="AD87" s="8">
        <f>Capital_Investments!AD17</f>
        <v>0</v>
      </c>
      <c r="AE87" s="8">
        <f>Capital_Investments!AE17</f>
        <v>0</v>
      </c>
      <c r="AF87" s="8">
        <f>Capital_Investments!AF17</f>
        <v>0</v>
      </c>
      <c r="AG87" s="8">
        <f>Capital_Investments!AG17</f>
        <v>0</v>
      </c>
      <c r="AH87" s="8">
        <f>Capital_Investments!AH17</f>
        <v>0</v>
      </c>
    </row>
    <row r="88" spans="1:34" x14ac:dyDescent="0.25">
      <c r="A88" s="1" t="s">
        <v>35</v>
      </c>
      <c r="B88" s="1" t="s">
        <v>73</v>
      </c>
      <c r="C88" s="8">
        <f>Capital_Investments!C18</f>
        <v>0</v>
      </c>
      <c r="D88" s="8">
        <f>Capital_Investments!D18</f>
        <v>29.237400000000001</v>
      </c>
      <c r="E88" s="8">
        <f>Capital_Investments!E18</f>
        <v>29.237400000000001</v>
      </c>
      <c r="F88" s="8">
        <f>Capital_Investments!F18</f>
        <v>0</v>
      </c>
      <c r="G88" s="8">
        <f>Capital_Investments!G18</f>
        <v>0</v>
      </c>
      <c r="H88" s="8">
        <f>Capital_Investments!H18</f>
        <v>0</v>
      </c>
      <c r="I88" s="8">
        <f>Capital_Investments!I18</f>
        <v>0</v>
      </c>
      <c r="J88" s="8">
        <f>Capital_Investments!J18</f>
        <v>0</v>
      </c>
      <c r="K88" s="8">
        <f>Capital_Investments!K18</f>
        <v>0</v>
      </c>
      <c r="L88" s="8">
        <f>Capital_Investments!L18</f>
        <v>0</v>
      </c>
      <c r="M88" s="8">
        <f>Capital_Investments!M18</f>
        <v>0</v>
      </c>
      <c r="N88" s="8">
        <f>Capital_Investments!N18</f>
        <v>0</v>
      </c>
      <c r="O88" s="8">
        <f>Capital_Investments!O18</f>
        <v>0</v>
      </c>
      <c r="P88" s="8">
        <f>Capital_Investments!P18</f>
        <v>0</v>
      </c>
      <c r="Q88" s="8">
        <f>Capital_Investments!Q18</f>
        <v>0</v>
      </c>
      <c r="R88" s="8">
        <f>Capital_Investments!R18</f>
        <v>730.93499999999995</v>
      </c>
      <c r="S88" s="8">
        <f>Capital_Investments!S18</f>
        <v>730.93499999999995</v>
      </c>
      <c r="T88" s="8">
        <f>Capital_Investments!T18</f>
        <v>730.93499999999995</v>
      </c>
      <c r="U88" s="8">
        <f>Capital_Investments!U18</f>
        <v>730.93499999999995</v>
      </c>
      <c r="V88" s="8">
        <f>Capital_Investments!V18</f>
        <v>730.93499999999995</v>
      </c>
      <c r="W88" s="8">
        <f>Capital_Investments!W18</f>
        <v>730.93499999999995</v>
      </c>
      <c r="X88" s="8">
        <f>Capital_Investments!X18</f>
        <v>730.93499999999995</v>
      </c>
      <c r="Y88" s="8">
        <f>Capital_Investments!Y18</f>
        <v>263.13659999999999</v>
      </c>
      <c r="Z88" s="8">
        <f>Capital_Investments!Z18</f>
        <v>0</v>
      </c>
      <c r="AA88" s="8">
        <f>Capital_Investments!AA18</f>
        <v>0</v>
      </c>
      <c r="AB88" s="8">
        <f>Capital_Investments!AB18</f>
        <v>0</v>
      </c>
      <c r="AC88" s="8">
        <f>Capital_Investments!AC18</f>
        <v>0</v>
      </c>
      <c r="AD88" s="8">
        <f>Capital_Investments!AD18</f>
        <v>0</v>
      </c>
      <c r="AE88" s="8">
        <f>Capital_Investments!AE18</f>
        <v>0</v>
      </c>
      <c r="AF88" s="8">
        <f>Capital_Investments!AF18</f>
        <v>0</v>
      </c>
      <c r="AG88" s="8">
        <f>Capital_Investments!AG18</f>
        <v>0</v>
      </c>
      <c r="AH88" s="8">
        <f>Capital_Investments!AH18</f>
        <v>0</v>
      </c>
    </row>
    <row r="89" spans="1:34" x14ac:dyDescent="0.25">
      <c r="A89" s="1" t="s">
        <v>36</v>
      </c>
      <c r="B89" s="1" t="s">
        <v>99</v>
      </c>
      <c r="C89" s="8">
        <f>Capital_Investments!C19</f>
        <v>0</v>
      </c>
      <c r="D89" s="8">
        <f>Capital_Investments!D19</f>
        <v>0</v>
      </c>
      <c r="E89" s="8">
        <f>Capital_Investments!E19</f>
        <v>0</v>
      </c>
      <c r="F89" s="8">
        <f>Capital_Investments!F19</f>
        <v>0</v>
      </c>
      <c r="G89" s="8">
        <f>Capital_Investments!G19</f>
        <v>0</v>
      </c>
      <c r="H89" s="8">
        <f>Capital_Investments!H19</f>
        <v>0</v>
      </c>
      <c r="I89" s="8">
        <f>Capital_Investments!I19</f>
        <v>0</v>
      </c>
      <c r="J89" s="8">
        <f>Capital_Investments!J19</f>
        <v>0</v>
      </c>
      <c r="K89" s="8">
        <f>Capital_Investments!K19</f>
        <v>0</v>
      </c>
      <c r="L89" s="8">
        <f>Capital_Investments!L19</f>
        <v>0</v>
      </c>
      <c r="M89" s="8">
        <f>Capital_Investments!M19</f>
        <v>0</v>
      </c>
      <c r="N89" s="8">
        <f>Capital_Investments!N19</f>
        <v>0</v>
      </c>
      <c r="O89" s="8">
        <f>Capital_Investments!O19</f>
        <v>0</v>
      </c>
      <c r="P89" s="8">
        <f>Capital_Investments!P19</f>
        <v>0</v>
      </c>
      <c r="Q89" s="8">
        <f>Capital_Investments!Q19</f>
        <v>0</v>
      </c>
      <c r="R89" s="8">
        <f>Capital_Investments!R19</f>
        <v>0</v>
      </c>
      <c r="S89" s="8">
        <f>Capital_Investments!S19</f>
        <v>0</v>
      </c>
      <c r="T89" s="8">
        <f>Capital_Investments!T19</f>
        <v>0</v>
      </c>
      <c r="U89" s="8">
        <f>Capital_Investments!U19</f>
        <v>0</v>
      </c>
      <c r="V89" s="8">
        <f>Capital_Investments!V19</f>
        <v>0</v>
      </c>
      <c r="W89" s="8">
        <f>Capital_Investments!W19</f>
        <v>0</v>
      </c>
      <c r="X89" s="8">
        <f>Capital_Investments!X19</f>
        <v>0</v>
      </c>
      <c r="Y89" s="8">
        <f>Capital_Investments!Y19</f>
        <v>0</v>
      </c>
      <c r="Z89" s="8">
        <f>Capital_Investments!Z19</f>
        <v>0</v>
      </c>
      <c r="AA89" s="8">
        <f>Capital_Investments!AA19</f>
        <v>0</v>
      </c>
      <c r="AB89" s="8">
        <f>Capital_Investments!AB19</f>
        <v>0</v>
      </c>
      <c r="AC89" s="8">
        <f>Capital_Investments!AC19</f>
        <v>0</v>
      </c>
      <c r="AD89" s="8">
        <f>Capital_Investments!AD19</f>
        <v>0</v>
      </c>
      <c r="AE89" s="8">
        <f>Capital_Investments!AE19</f>
        <v>0</v>
      </c>
      <c r="AF89" s="8">
        <f>Capital_Investments!AF19</f>
        <v>0</v>
      </c>
      <c r="AG89" s="8">
        <f>Capital_Investments!AG19</f>
        <v>0</v>
      </c>
      <c r="AH89" s="8">
        <f>Capital_Investments!AH19</f>
        <v>0</v>
      </c>
    </row>
    <row r="90" spans="1:34" x14ac:dyDescent="0.25">
      <c r="A90" s="1" t="s">
        <v>37</v>
      </c>
      <c r="B90" s="1" t="s">
        <v>100</v>
      </c>
      <c r="C90" s="8">
        <f>Capital_Investments!C20</f>
        <v>0</v>
      </c>
      <c r="D90" s="8">
        <f>Capital_Investments!D20</f>
        <v>0</v>
      </c>
      <c r="E90" s="8">
        <f>Capital_Investments!E20</f>
        <v>0</v>
      </c>
      <c r="F90" s="8">
        <f>Capital_Investments!F20</f>
        <v>0</v>
      </c>
      <c r="G90" s="8">
        <f>Capital_Investments!G20</f>
        <v>0</v>
      </c>
      <c r="H90" s="8">
        <f>Capital_Investments!H20</f>
        <v>0</v>
      </c>
      <c r="I90" s="8">
        <f>Capital_Investments!I20</f>
        <v>0</v>
      </c>
      <c r="J90" s="8">
        <f>Capital_Investments!J20</f>
        <v>0</v>
      </c>
      <c r="K90" s="8">
        <f>Capital_Investments!K20</f>
        <v>0</v>
      </c>
      <c r="L90" s="8">
        <f>Capital_Investments!L20</f>
        <v>0</v>
      </c>
      <c r="M90" s="8">
        <f>Capital_Investments!M20</f>
        <v>0</v>
      </c>
      <c r="N90" s="8">
        <f>Capital_Investments!N20</f>
        <v>0</v>
      </c>
      <c r="O90" s="8">
        <f>Capital_Investments!O20</f>
        <v>0</v>
      </c>
      <c r="P90" s="8">
        <f>Capital_Investments!P20</f>
        <v>0</v>
      </c>
      <c r="Q90" s="8">
        <f>Capital_Investments!Q20</f>
        <v>0</v>
      </c>
      <c r="R90" s="8">
        <f>Capital_Investments!R20</f>
        <v>0</v>
      </c>
      <c r="S90" s="8">
        <f>Capital_Investments!S20</f>
        <v>0</v>
      </c>
      <c r="T90" s="8">
        <f>Capital_Investments!T20</f>
        <v>0</v>
      </c>
      <c r="U90" s="8">
        <f>Capital_Investments!U20</f>
        <v>0</v>
      </c>
      <c r="V90" s="8">
        <f>Capital_Investments!V20</f>
        <v>0</v>
      </c>
      <c r="W90" s="8">
        <f>Capital_Investments!W20</f>
        <v>0</v>
      </c>
      <c r="X90" s="8">
        <f>Capital_Investments!X20</f>
        <v>0</v>
      </c>
      <c r="Y90" s="8">
        <f>Capital_Investments!Y20</f>
        <v>0</v>
      </c>
      <c r="Z90" s="8">
        <f>Capital_Investments!Z20</f>
        <v>0</v>
      </c>
      <c r="AA90" s="8">
        <f>Capital_Investments!AA20</f>
        <v>0</v>
      </c>
      <c r="AB90" s="8">
        <f>Capital_Investments!AB20</f>
        <v>0</v>
      </c>
      <c r="AC90" s="8">
        <f>Capital_Investments!AC20</f>
        <v>0</v>
      </c>
      <c r="AD90" s="8">
        <f>Capital_Investments!AD20</f>
        <v>0</v>
      </c>
      <c r="AE90" s="8">
        <f>Capital_Investments!AE20</f>
        <v>0</v>
      </c>
      <c r="AF90" s="8">
        <f>Capital_Investments!AF20</f>
        <v>0</v>
      </c>
      <c r="AG90" s="8">
        <f>Capital_Investments!AG20</f>
        <v>0</v>
      </c>
      <c r="AH90" s="8">
        <f>Capital_Investments!AH20</f>
        <v>0</v>
      </c>
    </row>
    <row r="91" spans="1:34" x14ac:dyDescent="0.25">
      <c r="A91" s="1" t="s">
        <v>38</v>
      </c>
      <c r="B91" s="1" t="s">
        <v>76</v>
      </c>
      <c r="C91" s="8">
        <f>Capital_Investments!C21</f>
        <v>0</v>
      </c>
      <c r="D91" s="8">
        <f>Capital_Investments!D21</f>
        <v>358.54599999999999</v>
      </c>
      <c r="E91" s="8">
        <f>Capital_Investments!E21</f>
        <v>0</v>
      </c>
      <c r="F91" s="8">
        <f>Capital_Investments!F21</f>
        <v>0</v>
      </c>
      <c r="G91" s="8">
        <f>Capital_Investments!G21</f>
        <v>0</v>
      </c>
      <c r="H91" s="8">
        <f>Capital_Investments!H21</f>
        <v>0</v>
      </c>
      <c r="I91" s="8">
        <f>Capital_Investments!I21</f>
        <v>0</v>
      </c>
      <c r="J91" s="8">
        <f>Capital_Investments!J21</f>
        <v>0</v>
      </c>
      <c r="K91" s="8">
        <f>Capital_Investments!K21</f>
        <v>0</v>
      </c>
      <c r="L91" s="8">
        <f>Capital_Investments!L21</f>
        <v>0</v>
      </c>
      <c r="M91" s="8">
        <f>Capital_Investments!M21</f>
        <v>0</v>
      </c>
      <c r="N91" s="8">
        <f>Capital_Investments!N21</f>
        <v>0</v>
      </c>
      <c r="O91" s="8">
        <f>Capital_Investments!O21</f>
        <v>0</v>
      </c>
      <c r="P91" s="8">
        <f>Capital_Investments!P21</f>
        <v>0</v>
      </c>
      <c r="Q91" s="8">
        <f>Capital_Investments!Q21</f>
        <v>0</v>
      </c>
      <c r="R91" s="8">
        <f>Capital_Investments!R21</f>
        <v>0</v>
      </c>
      <c r="S91" s="8">
        <f>Capital_Investments!S21</f>
        <v>0</v>
      </c>
      <c r="T91" s="8">
        <f>Capital_Investments!T21</f>
        <v>0</v>
      </c>
      <c r="U91" s="8">
        <f>Capital_Investments!U21</f>
        <v>0</v>
      </c>
      <c r="V91" s="8">
        <f>Capital_Investments!V21</f>
        <v>0</v>
      </c>
      <c r="W91" s="8">
        <f>Capital_Investments!W21</f>
        <v>0</v>
      </c>
      <c r="X91" s="8">
        <f>Capital_Investments!X21</f>
        <v>0</v>
      </c>
      <c r="Y91" s="8">
        <f>Capital_Investments!Y21</f>
        <v>0</v>
      </c>
      <c r="Z91" s="8">
        <f>Capital_Investments!Z21</f>
        <v>0</v>
      </c>
      <c r="AA91" s="8">
        <f>Capital_Investments!AA21</f>
        <v>0</v>
      </c>
      <c r="AB91" s="8">
        <f>Capital_Investments!AB21</f>
        <v>0</v>
      </c>
      <c r="AC91" s="8">
        <f>Capital_Investments!AC21</f>
        <v>0</v>
      </c>
      <c r="AD91" s="8">
        <f>Capital_Investments!AD21</f>
        <v>0</v>
      </c>
      <c r="AE91" s="8">
        <f>Capital_Investments!AE21</f>
        <v>0</v>
      </c>
      <c r="AF91" s="8">
        <f>Capital_Investments!AF21</f>
        <v>0</v>
      </c>
      <c r="AG91" s="8">
        <f>Capital_Investments!AG21</f>
        <v>0</v>
      </c>
      <c r="AH91" s="8">
        <f>Capital_Investments!AH21</f>
        <v>0</v>
      </c>
    </row>
    <row r="92" spans="1:34" x14ac:dyDescent="0.25">
      <c r="A92" s="1" t="s">
        <v>39</v>
      </c>
      <c r="B92" s="1" t="s">
        <v>77</v>
      </c>
      <c r="C92" s="8">
        <f>Capital_Investments!C22</f>
        <v>0</v>
      </c>
      <c r="D92" s="8">
        <f>Capital_Investments!D22</f>
        <v>0</v>
      </c>
      <c r="E92" s="8">
        <f>Capital_Investments!E22</f>
        <v>0</v>
      </c>
      <c r="F92" s="8">
        <f>Capital_Investments!F22</f>
        <v>0</v>
      </c>
      <c r="G92" s="8">
        <f>Capital_Investments!G22</f>
        <v>0</v>
      </c>
      <c r="H92" s="8">
        <f>Capital_Investments!H22</f>
        <v>0</v>
      </c>
      <c r="I92" s="8">
        <f>Capital_Investments!I22</f>
        <v>0</v>
      </c>
      <c r="J92" s="8">
        <f>Capital_Investments!J22</f>
        <v>0</v>
      </c>
      <c r="K92" s="8">
        <f>Capital_Investments!K22</f>
        <v>0</v>
      </c>
      <c r="L92" s="8">
        <f>Capital_Investments!L22</f>
        <v>0</v>
      </c>
      <c r="M92" s="8">
        <f>Capital_Investments!M22</f>
        <v>0</v>
      </c>
      <c r="N92" s="8">
        <f>Capital_Investments!N22</f>
        <v>0</v>
      </c>
      <c r="O92" s="8">
        <f>Capital_Investments!O22</f>
        <v>0</v>
      </c>
      <c r="P92" s="8">
        <f>Capital_Investments!P22</f>
        <v>0</v>
      </c>
      <c r="Q92" s="8">
        <f>Capital_Investments!Q22</f>
        <v>0</v>
      </c>
      <c r="R92" s="8">
        <f>Capital_Investments!R22</f>
        <v>0</v>
      </c>
      <c r="S92" s="8">
        <f>Capital_Investments!S22</f>
        <v>0</v>
      </c>
      <c r="T92" s="8">
        <f>Capital_Investments!T22</f>
        <v>0</v>
      </c>
      <c r="U92" s="8">
        <f>Capital_Investments!U22</f>
        <v>0</v>
      </c>
      <c r="V92" s="8">
        <f>Capital_Investments!V22</f>
        <v>0</v>
      </c>
      <c r="W92" s="8">
        <f>Capital_Investments!W22</f>
        <v>0</v>
      </c>
      <c r="X92" s="8">
        <f>Capital_Investments!X22</f>
        <v>0</v>
      </c>
      <c r="Y92" s="8">
        <f>Capital_Investments!Y22</f>
        <v>0</v>
      </c>
      <c r="Z92" s="8">
        <f>Capital_Investments!Z22</f>
        <v>0</v>
      </c>
      <c r="AA92" s="8">
        <f>Capital_Investments!AA22</f>
        <v>0</v>
      </c>
      <c r="AB92" s="8">
        <f>Capital_Investments!AB22</f>
        <v>0</v>
      </c>
      <c r="AC92" s="8">
        <f>Capital_Investments!AC22</f>
        <v>0</v>
      </c>
      <c r="AD92" s="8">
        <f>Capital_Investments!AD22</f>
        <v>0</v>
      </c>
      <c r="AE92" s="8">
        <f>Capital_Investments!AE22</f>
        <v>0</v>
      </c>
      <c r="AF92" s="8">
        <f>Capital_Investments!AF22</f>
        <v>0</v>
      </c>
      <c r="AG92" s="8">
        <f>Capital_Investments!AG22</f>
        <v>0</v>
      </c>
      <c r="AH92" s="8">
        <f>Capital_Investments!AH22</f>
        <v>0</v>
      </c>
    </row>
    <row r="93" spans="1:34" x14ac:dyDescent="0.25">
      <c r="A93" s="1" t="s">
        <v>40</v>
      </c>
      <c r="B93" s="1" t="s">
        <v>80</v>
      </c>
      <c r="C93" s="8">
        <f>Capital_Investments!C23</f>
        <v>0</v>
      </c>
      <c r="D93" s="8">
        <f>Capital_Investments!D23</f>
        <v>0</v>
      </c>
      <c r="E93" s="8">
        <f>Capital_Investments!E23</f>
        <v>0</v>
      </c>
      <c r="F93" s="8">
        <f>Capital_Investments!F23</f>
        <v>0</v>
      </c>
      <c r="G93" s="8">
        <f>Capital_Investments!G23</f>
        <v>0</v>
      </c>
      <c r="H93" s="8">
        <f>Capital_Investments!H23</f>
        <v>0</v>
      </c>
      <c r="I93" s="8">
        <f>Capital_Investments!I23</f>
        <v>0</v>
      </c>
      <c r="J93" s="8">
        <f>Capital_Investments!J23</f>
        <v>0</v>
      </c>
      <c r="K93" s="8">
        <f>Capital_Investments!K23</f>
        <v>0</v>
      </c>
      <c r="L93" s="8">
        <f>Capital_Investments!L23</f>
        <v>0</v>
      </c>
      <c r="M93" s="8">
        <f>Capital_Investments!M23</f>
        <v>0</v>
      </c>
      <c r="N93" s="8">
        <f>Capital_Investments!N23</f>
        <v>0</v>
      </c>
      <c r="O93" s="8">
        <f>Capital_Investments!O23</f>
        <v>0</v>
      </c>
      <c r="P93" s="8">
        <f>Capital_Investments!P23</f>
        <v>0</v>
      </c>
      <c r="Q93" s="8">
        <f>Capital_Investments!Q23</f>
        <v>0</v>
      </c>
      <c r="R93" s="8">
        <f>Capital_Investments!R23</f>
        <v>0</v>
      </c>
      <c r="S93" s="8">
        <f>Capital_Investments!S23</f>
        <v>0</v>
      </c>
      <c r="T93" s="8">
        <f>Capital_Investments!T23</f>
        <v>0</v>
      </c>
      <c r="U93" s="8">
        <f>Capital_Investments!U23</f>
        <v>0</v>
      </c>
      <c r="V93" s="8">
        <f>Capital_Investments!V23</f>
        <v>0</v>
      </c>
      <c r="W93" s="8">
        <f>Capital_Investments!W23</f>
        <v>0</v>
      </c>
      <c r="X93" s="8">
        <f>Capital_Investments!X23</f>
        <v>0</v>
      </c>
      <c r="Y93" s="8">
        <f>Capital_Investments!Y23</f>
        <v>0</v>
      </c>
      <c r="Z93" s="8">
        <f>Capital_Investments!Z23</f>
        <v>0</v>
      </c>
      <c r="AA93" s="8">
        <f>Capital_Investments!AA23</f>
        <v>0</v>
      </c>
      <c r="AB93" s="8">
        <f>Capital_Investments!AB23</f>
        <v>0</v>
      </c>
      <c r="AC93" s="8">
        <f>Capital_Investments!AC23</f>
        <v>0</v>
      </c>
      <c r="AD93" s="8">
        <f>Capital_Investments!AD23</f>
        <v>0</v>
      </c>
      <c r="AE93" s="8">
        <f>Capital_Investments!AE23</f>
        <v>0</v>
      </c>
      <c r="AF93" s="8">
        <f>Capital_Investments!AF23</f>
        <v>0</v>
      </c>
      <c r="AG93" s="8">
        <f>Capital_Investments!AG23</f>
        <v>809.63</v>
      </c>
      <c r="AH93" s="8">
        <f>Capital_Investments!AH23</f>
        <v>157.79900000000001</v>
      </c>
    </row>
    <row r="94" spans="1:34" x14ac:dyDescent="0.25">
      <c r="A94" s="1" t="s">
        <v>41</v>
      </c>
      <c r="B94" s="1" t="s">
        <v>101</v>
      </c>
      <c r="C94" s="8">
        <f>Capital_Investments!C24</f>
        <v>139.05000000000001</v>
      </c>
      <c r="D94" s="8">
        <f>Capital_Investments!D24</f>
        <v>397.82600000000002</v>
      </c>
      <c r="E94" s="8">
        <f>Capital_Investments!E24</f>
        <v>566.85509999999999</v>
      </c>
      <c r="F94" s="8">
        <f>Capital_Investments!F24</f>
        <v>613.92100000000005</v>
      </c>
      <c r="G94" s="8">
        <f>Capital_Investments!G24</f>
        <v>597.99599999999998</v>
      </c>
      <c r="H94" s="8">
        <f>Capital_Investments!H24</f>
        <v>582.07799999999997</v>
      </c>
      <c r="I94" s="8">
        <f>Capital_Investments!I24</f>
        <v>566.15300000000002</v>
      </c>
      <c r="J94" s="8">
        <f>Capital_Investments!J24</f>
        <v>550.23500000000001</v>
      </c>
      <c r="K94" s="8">
        <f>Capital_Investments!K24</f>
        <v>534.31700000000001</v>
      </c>
      <c r="L94" s="8">
        <f>Capital_Investments!L24</f>
        <v>518.39200000000005</v>
      </c>
      <c r="M94" s="8">
        <f>Capital_Investments!M24</f>
        <v>437.87019999999899</v>
      </c>
      <c r="N94" s="8">
        <f>Capital_Investments!N24</f>
        <v>0</v>
      </c>
      <c r="O94" s="8">
        <f>Capital_Investments!O24</f>
        <v>513.64499999999998</v>
      </c>
      <c r="P94" s="8">
        <f>Capital_Investments!P24</f>
        <v>505.98750000000001</v>
      </c>
      <c r="Q94" s="8">
        <f>Capital_Investments!Q24</f>
        <v>498.32249999999999</v>
      </c>
      <c r="R94" s="8">
        <f>Capital_Investments!R24</f>
        <v>490.66500000000002</v>
      </c>
      <c r="S94" s="8">
        <f>Capital_Investments!S24</f>
        <v>483.00749999999999</v>
      </c>
      <c r="T94" s="8">
        <f>Capital_Investments!T24</f>
        <v>475.34249999999997</v>
      </c>
      <c r="U94" s="8">
        <f>Capital_Investments!U24</f>
        <v>467.685</v>
      </c>
      <c r="V94" s="8">
        <f>Capital_Investments!V24</f>
        <v>460.02749999999997</v>
      </c>
      <c r="W94" s="8">
        <f>Capital_Investments!W24</f>
        <v>452.37</v>
      </c>
      <c r="X94" s="8">
        <f>Capital_Investments!X24</f>
        <v>435.84750000000003</v>
      </c>
      <c r="Y94" s="8">
        <f>Capital_Investments!Y24</f>
        <v>438.76499999999999</v>
      </c>
      <c r="Z94" s="8">
        <f>Capital_Investments!Z24</f>
        <v>432.8175</v>
      </c>
      <c r="AA94" s="8">
        <f>Capital_Investments!AA24</f>
        <v>426.8775</v>
      </c>
      <c r="AB94" s="8">
        <f>Capital_Investments!AB24</f>
        <v>420.93</v>
      </c>
      <c r="AC94" s="8">
        <f>Capital_Investments!AC24</f>
        <v>414.99</v>
      </c>
      <c r="AD94" s="8">
        <f>Capital_Investments!AD24</f>
        <v>409.05</v>
      </c>
      <c r="AE94" s="8">
        <f>Capital_Investments!AE24</f>
        <v>403.10250000000002</v>
      </c>
      <c r="AF94" s="8">
        <f>Capital_Investments!AF24</f>
        <v>397.16250000000002</v>
      </c>
      <c r="AG94" s="8">
        <f>Capital_Investments!AG24</f>
        <v>391.21499999999997</v>
      </c>
      <c r="AH94" s="8">
        <f>Capital_Investments!AH24</f>
        <v>377.60250000000002</v>
      </c>
    </row>
    <row r="95" spans="1:34" x14ac:dyDescent="0.25">
      <c r="A95" s="1" t="s">
        <v>42</v>
      </c>
      <c r="B95" s="1" t="s">
        <v>102</v>
      </c>
      <c r="C95" s="8">
        <f>Capital_Investments!C25</f>
        <v>9.9999999999999995E-7</v>
      </c>
      <c r="D95" s="8">
        <f>Capital_Investments!D25</f>
        <v>1.9999999999999999E-6</v>
      </c>
      <c r="E95" s="8">
        <f>Capital_Investments!E25</f>
        <v>3.9999999999999998E-6</v>
      </c>
      <c r="F95" s="8">
        <f>Capital_Investments!F25</f>
        <v>2.5000000000000001E-5</v>
      </c>
      <c r="G95" s="8">
        <f>Capital_Investments!G25</f>
        <v>2.5000000000000001E-5</v>
      </c>
      <c r="H95" s="8">
        <f>Capital_Investments!H25</f>
        <v>2.5000000000000001E-5</v>
      </c>
      <c r="I95" s="8">
        <f>Capital_Investments!I25</f>
        <v>2.5000000000000001E-5</v>
      </c>
      <c r="J95" s="8">
        <f>Capital_Investments!J25</f>
        <v>2.5000000000000001E-5</v>
      </c>
      <c r="K95" s="8">
        <f>Capital_Investments!K25</f>
        <v>244.16749999999999</v>
      </c>
      <c r="L95" s="8">
        <f>Capital_Investments!L25</f>
        <v>232.79</v>
      </c>
      <c r="M95" s="8">
        <f>Capital_Investments!M25</f>
        <v>221.41</v>
      </c>
      <c r="N95" s="8">
        <f>Capital_Investments!N25</f>
        <v>210.0325</v>
      </c>
      <c r="O95" s="8">
        <f>Capital_Investments!O25</f>
        <v>82.037999999999997</v>
      </c>
      <c r="P95" s="8">
        <f>Capital_Investments!P25</f>
        <v>80.061999999999998</v>
      </c>
      <c r="Q95" s="8">
        <f>Capital_Investments!Q25</f>
        <v>78.087000000000003</v>
      </c>
      <c r="R95" s="8">
        <f>Capital_Investments!R25</f>
        <v>76.111000000000004</v>
      </c>
      <c r="S95" s="8">
        <f>Capital_Investments!S25</f>
        <v>74.135000000000005</v>
      </c>
      <c r="T95" s="8">
        <f>Capital_Investments!T25</f>
        <v>72.16</v>
      </c>
      <c r="U95" s="8">
        <f>Capital_Investments!U25</f>
        <v>70.183999999999997</v>
      </c>
      <c r="V95" s="8">
        <f>Capital_Investments!V25</f>
        <v>68.209000000000003</v>
      </c>
      <c r="W95" s="8">
        <f>Capital_Investments!W25</f>
        <v>66.233000000000004</v>
      </c>
      <c r="X95" s="8">
        <f>Capital_Investments!X25</f>
        <v>64.257999999999996</v>
      </c>
      <c r="Y95" s="8">
        <f>Capital_Investments!Y25</f>
        <v>63.732999999999997</v>
      </c>
      <c r="Z95" s="8">
        <f>Capital_Investments!Z25</f>
        <v>63.207999999999998</v>
      </c>
      <c r="AA95" s="8">
        <f>Capital_Investments!AA25</f>
        <v>50.147199999999501</v>
      </c>
      <c r="AB95" s="8">
        <f>Capital_Investments!AB25</f>
        <v>0</v>
      </c>
      <c r="AC95" s="8">
        <f>Capital_Investments!AC25</f>
        <v>0</v>
      </c>
      <c r="AD95" s="8">
        <f>Capital_Investments!AD25</f>
        <v>0</v>
      </c>
      <c r="AE95" s="8">
        <f>Capital_Investments!AE25</f>
        <v>0</v>
      </c>
      <c r="AF95" s="8">
        <f>Capital_Investments!AF25</f>
        <v>0</v>
      </c>
      <c r="AG95" s="8">
        <f>Capital_Investments!AG25</f>
        <v>59.536000000000001</v>
      </c>
      <c r="AH95" s="8">
        <f>Capital_Investments!AH25</f>
        <v>59.012</v>
      </c>
    </row>
    <row r="96" spans="1:34" x14ac:dyDescent="0.25">
      <c r="A96" s="1" t="s">
        <v>43</v>
      </c>
      <c r="B96" s="1" t="s">
        <v>81</v>
      </c>
      <c r="C96" s="8">
        <f>Capital_Investments!C26</f>
        <v>1169.3924999999999</v>
      </c>
      <c r="D96" s="8">
        <f>Capital_Investments!D26</f>
        <v>791.00490000000002</v>
      </c>
      <c r="E96" s="8">
        <f>Capital_Investments!E26</f>
        <v>416.5641</v>
      </c>
      <c r="F96" s="8">
        <f>Capital_Investments!F26</f>
        <v>1304.4694999999999</v>
      </c>
      <c r="G96" s="8">
        <f>Capital_Investments!G26</f>
        <v>1297.5335</v>
      </c>
      <c r="H96" s="8">
        <f>Capital_Investments!H26</f>
        <v>1290.5975000000001</v>
      </c>
      <c r="I96" s="8">
        <f>Capital_Investments!I26</f>
        <v>1283.6614999999999</v>
      </c>
      <c r="J96" s="8">
        <f>Capital_Investments!J26</f>
        <v>1276.7255</v>
      </c>
      <c r="K96" s="8">
        <f>Capital_Investments!K26</f>
        <v>1269.7895000000001</v>
      </c>
      <c r="L96" s="8">
        <f>Capital_Investments!L26</f>
        <v>1262.8534999999999</v>
      </c>
      <c r="M96" s="8">
        <f>Capital_Investments!M26</f>
        <v>1255.9259999999999</v>
      </c>
      <c r="N96" s="8">
        <f>Capital_Investments!N26</f>
        <v>1190.2139999999999</v>
      </c>
      <c r="O96" s="8">
        <f>Capital_Investments!O26</f>
        <v>530.01578304969598</v>
      </c>
      <c r="P96" s="8">
        <f>Capital_Investments!P26</f>
        <v>1232.653</v>
      </c>
      <c r="Q96" s="8">
        <f>Capital_Investments!Q26</f>
        <v>1224.4845</v>
      </c>
      <c r="R96" s="8">
        <f>Capital_Investments!R26</f>
        <v>1216.316</v>
      </c>
      <c r="S96" s="8">
        <f>Capital_Investments!S26</f>
        <v>1208.1475</v>
      </c>
      <c r="T96" s="8">
        <f>Capital_Investments!T26</f>
        <v>1199.979</v>
      </c>
      <c r="U96" s="8">
        <f>Capital_Investments!U26</f>
        <v>1191.8105</v>
      </c>
      <c r="V96" s="8">
        <f>Capital_Investments!V26</f>
        <v>878.48933187656496</v>
      </c>
      <c r="W96" s="8">
        <f>Capital_Investments!W26</f>
        <v>0</v>
      </c>
      <c r="X96" s="8">
        <f>Capital_Investments!X26</f>
        <v>0</v>
      </c>
      <c r="Y96" s="8">
        <f>Capital_Investments!Y26</f>
        <v>0</v>
      </c>
      <c r="Z96" s="8">
        <f>Capital_Investments!Z26</f>
        <v>0</v>
      </c>
      <c r="AA96" s="8">
        <f>Capital_Investments!AA26</f>
        <v>0</v>
      </c>
      <c r="AB96" s="8">
        <f>Capital_Investments!AB26</f>
        <v>0</v>
      </c>
      <c r="AC96" s="8">
        <f>Capital_Investments!AC26</f>
        <v>0</v>
      </c>
      <c r="AD96" s="8">
        <f>Capital_Investments!AD26</f>
        <v>0</v>
      </c>
      <c r="AE96" s="8">
        <f>Capital_Investments!AE26</f>
        <v>0</v>
      </c>
      <c r="AF96" s="8">
        <f>Capital_Investments!AF26</f>
        <v>0</v>
      </c>
      <c r="AG96" s="8">
        <f>Capital_Investments!AG26</f>
        <v>684.78</v>
      </c>
      <c r="AH96" s="8">
        <f>Capital_Investments!AH26</f>
        <v>684.57</v>
      </c>
    </row>
    <row r="97" spans="1:34" x14ac:dyDescent="0.25">
      <c r="A97" s="1" t="s">
        <v>44</v>
      </c>
      <c r="B97" s="1" t="s">
        <v>82</v>
      </c>
      <c r="C97" s="8">
        <f>Capital_Investments!C27</f>
        <v>0</v>
      </c>
      <c r="D97" s="8">
        <f>Capital_Investments!D27</f>
        <v>0</v>
      </c>
      <c r="E97" s="8">
        <f>Capital_Investments!E27</f>
        <v>0</v>
      </c>
      <c r="F97" s="8">
        <f>Capital_Investments!F27</f>
        <v>0</v>
      </c>
      <c r="G97" s="8">
        <f>Capital_Investments!G27</f>
        <v>0</v>
      </c>
      <c r="H97" s="8">
        <f>Capital_Investments!H27</f>
        <v>0</v>
      </c>
      <c r="I97" s="8">
        <f>Capital_Investments!I27</f>
        <v>0</v>
      </c>
      <c r="J97" s="8">
        <f>Capital_Investments!J27</f>
        <v>0</v>
      </c>
      <c r="K97" s="8">
        <f>Capital_Investments!K27</f>
        <v>0</v>
      </c>
      <c r="L97" s="8">
        <f>Capital_Investments!L27</f>
        <v>284.18781067830901</v>
      </c>
      <c r="M97" s="8">
        <f>Capital_Investments!M27</f>
        <v>1047.0809999999999</v>
      </c>
      <c r="N97" s="8">
        <f>Capital_Investments!N27</f>
        <v>1011.0415</v>
      </c>
      <c r="O97" s="8">
        <f>Capital_Investments!O27</f>
        <v>717.97749999999996</v>
      </c>
      <c r="P97" s="8">
        <f>Capital_Investments!P27</f>
        <v>713.78</v>
      </c>
      <c r="Q97" s="8">
        <f>Capital_Investments!Q27</f>
        <v>709.58500000000004</v>
      </c>
      <c r="R97" s="8">
        <f>Capital_Investments!R27</f>
        <v>705.38750000000005</v>
      </c>
      <c r="S97" s="8">
        <f>Capital_Investments!S27</f>
        <v>701.1925</v>
      </c>
      <c r="T97" s="8">
        <f>Capital_Investments!T27</f>
        <v>696.995</v>
      </c>
      <c r="U97" s="8">
        <f>Capital_Investments!U27</f>
        <v>692.8</v>
      </c>
      <c r="V97" s="8">
        <f>Capital_Investments!V27</f>
        <v>688.60249999999996</v>
      </c>
      <c r="W97" s="8">
        <f>Capital_Investments!W27</f>
        <v>569.884602643535</v>
      </c>
      <c r="X97" s="8">
        <f>Capital_Investments!X27</f>
        <v>0</v>
      </c>
      <c r="Y97" s="8">
        <f>Capital_Investments!Y27</f>
        <v>0</v>
      </c>
      <c r="Z97" s="8">
        <f>Capital_Investments!Z27</f>
        <v>0</v>
      </c>
      <c r="AA97" s="8">
        <f>Capital_Investments!AA27</f>
        <v>0</v>
      </c>
      <c r="AB97" s="8">
        <f>Capital_Investments!AB27</f>
        <v>0</v>
      </c>
      <c r="AC97" s="8">
        <f>Capital_Investments!AC27</f>
        <v>0</v>
      </c>
      <c r="AD97" s="8">
        <f>Capital_Investments!AD27</f>
        <v>0</v>
      </c>
      <c r="AE97" s="8">
        <f>Capital_Investments!AE27</f>
        <v>0</v>
      </c>
      <c r="AF97" s="8">
        <f>Capital_Investments!AF27</f>
        <v>0</v>
      </c>
      <c r="AG97" s="8">
        <f>Capital_Investments!AG27</f>
        <v>0</v>
      </c>
      <c r="AH97" s="8">
        <f>Capital_Investments!AH27</f>
        <v>0</v>
      </c>
    </row>
    <row r="98" spans="1:34" x14ac:dyDescent="0.25">
      <c r="A98" s="1" t="s">
        <v>45</v>
      </c>
      <c r="B98" s="1" t="s">
        <v>83</v>
      </c>
      <c r="C98" s="8">
        <f>Capital_Investments!C28</f>
        <v>9.6019203881957498E-3</v>
      </c>
      <c r="D98" s="8">
        <f>Capital_Investments!D28</f>
        <v>5.11454955824415E-4</v>
      </c>
      <c r="E98" s="8">
        <f>Capital_Investments!E28</f>
        <v>0</v>
      </c>
      <c r="F98" s="8">
        <f>Capital_Investments!F28</f>
        <v>0</v>
      </c>
      <c r="G98" s="8">
        <f>Capital_Investments!G28</f>
        <v>0</v>
      </c>
      <c r="H98" s="8">
        <f>Capital_Investments!H28</f>
        <v>0</v>
      </c>
      <c r="I98" s="8">
        <f>Capital_Investments!I28</f>
        <v>0</v>
      </c>
      <c r="J98" s="8">
        <f>Capital_Investments!J28</f>
        <v>0</v>
      </c>
      <c r="K98" s="8">
        <f>Capital_Investments!K28</f>
        <v>0</v>
      </c>
      <c r="L98" s="8">
        <f>Capital_Investments!L28</f>
        <v>0</v>
      </c>
      <c r="M98" s="8">
        <f>Capital_Investments!M28</f>
        <v>0</v>
      </c>
      <c r="N98" s="8">
        <f>Capital_Investments!N28</f>
        <v>0</v>
      </c>
      <c r="O98" s="8">
        <f>Capital_Investments!O28</f>
        <v>0</v>
      </c>
      <c r="P98" s="8">
        <f>Capital_Investments!P28</f>
        <v>0</v>
      </c>
      <c r="Q98" s="8">
        <f>Capital_Investments!Q28</f>
        <v>0</v>
      </c>
      <c r="R98" s="8">
        <f>Capital_Investments!R28</f>
        <v>0</v>
      </c>
      <c r="S98" s="8">
        <f>Capital_Investments!S28</f>
        <v>0</v>
      </c>
      <c r="T98" s="8">
        <f>Capital_Investments!T28</f>
        <v>0</v>
      </c>
      <c r="U98" s="8">
        <f>Capital_Investments!U28</f>
        <v>0</v>
      </c>
      <c r="V98" s="8">
        <f>Capital_Investments!V28</f>
        <v>0</v>
      </c>
      <c r="W98" s="8">
        <f>Capital_Investments!W28</f>
        <v>0</v>
      </c>
      <c r="X98" s="8">
        <f>Capital_Investments!X28</f>
        <v>0</v>
      </c>
      <c r="Y98" s="8">
        <f>Capital_Investments!Y28</f>
        <v>0</v>
      </c>
      <c r="Z98" s="8">
        <f>Capital_Investments!Z28</f>
        <v>0</v>
      </c>
      <c r="AA98" s="8">
        <f>Capital_Investments!AA28</f>
        <v>0</v>
      </c>
      <c r="AB98" s="8">
        <f>Capital_Investments!AB28</f>
        <v>0</v>
      </c>
      <c r="AC98" s="8">
        <f>Capital_Investments!AC28</f>
        <v>0</v>
      </c>
      <c r="AD98" s="8">
        <f>Capital_Investments!AD28</f>
        <v>0</v>
      </c>
      <c r="AE98" s="8">
        <f>Capital_Investments!AE28</f>
        <v>0</v>
      </c>
      <c r="AF98" s="8">
        <f>Capital_Investments!AF28</f>
        <v>0</v>
      </c>
      <c r="AG98" s="8">
        <f>Capital_Investments!AG28</f>
        <v>0</v>
      </c>
      <c r="AH98" s="8">
        <f>Capital_Investments!AH28</f>
        <v>0</v>
      </c>
    </row>
    <row r="99" spans="1:34" x14ac:dyDescent="0.25">
      <c r="A99" s="1" t="s">
        <v>92</v>
      </c>
      <c r="B99" s="1" t="s">
        <v>103</v>
      </c>
      <c r="C99" s="8">
        <f>Capital_Investments!C29</f>
        <v>6.5505199999999997</v>
      </c>
      <c r="D99" s="8">
        <f>Capital_Investments!D29</f>
        <v>3.2752599999999998</v>
      </c>
      <c r="E99" s="8">
        <f>Capital_Investments!E29</f>
        <v>3.2752599999999998</v>
      </c>
      <c r="F99" s="8">
        <f>Capital_Investments!F29</f>
        <v>0</v>
      </c>
      <c r="G99" s="8">
        <f>Capital_Investments!G29</f>
        <v>0</v>
      </c>
      <c r="H99" s="8">
        <f>Capital_Investments!H29</f>
        <v>0</v>
      </c>
      <c r="I99" s="8">
        <f>Capital_Investments!I29</f>
        <v>0</v>
      </c>
      <c r="J99" s="8">
        <f>Capital_Investments!J29</f>
        <v>0</v>
      </c>
      <c r="K99" s="8">
        <f>Capital_Investments!K29</f>
        <v>0</v>
      </c>
      <c r="L99" s="8">
        <f>Capital_Investments!L29</f>
        <v>0</v>
      </c>
      <c r="M99" s="8">
        <f>Capital_Investments!M29</f>
        <v>0</v>
      </c>
      <c r="N99" s="8">
        <f>Capital_Investments!N29</f>
        <v>0</v>
      </c>
      <c r="O99" s="8">
        <f>Capital_Investments!O29</f>
        <v>0</v>
      </c>
      <c r="P99" s="8">
        <f>Capital_Investments!P29</f>
        <v>0</v>
      </c>
      <c r="Q99" s="8">
        <f>Capital_Investments!Q29</f>
        <v>0</v>
      </c>
      <c r="R99" s="8">
        <f>Capital_Investments!R29</f>
        <v>0</v>
      </c>
      <c r="S99" s="8">
        <f>Capital_Investments!S29</f>
        <v>0</v>
      </c>
      <c r="T99" s="8">
        <f>Capital_Investments!T29</f>
        <v>0</v>
      </c>
      <c r="U99" s="8">
        <f>Capital_Investments!U29</f>
        <v>0</v>
      </c>
      <c r="V99" s="8">
        <f>Capital_Investments!V29</f>
        <v>0</v>
      </c>
      <c r="W99" s="8">
        <f>Capital_Investments!W29</f>
        <v>0</v>
      </c>
      <c r="X99" s="8">
        <f>Capital_Investments!X29</f>
        <v>0</v>
      </c>
      <c r="Y99" s="8">
        <f>Capital_Investments!Y29</f>
        <v>0</v>
      </c>
      <c r="Z99" s="8">
        <f>Capital_Investments!Z29</f>
        <v>0</v>
      </c>
      <c r="AA99" s="8">
        <f>Capital_Investments!AA29</f>
        <v>0</v>
      </c>
      <c r="AB99" s="8">
        <f>Capital_Investments!AB29</f>
        <v>0</v>
      </c>
      <c r="AC99" s="8">
        <f>Capital_Investments!AC29</f>
        <v>0</v>
      </c>
      <c r="AD99" s="8">
        <f>Capital_Investments!AD29</f>
        <v>0</v>
      </c>
      <c r="AE99" s="8">
        <f>Capital_Investments!AE29</f>
        <v>0</v>
      </c>
      <c r="AF99" s="8">
        <f>Capital_Investments!AF29</f>
        <v>0</v>
      </c>
      <c r="AG99" s="8">
        <f>Capital_Investments!AG29</f>
        <v>0</v>
      </c>
      <c r="AH99" s="8">
        <f>Capital_Investments!AH29</f>
        <v>0</v>
      </c>
    </row>
    <row r="100" spans="1:34" x14ac:dyDescent="0.25">
      <c r="A100" s="1" t="s">
        <v>46</v>
      </c>
      <c r="B100" s="1" t="s">
        <v>84</v>
      </c>
      <c r="C100" s="8">
        <f>Capital_Investments!C30</f>
        <v>5.0505050505050498E-5</v>
      </c>
      <c r="D100" s="8">
        <f>Capital_Investments!D30</f>
        <v>0</v>
      </c>
      <c r="E100" s="8">
        <f>Capital_Investments!E30</f>
        <v>0</v>
      </c>
      <c r="F100" s="8">
        <f>Capital_Investments!F30</f>
        <v>0</v>
      </c>
      <c r="G100" s="8">
        <f>Capital_Investments!G30</f>
        <v>0</v>
      </c>
      <c r="H100" s="8">
        <f>Capital_Investments!H30</f>
        <v>0</v>
      </c>
      <c r="I100" s="8">
        <f>Capital_Investments!I30</f>
        <v>0</v>
      </c>
      <c r="J100" s="8">
        <f>Capital_Investments!J30</f>
        <v>0</v>
      </c>
      <c r="K100" s="8">
        <f>Capital_Investments!K30</f>
        <v>0</v>
      </c>
      <c r="L100" s="8">
        <f>Capital_Investments!L30</f>
        <v>0</v>
      </c>
      <c r="M100" s="8">
        <f>Capital_Investments!M30</f>
        <v>0</v>
      </c>
      <c r="N100" s="8">
        <f>Capital_Investments!N30</f>
        <v>3.0576030576030599E-5</v>
      </c>
      <c r="O100" s="8">
        <f>Capital_Investments!O30</f>
        <v>0</v>
      </c>
      <c r="P100" s="8">
        <f>Capital_Investments!P30</f>
        <v>4.6332046332046297E-6</v>
      </c>
      <c r="Q100" s="8">
        <f>Capital_Investments!Q30</f>
        <v>0</v>
      </c>
      <c r="R100" s="8">
        <f>Capital_Investments!R30</f>
        <v>0</v>
      </c>
      <c r="S100" s="8">
        <f>Capital_Investments!S30</f>
        <v>0</v>
      </c>
      <c r="T100" s="8">
        <f>Capital_Investments!T30</f>
        <v>0</v>
      </c>
      <c r="U100" s="8">
        <f>Capital_Investments!U30</f>
        <v>0</v>
      </c>
      <c r="V100" s="8">
        <f>Capital_Investments!V30</f>
        <v>0</v>
      </c>
      <c r="W100" s="8">
        <f>Capital_Investments!W30</f>
        <v>0</v>
      </c>
      <c r="X100" s="8">
        <f>Capital_Investments!X30</f>
        <v>0</v>
      </c>
      <c r="Y100" s="8">
        <f>Capital_Investments!Y30</f>
        <v>0</v>
      </c>
      <c r="Z100" s="8">
        <f>Capital_Investments!Z30</f>
        <v>0</v>
      </c>
      <c r="AA100" s="8">
        <f>Capital_Investments!AA30</f>
        <v>0</v>
      </c>
      <c r="AB100" s="8">
        <f>Capital_Investments!AB30</f>
        <v>0</v>
      </c>
      <c r="AC100" s="8">
        <f>Capital_Investments!AC30</f>
        <v>0</v>
      </c>
      <c r="AD100" s="8">
        <f>Capital_Investments!AD30</f>
        <v>0</v>
      </c>
      <c r="AE100" s="8">
        <f>Capital_Investments!AE30</f>
        <v>0</v>
      </c>
      <c r="AF100" s="8">
        <f>Capital_Investments!AF30</f>
        <v>0</v>
      </c>
      <c r="AG100" s="8">
        <f>Capital_Investments!AG30</f>
        <v>0</v>
      </c>
      <c r="AH100" s="8">
        <f>Capital_Investments!AH30</f>
        <v>0</v>
      </c>
    </row>
    <row r="101" spans="1:34" x14ac:dyDescent="0.25">
      <c r="A101" s="1" t="s">
        <v>47</v>
      </c>
      <c r="B101" s="1" t="s">
        <v>85</v>
      </c>
      <c r="C101" s="8">
        <f>Capital_Investments!C31</f>
        <v>7.1717171717171704E-4</v>
      </c>
      <c r="D101" s="8">
        <f>Capital_Investments!D31</f>
        <v>0</v>
      </c>
      <c r="E101" s="8">
        <f>Capital_Investments!E31</f>
        <v>0</v>
      </c>
      <c r="F101" s="8">
        <f>Capital_Investments!F31</f>
        <v>0</v>
      </c>
      <c r="G101" s="8">
        <f>Capital_Investments!G31</f>
        <v>0</v>
      </c>
      <c r="H101" s="8">
        <f>Capital_Investments!H31</f>
        <v>0</v>
      </c>
      <c r="I101" s="8">
        <f>Capital_Investments!I31</f>
        <v>0</v>
      </c>
      <c r="J101" s="8">
        <f>Capital_Investments!J31</f>
        <v>0</v>
      </c>
      <c r="K101" s="8">
        <f>Capital_Investments!K31</f>
        <v>0</v>
      </c>
      <c r="L101" s="8">
        <f>Capital_Investments!L31</f>
        <v>0</v>
      </c>
      <c r="M101" s="8">
        <f>Capital_Investments!M31</f>
        <v>0</v>
      </c>
      <c r="N101" s="8">
        <f>Capital_Investments!N31</f>
        <v>0</v>
      </c>
      <c r="O101" s="8">
        <f>Capital_Investments!O31</f>
        <v>0</v>
      </c>
      <c r="P101" s="8">
        <f>Capital_Investments!P31</f>
        <v>0</v>
      </c>
      <c r="Q101" s="8">
        <f>Capital_Investments!Q31</f>
        <v>0</v>
      </c>
      <c r="R101" s="8">
        <f>Capital_Investments!R31</f>
        <v>0</v>
      </c>
      <c r="S101" s="8">
        <f>Capital_Investments!S31</f>
        <v>0</v>
      </c>
      <c r="T101" s="8">
        <f>Capital_Investments!T31</f>
        <v>0</v>
      </c>
      <c r="U101" s="8">
        <f>Capital_Investments!U31</f>
        <v>0</v>
      </c>
      <c r="V101" s="8">
        <f>Capital_Investments!V31</f>
        <v>0</v>
      </c>
      <c r="W101" s="8">
        <f>Capital_Investments!W31</f>
        <v>0</v>
      </c>
      <c r="X101" s="8">
        <f>Capital_Investments!X31</f>
        <v>0</v>
      </c>
      <c r="Y101" s="8">
        <f>Capital_Investments!Y31</f>
        <v>0</v>
      </c>
      <c r="Z101" s="8">
        <f>Capital_Investments!Z31</f>
        <v>0</v>
      </c>
      <c r="AA101" s="8">
        <f>Capital_Investments!AA31</f>
        <v>0</v>
      </c>
      <c r="AB101" s="8">
        <f>Capital_Investments!AB31</f>
        <v>0</v>
      </c>
      <c r="AC101" s="8">
        <f>Capital_Investments!AC31</f>
        <v>0</v>
      </c>
      <c r="AD101" s="8">
        <f>Capital_Investments!AD31</f>
        <v>0</v>
      </c>
      <c r="AE101" s="8">
        <f>Capital_Investments!AE31</f>
        <v>0</v>
      </c>
      <c r="AF101" s="8">
        <f>Capital_Investments!AF31</f>
        <v>0</v>
      </c>
      <c r="AG101" s="8">
        <f>Capital_Investments!AG31</f>
        <v>0</v>
      </c>
      <c r="AH101" s="8">
        <f>Capital_Investments!AH31</f>
        <v>0</v>
      </c>
    </row>
    <row r="102" spans="1:34" x14ac:dyDescent="0.25">
      <c r="A102" s="1" t="s">
        <v>93</v>
      </c>
      <c r="B102" s="1" t="s">
        <v>155</v>
      </c>
      <c r="C102" s="8">
        <f>Capital_Investments!C32</f>
        <v>0</v>
      </c>
      <c r="D102" s="8">
        <f>Capital_Investments!D32</f>
        <v>0</v>
      </c>
      <c r="E102" s="8">
        <f>Capital_Investments!E32</f>
        <v>0</v>
      </c>
      <c r="F102" s="8">
        <f>Capital_Investments!F32</f>
        <v>0</v>
      </c>
      <c r="G102" s="8">
        <f>Capital_Investments!G32</f>
        <v>0</v>
      </c>
      <c r="H102" s="8">
        <f>Capital_Investments!H32</f>
        <v>0</v>
      </c>
      <c r="I102" s="8">
        <f>Capital_Investments!I32</f>
        <v>0</v>
      </c>
      <c r="J102" s="8">
        <f>Capital_Investments!J32</f>
        <v>0</v>
      </c>
      <c r="K102" s="8">
        <f>Capital_Investments!K32</f>
        <v>0</v>
      </c>
      <c r="L102" s="8">
        <f>Capital_Investments!L32</f>
        <v>0</v>
      </c>
      <c r="M102" s="8">
        <f>Capital_Investments!M32</f>
        <v>0</v>
      </c>
      <c r="N102" s="8">
        <f>Capital_Investments!N32</f>
        <v>0</v>
      </c>
      <c r="O102" s="8">
        <f>Capital_Investments!O32</f>
        <v>0</v>
      </c>
      <c r="P102" s="8">
        <f>Capital_Investments!P32</f>
        <v>0</v>
      </c>
      <c r="Q102" s="8">
        <f>Capital_Investments!Q32</f>
        <v>0</v>
      </c>
      <c r="R102" s="8">
        <f>Capital_Investments!R32</f>
        <v>0</v>
      </c>
      <c r="S102" s="8">
        <f>Capital_Investments!S32</f>
        <v>0</v>
      </c>
      <c r="T102" s="8">
        <f>Capital_Investments!T32</f>
        <v>0</v>
      </c>
      <c r="U102" s="8">
        <f>Capital_Investments!U32</f>
        <v>0</v>
      </c>
      <c r="V102" s="8">
        <f>Capital_Investments!V32</f>
        <v>0</v>
      </c>
      <c r="W102" s="8">
        <f>Capital_Investments!W32</f>
        <v>0</v>
      </c>
      <c r="X102" s="8">
        <f>Capital_Investments!X32</f>
        <v>0</v>
      </c>
      <c r="Y102" s="8">
        <f>Capital_Investments!Y32</f>
        <v>0</v>
      </c>
      <c r="Z102" s="8">
        <f>Capital_Investments!Z32</f>
        <v>0</v>
      </c>
      <c r="AA102" s="8">
        <f>Capital_Investments!AA32</f>
        <v>0</v>
      </c>
      <c r="AB102" s="8">
        <f>Capital_Investments!AB32</f>
        <v>0</v>
      </c>
      <c r="AC102" s="8">
        <f>Capital_Investments!AC32</f>
        <v>0</v>
      </c>
      <c r="AD102" s="8">
        <f>Capital_Investments!AD32</f>
        <v>0</v>
      </c>
      <c r="AE102" s="8">
        <f>Capital_Investments!AE32</f>
        <v>0</v>
      </c>
      <c r="AF102" s="8">
        <f>Capital_Investments!AF32</f>
        <v>0</v>
      </c>
      <c r="AG102" s="8">
        <f>Capital_Investments!AG32</f>
        <v>0</v>
      </c>
      <c r="AH102" s="8">
        <f>Capital_Investments!AH32</f>
        <v>0</v>
      </c>
    </row>
    <row r="103" spans="1:34" x14ac:dyDescent="0.25">
      <c r="A103" s="1" t="s">
        <v>48</v>
      </c>
      <c r="B103" s="1" t="s">
        <v>104</v>
      </c>
      <c r="C103" s="8">
        <f>Capital_Investments!C33</f>
        <v>0</v>
      </c>
      <c r="D103" s="8">
        <f>Capital_Investments!D33</f>
        <v>0</v>
      </c>
      <c r="E103" s="8">
        <f>Capital_Investments!E33</f>
        <v>0</v>
      </c>
      <c r="F103" s="8">
        <f>Capital_Investments!F33</f>
        <v>0</v>
      </c>
      <c r="G103" s="8">
        <f>Capital_Investments!G33</f>
        <v>0</v>
      </c>
      <c r="H103" s="8">
        <f>Capital_Investments!H33</f>
        <v>0</v>
      </c>
      <c r="I103" s="8">
        <f>Capital_Investments!I33</f>
        <v>0</v>
      </c>
      <c r="J103" s="8">
        <f>Capital_Investments!J33</f>
        <v>0</v>
      </c>
      <c r="K103" s="8">
        <f>Capital_Investments!K33</f>
        <v>0</v>
      </c>
      <c r="L103" s="8">
        <f>Capital_Investments!L33</f>
        <v>0</v>
      </c>
      <c r="M103" s="8">
        <f>Capital_Investments!M33</f>
        <v>0</v>
      </c>
      <c r="N103" s="8">
        <f>Capital_Investments!N33</f>
        <v>0</v>
      </c>
      <c r="O103" s="8">
        <f>Capital_Investments!O33</f>
        <v>0</v>
      </c>
      <c r="P103" s="8">
        <f>Capital_Investments!P33</f>
        <v>0</v>
      </c>
      <c r="Q103" s="8">
        <f>Capital_Investments!Q33</f>
        <v>0</v>
      </c>
      <c r="R103" s="8">
        <f>Capital_Investments!R33</f>
        <v>0</v>
      </c>
      <c r="S103" s="8">
        <f>Capital_Investments!S33</f>
        <v>0</v>
      </c>
      <c r="T103" s="8">
        <f>Capital_Investments!T33</f>
        <v>0</v>
      </c>
      <c r="U103" s="8">
        <f>Capital_Investments!U33</f>
        <v>0</v>
      </c>
      <c r="V103" s="8">
        <f>Capital_Investments!V33</f>
        <v>0</v>
      </c>
      <c r="W103" s="8">
        <f>Capital_Investments!W33</f>
        <v>0</v>
      </c>
      <c r="X103" s="8">
        <f>Capital_Investments!X33</f>
        <v>0</v>
      </c>
      <c r="Y103" s="8">
        <f>Capital_Investments!Y33</f>
        <v>0</v>
      </c>
      <c r="Z103" s="8">
        <f>Capital_Investments!Z33</f>
        <v>0</v>
      </c>
      <c r="AA103" s="8">
        <f>Capital_Investments!AA33</f>
        <v>0</v>
      </c>
      <c r="AB103" s="8">
        <f>Capital_Investments!AB33</f>
        <v>0</v>
      </c>
      <c r="AC103" s="8">
        <f>Capital_Investments!AC33</f>
        <v>0</v>
      </c>
      <c r="AD103" s="8">
        <f>Capital_Investments!AD33</f>
        <v>0</v>
      </c>
      <c r="AE103" s="8">
        <f>Capital_Investments!AE33</f>
        <v>0</v>
      </c>
      <c r="AF103" s="8">
        <f>Capital_Investments!AF33</f>
        <v>0</v>
      </c>
      <c r="AG103" s="8">
        <f>Capital_Investments!AG33</f>
        <v>0</v>
      </c>
      <c r="AH103" s="8">
        <f>Capital_Investments!AH33</f>
        <v>0</v>
      </c>
    </row>
    <row r="104" spans="1:34" x14ac:dyDescent="0.25">
      <c r="A104" s="27" t="s">
        <v>16</v>
      </c>
      <c r="B104" s="27"/>
      <c r="C104" s="9">
        <v>2019</v>
      </c>
      <c r="D104" s="9">
        <v>2020</v>
      </c>
      <c r="E104" s="9">
        <v>2021</v>
      </c>
      <c r="F104" s="9">
        <v>2022</v>
      </c>
      <c r="G104" s="9">
        <v>2023</v>
      </c>
      <c r="H104" s="9">
        <v>2024</v>
      </c>
      <c r="I104" s="9">
        <v>2025</v>
      </c>
      <c r="J104" s="9">
        <v>2026</v>
      </c>
      <c r="K104" s="9">
        <v>2027</v>
      </c>
      <c r="L104" s="9">
        <v>2028</v>
      </c>
      <c r="M104" s="9">
        <v>2029</v>
      </c>
      <c r="N104" s="9">
        <v>2030</v>
      </c>
      <c r="O104" s="9">
        <v>2031</v>
      </c>
      <c r="P104" s="9">
        <v>2032</v>
      </c>
      <c r="Q104" s="9">
        <v>2033</v>
      </c>
      <c r="R104" s="9">
        <v>2034</v>
      </c>
      <c r="S104" s="9">
        <v>2035</v>
      </c>
      <c r="T104" s="9">
        <v>2036</v>
      </c>
      <c r="U104" s="9">
        <v>2037</v>
      </c>
      <c r="V104" s="9">
        <v>2038</v>
      </c>
      <c r="W104" s="9">
        <v>2039</v>
      </c>
      <c r="X104" s="9">
        <v>2040</v>
      </c>
      <c r="Y104" s="9">
        <v>2041</v>
      </c>
      <c r="Z104" s="9">
        <v>2042</v>
      </c>
      <c r="AA104" s="9">
        <v>2043</v>
      </c>
      <c r="AB104" s="9">
        <v>2044</v>
      </c>
      <c r="AC104" s="9">
        <v>2045</v>
      </c>
      <c r="AD104" s="9">
        <v>2046</v>
      </c>
      <c r="AE104" s="9">
        <v>2047</v>
      </c>
      <c r="AF104" s="9">
        <v>2048</v>
      </c>
      <c r="AG104" s="9">
        <v>2049</v>
      </c>
      <c r="AH104" s="9">
        <v>2050</v>
      </c>
    </row>
    <row r="105" spans="1:34" x14ac:dyDescent="0.25">
      <c r="A105" s="1" t="s">
        <v>23</v>
      </c>
      <c r="B105" s="1" t="s">
        <v>94</v>
      </c>
      <c r="C105" s="7">
        <f>C72*'Operation Life Time'!$E5</f>
        <v>0</v>
      </c>
      <c r="D105" s="7" cm="1">
        <f t="array" ref="D105">SUMPRODUCT(--($C$71:D$71&gt;D$104-'Operation Life Time'!$D$5),ET_Cost_of_ELCgen_InvestmentCos!$C72:'ET_Cost_of_ELCgen_InvestmentCos'!D72)*'Operation Life Time'!$E5</f>
        <v>0</v>
      </c>
      <c r="E105" s="7" cm="1">
        <f t="array" ref="E105">SUMPRODUCT(--($C$71:E$71&gt;E$104-'Operation Life Time'!$D$5),ET_Cost_of_ELCgen_InvestmentCos!$C72:'ET_Cost_of_ELCgen_InvestmentCos'!E72)*'Operation Life Time'!$E5</f>
        <v>0</v>
      </c>
      <c r="F105" s="7" cm="1">
        <f t="array" ref="F105">SUMPRODUCT(--($C$71:F$71&gt;F$104-'Operation Life Time'!$D$5),ET_Cost_of_ELCgen_InvestmentCos!$C72:'ET_Cost_of_ELCgen_InvestmentCos'!F72)*'Operation Life Time'!$E5</f>
        <v>0</v>
      </c>
      <c r="G105" s="7" cm="1">
        <f t="array" ref="G105">SUMPRODUCT(--($C$71:G$71&gt;G$104-'Operation Life Time'!$D$5),ET_Cost_of_ELCgen_InvestmentCos!$C72:'ET_Cost_of_ELCgen_InvestmentCos'!G72)*'Operation Life Time'!$E5</f>
        <v>0</v>
      </c>
      <c r="H105" s="7" cm="1">
        <f t="array" ref="H105">SUMPRODUCT(--($C$71:H$71&gt;H$104-'Operation Life Time'!$D$5),ET_Cost_of_ELCgen_InvestmentCos!$C72:'ET_Cost_of_ELCgen_InvestmentCos'!H72)*'Operation Life Time'!$E5</f>
        <v>0</v>
      </c>
      <c r="I105" s="7" cm="1">
        <f t="array" ref="I105">SUMPRODUCT(--($C$71:I$71&gt;I$104-'Operation Life Time'!$D$5),ET_Cost_of_ELCgen_InvestmentCos!$C72:'ET_Cost_of_ELCgen_InvestmentCos'!I72)*'Operation Life Time'!$E5</f>
        <v>0</v>
      </c>
      <c r="J105" s="7" cm="1">
        <f t="array" ref="J105">SUMPRODUCT(--($C$71:J$71&gt;J$104-'Operation Life Time'!$D$5),ET_Cost_of_ELCgen_InvestmentCos!$C72:'ET_Cost_of_ELCgen_InvestmentCos'!J72)*'Operation Life Time'!$E5</f>
        <v>0</v>
      </c>
      <c r="K105" s="7" cm="1">
        <f t="array" ref="K105">SUMPRODUCT(--($C$71:K$71&gt;K$104-'Operation Life Time'!$D$5),ET_Cost_of_ELCgen_InvestmentCos!$C72:'ET_Cost_of_ELCgen_InvestmentCos'!K72)*'Operation Life Time'!$E5</f>
        <v>0</v>
      </c>
      <c r="L105" s="7" cm="1">
        <f t="array" ref="L105">SUMPRODUCT(--($C$71:L$71&gt;L$104-'Operation Life Time'!$D$5),ET_Cost_of_ELCgen_InvestmentCos!$C72:'ET_Cost_of_ELCgen_InvestmentCos'!L72)*'Operation Life Time'!$E5</f>
        <v>0</v>
      </c>
      <c r="M105" s="7" cm="1">
        <f t="array" ref="M105">SUMPRODUCT(--($C$71:M$71&gt;M$104-'Operation Life Time'!$D$5),ET_Cost_of_ELCgen_InvestmentCos!$C72:'ET_Cost_of_ELCgen_InvestmentCos'!M72)*'Operation Life Time'!$E5</f>
        <v>0</v>
      </c>
      <c r="N105" s="7" cm="1">
        <f t="array" ref="N105">SUMPRODUCT(--($C$71:N$71&gt;N$104-'Operation Life Time'!$D$5),ET_Cost_of_ELCgen_InvestmentCos!$C72:'ET_Cost_of_ELCgen_InvestmentCos'!N72)*'Operation Life Time'!$E5</f>
        <v>0</v>
      </c>
      <c r="O105" s="7" cm="1">
        <f t="array" ref="O105">SUMPRODUCT(--($C$71:O$71&gt;O$104-'Operation Life Time'!$D$5),ET_Cost_of_ELCgen_InvestmentCos!$C72:'ET_Cost_of_ELCgen_InvestmentCos'!O72)*'Operation Life Time'!$E5</f>
        <v>0</v>
      </c>
      <c r="P105" s="7" cm="1">
        <f t="array" ref="P105">SUMPRODUCT(--($C$71:P$71&gt;P$104-'Operation Life Time'!$D$5),ET_Cost_of_ELCgen_InvestmentCos!$C72:'ET_Cost_of_ELCgen_InvestmentCos'!P72)*'Operation Life Time'!$E5</f>
        <v>0</v>
      </c>
      <c r="Q105" s="7" cm="1">
        <f t="array" ref="Q105">SUMPRODUCT(--($C$71:Q$71&gt;Q$104-'Operation Life Time'!$D$5),ET_Cost_of_ELCgen_InvestmentCos!$C72:'ET_Cost_of_ELCgen_InvestmentCos'!Q72)*'Operation Life Time'!$E5</f>
        <v>0</v>
      </c>
      <c r="R105" s="7" cm="1">
        <f t="array" ref="R105">SUMPRODUCT(--($C$71:R$71&gt;R$104-'Operation Life Time'!$D$5),ET_Cost_of_ELCgen_InvestmentCos!$C72:'ET_Cost_of_ELCgen_InvestmentCos'!R72)*'Operation Life Time'!$E5</f>
        <v>0</v>
      </c>
      <c r="S105" s="7" cm="1">
        <f t="array" ref="S105">SUMPRODUCT(--($C$71:S$71&gt;S$104-'Operation Life Time'!$D$5),ET_Cost_of_ELCgen_InvestmentCos!$C72:'ET_Cost_of_ELCgen_InvestmentCos'!S72)*'Operation Life Time'!$E5</f>
        <v>0</v>
      </c>
      <c r="T105" s="7" cm="1">
        <f t="array" ref="T105">SUMPRODUCT(--($C$71:T$71&gt;T$104-'Operation Life Time'!$D$5),ET_Cost_of_ELCgen_InvestmentCos!$C72:'ET_Cost_of_ELCgen_InvestmentCos'!T72)*'Operation Life Time'!$E5</f>
        <v>0</v>
      </c>
      <c r="U105" s="7" cm="1">
        <f t="array" ref="U105">SUMPRODUCT(--($C$71:U$71&gt;U$104-'Operation Life Time'!$D$5),ET_Cost_of_ELCgen_InvestmentCos!$C72:'ET_Cost_of_ELCgen_InvestmentCos'!U72)*'Operation Life Time'!$E5</f>
        <v>0</v>
      </c>
      <c r="V105" s="7" cm="1">
        <f t="array" ref="V105">SUMPRODUCT(--($C$71:V$71&gt;V$104-'Operation Life Time'!$D$5),ET_Cost_of_ELCgen_InvestmentCos!$C72:'ET_Cost_of_ELCgen_InvestmentCos'!V72)*'Operation Life Time'!$E5</f>
        <v>0</v>
      </c>
      <c r="W105" s="7" cm="1">
        <f t="array" ref="W105">SUMPRODUCT(--($C$71:W$71&gt;W$104-'Operation Life Time'!$D$5),ET_Cost_of_ELCgen_InvestmentCos!$C72:'ET_Cost_of_ELCgen_InvestmentCos'!W72)*'Operation Life Time'!$E5</f>
        <v>0</v>
      </c>
      <c r="X105" s="7" cm="1">
        <f t="array" ref="X105">SUMPRODUCT(--($C$71:X$71&gt;X$104-'Operation Life Time'!$D$5),ET_Cost_of_ELCgen_InvestmentCos!$C72:'ET_Cost_of_ELCgen_InvestmentCos'!X72)*'Operation Life Time'!$E5</f>
        <v>0</v>
      </c>
      <c r="Y105" s="7" cm="1">
        <f t="array" ref="Y105">SUMPRODUCT(--($C$71:Y$71&gt;Y$104-'Operation Life Time'!$D$5),ET_Cost_of_ELCgen_InvestmentCos!$C72:'ET_Cost_of_ELCgen_InvestmentCos'!Y72)*'Operation Life Time'!$E5</f>
        <v>0</v>
      </c>
      <c r="Z105" s="7" cm="1">
        <f t="array" ref="Z105">SUMPRODUCT(--($C$71:Z$71&gt;Z$104-'Operation Life Time'!$D$5),ET_Cost_of_ELCgen_InvestmentCos!$C72:'ET_Cost_of_ELCgen_InvestmentCos'!Z72)*'Operation Life Time'!$E5</f>
        <v>0</v>
      </c>
      <c r="AA105" s="7" cm="1">
        <f t="array" ref="AA105">SUMPRODUCT(--($C$71:AA$71&gt;AA$104-'Operation Life Time'!$D$5),ET_Cost_of_ELCgen_InvestmentCos!$C72:'ET_Cost_of_ELCgen_InvestmentCos'!AA72)*'Operation Life Time'!$E5</f>
        <v>0</v>
      </c>
      <c r="AB105" s="7" cm="1">
        <f t="array" ref="AB105">SUMPRODUCT(--($C$71:AB$71&gt;AB$104-'Operation Life Time'!$D$5),ET_Cost_of_ELCgen_InvestmentCos!$C72:'ET_Cost_of_ELCgen_InvestmentCos'!AB72)*'Operation Life Time'!$E5</f>
        <v>0</v>
      </c>
      <c r="AC105" s="7" cm="1">
        <f t="array" ref="AC105">SUMPRODUCT(--($C$71:AC$71&gt;AC$104-'Operation Life Time'!$D$5),ET_Cost_of_ELCgen_InvestmentCos!$C72:'ET_Cost_of_ELCgen_InvestmentCos'!AC72)*'Operation Life Time'!$E5</f>
        <v>0</v>
      </c>
      <c r="AD105" s="7" cm="1">
        <f t="array" ref="AD105">SUMPRODUCT(--($C$71:AD$71&gt;AD$104-'Operation Life Time'!$D$5),ET_Cost_of_ELCgen_InvestmentCos!$C72:'ET_Cost_of_ELCgen_InvestmentCos'!AD72)*'Operation Life Time'!$E5</f>
        <v>0</v>
      </c>
      <c r="AE105" s="7" cm="1">
        <f t="array" ref="AE105">SUMPRODUCT(--($C$71:AE$71&gt;AE$104-'Operation Life Time'!$D$5),ET_Cost_of_ELCgen_InvestmentCos!$C72:'ET_Cost_of_ELCgen_InvestmentCos'!AE72)*'Operation Life Time'!$E5</f>
        <v>0</v>
      </c>
      <c r="AF105" s="7" cm="1">
        <f t="array" ref="AF105">SUMPRODUCT(--($C$71:AF$71&gt;AF$104-'Operation Life Time'!$D$5),ET_Cost_of_ELCgen_InvestmentCos!$C72:'ET_Cost_of_ELCgen_InvestmentCos'!AF72)*'Operation Life Time'!$E5</f>
        <v>0</v>
      </c>
      <c r="AG105" s="7" cm="1">
        <f t="array" ref="AG105">SUMPRODUCT(--($C$71:AG$71&gt;AG$104-'Operation Life Time'!$D$5),ET_Cost_of_ELCgen_InvestmentCos!$C72:'ET_Cost_of_ELCgen_InvestmentCos'!AG72)*'Operation Life Time'!$E5</f>
        <v>0</v>
      </c>
      <c r="AH105" s="7" cm="1">
        <f t="array" ref="AH105">SUMPRODUCT(--($C$71:AH$71&gt;AH$104-'Operation Life Time'!$D$5),ET_Cost_of_ELCgen_InvestmentCos!$C72:'ET_Cost_of_ELCgen_InvestmentCos'!AH72)*'Operation Life Time'!$E5</f>
        <v>0</v>
      </c>
    </row>
    <row r="106" spans="1:34" x14ac:dyDescent="0.25">
      <c r="A106" s="1" t="s">
        <v>88</v>
      </c>
      <c r="B106" s="1" t="s">
        <v>154</v>
      </c>
      <c r="C106" s="7">
        <f>C73*'Operation Life Time'!$E6</f>
        <v>0</v>
      </c>
      <c r="D106" s="7" cm="1">
        <f t="array" ref="D106">SUMPRODUCT(--($C$71:D$71&gt;D$104-'Operation Life Time'!$D$5),ET_Cost_of_ELCgen_InvestmentCos!$C73:'ET_Cost_of_ELCgen_InvestmentCos'!D73)*'Operation Life Time'!$E6</f>
        <v>0</v>
      </c>
      <c r="E106" s="7" cm="1">
        <f t="array" ref="E106">SUMPRODUCT(--($C$71:E$71&gt;E$104-'Operation Life Time'!$D$5),ET_Cost_of_ELCgen_InvestmentCos!$C73:'ET_Cost_of_ELCgen_InvestmentCos'!E73)*'Operation Life Time'!$E6</f>
        <v>0</v>
      </c>
      <c r="F106" s="7" cm="1">
        <f t="array" ref="F106">SUMPRODUCT(--($C$71:F$71&gt;F$104-'Operation Life Time'!$D$5),ET_Cost_of_ELCgen_InvestmentCos!$C73:'ET_Cost_of_ELCgen_InvestmentCos'!F73)*'Operation Life Time'!$E6</f>
        <v>0</v>
      </c>
      <c r="G106" s="7" cm="1">
        <f t="array" ref="G106">SUMPRODUCT(--($C$71:G$71&gt;G$104-'Operation Life Time'!$D$5),ET_Cost_of_ELCgen_InvestmentCos!$C73:'ET_Cost_of_ELCgen_InvestmentCos'!G73)*'Operation Life Time'!$E6</f>
        <v>0</v>
      </c>
      <c r="H106" s="7" cm="1">
        <f t="array" ref="H106">SUMPRODUCT(--($C$71:H$71&gt;H$104-'Operation Life Time'!$D$5),ET_Cost_of_ELCgen_InvestmentCos!$C73:'ET_Cost_of_ELCgen_InvestmentCos'!H73)*'Operation Life Time'!$E6</f>
        <v>0</v>
      </c>
      <c r="I106" s="7" cm="1">
        <f t="array" ref="I106">SUMPRODUCT(--($C$71:I$71&gt;I$104-'Operation Life Time'!$D$5),ET_Cost_of_ELCgen_InvestmentCos!$C73:'ET_Cost_of_ELCgen_InvestmentCos'!I73)*'Operation Life Time'!$E6</f>
        <v>0</v>
      </c>
      <c r="J106" s="7" cm="1">
        <f t="array" ref="J106">SUMPRODUCT(--($C$71:J$71&gt;J$104-'Operation Life Time'!$D$5),ET_Cost_of_ELCgen_InvestmentCos!$C73:'ET_Cost_of_ELCgen_InvestmentCos'!J73)*'Operation Life Time'!$E6</f>
        <v>0</v>
      </c>
      <c r="K106" s="7" cm="1">
        <f t="array" ref="K106">SUMPRODUCT(--($C$71:K$71&gt;K$104-'Operation Life Time'!$D$5),ET_Cost_of_ELCgen_InvestmentCos!$C73:'ET_Cost_of_ELCgen_InvestmentCos'!K73)*'Operation Life Time'!$E6</f>
        <v>0</v>
      </c>
      <c r="L106" s="7" cm="1">
        <f t="array" ref="L106">SUMPRODUCT(--($C$71:L$71&gt;L$104-'Operation Life Time'!$D$5),ET_Cost_of_ELCgen_InvestmentCos!$C73:'ET_Cost_of_ELCgen_InvestmentCos'!L73)*'Operation Life Time'!$E6</f>
        <v>0</v>
      </c>
      <c r="M106" s="7" cm="1">
        <f t="array" ref="M106">SUMPRODUCT(--($C$71:M$71&gt;M$104-'Operation Life Time'!$D$5),ET_Cost_of_ELCgen_InvestmentCos!$C73:'ET_Cost_of_ELCgen_InvestmentCos'!M73)*'Operation Life Time'!$E6</f>
        <v>0</v>
      </c>
      <c r="N106" s="7" cm="1">
        <f t="array" ref="N106">SUMPRODUCT(--($C$71:N$71&gt;N$104-'Operation Life Time'!$D$5),ET_Cost_of_ELCgen_InvestmentCos!$C73:'ET_Cost_of_ELCgen_InvestmentCos'!N73)*'Operation Life Time'!$E6</f>
        <v>0</v>
      </c>
      <c r="O106" s="7" cm="1">
        <f t="array" ref="O106">SUMPRODUCT(--($C$71:O$71&gt;O$104-'Operation Life Time'!$D$5),ET_Cost_of_ELCgen_InvestmentCos!$C73:'ET_Cost_of_ELCgen_InvestmentCos'!O73)*'Operation Life Time'!$E6</f>
        <v>0</v>
      </c>
      <c r="P106" s="7" cm="1">
        <f t="array" ref="P106">SUMPRODUCT(--($C$71:P$71&gt;P$104-'Operation Life Time'!$D$5),ET_Cost_of_ELCgen_InvestmentCos!$C73:'ET_Cost_of_ELCgen_InvestmentCos'!P73)*'Operation Life Time'!$E6</f>
        <v>0</v>
      </c>
      <c r="Q106" s="7" cm="1">
        <f t="array" ref="Q106">SUMPRODUCT(--($C$71:Q$71&gt;Q$104-'Operation Life Time'!$D$5),ET_Cost_of_ELCgen_InvestmentCos!$C73:'ET_Cost_of_ELCgen_InvestmentCos'!Q73)*'Operation Life Time'!$E6</f>
        <v>0</v>
      </c>
      <c r="R106" s="7" cm="1">
        <f t="array" ref="R106">SUMPRODUCT(--($C$71:R$71&gt;R$104-'Operation Life Time'!$D$5),ET_Cost_of_ELCgen_InvestmentCos!$C73:'ET_Cost_of_ELCgen_InvestmentCos'!R73)*'Operation Life Time'!$E6</f>
        <v>0</v>
      </c>
      <c r="S106" s="7" cm="1">
        <f t="array" ref="S106">SUMPRODUCT(--($C$71:S$71&gt;S$104-'Operation Life Time'!$D$5),ET_Cost_of_ELCgen_InvestmentCos!$C73:'ET_Cost_of_ELCgen_InvestmentCos'!S73)*'Operation Life Time'!$E6</f>
        <v>0</v>
      </c>
      <c r="T106" s="7" cm="1">
        <f t="array" ref="T106">SUMPRODUCT(--($C$71:T$71&gt;T$104-'Operation Life Time'!$D$5),ET_Cost_of_ELCgen_InvestmentCos!$C73:'ET_Cost_of_ELCgen_InvestmentCos'!T73)*'Operation Life Time'!$E6</f>
        <v>0</v>
      </c>
      <c r="U106" s="7" cm="1">
        <f t="array" ref="U106">SUMPRODUCT(--($C$71:U$71&gt;U$104-'Operation Life Time'!$D$5),ET_Cost_of_ELCgen_InvestmentCos!$C73:'ET_Cost_of_ELCgen_InvestmentCos'!U73)*'Operation Life Time'!$E6</f>
        <v>0</v>
      </c>
      <c r="V106" s="7" cm="1">
        <f t="array" ref="V106">SUMPRODUCT(--($C$71:V$71&gt;V$104-'Operation Life Time'!$D$5),ET_Cost_of_ELCgen_InvestmentCos!$C73:'ET_Cost_of_ELCgen_InvestmentCos'!V73)*'Operation Life Time'!$E6</f>
        <v>0</v>
      </c>
      <c r="W106" s="7" cm="1">
        <f t="array" ref="W106">SUMPRODUCT(--($C$71:W$71&gt;W$104-'Operation Life Time'!$D$5),ET_Cost_of_ELCgen_InvestmentCos!$C73:'ET_Cost_of_ELCgen_InvestmentCos'!W73)*'Operation Life Time'!$E6</f>
        <v>0</v>
      </c>
      <c r="X106" s="7" cm="1">
        <f t="array" ref="X106">SUMPRODUCT(--($C$71:X$71&gt;X$104-'Operation Life Time'!$D$5),ET_Cost_of_ELCgen_InvestmentCos!$C73:'ET_Cost_of_ELCgen_InvestmentCos'!X73)*'Operation Life Time'!$E6</f>
        <v>0</v>
      </c>
      <c r="Y106" s="7" cm="1">
        <f t="array" ref="Y106">SUMPRODUCT(--($C$71:Y$71&gt;Y$104-'Operation Life Time'!$D$5),ET_Cost_of_ELCgen_InvestmentCos!$C73:'ET_Cost_of_ELCgen_InvestmentCos'!Y73)*'Operation Life Time'!$E6</f>
        <v>0</v>
      </c>
      <c r="Z106" s="7" cm="1">
        <f t="array" ref="Z106">SUMPRODUCT(--($C$71:Z$71&gt;Z$104-'Operation Life Time'!$D$5),ET_Cost_of_ELCgen_InvestmentCos!$C73:'ET_Cost_of_ELCgen_InvestmentCos'!Z73)*'Operation Life Time'!$E6</f>
        <v>0</v>
      </c>
      <c r="AA106" s="7" cm="1">
        <f t="array" ref="AA106">SUMPRODUCT(--($C$71:AA$71&gt;AA$104-'Operation Life Time'!$D$5),ET_Cost_of_ELCgen_InvestmentCos!$C73:'ET_Cost_of_ELCgen_InvestmentCos'!AA73)*'Operation Life Time'!$E6</f>
        <v>0</v>
      </c>
      <c r="AB106" s="7" cm="1">
        <f t="array" ref="AB106">SUMPRODUCT(--($C$71:AB$71&gt;AB$104-'Operation Life Time'!$D$5),ET_Cost_of_ELCgen_InvestmentCos!$C73:'ET_Cost_of_ELCgen_InvestmentCos'!AB73)*'Operation Life Time'!$E6</f>
        <v>0</v>
      </c>
      <c r="AC106" s="7" cm="1">
        <f t="array" ref="AC106">SUMPRODUCT(--($C$71:AC$71&gt;AC$104-'Operation Life Time'!$D$5),ET_Cost_of_ELCgen_InvestmentCos!$C73:'ET_Cost_of_ELCgen_InvestmentCos'!AC73)*'Operation Life Time'!$E6</f>
        <v>0</v>
      </c>
      <c r="AD106" s="7" cm="1">
        <f t="array" ref="AD106">SUMPRODUCT(--($C$71:AD$71&gt;AD$104-'Operation Life Time'!$D$5),ET_Cost_of_ELCgen_InvestmentCos!$C73:'ET_Cost_of_ELCgen_InvestmentCos'!AD73)*'Operation Life Time'!$E6</f>
        <v>0</v>
      </c>
      <c r="AE106" s="7" cm="1">
        <f t="array" ref="AE106">SUMPRODUCT(--($C$71:AE$71&gt;AE$104-'Operation Life Time'!$D$5),ET_Cost_of_ELCgen_InvestmentCos!$C73:'ET_Cost_of_ELCgen_InvestmentCos'!AE73)*'Operation Life Time'!$E6</f>
        <v>0</v>
      </c>
      <c r="AF106" s="7" cm="1">
        <f t="array" ref="AF106">SUMPRODUCT(--($C$71:AF$71&gt;AF$104-'Operation Life Time'!$D$5),ET_Cost_of_ELCgen_InvestmentCos!$C73:'ET_Cost_of_ELCgen_InvestmentCos'!AF73)*'Operation Life Time'!$E6</f>
        <v>0</v>
      </c>
      <c r="AG106" s="7" cm="1">
        <f t="array" ref="AG106">SUMPRODUCT(--($C$71:AG$71&gt;AG$104-'Operation Life Time'!$D$5),ET_Cost_of_ELCgen_InvestmentCos!$C73:'ET_Cost_of_ELCgen_InvestmentCos'!AG73)*'Operation Life Time'!$E6</f>
        <v>0</v>
      </c>
      <c r="AH106" s="7" cm="1">
        <f t="array" ref="AH106">SUMPRODUCT(--($C$71:AH$71&gt;AH$104-'Operation Life Time'!$D$5),ET_Cost_of_ELCgen_InvestmentCos!$C73:'ET_Cost_of_ELCgen_InvestmentCos'!AH73)*'Operation Life Time'!$E6</f>
        <v>0</v>
      </c>
    </row>
    <row r="107" spans="1:34" x14ac:dyDescent="0.25">
      <c r="A107" s="1" t="s">
        <v>89</v>
      </c>
      <c r="B107" s="1" t="s">
        <v>95</v>
      </c>
      <c r="C107" s="7">
        <f>C74*'Operation Life Time'!$E7</f>
        <v>0</v>
      </c>
      <c r="D107" s="7" cm="1">
        <f t="array" ref="D107">SUMPRODUCT(--($C$71:D$71&gt;D$104-'Operation Life Time'!$D$5),ET_Cost_of_ELCgen_InvestmentCos!$C74:'ET_Cost_of_ELCgen_InvestmentCos'!D74)*'Operation Life Time'!$E7</f>
        <v>0</v>
      </c>
      <c r="E107" s="7" cm="1">
        <f t="array" ref="E107">SUMPRODUCT(--($C$71:E$71&gt;E$104-'Operation Life Time'!$D$5),ET_Cost_of_ELCgen_InvestmentCos!$C74:'ET_Cost_of_ELCgen_InvestmentCos'!E74)*'Operation Life Time'!$E7</f>
        <v>0</v>
      </c>
      <c r="F107" s="7" cm="1">
        <f t="array" ref="F107">SUMPRODUCT(--($C$71:F$71&gt;F$104-'Operation Life Time'!$D$5),ET_Cost_of_ELCgen_InvestmentCos!$C74:'ET_Cost_of_ELCgen_InvestmentCos'!F74)*'Operation Life Time'!$E7</f>
        <v>0</v>
      </c>
      <c r="G107" s="7" cm="1">
        <f t="array" ref="G107">SUMPRODUCT(--($C$71:G$71&gt;G$104-'Operation Life Time'!$D$5),ET_Cost_of_ELCgen_InvestmentCos!$C74:'ET_Cost_of_ELCgen_InvestmentCos'!G74)*'Operation Life Time'!$E7</f>
        <v>0</v>
      </c>
      <c r="H107" s="7" cm="1">
        <f t="array" ref="H107">SUMPRODUCT(--($C$71:H$71&gt;H$104-'Operation Life Time'!$D$5),ET_Cost_of_ELCgen_InvestmentCos!$C74:'ET_Cost_of_ELCgen_InvestmentCos'!H74)*'Operation Life Time'!$E7</f>
        <v>0</v>
      </c>
      <c r="I107" s="7" cm="1">
        <f t="array" ref="I107">SUMPRODUCT(--($C$71:I$71&gt;I$104-'Operation Life Time'!$D$5),ET_Cost_of_ELCgen_InvestmentCos!$C74:'ET_Cost_of_ELCgen_InvestmentCos'!I74)*'Operation Life Time'!$E7</f>
        <v>0</v>
      </c>
      <c r="J107" s="7" cm="1">
        <f t="array" ref="J107">SUMPRODUCT(--($C$71:J$71&gt;J$104-'Operation Life Time'!$D$5),ET_Cost_of_ELCgen_InvestmentCos!$C74:'ET_Cost_of_ELCgen_InvestmentCos'!J74)*'Operation Life Time'!$E7</f>
        <v>0</v>
      </c>
      <c r="K107" s="7" cm="1">
        <f t="array" ref="K107">SUMPRODUCT(--($C$71:K$71&gt;K$104-'Operation Life Time'!$D$5),ET_Cost_of_ELCgen_InvestmentCos!$C74:'ET_Cost_of_ELCgen_InvestmentCos'!K74)*'Operation Life Time'!$E7</f>
        <v>0</v>
      </c>
      <c r="L107" s="7" cm="1">
        <f t="array" ref="L107">SUMPRODUCT(--($C$71:L$71&gt;L$104-'Operation Life Time'!$D$5),ET_Cost_of_ELCgen_InvestmentCos!$C74:'ET_Cost_of_ELCgen_InvestmentCos'!L74)*'Operation Life Time'!$E7</f>
        <v>0</v>
      </c>
      <c r="M107" s="7" cm="1">
        <f t="array" ref="M107">SUMPRODUCT(--($C$71:M$71&gt;M$104-'Operation Life Time'!$D$5),ET_Cost_of_ELCgen_InvestmentCos!$C74:'ET_Cost_of_ELCgen_InvestmentCos'!M74)*'Operation Life Time'!$E7</f>
        <v>0</v>
      </c>
      <c r="N107" s="7" cm="1">
        <f t="array" ref="N107">SUMPRODUCT(--($C$71:N$71&gt;N$104-'Operation Life Time'!$D$5),ET_Cost_of_ELCgen_InvestmentCos!$C74:'ET_Cost_of_ELCgen_InvestmentCos'!N74)*'Operation Life Time'!$E7</f>
        <v>0</v>
      </c>
      <c r="O107" s="7" cm="1">
        <f t="array" ref="O107">SUMPRODUCT(--($C$71:O$71&gt;O$104-'Operation Life Time'!$D$5),ET_Cost_of_ELCgen_InvestmentCos!$C74:'ET_Cost_of_ELCgen_InvestmentCos'!O74)*'Operation Life Time'!$E7</f>
        <v>0</v>
      </c>
      <c r="P107" s="7" cm="1">
        <f t="array" ref="P107">SUMPRODUCT(--($C$71:P$71&gt;P$104-'Operation Life Time'!$D$5),ET_Cost_of_ELCgen_InvestmentCos!$C74:'ET_Cost_of_ELCgen_InvestmentCos'!P74)*'Operation Life Time'!$E7</f>
        <v>0</v>
      </c>
      <c r="Q107" s="7" cm="1">
        <f t="array" ref="Q107">SUMPRODUCT(--($C$71:Q$71&gt;Q$104-'Operation Life Time'!$D$5),ET_Cost_of_ELCgen_InvestmentCos!$C74:'ET_Cost_of_ELCgen_InvestmentCos'!Q74)*'Operation Life Time'!$E7</f>
        <v>0</v>
      </c>
      <c r="R107" s="7" cm="1">
        <f t="array" ref="R107">SUMPRODUCT(--($C$71:R$71&gt;R$104-'Operation Life Time'!$D$5),ET_Cost_of_ELCgen_InvestmentCos!$C74:'ET_Cost_of_ELCgen_InvestmentCos'!R74)*'Operation Life Time'!$E7</f>
        <v>0</v>
      </c>
      <c r="S107" s="7" cm="1">
        <f t="array" ref="S107">SUMPRODUCT(--($C$71:S$71&gt;S$104-'Operation Life Time'!$D$5),ET_Cost_of_ELCgen_InvestmentCos!$C74:'ET_Cost_of_ELCgen_InvestmentCos'!S74)*'Operation Life Time'!$E7</f>
        <v>0</v>
      </c>
      <c r="T107" s="7" cm="1">
        <f t="array" ref="T107">SUMPRODUCT(--($C$71:T$71&gt;T$104-'Operation Life Time'!$D$5),ET_Cost_of_ELCgen_InvestmentCos!$C74:'ET_Cost_of_ELCgen_InvestmentCos'!T74)*'Operation Life Time'!$E7</f>
        <v>78.879112717162059</v>
      </c>
      <c r="U107" s="7" cm="1">
        <f t="array" ref="U107">SUMPRODUCT(--($C$71:U$71&gt;U$104-'Operation Life Time'!$D$5),ET_Cost_of_ELCgen_InvestmentCos!$C74:'ET_Cost_of_ELCgen_InvestmentCos'!U74)*'Operation Life Time'!$E7</f>
        <v>78.879112717162059</v>
      </c>
      <c r="V107" s="7" cm="1">
        <f t="array" ref="V107">SUMPRODUCT(--($C$71:V$71&gt;V$104-'Operation Life Time'!$D$5),ET_Cost_of_ELCgen_InvestmentCos!$C74:'ET_Cost_of_ELCgen_InvestmentCos'!V74)*'Operation Life Time'!$E7</f>
        <v>78.879112717162059</v>
      </c>
      <c r="W107" s="7" cm="1">
        <f t="array" ref="W107">SUMPRODUCT(--($C$71:W$71&gt;W$104-'Operation Life Time'!$D$5),ET_Cost_of_ELCgen_InvestmentCos!$C74:'ET_Cost_of_ELCgen_InvestmentCos'!W74)*'Operation Life Time'!$E7</f>
        <v>78.879112717162059</v>
      </c>
      <c r="X107" s="7" cm="1">
        <f t="array" ref="X107">SUMPRODUCT(--($C$71:X$71&gt;X$104-'Operation Life Time'!$D$5),ET_Cost_of_ELCgen_InvestmentCos!$C74:'ET_Cost_of_ELCgen_InvestmentCos'!X74)*'Operation Life Time'!$E7</f>
        <v>78.879112717162059</v>
      </c>
      <c r="Y107" s="7" cm="1">
        <f t="array" ref="Y107">SUMPRODUCT(--($C$71:Y$71&gt;Y$104-'Operation Life Time'!$D$5),ET_Cost_of_ELCgen_InvestmentCos!$C74:'ET_Cost_of_ELCgen_InvestmentCos'!Y74)*'Operation Life Time'!$E7</f>
        <v>78.879112717162059</v>
      </c>
      <c r="Z107" s="7" cm="1">
        <f t="array" ref="Z107">SUMPRODUCT(--($C$71:Z$71&gt;Z$104-'Operation Life Time'!$D$5),ET_Cost_of_ELCgen_InvestmentCos!$C74:'ET_Cost_of_ELCgen_InvestmentCos'!Z74)*'Operation Life Time'!$E7</f>
        <v>78.879112717162059</v>
      </c>
      <c r="AA107" s="7" cm="1">
        <f t="array" ref="AA107">SUMPRODUCT(--($C$71:AA$71&gt;AA$104-'Operation Life Time'!$D$5),ET_Cost_of_ELCgen_InvestmentCos!$C74:'ET_Cost_of_ELCgen_InvestmentCos'!AA74)*'Operation Life Time'!$E7</f>
        <v>78.879112717162059</v>
      </c>
      <c r="AB107" s="7" cm="1">
        <f t="array" ref="AB107">SUMPRODUCT(--($C$71:AB$71&gt;AB$104-'Operation Life Time'!$D$5),ET_Cost_of_ELCgen_InvestmentCos!$C74:'ET_Cost_of_ELCgen_InvestmentCos'!AB74)*'Operation Life Time'!$E7</f>
        <v>78.879112717162059</v>
      </c>
      <c r="AC107" s="7" cm="1">
        <f t="array" ref="AC107">SUMPRODUCT(--($C$71:AC$71&gt;AC$104-'Operation Life Time'!$D$5),ET_Cost_of_ELCgen_InvestmentCos!$C74:'ET_Cost_of_ELCgen_InvestmentCos'!AC74)*'Operation Life Time'!$E7</f>
        <v>78.879112717162059</v>
      </c>
      <c r="AD107" s="7" cm="1">
        <f t="array" ref="AD107">SUMPRODUCT(--($C$71:AD$71&gt;AD$104-'Operation Life Time'!$D$5),ET_Cost_of_ELCgen_InvestmentCos!$C74:'ET_Cost_of_ELCgen_InvestmentCos'!AD74)*'Operation Life Time'!$E7</f>
        <v>78.879112717162059</v>
      </c>
      <c r="AE107" s="7" cm="1">
        <f t="array" ref="AE107">SUMPRODUCT(--($C$71:AE$71&gt;AE$104-'Operation Life Time'!$D$5),ET_Cost_of_ELCgen_InvestmentCos!$C74:'ET_Cost_of_ELCgen_InvestmentCos'!AE74)*'Operation Life Time'!$E7</f>
        <v>78.879112717162059</v>
      </c>
      <c r="AF107" s="7" cm="1">
        <f t="array" ref="AF107">SUMPRODUCT(--($C$71:AF$71&gt;AF$104-'Operation Life Time'!$D$5),ET_Cost_of_ELCgen_InvestmentCos!$C74:'ET_Cost_of_ELCgen_InvestmentCos'!AF74)*'Operation Life Time'!$E7</f>
        <v>78.879112717162059</v>
      </c>
      <c r="AG107" s="7" cm="1">
        <f t="array" ref="AG107">SUMPRODUCT(--($C$71:AG$71&gt;AG$104-'Operation Life Time'!$D$5),ET_Cost_of_ELCgen_InvestmentCos!$C74:'ET_Cost_of_ELCgen_InvestmentCos'!AG74)*'Operation Life Time'!$E7</f>
        <v>78.879112717162059</v>
      </c>
      <c r="AH107" s="7" cm="1">
        <f t="array" ref="AH107">SUMPRODUCT(--($C$71:AH$71&gt;AH$104-'Operation Life Time'!$D$5),ET_Cost_of_ELCgen_InvestmentCos!$C74:'ET_Cost_of_ELCgen_InvestmentCos'!AH74)*'Operation Life Time'!$E7</f>
        <v>78.879112717162059</v>
      </c>
    </row>
    <row r="108" spans="1:34" x14ac:dyDescent="0.25">
      <c r="A108" s="1" t="s">
        <v>90</v>
      </c>
      <c r="B108" s="1" t="s">
        <v>96</v>
      </c>
      <c r="C108" s="7">
        <f>C75*'Operation Life Time'!$E8</f>
        <v>0</v>
      </c>
      <c r="D108" s="7" cm="1">
        <f t="array" ref="D108">SUMPRODUCT(--($C$71:D$71&gt;D$104-'Operation Life Time'!$D$5),ET_Cost_of_ELCgen_InvestmentCos!$C75:'ET_Cost_of_ELCgen_InvestmentCos'!D75)*'Operation Life Time'!$E8</f>
        <v>0</v>
      </c>
      <c r="E108" s="7" cm="1">
        <f t="array" ref="E108">SUMPRODUCT(--($C$71:E$71&gt;E$104-'Operation Life Time'!$D$5),ET_Cost_of_ELCgen_InvestmentCos!$C75:'ET_Cost_of_ELCgen_InvestmentCos'!E75)*'Operation Life Time'!$E8</f>
        <v>0</v>
      </c>
      <c r="F108" s="7" cm="1">
        <f t="array" ref="F108">SUMPRODUCT(--($C$71:F$71&gt;F$104-'Operation Life Time'!$D$5),ET_Cost_of_ELCgen_InvestmentCos!$C75:'ET_Cost_of_ELCgen_InvestmentCos'!F75)*'Operation Life Time'!$E8</f>
        <v>0</v>
      </c>
      <c r="G108" s="7" cm="1">
        <f t="array" ref="G108">SUMPRODUCT(--($C$71:G$71&gt;G$104-'Operation Life Time'!$D$5),ET_Cost_of_ELCgen_InvestmentCos!$C75:'ET_Cost_of_ELCgen_InvestmentCos'!G75)*'Operation Life Time'!$E8</f>
        <v>0</v>
      </c>
      <c r="H108" s="7" cm="1">
        <f t="array" ref="H108">SUMPRODUCT(--($C$71:H$71&gt;H$104-'Operation Life Time'!$D$5),ET_Cost_of_ELCgen_InvestmentCos!$C75:'ET_Cost_of_ELCgen_InvestmentCos'!H75)*'Operation Life Time'!$E8</f>
        <v>0</v>
      </c>
      <c r="I108" s="7" cm="1">
        <f t="array" ref="I108">SUMPRODUCT(--($C$71:I$71&gt;I$104-'Operation Life Time'!$D$5),ET_Cost_of_ELCgen_InvestmentCos!$C75:'ET_Cost_of_ELCgen_InvestmentCos'!I75)*'Operation Life Time'!$E8</f>
        <v>0</v>
      </c>
      <c r="J108" s="7" cm="1">
        <f t="array" ref="J108">SUMPRODUCT(--($C$71:J$71&gt;J$104-'Operation Life Time'!$D$5),ET_Cost_of_ELCgen_InvestmentCos!$C75:'ET_Cost_of_ELCgen_InvestmentCos'!J75)*'Operation Life Time'!$E8</f>
        <v>0</v>
      </c>
      <c r="K108" s="7" cm="1">
        <f t="array" ref="K108">SUMPRODUCT(--($C$71:K$71&gt;K$104-'Operation Life Time'!$D$5),ET_Cost_of_ELCgen_InvestmentCos!$C75:'ET_Cost_of_ELCgen_InvestmentCos'!K75)*'Operation Life Time'!$E8</f>
        <v>0</v>
      </c>
      <c r="L108" s="7" cm="1">
        <f t="array" ref="L108">SUMPRODUCT(--($C$71:L$71&gt;L$104-'Operation Life Time'!$D$5),ET_Cost_of_ELCgen_InvestmentCos!$C75:'ET_Cost_of_ELCgen_InvestmentCos'!L75)*'Operation Life Time'!$E8</f>
        <v>0</v>
      </c>
      <c r="M108" s="7" cm="1">
        <f t="array" ref="M108">SUMPRODUCT(--($C$71:M$71&gt;M$104-'Operation Life Time'!$D$5),ET_Cost_of_ELCgen_InvestmentCos!$C75:'ET_Cost_of_ELCgen_InvestmentCos'!M75)*'Operation Life Time'!$E8</f>
        <v>0</v>
      </c>
      <c r="N108" s="7" cm="1">
        <f t="array" ref="N108">SUMPRODUCT(--($C$71:N$71&gt;N$104-'Operation Life Time'!$D$5),ET_Cost_of_ELCgen_InvestmentCos!$C75:'ET_Cost_of_ELCgen_InvestmentCos'!N75)*'Operation Life Time'!$E8</f>
        <v>0</v>
      </c>
      <c r="O108" s="7" cm="1">
        <f t="array" ref="O108">SUMPRODUCT(--($C$71:O$71&gt;O$104-'Operation Life Time'!$D$5),ET_Cost_of_ELCgen_InvestmentCos!$C75:'ET_Cost_of_ELCgen_InvestmentCos'!O75)*'Operation Life Time'!$E8</f>
        <v>0</v>
      </c>
      <c r="P108" s="7" cm="1">
        <f t="array" ref="P108">SUMPRODUCT(--($C$71:P$71&gt;P$104-'Operation Life Time'!$D$5),ET_Cost_of_ELCgen_InvestmentCos!$C75:'ET_Cost_of_ELCgen_InvestmentCos'!P75)*'Operation Life Time'!$E8</f>
        <v>0</v>
      </c>
      <c r="Q108" s="7" cm="1">
        <f t="array" ref="Q108">SUMPRODUCT(--($C$71:Q$71&gt;Q$104-'Operation Life Time'!$D$5),ET_Cost_of_ELCgen_InvestmentCos!$C75:'ET_Cost_of_ELCgen_InvestmentCos'!Q75)*'Operation Life Time'!$E8</f>
        <v>0</v>
      </c>
      <c r="R108" s="7" cm="1">
        <f t="array" ref="R108">SUMPRODUCT(--($C$71:R$71&gt;R$104-'Operation Life Time'!$D$5),ET_Cost_of_ELCgen_InvestmentCos!$C75:'ET_Cost_of_ELCgen_InvestmentCos'!R75)*'Operation Life Time'!$E8</f>
        <v>0</v>
      </c>
      <c r="S108" s="7" cm="1">
        <f t="array" ref="S108">SUMPRODUCT(--($C$71:S$71&gt;S$104-'Operation Life Time'!$D$5),ET_Cost_of_ELCgen_InvestmentCos!$C75:'ET_Cost_of_ELCgen_InvestmentCos'!S75)*'Operation Life Time'!$E8</f>
        <v>0</v>
      </c>
      <c r="T108" s="7" cm="1">
        <f t="array" ref="T108">SUMPRODUCT(--($C$71:T$71&gt;T$104-'Operation Life Time'!$D$5),ET_Cost_of_ELCgen_InvestmentCos!$C75:'ET_Cost_of_ELCgen_InvestmentCos'!T75)*'Operation Life Time'!$E8</f>
        <v>133.44531269983585</v>
      </c>
      <c r="U108" s="7" cm="1">
        <f t="array" ref="U108">SUMPRODUCT(--($C$71:U$71&gt;U$104-'Operation Life Time'!$D$5),ET_Cost_of_ELCgen_InvestmentCos!$C75:'ET_Cost_of_ELCgen_InvestmentCos'!U75)*'Operation Life Time'!$E8</f>
        <v>264.15564634180004</v>
      </c>
      <c r="V108" s="7" cm="1">
        <f t="array" ref="V108">SUMPRODUCT(--($C$71:V$71&gt;V$104-'Operation Life Time'!$D$5),ET_Cost_of_ELCgen_InvestmentCos!$C75:'ET_Cost_of_ELCgen_InvestmentCos'!V75)*'Operation Life Time'!$E8</f>
        <v>264.15564634180004</v>
      </c>
      <c r="W108" s="7" cm="1">
        <f t="array" ref="W108">SUMPRODUCT(--($C$71:W$71&gt;W$104-'Operation Life Time'!$D$5),ET_Cost_of_ELCgen_InvestmentCos!$C75:'ET_Cost_of_ELCgen_InvestmentCos'!W75)*'Operation Life Time'!$E8</f>
        <v>264.15564634180004</v>
      </c>
      <c r="X108" s="7" cm="1">
        <f t="array" ref="X108">SUMPRODUCT(--($C$71:X$71&gt;X$104-'Operation Life Time'!$D$5),ET_Cost_of_ELCgen_InvestmentCos!$C75:'ET_Cost_of_ELCgen_InvestmentCos'!X75)*'Operation Life Time'!$E8</f>
        <v>264.15564634180004</v>
      </c>
      <c r="Y108" s="7" cm="1">
        <f t="array" ref="Y108">SUMPRODUCT(--($C$71:Y$71&gt;Y$104-'Operation Life Time'!$D$5),ET_Cost_of_ELCgen_InvestmentCos!$C75:'ET_Cost_of_ELCgen_InvestmentCos'!Y75)*'Operation Life Time'!$E8</f>
        <v>264.15564634180004</v>
      </c>
      <c r="Z108" s="7" cm="1">
        <f t="array" ref="Z108">SUMPRODUCT(--($C$71:Z$71&gt;Z$104-'Operation Life Time'!$D$5),ET_Cost_of_ELCgen_InvestmentCos!$C75:'ET_Cost_of_ELCgen_InvestmentCos'!Z75)*'Operation Life Time'!$E8</f>
        <v>264.15564634180004</v>
      </c>
      <c r="AA108" s="7" cm="1">
        <f t="array" ref="AA108">SUMPRODUCT(--($C$71:AA$71&gt;AA$104-'Operation Life Time'!$D$5),ET_Cost_of_ELCgen_InvestmentCos!$C75:'ET_Cost_of_ELCgen_InvestmentCos'!AA75)*'Operation Life Time'!$E8</f>
        <v>264.15564634180004</v>
      </c>
      <c r="AB108" s="7" cm="1">
        <f t="array" ref="AB108">SUMPRODUCT(--($C$71:AB$71&gt;AB$104-'Operation Life Time'!$D$5),ET_Cost_of_ELCgen_InvestmentCos!$C75:'ET_Cost_of_ELCgen_InvestmentCos'!AB75)*'Operation Life Time'!$E8</f>
        <v>264.15564634180004</v>
      </c>
      <c r="AC108" s="7" cm="1">
        <f t="array" ref="AC108">SUMPRODUCT(--($C$71:AC$71&gt;AC$104-'Operation Life Time'!$D$5),ET_Cost_of_ELCgen_InvestmentCos!$C75:'ET_Cost_of_ELCgen_InvestmentCos'!AC75)*'Operation Life Time'!$E8</f>
        <v>264.15564634180004</v>
      </c>
      <c r="AD108" s="7" cm="1">
        <f t="array" ref="AD108">SUMPRODUCT(--($C$71:AD$71&gt;AD$104-'Operation Life Time'!$D$5),ET_Cost_of_ELCgen_InvestmentCos!$C75:'ET_Cost_of_ELCgen_InvestmentCos'!AD75)*'Operation Life Time'!$E8</f>
        <v>264.15564634180004</v>
      </c>
      <c r="AE108" s="7" cm="1">
        <f t="array" ref="AE108">SUMPRODUCT(--($C$71:AE$71&gt;AE$104-'Operation Life Time'!$D$5),ET_Cost_of_ELCgen_InvestmentCos!$C75:'ET_Cost_of_ELCgen_InvestmentCos'!AE75)*'Operation Life Time'!$E8</f>
        <v>264.15564634180004</v>
      </c>
      <c r="AF108" s="7" cm="1">
        <f t="array" ref="AF108">SUMPRODUCT(--($C$71:AF$71&gt;AF$104-'Operation Life Time'!$D$5),ET_Cost_of_ELCgen_InvestmentCos!$C75:'ET_Cost_of_ELCgen_InvestmentCos'!AF75)*'Operation Life Time'!$E8</f>
        <v>264.15564634180004</v>
      </c>
      <c r="AG108" s="7" cm="1">
        <f t="array" ref="AG108">SUMPRODUCT(--($C$71:AG$71&gt;AG$104-'Operation Life Time'!$D$5),ET_Cost_of_ELCgen_InvestmentCos!$C75:'ET_Cost_of_ELCgen_InvestmentCos'!AG75)*'Operation Life Time'!$E8</f>
        <v>264.15564634180004</v>
      </c>
      <c r="AH108" s="7" cm="1">
        <f t="array" ref="AH108">SUMPRODUCT(--($C$71:AH$71&gt;AH$104-'Operation Life Time'!$D$5),ET_Cost_of_ELCgen_InvestmentCos!$C75:'ET_Cost_of_ELCgen_InvestmentCos'!AH75)*'Operation Life Time'!$E8</f>
        <v>264.15564634180004</v>
      </c>
    </row>
    <row r="109" spans="1:34" x14ac:dyDescent="0.25">
      <c r="A109" s="1" t="s">
        <v>24</v>
      </c>
      <c r="B109" s="1" t="s">
        <v>54</v>
      </c>
      <c r="C109" s="7">
        <f>C76*'Operation Life Time'!$E9</f>
        <v>0</v>
      </c>
      <c r="D109" s="7" cm="1">
        <f t="array" ref="D109">SUMPRODUCT(--($C$71:D$71&gt;D$104-'Operation Life Time'!$D$5),ET_Cost_of_ELCgen_InvestmentCos!$C76:'ET_Cost_of_ELCgen_InvestmentCos'!D76)*'Operation Life Time'!$E9</f>
        <v>0</v>
      </c>
      <c r="E109" s="7" cm="1">
        <f t="array" ref="E109">SUMPRODUCT(--($C$71:E$71&gt;E$104-'Operation Life Time'!$D$5),ET_Cost_of_ELCgen_InvestmentCos!$C76:'ET_Cost_of_ELCgen_InvestmentCos'!E76)*'Operation Life Time'!$E9</f>
        <v>0</v>
      </c>
      <c r="F109" s="7" cm="1">
        <f t="array" ref="F109">SUMPRODUCT(--($C$71:F$71&gt;F$104-'Operation Life Time'!$D$5),ET_Cost_of_ELCgen_InvestmentCos!$C76:'ET_Cost_of_ELCgen_InvestmentCos'!F76)*'Operation Life Time'!$E9</f>
        <v>0</v>
      </c>
      <c r="G109" s="7" cm="1">
        <f t="array" ref="G109">SUMPRODUCT(--($C$71:G$71&gt;G$104-'Operation Life Time'!$D$5),ET_Cost_of_ELCgen_InvestmentCos!$C76:'ET_Cost_of_ELCgen_InvestmentCos'!G76)*'Operation Life Time'!$E9</f>
        <v>0</v>
      </c>
      <c r="H109" s="7" cm="1">
        <f t="array" ref="H109">SUMPRODUCT(--($C$71:H$71&gt;H$104-'Operation Life Time'!$D$5),ET_Cost_of_ELCgen_InvestmentCos!$C76:'ET_Cost_of_ELCgen_InvestmentCos'!H76)*'Operation Life Time'!$E9</f>
        <v>0</v>
      </c>
      <c r="I109" s="7" cm="1">
        <f t="array" ref="I109">SUMPRODUCT(--($C$71:I$71&gt;I$104-'Operation Life Time'!$D$5),ET_Cost_of_ELCgen_InvestmentCos!$C76:'ET_Cost_of_ELCgen_InvestmentCos'!I76)*'Operation Life Time'!$E9</f>
        <v>0</v>
      </c>
      <c r="J109" s="7" cm="1">
        <f t="array" ref="J109">SUMPRODUCT(--($C$71:J$71&gt;J$104-'Operation Life Time'!$D$5),ET_Cost_of_ELCgen_InvestmentCos!$C76:'ET_Cost_of_ELCgen_InvestmentCos'!J76)*'Operation Life Time'!$E9</f>
        <v>0</v>
      </c>
      <c r="K109" s="7" cm="1">
        <f t="array" ref="K109">SUMPRODUCT(--($C$71:K$71&gt;K$104-'Operation Life Time'!$D$5),ET_Cost_of_ELCgen_InvestmentCos!$C76:'ET_Cost_of_ELCgen_InvestmentCos'!K76)*'Operation Life Time'!$E9</f>
        <v>0</v>
      </c>
      <c r="L109" s="7" cm="1">
        <f t="array" ref="L109">SUMPRODUCT(--($C$71:L$71&gt;L$104-'Operation Life Time'!$D$5),ET_Cost_of_ELCgen_InvestmentCos!$C76:'ET_Cost_of_ELCgen_InvestmentCos'!L76)*'Operation Life Time'!$E9</f>
        <v>0</v>
      </c>
      <c r="M109" s="7" cm="1">
        <f t="array" ref="M109">SUMPRODUCT(--($C$71:M$71&gt;M$104-'Operation Life Time'!$D$5),ET_Cost_of_ELCgen_InvestmentCos!$C76:'ET_Cost_of_ELCgen_InvestmentCos'!M76)*'Operation Life Time'!$E9</f>
        <v>0</v>
      </c>
      <c r="N109" s="7" cm="1">
        <f t="array" ref="N109">SUMPRODUCT(--($C$71:N$71&gt;N$104-'Operation Life Time'!$D$5),ET_Cost_of_ELCgen_InvestmentCos!$C76:'ET_Cost_of_ELCgen_InvestmentCos'!N76)*'Operation Life Time'!$E9</f>
        <v>0</v>
      </c>
      <c r="O109" s="7" cm="1">
        <f t="array" ref="O109">SUMPRODUCT(--($C$71:O$71&gt;O$104-'Operation Life Time'!$D$5),ET_Cost_of_ELCgen_InvestmentCos!$C76:'ET_Cost_of_ELCgen_InvestmentCos'!O76)*'Operation Life Time'!$E9</f>
        <v>0</v>
      </c>
      <c r="P109" s="7" cm="1">
        <f t="array" ref="P109">SUMPRODUCT(--($C$71:P$71&gt;P$104-'Operation Life Time'!$D$5),ET_Cost_of_ELCgen_InvestmentCos!$C76:'ET_Cost_of_ELCgen_InvestmentCos'!P76)*'Operation Life Time'!$E9</f>
        <v>0</v>
      </c>
      <c r="Q109" s="7" cm="1">
        <f t="array" ref="Q109">SUMPRODUCT(--($C$71:Q$71&gt;Q$104-'Operation Life Time'!$D$5),ET_Cost_of_ELCgen_InvestmentCos!$C76:'ET_Cost_of_ELCgen_InvestmentCos'!Q76)*'Operation Life Time'!$E9</f>
        <v>0</v>
      </c>
      <c r="R109" s="7" cm="1">
        <f t="array" ref="R109">SUMPRODUCT(--($C$71:R$71&gt;R$104-'Operation Life Time'!$D$5),ET_Cost_of_ELCgen_InvestmentCos!$C76:'ET_Cost_of_ELCgen_InvestmentCos'!R76)*'Operation Life Time'!$E9</f>
        <v>0</v>
      </c>
      <c r="S109" s="7" cm="1">
        <f t="array" ref="S109">SUMPRODUCT(--($C$71:S$71&gt;S$104-'Operation Life Time'!$D$5),ET_Cost_of_ELCgen_InvestmentCos!$C76:'ET_Cost_of_ELCgen_InvestmentCos'!S76)*'Operation Life Time'!$E9</f>
        <v>0</v>
      </c>
      <c r="T109" s="7" cm="1">
        <f t="array" ref="T109">SUMPRODUCT(--($C$71:T$71&gt;T$104-'Operation Life Time'!$D$5),ET_Cost_of_ELCgen_InvestmentCos!$C76:'ET_Cost_of_ELCgen_InvestmentCos'!T76)*'Operation Life Time'!$E9</f>
        <v>1.6358844670287892E-4</v>
      </c>
      <c r="U109" s="7" cm="1">
        <f t="array" ref="U109">SUMPRODUCT(--($C$71:U$71&gt;U$104-'Operation Life Time'!$D$5),ET_Cost_of_ELCgen_InvestmentCos!$C76:'ET_Cost_of_ELCgen_InvestmentCos'!U76)*'Operation Life Time'!$E9</f>
        <v>1.6358844670287892E-4</v>
      </c>
      <c r="V109" s="7" cm="1">
        <f t="array" ref="V109">SUMPRODUCT(--($C$71:V$71&gt;V$104-'Operation Life Time'!$D$5),ET_Cost_of_ELCgen_InvestmentCos!$C76:'ET_Cost_of_ELCgen_InvestmentCos'!V76)*'Operation Life Time'!$E9</f>
        <v>2.1183998522841097E-4</v>
      </c>
      <c r="W109" s="7" cm="1">
        <f t="array" ref="W109">SUMPRODUCT(--($C$71:W$71&gt;W$104-'Operation Life Time'!$D$5),ET_Cost_of_ELCgen_InvestmentCos!$C76:'ET_Cost_of_ELCgen_InvestmentCos'!W76)*'Operation Life Time'!$E9</f>
        <v>2.4463182101996082E-4</v>
      </c>
      <c r="X109" s="7" cm="1">
        <f t="array" ref="X109">SUMPRODUCT(--($C$71:X$71&gt;X$104-'Operation Life Time'!$D$5),ET_Cost_of_ELCgen_InvestmentCos!$C76:'ET_Cost_of_ELCgen_InvestmentCos'!X76)*'Operation Life Time'!$E9</f>
        <v>2.4463182101996082E-4</v>
      </c>
      <c r="Y109" s="7" cm="1">
        <f t="array" ref="Y109">SUMPRODUCT(--($C$71:Y$71&gt;Y$104-'Operation Life Time'!$D$5),ET_Cost_of_ELCgen_InvestmentCos!$C76:'ET_Cost_of_ELCgen_InvestmentCos'!Y76)*'Operation Life Time'!$E9</f>
        <v>2.4463182101996082E-4</v>
      </c>
      <c r="Z109" s="7" cm="1">
        <f t="array" ref="Z109">SUMPRODUCT(--($C$71:Z$71&gt;Z$104-'Operation Life Time'!$D$5),ET_Cost_of_ELCgen_InvestmentCos!$C76:'ET_Cost_of_ELCgen_InvestmentCos'!Z76)*'Operation Life Time'!$E9</f>
        <v>6.1487276734167157E-4</v>
      </c>
      <c r="AA109" s="7" cm="1">
        <f t="array" ref="AA109">SUMPRODUCT(--($C$71:AA$71&gt;AA$104-'Operation Life Time'!$D$5),ET_Cost_of_ELCgen_InvestmentCos!$C76:'ET_Cost_of_ELCgen_InvestmentCos'!AA76)*'Operation Life Time'!$E9</f>
        <v>6.1487276734167157E-4</v>
      </c>
      <c r="AB109" s="7" cm="1">
        <f t="array" ref="AB109">SUMPRODUCT(--($C$71:AB$71&gt;AB$104-'Operation Life Time'!$D$5),ET_Cost_of_ELCgen_InvestmentCos!$C76:'ET_Cost_of_ELCgen_InvestmentCos'!AB76)*'Operation Life Time'!$E9</f>
        <v>6.1487276734167157E-4</v>
      </c>
      <c r="AC109" s="7" cm="1">
        <f t="array" ref="AC109">SUMPRODUCT(--($C$71:AC$71&gt;AC$104-'Operation Life Time'!$D$5),ET_Cost_of_ELCgen_InvestmentCos!$C76:'ET_Cost_of_ELCgen_InvestmentCos'!AC76)*'Operation Life Time'!$E9</f>
        <v>6.1487276734167157E-4</v>
      </c>
      <c r="AD109" s="7" cm="1">
        <f t="array" ref="AD109">SUMPRODUCT(--($C$71:AD$71&gt;AD$104-'Operation Life Time'!$D$5),ET_Cost_of_ELCgen_InvestmentCos!$C76:'ET_Cost_of_ELCgen_InvestmentCos'!AD76)*'Operation Life Time'!$E9</f>
        <v>6.1487276734167157E-4</v>
      </c>
      <c r="AE109" s="7" cm="1">
        <f t="array" ref="AE109">SUMPRODUCT(--($C$71:AE$71&gt;AE$104-'Operation Life Time'!$D$5),ET_Cost_of_ELCgen_InvestmentCos!$C76:'ET_Cost_of_ELCgen_InvestmentCos'!AE76)*'Operation Life Time'!$E9</f>
        <v>6.1487276734167157E-4</v>
      </c>
      <c r="AF109" s="7" cm="1">
        <f t="array" ref="AF109">SUMPRODUCT(--($C$71:AF$71&gt;AF$104-'Operation Life Time'!$D$5),ET_Cost_of_ELCgen_InvestmentCos!$C76:'ET_Cost_of_ELCgen_InvestmentCos'!AF76)*'Operation Life Time'!$E9</f>
        <v>6.1487276734167157E-4</v>
      </c>
      <c r="AG109" s="7" cm="1">
        <f t="array" ref="AG109">SUMPRODUCT(--($C$71:AG$71&gt;AG$104-'Operation Life Time'!$D$5),ET_Cost_of_ELCgen_InvestmentCos!$C76:'ET_Cost_of_ELCgen_InvestmentCos'!AG76)*'Operation Life Time'!$E9</f>
        <v>6.1487276734167157E-4</v>
      </c>
      <c r="AH109" s="7" cm="1">
        <f t="array" ref="AH109">SUMPRODUCT(--($C$71:AH$71&gt;AH$104-'Operation Life Time'!$D$5),ET_Cost_of_ELCgen_InvestmentCos!$C76:'ET_Cost_of_ELCgen_InvestmentCos'!AH76)*'Operation Life Time'!$E9</f>
        <v>6.1487276734167157E-4</v>
      </c>
    </row>
    <row r="110" spans="1:34" x14ac:dyDescent="0.25">
      <c r="A110" s="1" t="s">
        <v>25</v>
      </c>
      <c r="B110" s="1" t="s">
        <v>55</v>
      </c>
      <c r="C110" s="7">
        <f>C77*'Operation Life Time'!$E10</f>
        <v>4.5938374193630976E-5</v>
      </c>
      <c r="D110" s="7" cm="1">
        <f t="array" ref="D110">SUMPRODUCT(--($C$71:D$71&gt;D$104-'Operation Life Time'!$D$5),ET_Cost_of_ELCgen_InvestmentCos!$C77:'ET_Cost_of_ELCgen_InvestmentCos'!D77)*'Operation Life Time'!$E10</f>
        <v>4.5938374193630976E-5</v>
      </c>
      <c r="E110" s="7" cm="1">
        <f t="array" ref="E110">SUMPRODUCT(--($C$71:E$71&gt;E$104-'Operation Life Time'!$D$5),ET_Cost_of_ELCgen_InvestmentCos!$C77:'ET_Cost_of_ELCgen_InvestmentCos'!E77)*'Operation Life Time'!$E10</f>
        <v>4.5938374193630976E-5</v>
      </c>
      <c r="F110" s="7" cm="1">
        <f t="array" ref="F110">SUMPRODUCT(--($C$71:F$71&gt;F$104-'Operation Life Time'!$D$5),ET_Cost_of_ELCgen_InvestmentCos!$C77:'ET_Cost_of_ELCgen_InvestmentCos'!F77)*'Operation Life Time'!$E10</f>
        <v>3.0793320086684787E-4</v>
      </c>
      <c r="G110" s="7" cm="1">
        <f t="array" ref="G110">SUMPRODUCT(--($C$71:G$71&gt;G$104-'Operation Life Time'!$D$5),ET_Cost_of_ELCgen_InvestmentCos!$C77:'ET_Cost_of_ELCgen_InvestmentCos'!G77)*'Operation Life Time'!$E10</f>
        <v>3.0793320086684787E-4</v>
      </c>
      <c r="H110" s="7" cm="1">
        <f t="array" ref="H110">SUMPRODUCT(--($C$71:H$71&gt;H$104-'Operation Life Time'!$D$5),ET_Cost_of_ELCgen_InvestmentCos!$C77:'ET_Cost_of_ELCgen_InvestmentCos'!H77)*'Operation Life Time'!$E10</f>
        <v>3.0793320086684787E-4</v>
      </c>
      <c r="I110" s="7" cm="1">
        <f t="array" ref="I110">SUMPRODUCT(--($C$71:I$71&gt;I$104-'Operation Life Time'!$D$5),ET_Cost_of_ELCgen_InvestmentCos!$C77:'ET_Cost_of_ELCgen_InvestmentCos'!I77)*'Operation Life Time'!$E10</f>
        <v>3.0793320086684787E-4</v>
      </c>
      <c r="J110" s="7" cm="1">
        <f t="array" ref="J110">SUMPRODUCT(--($C$71:J$71&gt;J$104-'Operation Life Time'!$D$5),ET_Cost_of_ELCgen_InvestmentCos!$C77:'ET_Cost_of_ELCgen_InvestmentCos'!J77)*'Operation Life Time'!$E10</f>
        <v>3.0793320086684787E-4</v>
      </c>
      <c r="K110" s="7" cm="1">
        <f t="array" ref="K110">SUMPRODUCT(--($C$71:K$71&gt;K$104-'Operation Life Time'!$D$5),ET_Cost_of_ELCgen_InvestmentCos!$C77:'ET_Cost_of_ELCgen_InvestmentCos'!K77)*'Operation Life Time'!$E10</f>
        <v>3.0793320086684787E-4</v>
      </c>
      <c r="L110" s="7" cm="1">
        <f t="array" ref="L110">SUMPRODUCT(--($C$71:L$71&gt;L$104-'Operation Life Time'!$D$5),ET_Cost_of_ELCgen_InvestmentCos!$C77:'ET_Cost_of_ELCgen_InvestmentCos'!L77)*'Operation Life Time'!$E10</f>
        <v>3.0793320086684787E-4</v>
      </c>
      <c r="M110" s="7" cm="1">
        <f t="array" ref="M110">SUMPRODUCT(--($C$71:M$71&gt;M$104-'Operation Life Time'!$D$5),ET_Cost_of_ELCgen_InvestmentCos!$C77:'ET_Cost_of_ELCgen_InvestmentCos'!M77)*'Operation Life Time'!$E10</f>
        <v>3.0793320086684787E-4</v>
      </c>
      <c r="N110" s="7" cm="1">
        <f t="array" ref="N110">SUMPRODUCT(--($C$71:N$71&gt;N$104-'Operation Life Time'!$D$5),ET_Cost_of_ELCgen_InvestmentCos!$C77:'ET_Cost_of_ELCgen_InvestmentCos'!N77)*'Operation Life Time'!$E10</f>
        <v>3.0793320086684787E-4</v>
      </c>
      <c r="O110" s="7" cm="1">
        <f t="array" ref="O110">SUMPRODUCT(--($C$71:O$71&gt;O$104-'Operation Life Time'!$D$5),ET_Cost_of_ELCgen_InvestmentCos!$C77:'ET_Cost_of_ELCgen_InvestmentCos'!O77)*'Operation Life Time'!$E10</f>
        <v>3.0793320086684787E-4</v>
      </c>
      <c r="P110" s="7" cm="1">
        <f t="array" ref="P110">SUMPRODUCT(--($C$71:P$71&gt;P$104-'Operation Life Time'!$D$5),ET_Cost_of_ELCgen_InvestmentCos!$C77:'ET_Cost_of_ELCgen_InvestmentCos'!P77)*'Operation Life Time'!$E10</f>
        <v>3.0793320086684787E-4</v>
      </c>
      <c r="Q110" s="7" cm="1">
        <f t="array" ref="Q110">SUMPRODUCT(--($C$71:Q$71&gt;Q$104-'Operation Life Time'!$D$5),ET_Cost_of_ELCgen_InvestmentCos!$C77:'ET_Cost_of_ELCgen_InvestmentCos'!Q77)*'Operation Life Time'!$E10</f>
        <v>3.0793320086684787E-4</v>
      </c>
      <c r="R110" s="7" cm="1">
        <f t="array" ref="R110">SUMPRODUCT(--($C$71:R$71&gt;R$104-'Operation Life Time'!$D$5),ET_Cost_of_ELCgen_InvestmentCos!$C77:'ET_Cost_of_ELCgen_InvestmentCos'!R77)*'Operation Life Time'!$E10</f>
        <v>3.7482643897148289E-4</v>
      </c>
      <c r="S110" s="7" cm="1">
        <f t="array" ref="S110">SUMPRODUCT(--($C$71:S$71&gt;S$104-'Operation Life Time'!$D$5),ET_Cost_of_ELCgen_InvestmentCos!$C77:'ET_Cost_of_ELCgen_InvestmentCos'!S77)*'Operation Life Time'!$E10</f>
        <v>5.4225190819796475E-4</v>
      </c>
      <c r="T110" s="7" cm="1">
        <f t="array" ref="T110">SUMPRODUCT(--($C$71:T$71&gt;T$104-'Operation Life Time'!$D$5),ET_Cost_of_ELCgen_InvestmentCos!$C77:'ET_Cost_of_ELCgen_InvestmentCos'!T77)*'Operation Life Time'!$E10</f>
        <v>5.4225190819796475E-4</v>
      </c>
      <c r="U110" s="7" cm="1">
        <f t="array" ref="U110">SUMPRODUCT(--($C$71:U$71&gt;U$104-'Operation Life Time'!$D$5),ET_Cost_of_ELCgen_InvestmentCos!$C77:'ET_Cost_of_ELCgen_InvestmentCos'!U77)*'Operation Life Time'!$E10</f>
        <v>5.4225190819796475E-4</v>
      </c>
      <c r="V110" s="7" cm="1">
        <f t="array" ref="V110">SUMPRODUCT(--($C$71:V$71&gt;V$104-'Operation Life Time'!$D$5),ET_Cost_of_ELCgen_InvestmentCos!$C77:'ET_Cost_of_ELCgen_InvestmentCos'!V77)*'Operation Life Time'!$E10</f>
        <v>5.4225190819796475E-4</v>
      </c>
      <c r="W110" s="7" cm="1">
        <f t="array" ref="W110">SUMPRODUCT(--($C$71:W$71&gt;W$104-'Operation Life Time'!$D$5),ET_Cost_of_ELCgen_InvestmentCos!$C77:'ET_Cost_of_ELCgen_InvestmentCos'!W77)*'Operation Life Time'!$E10</f>
        <v>5.4225190819796475E-4</v>
      </c>
      <c r="X110" s="7" cm="1">
        <f t="array" ref="X110">SUMPRODUCT(--($C$71:X$71&gt;X$104-'Operation Life Time'!$D$5),ET_Cost_of_ELCgen_InvestmentCos!$C77:'ET_Cost_of_ELCgen_InvestmentCos'!X77)*'Operation Life Time'!$E10</f>
        <v>5.4225190819796475E-4</v>
      </c>
      <c r="Y110" s="7" cm="1">
        <f t="array" ref="Y110">SUMPRODUCT(--($C$71:Y$71&gt;Y$104-'Operation Life Time'!$D$5),ET_Cost_of_ELCgen_InvestmentCos!$C77:'ET_Cost_of_ELCgen_InvestmentCos'!Y77)*'Operation Life Time'!$E10</f>
        <v>5.5689708359508213E-4</v>
      </c>
      <c r="Z110" s="7" cm="1">
        <f t="array" ref="Z110">SUMPRODUCT(--($C$71:Z$71&gt;Z$104-'Operation Life Time'!$D$5),ET_Cost_of_ELCgen_InvestmentCos!$C77:'ET_Cost_of_ELCgen_InvestmentCos'!Z77)*'Operation Life Time'!$E10</f>
        <v>6.1402442191266389E-4</v>
      </c>
      <c r="AA110" s="7" cm="1">
        <f t="array" ref="AA110">SUMPRODUCT(--($C$71:AA$71&gt;AA$104-'Operation Life Time'!$D$5),ET_Cost_of_ELCgen_InvestmentCos!$C77:'ET_Cost_of_ELCgen_InvestmentCos'!AA77)*'Operation Life Time'!$E10</f>
        <v>6.1402442191266389E-4</v>
      </c>
      <c r="AB110" s="7" cm="1">
        <f t="array" ref="AB110">SUMPRODUCT(--($C$71:AB$71&gt;AB$104-'Operation Life Time'!$D$5),ET_Cost_of_ELCgen_InvestmentCos!$C77:'ET_Cost_of_ELCgen_InvestmentCos'!AB77)*'Operation Life Time'!$E10</f>
        <v>6.1402442191266389E-4</v>
      </c>
      <c r="AC110" s="7" cm="1">
        <f t="array" ref="AC110">SUMPRODUCT(--($C$71:AC$71&gt;AC$104-'Operation Life Time'!$D$5),ET_Cost_of_ELCgen_InvestmentCos!$C77:'ET_Cost_of_ELCgen_InvestmentCos'!AC77)*'Operation Life Time'!$E10</f>
        <v>6.1402442191266389E-4</v>
      </c>
      <c r="AD110" s="7" cm="1">
        <f t="array" ref="AD110">SUMPRODUCT(--($C$71:AD$71&gt;AD$104-'Operation Life Time'!$D$5),ET_Cost_of_ELCgen_InvestmentCos!$C77:'ET_Cost_of_ELCgen_InvestmentCos'!AD77)*'Operation Life Time'!$E10</f>
        <v>6.1402442191266389E-4</v>
      </c>
      <c r="AE110" s="7" cm="1">
        <f t="array" ref="AE110">SUMPRODUCT(--($C$71:AE$71&gt;AE$104-'Operation Life Time'!$D$5),ET_Cost_of_ELCgen_InvestmentCos!$C77:'ET_Cost_of_ELCgen_InvestmentCos'!AE77)*'Operation Life Time'!$E10</f>
        <v>6.1402442191266389E-4</v>
      </c>
      <c r="AF110" s="7" cm="1">
        <f t="array" ref="AF110">SUMPRODUCT(--($C$71:AF$71&gt;AF$104-'Operation Life Time'!$D$5),ET_Cost_of_ELCgen_InvestmentCos!$C77:'ET_Cost_of_ELCgen_InvestmentCos'!AF77)*'Operation Life Time'!$E10</f>
        <v>6.1402442191266389E-4</v>
      </c>
      <c r="AG110" s="7" cm="1">
        <f t="array" ref="AG110">SUMPRODUCT(--($C$71:AG$71&gt;AG$104-'Operation Life Time'!$D$5),ET_Cost_of_ELCgen_InvestmentCos!$C77:'ET_Cost_of_ELCgen_InvestmentCos'!AG77)*'Operation Life Time'!$E10</f>
        <v>6.1402442191266389E-4</v>
      </c>
      <c r="AH110" s="7" cm="1">
        <f t="array" ref="AH110">SUMPRODUCT(--($C$71:AH$71&gt;AH$104-'Operation Life Time'!$D$5),ET_Cost_of_ELCgen_InvestmentCos!$C77:'ET_Cost_of_ELCgen_InvestmentCos'!AH77)*'Operation Life Time'!$E10</f>
        <v>6.1402442191266389E-4</v>
      </c>
    </row>
    <row r="111" spans="1:34" x14ac:dyDescent="0.25">
      <c r="A111" s="1" t="s">
        <v>26</v>
      </c>
      <c r="B111" s="1" t="s">
        <v>56</v>
      </c>
      <c r="C111" s="7">
        <f>C78*'Operation Life Time'!$E11</f>
        <v>0</v>
      </c>
      <c r="D111" s="7" cm="1">
        <f t="array" ref="D111">SUMPRODUCT(--($C$71:D$71&gt;D$104-'Operation Life Time'!$D$5),ET_Cost_of_ELCgen_InvestmentCos!$C78:'ET_Cost_of_ELCgen_InvestmentCos'!D78)*'Operation Life Time'!$E11</f>
        <v>0</v>
      </c>
      <c r="E111" s="7" cm="1">
        <f t="array" ref="E111">SUMPRODUCT(--($C$71:E$71&gt;E$104-'Operation Life Time'!$D$5),ET_Cost_of_ELCgen_InvestmentCos!$C78:'ET_Cost_of_ELCgen_InvestmentCos'!E78)*'Operation Life Time'!$E11</f>
        <v>4.4637571145354039E-4</v>
      </c>
      <c r="F111" s="7" cm="1">
        <f t="array" ref="F111">SUMPRODUCT(--($C$71:F$71&gt;F$104-'Operation Life Time'!$D$5),ET_Cost_of_ELCgen_InvestmentCos!$C78:'ET_Cost_of_ELCgen_InvestmentCos'!F78)*'Operation Life Time'!$E11</f>
        <v>4.4637571145354039E-4</v>
      </c>
      <c r="G111" s="7" cm="1">
        <f t="array" ref="G111">SUMPRODUCT(--($C$71:G$71&gt;G$104-'Operation Life Time'!$D$5),ET_Cost_of_ELCgen_InvestmentCos!$C78:'ET_Cost_of_ELCgen_InvestmentCos'!G78)*'Operation Life Time'!$E11</f>
        <v>4.4637571145354039E-4</v>
      </c>
      <c r="H111" s="7" cm="1">
        <f t="array" ref="H111">SUMPRODUCT(--($C$71:H$71&gt;H$104-'Operation Life Time'!$D$5),ET_Cost_of_ELCgen_InvestmentCos!$C78:'ET_Cost_of_ELCgen_InvestmentCos'!H78)*'Operation Life Time'!$E11</f>
        <v>4.4637571145354039E-4</v>
      </c>
      <c r="I111" s="7" cm="1">
        <f t="array" ref="I111">SUMPRODUCT(--($C$71:I$71&gt;I$104-'Operation Life Time'!$D$5),ET_Cost_of_ELCgen_InvestmentCos!$C78:'ET_Cost_of_ELCgen_InvestmentCos'!I78)*'Operation Life Time'!$E11</f>
        <v>4.4637571145354039E-4</v>
      </c>
      <c r="J111" s="7" cm="1">
        <f t="array" ref="J111">SUMPRODUCT(--($C$71:J$71&gt;J$104-'Operation Life Time'!$D$5),ET_Cost_of_ELCgen_InvestmentCos!$C78:'ET_Cost_of_ELCgen_InvestmentCos'!J78)*'Operation Life Time'!$E11</f>
        <v>4.4637571145354039E-4</v>
      </c>
      <c r="K111" s="7" cm="1">
        <f t="array" ref="K111">SUMPRODUCT(--($C$71:K$71&gt;K$104-'Operation Life Time'!$D$5),ET_Cost_of_ELCgen_InvestmentCos!$C78:'ET_Cost_of_ELCgen_InvestmentCos'!K78)*'Operation Life Time'!$E11</f>
        <v>4.4637571145354039E-4</v>
      </c>
      <c r="L111" s="7" cm="1">
        <f t="array" ref="L111">SUMPRODUCT(--($C$71:L$71&gt;L$104-'Operation Life Time'!$D$5),ET_Cost_of_ELCgen_InvestmentCos!$C78:'ET_Cost_of_ELCgen_InvestmentCos'!L78)*'Operation Life Time'!$E11</f>
        <v>4.4637571145354039E-4</v>
      </c>
      <c r="M111" s="7" cm="1">
        <f t="array" ref="M111">SUMPRODUCT(--($C$71:M$71&gt;M$104-'Operation Life Time'!$D$5),ET_Cost_of_ELCgen_InvestmentCos!$C78:'ET_Cost_of_ELCgen_InvestmentCos'!M78)*'Operation Life Time'!$E11</f>
        <v>4.4637571145354039E-4</v>
      </c>
      <c r="N111" s="7" cm="1">
        <f t="array" ref="N111">SUMPRODUCT(--($C$71:N$71&gt;N$104-'Operation Life Time'!$D$5),ET_Cost_of_ELCgen_InvestmentCos!$C78:'ET_Cost_of_ELCgen_InvestmentCos'!N78)*'Operation Life Time'!$E11</f>
        <v>4.4637571145354039E-4</v>
      </c>
      <c r="O111" s="7" cm="1">
        <f t="array" ref="O111">SUMPRODUCT(--($C$71:O$71&gt;O$104-'Operation Life Time'!$D$5),ET_Cost_of_ELCgen_InvestmentCos!$C78:'ET_Cost_of_ELCgen_InvestmentCos'!O78)*'Operation Life Time'!$E11</f>
        <v>4.4637571145354039E-4</v>
      </c>
      <c r="P111" s="7" cm="1">
        <f t="array" ref="P111">SUMPRODUCT(--($C$71:P$71&gt;P$104-'Operation Life Time'!$D$5),ET_Cost_of_ELCgen_InvestmentCos!$C78:'ET_Cost_of_ELCgen_InvestmentCos'!P78)*'Operation Life Time'!$E11</f>
        <v>4.4637571145354039E-4</v>
      </c>
      <c r="Q111" s="7" cm="1">
        <f t="array" ref="Q111">SUMPRODUCT(--($C$71:Q$71&gt;Q$104-'Operation Life Time'!$D$5),ET_Cost_of_ELCgen_InvestmentCos!$C78:'ET_Cost_of_ELCgen_InvestmentCos'!Q78)*'Operation Life Time'!$E11</f>
        <v>4.4637571145354039E-4</v>
      </c>
      <c r="R111" s="7" cm="1">
        <f t="array" ref="R111">SUMPRODUCT(--($C$71:R$71&gt;R$104-'Operation Life Time'!$D$5),ET_Cost_of_ELCgen_InvestmentCos!$C78:'ET_Cost_of_ELCgen_InvestmentCos'!R78)*'Operation Life Time'!$E11</f>
        <v>4.4637571145354039E-4</v>
      </c>
      <c r="S111" s="7" cm="1">
        <f t="array" ref="S111">SUMPRODUCT(--($C$71:S$71&gt;S$104-'Operation Life Time'!$D$5),ET_Cost_of_ELCgen_InvestmentCos!$C78:'ET_Cost_of_ELCgen_InvestmentCos'!S78)*'Operation Life Time'!$E11</f>
        <v>4.4637571145354039E-4</v>
      </c>
      <c r="T111" s="7" cm="1">
        <f t="array" ref="T111">SUMPRODUCT(--($C$71:T$71&gt;T$104-'Operation Life Time'!$D$5),ET_Cost_of_ELCgen_InvestmentCos!$C78:'ET_Cost_of_ELCgen_InvestmentCos'!T78)*'Operation Life Time'!$E11</f>
        <v>4.4637571145354039E-4</v>
      </c>
      <c r="U111" s="7" cm="1">
        <f t="array" ref="U111">SUMPRODUCT(--($C$71:U$71&gt;U$104-'Operation Life Time'!$D$5),ET_Cost_of_ELCgen_InvestmentCos!$C78:'ET_Cost_of_ELCgen_InvestmentCos'!U78)*'Operation Life Time'!$E11</f>
        <v>4.4637571145354039E-4</v>
      </c>
      <c r="V111" s="7" cm="1">
        <f t="array" ref="V111">SUMPRODUCT(--($C$71:V$71&gt;V$104-'Operation Life Time'!$D$5),ET_Cost_of_ELCgen_InvestmentCos!$C78:'ET_Cost_of_ELCgen_InvestmentCos'!V78)*'Operation Life Time'!$E11</f>
        <v>4.4637571145354039E-4</v>
      </c>
      <c r="W111" s="7" cm="1">
        <f t="array" ref="W111">SUMPRODUCT(--($C$71:W$71&gt;W$104-'Operation Life Time'!$D$5),ET_Cost_of_ELCgen_InvestmentCos!$C78:'ET_Cost_of_ELCgen_InvestmentCos'!W78)*'Operation Life Time'!$E11</f>
        <v>4.4637571145354039E-4</v>
      </c>
      <c r="X111" s="7" cm="1">
        <f t="array" ref="X111">SUMPRODUCT(--($C$71:X$71&gt;X$104-'Operation Life Time'!$D$5),ET_Cost_of_ELCgen_InvestmentCos!$C78:'ET_Cost_of_ELCgen_InvestmentCos'!X78)*'Operation Life Time'!$E11</f>
        <v>4.4637571145354039E-4</v>
      </c>
      <c r="Y111" s="7" cm="1">
        <f t="array" ref="Y111">SUMPRODUCT(--($C$71:Y$71&gt;Y$104-'Operation Life Time'!$D$5),ET_Cost_of_ELCgen_InvestmentCos!$C78:'ET_Cost_of_ELCgen_InvestmentCos'!Y78)*'Operation Life Time'!$E11</f>
        <v>4.4637571145354039E-4</v>
      </c>
      <c r="Z111" s="7" cm="1">
        <f t="array" ref="Z111">SUMPRODUCT(--($C$71:Z$71&gt;Z$104-'Operation Life Time'!$D$5),ET_Cost_of_ELCgen_InvestmentCos!$C78:'ET_Cost_of_ELCgen_InvestmentCos'!Z78)*'Operation Life Time'!$E11</f>
        <v>4.4637571145354039E-4</v>
      </c>
      <c r="AA111" s="7" cm="1">
        <f t="array" ref="AA111">SUMPRODUCT(--($C$71:AA$71&gt;AA$104-'Operation Life Time'!$D$5),ET_Cost_of_ELCgen_InvestmentCos!$C78:'ET_Cost_of_ELCgen_InvestmentCos'!AA78)*'Operation Life Time'!$E11</f>
        <v>4.4637571145354039E-4</v>
      </c>
      <c r="AB111" s="7" cm="1">
        <f t="array" ref="AB111">SUMPRODUCT(--($C$71:AB$71&gt;AB$104-'Operation Life Time'!$D$5),ET_Cost_of_ELCgen_InvestmentCos!$C78:'ET_Cost_of_ELCgen_InvestmentCos'!AB78)*'Operation Life Time'!$E11</f>
        <v>4.4637571145354039E-4</v>
      </c>
      <c r="AC111" s="7" cm="1">
        <f t="array" ref="AC111">SUMPRODUCT(--($C$71:AC$71&gt;AC$104-'Operation Life Time'!$D$5),ET_Cost_of_ELCgen_InvestmentCos!$C78:'ET_Cost_of_ELCgen_InvestmentCos'!AC78)*'Operation Life Time'!$E11</f>
        <v>4.4637571145354039E-4</v>
      </c>
      <c r="AD111" s="7" cm="1">
        <f t="array" ref="AD111">SUMPRODUCT(--($C$71:AD$71&gt;AD$104-'Operation Life Time'!$D$5),ET_Cost_of_ELCgen_InvestmentCos!$C78:'ET_Cost_of_ELCgen_InvestmentCos'!AD78)*'Operation Life Time'!$E11</f>
        <v>4.4637571145354039E-4</v>
      </c>
      <c r="AE111" s="7" cm="1">
        <f t="array" ref="AE111">SUMPRODUCT(--($C$71:AE$71&gt;AE$104-'Operation Life Time'!$D$5),ET_Cost_of_ELCgen_InvestmentCos!$C78:'ET_Cost_of_ELCgen_InvestmentCos'!AE78)*'Operation Life Time'!$E11</f>
        <v>4.4637571145354039E-4</v>
      </c>
      <c r="AF111" s="7" cm="1">
        <f t="array" ref="AF111">SUMPRODUCT(--($C$71:AF$71&gt;AF$104-'Operation Life Time'!$D$5),ET_Cost_of_ELCgen_InvestmentCos!$C78:'ET_Cost_of_ELCgen_InvestmentCos'!AF78)*'Operation Life Time'!$E11</f>
        <v>4.4637571145354039E-4</v>
      </c>
      <c r="AG111" s="7" cm="1">
        <f t="array" ref="AG111">SUMPRODUCT(--($C$71:AG$71&gt;AG$104-'Operation Life Time'!$D$5),ET_Cost_of_ELCgen_InvestmentCos!$C78:'ET_Cost_of_ELCgen_InvestmentCos'!AG78)*'Operation Life Time'!$E11</f>
        <v>4.4637571145354039E-4</v>
      </c>
      <c r="AH111" s="7" cm="1">
        <f t="array" ref="AH111">SUMPRODUCT(--($C$71:AH$71&gt;AH$104-'Operation Life Time'!$D$5),ET_Cost_of_ELCgen_InvestmentCos!$C78:'ET_Cost_of_ELCgen_InvestmentCos'!AH78)*'Operation Life Time'!$E11</f>
        <v>4.4637571145354039E-4</v>
      </c>
    </row>
    <row r="112" spans="1:34" x14ac:dyDescent="0.25">
      <c r="A112" s="1" t="s">
        <v>27</v>
      </c>
      <c r="B112" s="1" t="s">
        <v>57</v>
      </c>
      <c r="C112" s="7">
        <f>C79*'Operation Life Time'!$E12</f>
        <v>5.8934543020759146E-4</v>
      </c>
      <c r="D112" s="7" cm="1">
        <f t="array" ref="D112">SUMPRODUCT(--($C$71:D$71&gt;D$104-'Operation Life Time'!$D$5),ET_Cost_of_ELCgen_InvestmentCos!$C79:'ET_Cost_of_ELCgen_InvestmentCos'!D79)*'Operation Life Time'!$E12</f>
        <v>5.8934543020759146E-4</v>
      </c>
      <c r="E112" s="7" cm="1">
        <f t="array" ref="E112">SUMPRODUCT(--($C$71:E$71&gt;E$104-'Operation Life Time'!$D$5),ET_Cost_of_ELCgen_InvestmentCos!$C79:'ET_Cost_of_ELCgen_InvestmentCos'!E79)*'Operation Life Time'!$E12</f>
        <v>5.8934543020759146E-4</v>
      </c>
      <c r="F112" s="7" cm="1">
        <f t="array" ref="F112">SUMPRODUCT(--($C$71:F$71&gt;F$104-'Operation Life Time'!$D$5),ET_Cost_of_ELCgen_InvestmentCos!$C79:'ET_Cost_of_ELCgen_InvestmentCos'!F79)*'Operation Life Time'!$E12</f>
        <v>5.8934543020759146E-4</v>
      </c>
      <c r="G112" s="7" cm="1">
        <f t="array" ref="G112">SUMPRODUCT(--($C$71:G$71&gt;G$104-'Operation Life Time'!$D$5),ET_Cost_of_ELCgen_InvestmentCos!$C79:'ET_Cost_of_ELCgen_InvestmentCos'!G79)*'Operation Life Time'!$E12</f>
        <v>5.8934543020759146E-4</v>
      </c>
      <c r="H112" s="7" cm="1">
        <f t="array" ref="H112">SUMPRODUCT(--($C$71:H$71&gt;H$104-'Operation Life Time'!$D$5),ET_Cost_of_ELCgen_InvestmentCos!$C79:'ET_Cost_of_ELCgen_InvestmentCos'!H79)*'Operation Life Time'!$E12</f>
        <v>5.8934543020759146E-4</v>
      </c>
      <c r="I112" s="7" cm="1">
        <f t="array" ref="I112">SUMPRODUCT(--($C$71:I$71&gt;I$104-'Operation Life Time'!$D$5),ET_Cost_of_ELCgen_InvestmentCos!$C79:'ET_Cost_of_ELCgen_InvestmentCos'!I79)*'Operation Life Time'!$E12</f>
        <v>5.8934543020759146E-4</v>
      </c>
      <c r="J112" s="7" cm="1">
        <f t="array" ref="J112">SUMPRODUCT(--($C$71:J$71&gt;J$104-'Operation Life Time'!$D$5),ET_Cost_of_ELCgen_InvestmentCos!$C79:'ET_Cost_of_ELCgen_InvestmentCos'!J79)*'Operation Life Time'!$E12</f>
        <v>5.8934543020759146E-4</v>
      </c>
      <c r="K112" s="7" cm="1">
        <f t="array" ref="K112">SUMPRODUCT(--($C$71:K$71&gt;K$104-'Operation Life Time'!$D$5),ET_Cost_of_ELCgen_InvestmentCos!$C79:'ET_Cost_of_ELCgen_InvestmentCos'!K79)*'Operation Life Time'!$E12</f>
        <v>5.8934543020759146E-4</v>
      </c>
      <c r="L112" s="7" cm="1">
        <f t="array" ref="L112">SUMPRODUCT(--($C$71:L$71&gt;L$104-'Operation Life Time'!$D$5),ET_Cost_of_ELCgen_InvestmentCos!$C79:'ET_Cost_of_ELCgen_InvestmentCos'!L79)*'Operation Life Time'!$E12</f>
        <v>5.8934543020759146E-4</v>
      </c>
      <c r="M112" s="7" cm="1">
        <f t="array" ref="M112">SUMPRODUCT(--($C$71:M$71&gt;M$104-'Operation Life Time'!$D$5),ET_Cost_of_ELCgen_InvestmentCos!$C79:'ET_Cost_of_ELCgen_InvestmentCos'!M79)*'Operation Life Time'!$E12</f>
        <v>5.8934543020759146E-4</v>
      </c>
      <c r="N112" s="7" cm="1">
        <f t="array" ref="N112">SUMPRODUCT(--($C$71:N$71&gt;N$104-'Operation Life Time'!$D$5),ET_Cost_of_ELCgen_InvestmentCos!$C79:'ET_Cost_of_ELCgen_InvestmentCos'!N79)*'Operation Life Time'!$E12</f>
        <v>5.8934543020759146E-4</v>
      </c>
      <c r="O112" s="7" cm="1">
        <f t="array" ref="O112">SUMPRODUCT(--($C$71:O$71&gt;O$104-'Operation Life Time'!$D$5),ET_Cost_of_ELCgen_InvestmentCos!$C79:'ET_Cost_of_ELCgen_InvestmentCos'!O79)*'Operation Life Time'!$E12</f>
        <v>5.8934543020759146E-4</v>
      </c>
      <c r="P112" s="7" cm="1">
        <f t="array" ref="P112">SUMPRODUCT(--($C$71:P$71&gt;P$104-'Operation Life Time'!$D$5),ET_Cost_of_ELCgen_InvestmentCos!$C79:'ET_Cost_of_ELCgen_InvestmentCos'!P79)*'Operation Life Time'!$E12</f>
        <v>5.8934543020759146E-4</v>
      </c>
      <c r="Q112" s="7" cm="1">
        <f t="array" ref="Q112">SUMPRODUCT(--($C$71:Q$71&gt;Q$104-'Operation Life Time'!$D$5),ET_Cost_of_ELCgen_InvestmentCos!$C79:'ET_Cost_of_ELCgen_InvestmentCos'!Q79)*'Operation Life Time'!$E12</f>
        <v>5.8934543020759146E-4</v>
      </c>
      <c r="R112" s="7" cm="1">
        <f t="array" ref="R112">SUMPRODUCT(--($C$71:R$71&gt;R$104-'Operation Life Time'!$D$5),ET_Cost_of_ELCgen_InvestmentCos!$C79:'ET_Cost_of_ELCgen_InvestmentCos'!R79)*'Operation Life Time'!$E12</f>
        <v>5.8934543020759146E-4</v>
      </c>
      <c r="S112" s="7" cm="1">
        <f t="array" ref="S112">SUMPRODUCT(--($C$71:S$71&gt;S$104-'Operation Life Time'!$D$5),ET_Cost_of_ELCgen_InvestmentCos!$C79:'ET_Cost_of_ELCgen_InvestmentCos'!S79)*'Operation Life Time'!$E12</f>
        <v>5.8934543020759146E-4</v>
      </c>
      <c r="T112" s="7" cm="1">
        <f t="array" ref="T112">SUMPRODUCT(--($C$71:T$71&gt;T$104-'Operation Life Time'!$D$5),ET_Cost_of_ELCgen_InvestmentCos!$C79:'ET_Cost_of_ELCgen_InvestmentCos'!T79)*'Operation Life Time'!$E12</f>
        <v>5.8934543020759146E-4</v>
      </c>
      <c r="U112" s="7" cm="1">
        <f t="array" ref="U112">SUMPRODUCT(--($C$71:U$71&gt;U$104-'Operation Life Time'!$D$5),ET_Cost_of_ELCgen_InvestmentCos!$C79:'ET_Cost_of_ELCgen_InvestmentCos'!U79)*'Operation Life Time'!$E12</f>
        <v>5.8934543020759146E-4</v>
      </c>
      <c r="V112" s="7" cm="1">
        <f t="array" ref="V112">SUMPRODUCT(--($C$71:V$71&gt;V$104-'Operation Life Time'!$D$5),ET_Cost_of_ELCgen_InvestmentCos!$C79:'ET_Cost_of_ELCgen_InvestmentCos'!V79)*'Operation Life Time'!$E12</f>
        <v>5.8934543020759146E-4</v>
      </c>
      <c r="W112" s="7" cm="1">
        <f t="array" ref="W112">SUMPRODUCT(--($C$71:W$71&gt;W$104-'Operation Life Time'!$D$5),ET_Cost_of_ELCgen_InvestmentCos!$C79:'ET_Cost_of_ELCgen_InvestmentCos'!W79)*'Operation Life Time'!$E12</f>
        <v>5.8934543020759146E-4</v>
      </c>
      <c r="X112" s="7" cm="1">
        <f t="array" ref="X112">SUMPRODUCT(--($C$71:X$71&gt;X$104-'Operation Life Time'!$D$5),ET_Cost_of_ELCgen_InvestmentCos!$C79:'ET_Cost_of_ELCgen_InvestmentCos'!X79)*'Operation Life Time'!$E12</f>
        <v>5.8934543020759146E-4</v>
      </c>
      <c r="Y112" s="7" cm="1">
        <f t="array" ref="Y112">SUMPRODUCT(--($C$71:Y$71&gt;Y$104-'Operation Life Time'!$D$5),ET_Cost_of_ELCgen_InvestmentCos!$C79:'ET_Cost_of_ELCgen_InvestmentCos'!Y79)*'Operation Life Time'!$E12</f>
        <v>5.8934543020759146E-4</v>
      </c>
      <c r="Z112" s="7" cm="1">
        <f t="array" ref="Z112">SUMPRODUCT(--($C$71:Z$71&gt;Z$104-'Operation Life Time'!$D$5),ET_Cost_of_ELCgen_InvestmentCos!$C79:'ET_Cost_of_ELCgen_InvestmentCos'!Z79)*'Operation Life Time'!$E12</f>
        <v>5.8934543020759146E-4</v>
      </c>
      <c r="AA112" s="7" cm="1">
        <f t="array" ref="AA112">SUMPRODUCT(--($C$71:AA$71&gt;AA$104-'Operation Life Time'!$D$5),ET_Cost_of_ELCgen_InvestmentCos!$C79:'ET_Cost_of_ELCgen_InvestmentCos'!AA79)*'Operation Life Time'!$E12</f>
        <v>5.8934543020759146E-4</v>
      </c>
      <c r="AB112" s="7" cm="1">
        <f t="array" ref="AB112">SUMPRODUCT(--($C$71:AB$71&gt;AB$104-'Operation Life Time'!$D$5),ET_Cost_of_ELCgen_InvestmentCos!$C79:'ET_Cost_of_ELCgen_InvestmentCos'!AB79)*'Operation Life Time'!$E12</f>
        <v>5.8934543020759146E-4</v>
      </c>
      <c r="AC112" s="7" cm="1">
        <f t="array" ref="AC112">SUMPRODUCT(--($C$71:AC$71&gt;AC$104-'Operation Life Time'!$D$5),ET_Cost_of_ELCgen_InvestmentCos!$C79:'ET_Cost_of_ELCgen_InvestmentCos'!AC79)*'Operation Life Time'!$E12</f>
        <v>5.8934543020759146E-4</v>
      </c>
      <c r="AD112" s="7" cm="1">
        <f t="array" ref="AD112">SUMPRODUCT(--($C$71:AD$71&gt;AD$104-'Operation Life Time'!$D$5),ET_Cost_of_ELCgen_InvestmentCos!$C79:'ET_Cost_of_ELCgen_InvestmentCos'!AD79)*'Operation Life Time'!$E12</f>
        <v>5.8934543020759146E-4</v>
      </c>
      <c r="AE112" s="7" cm="1">
        <f t="array" ref="AE112">SUMPRODUCT(--($C$71:AE$71&gt;AE$104-'Operation Life Time'!$D$5),ET_Cost_of_ELCgen_InvestmentCos!$C79:'ET_Cost_of_ELCgen_InvestmentCos'!AE79)*'Operation Life Time'!$E12</f>
        <v>5.8934543020759146E-4</v>
      </c>
      <c r="AF112" s="7" cm="1">
        <f t="array" ref="AF112">SUMPRODUCT(--($C$71:AF$71&gt;AF$104-'Operation Life Time'!$D$5),ET_Cost_of_ELCgen_InvestmentCos!$C79:'ET_Cost_of_ELCgen_InvestmentCos'!AF79)*'Operation Life Time'!$E12</f>
        <v>5.8934543020759146E-4</v>
      </c>
      <c r="AG112" s="7" cm="1">
        <f t="array" ref="AG112">SUMPRODUCT(--($C$71:AG$71&gt;AG$104-'Operation Life Time'!$D$5),ET_Cost_of_ELCgen_InvestmentCos!$C79:'ET_Cost_of_ELCgen_InvestmentCos'!AG79)*'Operation Life Time'!$E12</f>
        <v>5.8934543020759146E-4</v>
      </c>
      <c r="AH112" s="7" cm="1">
        <f t="array" ref="AH112">SUMPRODUCT(--($C$71:AH$71&gt;AH$104-'Operation Life Time'!$D$5),ET_Cost_of_ELCgen_InvestmentCos!$C79:'ET_Cost_of_ELCgen_InvestmentCos'!AH79)*'Operation Life Time'!$E12</f>
        <v>5.8934543020759146E-4</v>
      </c>
    </row>
    <row r="113" spans="1:34" x14ac:dyDescent="0.25">
      <c r="A113" s="1" t="s">
        <v>28</v>
      </c>
      <c r="B113" s="1" t="s">
        <v>97</v>
      </c>
      <c r="C113" s="7">
        <f>C80*'Operation Life Time'!$E13</f>
        <v>0</v>
      </c>
      <c r="D113" s="7" cm="1">
        <f t="array" ref="D113">SUMPRODUCT(--($C$71:D$71&gt;D$104-'Operation Life Time'!$D$5),ET_Cost_of_ELCgen_InvestmentCos!$C80:'ET_Cost_of_ELCgen_InvestmentCos'!D80)*'Operation Life Time'!$E13</f>
        <v>0</v>
      </c>
      <c r="E113" s="7" cm="1">
        <f t="array" ref="E113">SUMPRODUCT(--($C$71:E$71&gt;E$104-'Operation Life Time'!$D$5),ET_Cost_of_ELCgen_InvestmentCos!$C80:'ET_Cost_of_ELCgen_InvestmentCos'!E80)*'Operation Life Time'!$E13</f>
        <v>0</v>
      </c>
      <c r="F113" s="7" cm="1">
        <f t="array" ref="F113">SUMPRODUCT(--($C$71:F$71&gt;F$104-'Operation Life Time'!$D$5),ET_Cost_of_ELCgen_InvestmentCos!$C80:'ET_Cost_of_ELCgen_InvestmentCos'!F80)*'Operation Life Time'!$E13</f>
        <v>0</v>
      </c>
      <c r="G113" s="7" cm="1">
        <f t="array" ref="G113">SUMPRODUCT(--($C$71:G$71&gt;G$104-'Operation Life Time'!$D$5),ET_Cost_of_ELCgen_InvestmentCos!$C80:'ET_Cost_of_ELCgen_InvestmentCos'!G80)*'Operation Life Time'!$E13</f>
        <v>0</v>
      </c>
      <c r="H113" s="7" cm="1">
        <f t="array" ref="H113">SUMPRODUCT(--($C$71:H$71&gt;H$104-'Operation Life Time'!$D$5),ET_Cost_of_ELCgen_InvestmentCos!$C80:'ET_Cost_of_ELCgen_InvestmentCos'!H80)*'Operation Life Time'!$E13</f>
        <v>0</v>
      </c>
      <c r="I113" s="7" cm="1">
        <f t="array" ref="I113">SUMPRODUCT(--($C$71:I$71&gt;I$104-'Operation Life Time'!$D$5),ET_Cost_of_ELCgen_InvestmentCos!$C80:'ET_Cost_of_ELCgen_InvestmentCos'!I80)*'Operation Life Time'!$E13</f>
        <v>0</v>
      </c>
      <c r="J113" s="7" cm="1">
        <f t="array" ref="J113">SUMPRODUCT(--($C$71:J$71&gt;J$104-'Operation Life Time'!$D$5),ET_Cost_of_ELCgen_InvestmentCos!$C80:'ET_Cost_of_ELCgen_InvestmentCos'!J80)*'Operation Life Time'!$E13</f>
        <v>0</v>
      </c>
      <c r="K113" s="7" cm="1">
        <f t="array" ref="K113">SUMPRODUCT(--($C$71:K$71&gt;K$104-'Operation Life Time'!$D$5),ET_Cost_of_ELCgen_InvestmentCos!$C80:'ET_Cost_of_ELCgen_InvestmentCos'!K80)*'Operation Life Time'!$E13</f>
        <v>0</v>
      </c>
      <c r="L113" s="7" cm="1">
        <f t="array" ref="L113">SUMPRODUCT(--($C$71:L$71&gt;L$104-'Operation Life Time'!$D$5),ET_Cost_of_ELCgen_InvestmentCos!$C80:'ET_Cost_of_ELCgen_InvestmentCos'!L80)*'Operation Life Time'!$E13</f>
        <v>0</v>
      </c>
      <c r="M113" s="7" cm="1">
        <f t="array" ref="M113">SUMPRODUCT(--($C$71:M$71&gt;M$104-'Operation Life Time'!$D$5),ET_Cost_of_ELCgen_InvestmentCos!$C80:'ET_Cost_of_ELCgen_InvestmentCos'!M80)*'Operation Life Time'!$E13</f>
        <v>0</v>
      </c>
      <c r="N113" s="7" cm="1">
        <f t="array" ref="N113">SUMPRODUCT(--($C$71:N$71&gt;N$104-'Operation Life Time'!$D$5),ET_Cost_of_ELCgen_InvestmentCos!$C80:'ET_Cost_of_ELCgen_InvestmentCos'!N80)*'Operation Life Time'!$E13</f>
        <v>0</v>
      </c>
      <c r="O113" s="7" cm="1">
        <f t="array" ref="O113">SUMPRODUCT(--($C$71:O$71&gt;O$104-'Operation Life Time'!$D$5),ET_Cost_of_ELCgen_InvestmentCos!$C80:'ET_Cost_of_ELCgen_InvestmentCos'!O80)*'Operation Life Time'!$E13</f>
        <v>0</v>
      </c>
      <c r="P113" s="7" cm="1">
        <f t="array" ref="P113">SUMPRODUCT(--($C$71:P$71&gt;P$104-'Operation Life Time'!$D$5),ET_Cost_of_ELCgen_InvestmentCos!$C80:'ET_Cost_of_ELCgen_InvestmentCos'!P80)*'Operation Life Time'!$E13</f>
        <v>0</v>
      </c>
      <c r="Q113" s="7" cm="1">
        <f t="array" ref="Q113">SUMPRODUCT(--($C$71:Q$71&gt;Q$104-'Operation Life Time'!$D$5),ET_Cost_of_ELCgen_InvestmentCos!$C80:'ET_Cost_of_ELCgen_InvestmentCos'!Q80)*'Operation Life Time'!$E13</f>
        <v>0</v>
      </c>
      <c r="R113" s="7" cm="1">
        <f t="array" ref="R113">SUMPRODUCT(--($C$71:R$71&gt;R$104-'Operation Life Time'!$D$5),ET_Cost_of_ELCgen_InvestmentCos!$C80:'ET_Cost_of_ELCgen_InvestmentCos'!R80)*'Operation Life Time'!$E13</f>
        <v>0</v>
      </c>
      <c r="S113" s="7" cm="1">
        <f t="array" ref="S113">SUMPRODUCT(--($C$71:S$71&gt;S$104-'Operation Life Time'!$D$5),ET_Cost_of_ELCgen_InvestmentCos!$C80:'ET_Cost_of_ELCgen_InvestmentCos'!S80)*'Operation Life Time'!$E13</f>
        <v>0</v>
      </c>
      <c r="T113" s="7" cm="1">
        <f t="array" ref="T113">SUMPRODUCT(--($C$71:T$71&gt;T$104-'Operation Life Time'!$D$5),ET_Cost_of_ELCgen_InvestmentCos!$C80:'ET_Cost_of_ELCgen_InvestmentCos'!T80)*'Operation Life Time'!$E13</f>
        <v>220.01468111132067</v>
      </c>
      <c r="U113" s="7" cm="1">
        <f t="array" ref="U113">SUMPRODUCT(--($C$71:U$71&gt;U$104-'Operation Life Time'!$D$5),ET_Cost_of_ELCgen_InvestmentCos!$C80:'ET_Cost_of_ELCgen_InvestmentCos'!U80)*'Operation Life Time'!$E13</f>
        <v>220.01468111132067</v>
      </c>
      <c r="V113" s="7" cm="1">
        <f t="array" ref="V113">SUMPRODUCT(--($C$71:V$71&gt;V$104-'Operation Life Time'!$D$5),ET_Cost_of_ELCgen_InvestmentCos!$C80:'ET_Cost_of_ELCgen_InvestmentCos'!V80)*'Operation Life Time'!$E13</f>
        <v>292.45895882683129</v>
      </c>
      <c r="W113" s="7" cm="1">
        <f t="array" ref="W113">SUMPRODUCT(--($C$71:W$71&gt;W$104-'Operation Life Time'!$D$5),ET_Cost_of_ELCgen_InvestmentCos!$C80:'ET_Cost_of_ELCgen_InvestmentCos'!W80)*'Operation Life Time'!$E13</f>
        <v>292.45895882683129</v>
      </c>
      <c r="X113" s="7" cm="1">
        <f t="array" ref="X113">SUMPRODUCT(--($C$71:X$71&gt;X$104-'Operation Life Time'!$D$5),ET_Cost_of_ELCgen_InvestmentCos!$C80:'ET_Cost_of_ELCgen_InvestmentCos'!X80)*'Operation Life Time'!$E13</f>
        <v>292.45895882683129</v>
      </c>
      <c r="Y113" s="7" cm="1">
        <f t="array" ref="Y113">SUMPRODUCT(--($C$71:Y$71&gt;Y$104-'Operation Life Time'!$D$5),ET_Cost_of_ELCgen_InvestmentCos!$C80:'ET_Cost_of_ELCgen_InvestmentCos'!Y80)*'Operation Life Time'!$E13</f>
        <v>292.45895882683129</v>
      </c>
      <c r="Z113" s="7" cm="1">
        <f t="array" ref="Z113">SUMPRODUCT(--($C$71:Z$71&gt;Z$104-'Operation Life Time'!$D$5),ET_Cost_of_ELCgen_InvestmentCos!$C80:'ET_Cost_of_ELCgen_InvestmentCos'!Z80)*'Operation Life Time'!$E13</f>
        <v>292.45895882683129</v>
      </c>
      <c r="AA113" s="7" cm="1">
        <f t="array" ref="AA113">SUMPRODUCT(--($C$71:AA$71&gt;AA$104-'Operation Life Time'!$D$5),ET_Cost_of_ELCgen_InvestmentCos!$C80:'ET_Cost_of_ELCgen_InvestmentCos'!AA80)*'Operation Life Time'!$E13</f>
        <v>292.45895882683129</v>
      </c>
      <c r="AB113" s="7" cm="1">
        <f t="array" ref="AB113">SUMPRODUCT(--($C$71:AB$71&gt;AB$104-'Operation Life Time'!$D$5),ET_Cost_of_ELCgen_InvestmentCos!$C80:'ET_Cost_of_ELCgen_InvestmentCos'!AB80)*'Operation Life Time'!$E13</f>
        <v>292.45895882683129</v>
      </c>
      <c r="AC113" s="7" cm="1">
        <f t="array" ref="AC113">SUMPRODUCT(--($C$71:AC$71&gt;AC$104-'Operation Life Time'!$D$5),ET_Cost_of_ELCgen_InvestmentCos!$C80:'ET_Cost_of_ELCgen_InvestmentCos'!AC80)*'Operation Life Time'!$E13</f>
        <v>292.45895882683129</v>
      </c>
      <c r="AD113" s="7" cm="1">
        <f t="array" ref="AD113">SUMPRODUCT(--($C$71:AD$71&gt;AD$104-'Operation Life Time'!$D$5),ET_Cost_of_ELCgen_InvestmentCos!$C80:'ET_Cost_of_ELCgen_InvestmentCos'!AD80)*'Operation Life Time'!$E13</f>
        <v>292.45895882683129</v>
      </c>
      <c r="AE113" s="7" cm="1">
        <f t="array" ref="AE113">SUMPRODUCT(--($C$71:AE$71&gt;AE$104-'Operation Life Time'!$D$5),ET_Cost_of_ELCgen_InvestmentCos!$C80:'ET_Cost_of_ELCgen_InvestmentCos'!AE80)*'Operation Life Time'!$E13</f>
        <v>292.45895882683129</v>
      </c>
      <c r="AF113" s="7" cm="1">
        <f t="array" ref="AF113">SUMPRODUCT(--($C$71:AF$71&gt;AF$104-'Operation Life Time'!$D$5),ET_Cost_of_ELCgen_InvestmentCos!$C80:'ET_Cost_of_ELCgen_InvestmentCos'!AF80)*'Operation Life Time'!$E13</f>
        <v>292.45895882683129</v>
      </c>
      <c r="AG113" s="7" cm="1">
        <f t="array" ref="AG113">SUMPRODUCT(--($C$71:AG$71&gt;AG$104-'Operation Life Time'!$D$5),ET_Cost_of_ELCgen_InvestmentCos!$C80:'ET_Cost_of_ELCgen_InvestmentCos'!AG80)*'Operation Life Time'!$E13</f>
        <v>292.45895882683129</v>
      </c>
      <c r="AH113" s="7" cm="1">
        <f t="array" ref="AH113">SUMPRODUCT(--($C$71:AH$71&gt;AH$104-'Operation Life Time'!$D$5),ET_Cost_of_ELCgen_InvestmentCos!$C80:'ET_Cost_of_ELCgen_InvestmentCos'!AH80)*'Operation Life Time'!$E13</f>
        <v>292.45895882683129</v>
      </c>
    </row>
    <row r="114" spans="1:34" x14ac:dyDescent="0.25">
      <c r="A114" s="1" t="s">
        <v>29</v>
      </c>
      <c r="B114" s="1" t="s">
        <v>63</v>
      </c>
      <c r="C114" s="7">
        <f>C81*'Operation Life Time'!$E14</f>
        <v>1.0644311004205614E-4</v>
      </c>
      <c r="D114" s="7" cm="1">
        <f t="array" ref="D114">SUMPRODUCT(--($C$71:D$71&gt;D$104-'Operation Life Time'!$D$5),ET_Cost_of_ELCgen_InvestmentCos!$C81:'ET_Cost_of_ELCgen_InvestmentCos'!D81)*'Operation Life Time'!$E14</f>
        <v>1.0644311004205614E-4</v>
      </c>
      <c r="E114" s="7" cm="1">
        <f t="array" ref="E114">SUMPRODUCT(--($C$71:E$71&gt;E$104-'Operation Life Time'!$D$5),ET_Cost_of_ELCgen_InvestmentCos!$C81:'ET_Cost_of_ELCgen_InvestmentCos'!E81)*'Operation Life Time'!$E14</f>
        <v>1.0644311004205614E-4</v>
      </c>
      <c r="F114" s="7" cm="1">
        <f t="array" ref="F114">SUMPRODUCT(--($C$71:F$71&gt;F$104-'Operation Life Time'!$D$5),ET_Cost_of_ELCgen_InvestmentCos!$C81:'ET_Cost_of_ELCgen_InvestmentCos'!F81)*'Operation Life Time'!$E14</f>
        <v>1.0644311004205614E-4</v>
      </c>
      <c r="G114" s="7" cm="1">
        <f t="array" ref="G114">SUMPRODUCT(--($C$71:G$71&gt;G$104-'Operation Life Time'!$D$5),ET_Cost_of_ELCgen_InvestmentCos!$C81:'ET_Cost_of_ELCgen_InvestmentCos'!G81)*'Operation Life Time'!$E14</f>
        <v>1.0644311004205614E-4</v>
      </c>
      <c r="H114" s="7" cm="1">
        <f t="array" ref="H114">SUMPRODUCT(--($C$71:H$71&gt;H$104-'Operation Life Time'!$D$5),ET_Cost_of_ELCgen_InvestmentCos!$C81:'ET_Cost_of_ELCgen_InvestmentCos'!H81)*'Operation Life Time'!$E14</f>
        <v>1.0644311004205614E-4</v>
      </c>
      <c r="I114" s="7" cm="1">
        <f t="array" ref="I114">SUMPRODUCT(--($C$71:I$71&gt;I$104-'Operation Life Time'!$D$5),ET_Cost_of_ELCgen_InvestmentCos!$C81:'ET_Cost_of_ELCgen_InvestmentCos'!I81)*'Operation Life Time'!$E14</f>
        <v>1.0644311004205614E-4</v>
      </c>
      <c r="J114" s="7" cm="1">
        <f t="array" ref="J114">SUMPRODUCT(--($C$71:J$71&gt;J$104-'Operation Life Time'!$D$5),ET_Cost_of_ELCgen_InvestmentCos!$C81:'ET_Cost_of_ELCgen_InvestmentCos'!J81)*'Operation Life Time'!$E14</f>
        <v>1.0644311004205614E-4</v>
      </c>
      <c r="K114" s="7" cm="1">
        <f t="array" ref="K114">SUMPRODUCT(--($C$71:K$71&gt;K$104-'Operation Life Time'!$D$5),ET_Cost_of_ELCgen_InvestmentCos!$C81:'ET_Cost_of_ELCgen_InvestmentCos'!K81)*'Operation Life Time'!$E14</f>
        <v>1.0644311004205614E-4</v>
      </c>
      <c r="L114" s="7" cm="1">
        <f t="array" ref="L114">SUMPRODUCT(--($C$71:L$71&gt;L$104-'Operation Life Time'!$D$5),ET_Cost_of_ELCgen_InvestmentCos!$C81:'ET_Cost_of_ELCgen_InvestmentCos'!L81)*'Operation Life Time'!$E14</f>
        <v>1.0644311004205614E-4</v>
      </c>
      <c r="M114" s="7" cm="1">
        <f t="array" ref="M114">SUMPRODUCT(--($C$71:M$71&gt;M$104-'Operation Life Time'!$D$5),ET_Cost_of_ELCgen_InvestmentCos!$C81:'ET_Cost_of_ELCgen_InvestmentCos'!M81)*'Operation Life Time'!$E14</f>
        <v>1.0644311004205614E-4</v>
      </c>
      <c r="N114" s="7" cm="1">
        <f t="array" ref="N114">SUMPRODUCT(--($C$71:N$71&gt;N$104-'Operation Life Time'!$D$5),ET_Cost_of_ELCgen_InvestmentCos!$C81:'ET_Cost_of_ELCgen_InvestmentCos'!N81)*'Operation Life Time'!$E14</f>
        <v>1.0644311004205614E-4</v>
      </c>
      <c r="O114" s="7" cm="1">
        <f t="array" ref="O114">SUMPRODUCT(--($C$71:O$71&gt;O$104-'Operation Life Time'!$D$5),ET_Cost_of_ELCgen_InvestmentCos!$C81:'ET_Cost_of_ELCgen_InvestmentCos'!O81)*'Operation Life Time'!$E14</f>
        <v>1.0644311004205614E-4</v>
      </c>
      <c r="P114" s="7" cm="1">
        <f t="array" ref="P114">SUMPRODUCT(--($C$71:P$71&gt;P$104-'Operation Life Time'!$D$5),ET_Cost_of_ELCgen_InvestmentCos!$C81:'ET_Cost_of_ELCgen_InvestmentCos'!P81)*'Operation Life Time'!$E14</f>
        <v>1.0644311004205614E-4</v>
      </c>
      <c r="Q114" s="7" cm="1">
        <f t="array" ref="Q114">SUMPRODUCT(--($C$71:Q$71&gt;Q$104-'Operation Life Time'!$D$5),ET_Cost_of_ELCgen_InvestmentCos!$C81:'ET_Cost_of_ELCgen_InvestmentCos'!Q81)*'Operation Life Time'!$E14</f>
        <v>1.0644311004205614E-4</v>
      </c>
      <c r="R114" s="7" cm="1">
        <f t="array" ref="R114">SUMPRODUCT(--($C$71:R$71&gt;R$104-'Operation Life Time'!$D$5),ET_Cost_of_ELCgen_InvestmentCos!$C81:'ET_Cost_of_ELCgen_InvestmentCos'!R81)*'Operation Life Time'!$E14</f>
        <v>1.0644311004205614E-4</v>
      </c>
      <c r="S114" s="7" cm="1">
        <f t="array" ref="S114">SUMPRODUCT(--($C$71:S$71&gt;S$104-'Operation Life Time'!$D$5),ET_Cost_of_ELCgen_InvestmentCos!$C81:'ET_Cost_of_ELCgen_InvestmentCos'!S81)*'Operation Life Time'!$E14</f>
        <v>1.0644311004205614E-4</v>
      </c>
      <c r="T114" s="7" cm="1">
        <f t="array" ref="T114">SUMPRODUCT(--($C$71:T$71&gt;T$104-'Operation Life Time'!$D$5),ET_Cost_of_ELCgen_InvestmentCos!$C81:'ET_Cost_of_ELCgen_InvestmentCos'!T81)*'Operation Life Time'!$E14</f>
        <v>1.0644311004205614E-4</v>
      </c>
      <c r="U114" s="7" cm="1">
        <f t="array" ref="U114">SUMPRODUCT(--($C$71:U$71&gt;U$104-'Operation Life Time'!$D$5),ET_Cost_of_ELCgen_InvestmentCos!$C81:'ET_Cost_of_ELCgen_InvestmentCos'!U81)*'Operation Life Time'!$E14</f>
        <v>1.0644311004205614E-4</v>
      </c>
      <c r="V114" s="7" cm="1">
        <f t="array" ref="V114">SUMPRODUCT(--($C$71:V$71&gt;V$104-'Operation Life Time'!$D$5),ET_Cost_of_ELCgen_InvestmentCos!$C81:'ET_Cost_of_ELCgen_InvestmentCos'!V81)*'Operation Life Time'!$E14</f>
        <v>1.0644311004205614E-4</v>
      </c>
      <c r="W114" s="7" cm="1">
        <f t="array" ref="W114">SUMPRODUCT(--($C$71:W$71&gt;W$104-'Operation Life Time'!$D$5),ET_Cost_of_ELCgen_InvestmentCos!$C81:'ET_Cost_of_ELCgen_InvestmentCos'!W81)*'Operation Life Time'!$E14</f>
        <v>1.0644311004205614E-4</v>
      </c>
      <c r="X114" s="7" cm="1">
        <f t="array" ref="X114">SUMPRODUCT(--($C$71:X$71&gt;X$104-'Operation Life Time'!$D$5),ET_Cost_of_ELCgen_InvestmentCos!$C81:'ET_Cost_of_ELCgen_InvestmentCos'!X81)*'Operation Life Time'!$E14</f>
        <v>1.0644311004205614E-4</v>
      </c>
      <c r="Y114" s="7" cm="1">
        <f t="array" ref="Y114">SUMPRODUCT(--($C$71:Y$71&gt;Y$104-'Operation Life Time'!$D$5),ET_Cost_of_ELCgen_InvestmentCos!$C81:'ET_Cost_of_ELCgen_InvestmentCos'!Y81)*'Operation Life Time'!$E14</f>
        <v>1.0644311004205614E-4</v>
      </c>
      <c r="Z114" s="7" cm="1">
        <f t="array" ref="Z114">SUMPRODUCT(--($C$71:Z$71&gt;Z$104-'Operation Life Time'!$D$5),ET_Cost_of_ELCgen_InvestmentCos!$C81:'ET_Cost_of_ELCgen_InvestmentCos'!Z81)*'Operation Life Time'!$E14</f>
        <v>1.0644311004205614E-4</v>
      </c>
      <c r="AA114" s="7" cm="1">
        <f t="array" ref="AA114">SUMPRODUCT(--($C$71:AA$71&gt;AA$104-'Operation Life Time'!$D$5),ET_Cost_of_ELCgen_InvestmentCos!$C81:'ET_Cost_of_ELCgen_InvestmentCos'!AA81)*'Operation Life Time'!$E14</f>
        <v>1.0644311004205614E-4</v>
      </c>
      <c r="AB114" s="7" cm="1">
        <f t="array" ref="AB114">SUMPRODUCT(--($C$71:AB$71&gt;AB$104-'Operation Life Time'!$D$5),ET_Cost_of_ELCgen_InvestmentCos!$C81:'ET_Cost_of_ELCgen_InvestmentCos'!AB81)*'Operation Life Time'!$E14</f>
        <v>1.0644311004205614E-4</v>
      </c>
      <c r="AC114" s="7" cm="1">
        <f t="array" ref="AC114">SUMPRODUCT(--($C$71:AC$71&gt;AC$104-'Operation Life Time'!$D$5),ET_Cost_of_ELCgen_InvestmentCos!$C81:'ET_Cost_of_ELCgen_InvestmentCos'!AC81)*'Operation Life Time'!$E14</f>
        <v>1.0644311004205614E-4</v>
      </c>
      <c r="AD114" s="7" cm="1">
        <f t="array" ref="AD114">SUMPRODUCT(--($C$71:AD$71&gt;AD$104-'Operation Life Time'!$D$5),ET_Cost_of_ELCgen_InvestmentCos!$C81:'ET_Cost_of_ELCgen_InvestmentCos'!AD81)*'Operation Life Time'!$E14</f>
        <v>1.0644311004205614E-4</v>
      </c>
      <c r="AE114" s="7" cm="1">
        <f t="array" ref="AE114">SUMPRODUCT(--($C$71:AE$71&gt;AE$104-'Operation Life Time'!$D$5),ET_Cost_of_ELCgen_InvestmentCos!$C81:'ET_Cost_of_ELCgen_InvestmentCos'!AE81)*'Operation Life Time'!$E14</f>
        <v>1.0644311004205614E-4</v>
      </c>
      <c r="AF114" s="7" cm="1">
        <f t="array" ref="AF114">SUMPRODUCT(--($C$71:AF$71&gt;AF$104-'Operation Life Time'!$D$5),ET_Cost_of_ELCgen_InvestmentCos!$C81:'ET_Cost_of_ELCgen_InvestmentCos'!AF81)*'Operation Life Time'!$E14</f>
        <v>1.0644311004205614E-4</v>
      </c>
      <c r="AG114" s="7" cm="1">
        <f t="array" ref="AG114">SUMPRODUCT(--($C$71:AG$71&gt;AG$104-'Operation Life Time'!$D$5),ET_Cost_of_ELCgen_InvestmentCos!$C81:'ET_Cost_of_ELCgen_InvestmentCos'!AG81)*'Operation Life Time'!$E14</f>
        <v>1.0644311004205614E-4</v>
      </c>
      <c r="AH114" s="7" cm="1">
        <f t="array" ref="AH114">SUMPRODUCT(--($C$71:AH$71&gt;AH$104-'Operation Life Time'!$D$5),ET_Cost_of_ELCgen_InvestmentCos!$C81:'ET_Cost_of_ELCgen_InvestmentCos'!AH81)*'Operation Life Time'!$E14</f>
        <v>1.0644311004205614E-4</v>
      </c>
    </row>
    <row r="115" spans="1:34" x14ac:dyDescent="0.25">
      <c r="A115" s="1" t="s">
        <v>30</v>
      </c>
      <c r="B115" s="1" t="s">
        <v>64</v>
      </c>
      <c r="C115" s="7">
        <f>C82*'Operation Life Time'!$E15</f>
        <v>673579.36166630848</v>
      </c>
      <c r="D115" s="7" cm="1">
        <f t="array" ref="D115">SUMPRODUCT(--($C$71:D$71&gt;D$104-'Operation Life Time'!$D$5),ET_Cost_of_ELCgen_InvestmentCos!$C82:'ET_Cost_of_ELCgen_InvestmentCos'!D82)*'Operation Life Time'!$E15</f>
        <v>695261.65250529989</v>
      </c>
      <c r="E115" s="7" cm="1">
        <f t="array" ref="E115">SUMPRODUCT(--($C$71:E$71&gt;E$104-'Operation Life Time'!$D$5),ET_Cost_of_ELCgen_InvestmentCos!$C82:'ET_Cost_of_ELCgen_InvestmentCos'!E82)*'Operation Life Time'!$E15</f>
        <v>715145.62377157074</v>
      </c>
      <c r="F115" s="7" cm="1">
        <f t="array" ref="F115">SUMPRODUCT(--($C$71:F$71&gt;F$104-'Operation Life Time'!$D$5),ET_Cost_of_ELCgen_InvestmentCos!$C82:'ET_Cost_of_ELCgen_InvestmentCos'!F82)*'Operation Life Time'!$E15</f>
        <v>715145.62377157074</v>
      </c>
      <c r="G115" s="7" cm="1">
        <f t="array" ref="G115">SUMPRODUCT(--($C$71:G$71&gt;G$104-'Operation Life Time'!$D$5),ET_Cost_of_ELCgen_InvestmentCos!$C82:'ET_Cost_of_ELCgen_InvestmentCos'!G82)*'Operation Life Time'!$E15</f>
        <v>715145.62377157074</v>
      </c>
      <c r="H115" s="7" cm="1">
        <f t="array" ref="H115">SUMPRODUCT(--($C$71:H$71&gt;H$104-'Operation Life Time'!$D$5),ET_Cost_of_ELCgen_InvestmentCos!$C82:'ET_Cost_of_ELCgen_InvestmentCos'!H82)*'Operation Life Time'!$E15</f>
        <v>715145.62377157074</v>
      </c>
      <c r="I115" s="7" cm="1">
        <f t="array" ref="I115">SUMPRODUCT(--($C$71:I$71&gt;I$104-'Operation Life Time'!$D$5),ET_Cost_of_ELCgen_InvestmentCos!$C82:'ET_Cost_of_ELCgen_InvestmentCos'!I82)*'Operation Life Time'!$E15</f>
        <v>715145.62377157074</v>
      </c>
      <c r="J115" s="7" cm="1">
        <f t="array" ref="J115">SUMPRODUCT(--($C$71:J$71&gt;J$104-'Operation Life Time'!$D$5),ET_Cost_of_ELCgen_InvestmentCos!$C82:'ET_Cost_of_ELCgen_InvestmentCos'!J82)*'Operation Life Time'!$E15</f>
        <v>715145.62377157074</v>
      </c>
      <c r="K115" s="7" cm="1">
        <f t="array" ref="K115">SUMPRODUCT(--($C$71:K$71&gt;K$104-'Operation Life Time'!$D$5),ET_Cost_of_ELCgen_InvestmentCos!$C82:'ET_Cost_of_ELCgen_InvestmentCos'!K82)*'Operation Life Time'!$E15</f>
        <v>715145.62377157074</v>
      </c>
      <c r="L115" s="7" cm="1">
        <f t="array" ref="L115">SUMPRODUCT(--($C$71:L$71&gt;L$104-'Operation Life Time'!$D$5),ET_Cost_of_ELCgen_InvestmentCos!$C82:'ET_Cost_of_ELCgen_InvestmentCos'!L82)*'Operation Life Time'!$E15</f>
        <v>715145.62377157074</v>
      </c>
      <c r="M115" s="7" cm="1">
        <f t="array" ref="M115">SUMPRODUCT(--($C$71:M$71&gt;M$104-'Operation Life Time'!$D$5),ET_Cost_of_ELCgen_InvestmentCos!$C82:'ET_Cost_of_ELCgen_InvestmentCos'!M82)*'Operation Life Time'!$E15</f>
        <v>715145.62377157074</v>
      </c>
      <c r="N115" s="7" cm="1">
        <f t="array" ref="N115">SUMPRODUCT(--($C$71:N$71&gt;N$104-'Operation Life Time'!$D$5),ET_Cost_of_ELCgen_InvestmentCos!$C82:'ET_Cost_of_ELCgen_InvestmentCos'!N82)*'Operation Life Time'!$E15</f>
        <v>715145.62377157074</v>
      </c>
      <c r="O115" s="7" cm="1">
        <f t="array" ref="O115">SUMPRODUCT(--($C$71:O$71&gt;O$104-'Operation Life Time'!$D$5),ET_Cost_of_ELCgen_InvestmentCos!$C82:'ET_Cost_of_ELCgen_InvestmentCos'!O82)*'Operation Life Time'!$E15</f>
        <v>715145.62377157074</v>
      </c>
      <c r="P115" s="7" cm="1">
        <f t="array" ref="P115">SUMPRODUCT(--($C$71:P$71&gt;P$104-'Operation Life Time'!$D$5),ET_Cost_of_ELCgen_InvestmentCos!$C82:'ET_Cost_of_ELCgen_InvestmentCos'!P82)*'Operation Life Time'!$E15</f>
        <v>715145.62377157074</v>
      </c>
      <c r="Q115" s="7" cm="1">
        <f t="array" ref="Q115">SUMPRODUCT(--($C$71:Q$71&gt;Q$104-'Operation Life Time'!$D$5),ET_Cost_of_ELCgen_InvestmentCos!$C82:'ET_Cost_of_ELCgen_InvestmentCos'!Q82)*'Operation Life Time'!$E15</f>
        <v>715145.62377157074</v>
      </c>
      <c r="R115" s="7" cm="1">
        <f t="array" ref="R115">SUMPRODUCT(--($C$71:R$71&gt;R$104-'Operation Life Time'!$D$5),ET_Cost_of_ELCgen_InvestmentCos!$C82:'ET_Cost_of_ELCgen_InvestmentCos'!R82)*'Operation Life Time'!$E15</f>
        <v>715145.62377157074</v>
      </c>
      <c r="S115" s="7" cm="1">
        <f t="array" ref="S115">SUMPRODUCT(--($C$71:S$71&gt;S$104-'Operation Life Time'!$D$5),ET_Cost_of_ELCgen_InvestmentCos!$C82:'ET_Cost_of_ELCgen_InvestmentCos'!S82)*'Operation Life Time'!$E15</f>
        <v>715145.62377157074</v>
      </c>
      <c r="T115" s="7" cm="1">
        <f t="array" ref="T115">SUMPRODUCT(--($C$71:T$71&gt;T$104-'Operation Life Time'!$D$5),ET_Cost_of_ELCgen_InvestmentCos!$C82:'ET_Cost_of_ELCgen_InvestmentCos'!T82)*'Operation Life Time'!$E15</f>
        <v>715145.62377157074</v>
      </c>
      <c r="U115" s="7" cm="1">
        <f t="array" ref="U115">SUMPRODUCT(--($C$71:U$71&gt;U$104-'Operation Life Time'!$D$5),ET_Cost_of_ELCgen_InvestmentCos!$C82:'ET_Cost_of_ELCgen_InvestmentCos'!U82)*'Operation Life Time'!$E15</f>
        <v>715145.62377157074</v>
      </c>
      <c r="V115" s="7" cm="1">
        <f t="array" ref="V115">SUMPRODUCT(--($C$71:V$71&gt;V$104-'Operation Life Time'!$D$5),ET_Cost_of_ELCgen_InvestmentCos!$C82:'ET_Cost_of_ELCgen_InvestmentCos'!V82)*'Operation Life Time'!$E15</f>
        <v>715145.62377157074</v>
      </c>
      <c r="W115" s="7" cm="1">
        <f t="array" ref="W115">SUMPRODUCT(--($C$71:W$71&gt;W$104-'Operation Life Time'!$D$5),ET_Cost_of_ELCgen_InvestmentCos!$C82:'ET_Cost_of_ELCgen_InvestmentCos'!W82)*'Operation Life Time'!$E15</f>
        <v>715145.62377157074</v>
      </c>
      <c r="X115" s="7" cm="1">
        <f t="array" ref="X115">SUMPRODUCT(--($C$71:X$71&gt;X$104-'Operation Life Time'!$D$5),ET_Cost_of_ELCgen_InvestmentCos!$C82:'ET_Cost_of_ELCgen_InvestmentCos'!X82)*'Operation Life Time'!$E15</f>
        <v>715145.62377157074</v>
      </c>
      <c r="Y115" s="7" cm="1">
        <f t="array" ref="Y115">SUMPRODUCT(--($C$71:Y$71&gt;Y$104-'Operation Life Time'!$D$5),ET_Cost_of_ELCgen_InvestmentCos!$C82:'ET_Cost_of_ELCgen_InvestmentCos'!Y82)*'Operation Life Time'!$E15</f>
        <v>715145.62377157074</v>
      </c>
      <c r="Z115" s="7" cm="1">
        <f t="array" ref="Z115">SUMPRODUCT(--($C$71:Z$71&gt;Z$104-'Operation Life Time'!$D$5),ET_Cost_of_ELCgen_InvestmentCos!$C82:'ET_Cost_of_ELCgen_InvestmentCos'!Z82)*'Operation Life Time'!$E15</f>
        <v>715145.62377157074</v>
      </c>
      <c r="AA115" s="7" cm="1">
        <f t="array" ref="AA115">SUMPRODUCT(--($C$71:AA$71&gt;AA$104-'Operation Life Time'!$D$5),ET_Cost_of_ELCgen_InvestmentCos!$C82:'ET_Cost_of_ELCgen_InvestmentCos'!AA82)*'Operation Life Time'!$E15</f>
        <v>715145.62377157074</v>
      </c>
      <c r="AB115" s="7" cm="1">
        <f t="array" ref="AB115">SUMPRODUCT(--($C$71:AB$71&gt;AB$104-'Operation Life Time'!$D$5),ET_Cost_of_ELCgen_InvestmentCos!$C82:'ET_Cost_of_ELCgen_InvestmentCos'!AB82)*'Operation Life Time'!$E15</f>
        <v>715145.62377157074</v>
      </c>
      <c r="AC115" s="7" cm="1">
        <f t="array" ref="AC115">SUMPRODUCT(--($C$71:AC$71&gt;AC$104-'Operation Life Time'!$D$5),ET_Cost_of_ELCgen_InvestmentCos!$C82:'ET_Cost_of_ELCgen_InvestmentCos'!AC82)*'Operation Life Time'!$E15</f>
        <v>715145.62377157074</v>
      </c>
      <c r="AD115" s="7" cm="1">
        <f t="array" ref="AD115">SUMPRODUCT(--($C$71:AD$71&gt;AD$104-'Operation Life Time'!$D$5),ET_Cost_of_ELCgen_InvestmentCos!$C82:'ET_Cost_of_ELCgen_InvestmentCos'!AD82)*'Operation Life Time'!$E15</f>
        <v>715145.62377157074</v>
      </c>
      <c r="AE115" s="7" cm="1">
        <f t="array" ref="AE115">SUMPRODUCT(--($C$71:AE$71&gt;AE$104-'Operation Life Time'!$D$5),ET_Cost_of_ELCgen_InvestmentCos!$C82:'ET_Cost_of_ELCgen_InvestmentCos'!AE82)*'Operation Life Time'!$E15</f>
        <v>715145.62377157074</v>
      </c>
      <c r="AF115" s="7" cm="1">
        <f t="array" ref="AF115">SUMPRODUCT(--($C$71:AF$71&gt;AF$104-'Operation Life Time'!$D$5),ET_Cost_of_ELCgen_InvestmentCos!$C82:'ET_Cost_of_ELCgen_InvestmentCos'!AF82)*'Operation Life Time'!$E15</f>
        <v>715145.62377157074</v>
      </c>
      <c r="AG115" s="7" cm="1">
        <f t="array" ref="AG115">SUMPRODUCT(--($C$71:AG$71&gt;AG$104-'Operation Life Time'!$D$5),ET_Cost_of_ELCgen_InvestmentCos!$C82:'ET_Cost_of_ELCgen_InvestmentCos'!AG82)*'Operation Life Time'!$E15</f>
        <v>715145.62377157074</v>
      </c>
      <c r="AH115" s="7" cm="1">
        <f t="array" ref="AH115">SUMPRODUCT(--($C$71:AH$71&gt;AH$104-'Operation Life Time'!$D$5),ET_Cost_of_ELCgen_InvestmentCos!$C82:'ET_Cost_of_ELCgen_InvestmentCos'!AH82)*'Operation Life Time'!$E15</f>
        <v>715145.62377157074</v>
      </c>
    </row>
    <row r="116" spans="1:34" x14ac:dyDescent="0.25">
      <c r="A116" s="1" t="s">
        <v>31</v>
      </c>
      <c r="B116" s="1" t="s">
        <v>65</v>
      </c>
      <c r="C116" s="7">
        <f>C83*'Operation Life Time'!$E16</f>
        <v>0</v>
      </c>
      <c r="D116" s="7" cm="1">
        <f t="array" ref="D116">SUMPRODUCT(--($C$71:D$71&gt;D$104-'Operation Life Time'!$D$5),ET_Cost_of_ELCgen_InvestmentCos!$C83:'ET_Cost_of_ELCgen_InvestmentCos'!D83)*'Operation Life Time'!$E16</f>
        <v>2.3656867699153619</v>
      </c>
      <c r="E116" s="7" cm="1">
        <f t="array" ref="E116">SUMPRODUCT(--($C$71:E$71&gt;E$104-'Operation Life Time'!$D$5),ET_Cost_of_ELCgen_InvestmentCos!$C83:'ET_Cost_of_ELCgen_InvestmentCos'!E83)*'Operation Life Time'!$E16</f>
        <v>4.7077165882714089</v>
      </c>
      <c r="F116" s="7" cm="1">
        <f t="array" ref="F116">SUMPRODUCT(--($C$71:F$71&gt;F$104-'Operation Life Time'!$D$5),ET_Cost_of_ELCgen_InvestmentCos!$C83:'ET_Cost_of_ELCgen_InvestmentCos'!F83)*'Operation Life Time'!$E16</f>
        <v>51.075173924206041</v>
      </c>
      <c r="G116" s="7" cm="1">
        <f t="array" ref="G116">SUMPRODUCT(--($C$71:G$71&gt;G$104-'Operation Life Time'!$D$5),ET_Cost_of_ELCgen_InvestmentCos!$C83:'ET_Cost_of_ELCgen_InvestmentCos'!G83)*'Operation Life Time'!$E16</f>
        <v>96.969492228954365</v>
      </c>
      <c r="H116" s="7" cm="1">
        <f t="array" ref="H116">SUMPRODUCT(--($C$71:H$71&gt;H$104-'Operation Life Time'!$D$5),ET_Cost_of_ELCgen_InvestmentCos!$C83:'ET_Cost_of_ELCgen_InvestmentCos'!H83)*'Operation Life Time'!$E16</f>
        <v>142.3906715025164</v>
      </c>
      <c r="I116" s="7" cm="1">
        <f t="array" ref="I116">SUMPRODUCT(--($C$71:I$71&gt;I$104-'Operation Life Time'!$D$5),ET_Cost_of_ELCgen_InvestmentCos!$C83:'ET_Cost_of_ELCgen_InvestmentCos'!I83)*'Operation Life Time'!$E16</f>
        <v>142.3906715025164</v>
      </c>
      <c r="J116" s="7" cm="1">
        <f t="array" ref="J116">SUMPRODUCT(--($C$71:J$71&gt;J$104-'Operation Life Time'!$D$5),ET_Cost_of_ELCgen_InvestmentCos!$C83:'ET_Cost_of_ELCgen_InvestmentCos'!J83)*'Operation Life Time'!$E16</f>
        <v>142.3906715025164</v>
      </c>
      <c r="K116" s="7" cm="1">
        <f t="array" ref="K116">SUMPRODUCT(--($C$71:K$71&gt;K$104-'Operation Life Time'!$D$5),ET_Cost_of_ELCgen_InvestmentCos!$C83:'ET_Cost_of_ELCgen_InvestmentCos'!K83)*'Operation Life Time'!$E16</f>
        <v>142.3906715025164</v>
      </c>
      <c r="L116" s="7" cm="1">
        <f t="array" ref="L116">SUMPRODUCT(--($C$71:L$71&gt;L$104-'Operation Life Time'!$D$5),ET_Cost_of_ELCgen_InvestmentCos!$C83:'ET_Cost_of_ELCgen_InvestmentCos'!L83)*'Operation Life Time'!$E16</f>
        <v>142.3906715025164</v>
      </c>
      <c r="M116" s="7" cm="1">
        <f t="array" ref="M116">SUMPRODUCT(--($C$71:M$71&gt;M$104-'Operation Life Time'!$D$5),ET_Cost_of_ELCgen_InvestmentCos!$C83:'ET_Cost_of_ELCgen_InvestmentCos'!M83)*'Operation Life Time'!$E16</f>
        <v>142.3906715025164</v>
      </c>
      <c r="N116" s="7" cm="1">
        <f t="array" ref="N116">SUMPRODUCT(--($C$71:N$71&gt;N$104-'Operation Life Time'!$D$5),ET_Cost_of_ELCgen_InvestmentCos!$C83:'ET_Cost_of_ELCgen_InvestmentCos'!N83)*'Operation Life Time'!$E16</f>
        <v>142.3906715025164</v>
      </c>
      <c r="O116" s="7" cm="1">
        <f t="array" ref="O116">SUMPRODUCT(--($C$71:O$71&gt;O$104-'Operation Life Time'!$D$5),ET_Cost_of_ELCgen_InvestmentCos!$C83:'ET_Cost_of_ELCgen_InvestmentCos'!O83)*'Operation Life Time'!$E16</f>
        <v>142.3906715025164</v>
      </c>
      <c r="P116" s="7" cm="1">
        <f t="array" ref="P116">SUMPRODUCT(--($C$71:P$71&gt;P$104-'Operation Life Time'!$D$5),ET_Cost_of_ELCgen_InvestmentCos!$C83:'ET_Cost_of_ELCgen_InvestmentCos'!P83)*'Operation Life Time'!$E16</f>
        <v>142.3906715025164</v>
      </c>
      <c r="Q116" s="7" cm="1">
        <f t="array" ref="Q116">SUMPRODUCT(--($C$71:Q$71&gt;Q$104-'Operation Life Time'!$D$5),ET_Cost_of_ELCgen_InvestmentCos!$C83:'ET_Cost_of_ELCgen_InvestmentCos'!Q83)*'Operation Life Time'!$E16</f>
        <v>142.3906715025164</v>
      </c>
      <c r="R116" s="7" cm="1">
        <f t="array" ref="R116">SUMPRODUCT(--($C$71:R$71&gt;R$104-'Operation Life Time'!$D$5),ET_Cost_of_ELCgen_InvestmentCos!$C83:'ET_Cost_of_ELCgen_InvestmentCos'!R83)*'Operation Life Time'!$E16</f>
        <v>184.02673852658802</v>
      </c>
      <c r="S116" s="7" cm="1">
        <f t="array" ref="S116">SUMPRODUCT(--($C$71:S$71&gt;S$104-'Operation Life Time'!$D$5),ET_Cost_of_ELCgen_InvestmentCos!$C83:'ET_Cost_of_ELCgen_InvestmentCos'!S83)*'Operation Life Time'!$E16</f>
        <v>225.42615217490498</v>
      </c>
      <c r="T116" s="7" cm="1">
        <f t="array" ref="T116">SUMPRODUCT(--($C$71:T$71&gt;T$104-'Operation Life Time'!$D$5),ET_Cost_of_ELCgen_InvestmentCos!$C83:'ET_Cost_of_ELCgen_InvestmentCos'!T83)*'Operation Life Time'!$E16</f>
        <v>266.58908016779031</v>
      </c>
      <c r="U116" s="7" cm="1">
        <f t="array" ref="U116">SUMPRODUCT(--($C$71:U$71&gt;U$104-'Operation Life Time'!$D$5),ET_Cost_of_ELCgen_InvestmentCos!$C83:'ET_Cost_of_ELCgen_InvestmentCos'!U83)*'Operation Life Time'!$E16</f>
        <v>307.51535478492093</v>
      </c>
      <c r="V116" s="7" cm="1">
        <f t="array" ref="V116">SUMPRODUCT(--($C$71:V$71&gt;V$104-'Operation Life Time'!$D$5),ET_Cost_of_ELCgen_InvestmentCos!$C83:'ET_Cost_of_ELCgen_InvestmentCos'!V83)*'Operation Life Time'!$E16</f>
        <v>307.51535478492093</v>
      </c>
      <c r="W116" s="7" cm="1">
        <f t="array" ref="W116">SUMPRODUCT(--($C$71:W$71&gt;W$104-'Operation Life Time'!$D$5),ET_Cost_of_ELCgen_InvestmentCos!$C83:'ET_Cost_of_ELCgen_InvestmentCos'!W83)*'Operation Life Time'!$E16</f>
        <v>307.51535478492093</v>
      </c>
      <c r="X116" s="7" cm="1">
        <f t="array" ref="X116">SUMPRODUCT(--($C$71:X$71&gt;X$104-'Operation Life Time'!$D$5),ET_Cost_of_ELCgen_InvestmentCos!$C83:'ET_Cost_of_ELCgen_InvestmentCos'!X83)*'Operation Life Time'!$E16</f>
        <v>307.51535478492093</v>
      </c>
      <c r="Y116" s="7" cm="1">
        <f t="array" ref="Y116">SUMPRODUCT(--($C$71:Y$71&gt;Y$104-'Operation Life Time'!$D$5),ET_Cost_of_ELCgen_InvestmentCos!$C83:'ET_Cost_of_ELCgen_InvestmentCos'!Y83)*'Operation Life Time'!$E16</f>
        <v>307.51535478492093</v>
      </c>
      <c r="Z116" s="7" cm="1">
        <f t="array" ref="Z116">SUMPRODUCT(--($C$71:Z$71&gt;Z$104-'Operation Life Time'!$D$5),ET_Cost_of_ELCgen_InvestmentCos!$C83:'ET_Cost_of_ELCgen_InvestmentCos'!Z83)*'Operation Life Time'!$E16</f>
        <v>307.51535478492093</v>
      </c>
      <c r="AA116" s="7" cm="1">
        <f t="array" ref="AA116">SUMPRODUCT(--($C$71:AA$71&gt;AA$104-'Operation Life Time'!$D$5),ET_Cost_of_ELCgen_InvestmentCos!$C83:'ET_Cost_of_ELCgen_InvestmentCos'!AA83)*'Operation Life Time'!$E16</f>
        <v>307.51535478492093</v>
      </c>
      <c r="AB116" s="7" cm="1">
        <f t="array" ref="AB116">SUMPRODUCT(--($C$71:AB$71&gt;AB$104-'Operation Life Time'!$D$5),ET_Cost_of_ELCgen_InvestmentCos!$C83:'ET_Cost_of_ELCgen_InvestmentCos'!AB83)*'Operation Life Time'!$E16</f>
        <v>307.51535478492093</v>
      </c>
      <c r="AC116" s="7" cm="1">
        <f t="array" ref="AC116">SUMPRODUCT(--($C$71:AC$71&gt;AC$104-'Operation Life Time'!$D$5),ET_Cost_of_ELCgen_InvestmentCos!$C83:'ET_Cost_of_ELCgen_InvestmentCos'!AC83)*'Operation Life Time'!$E16</f>
        <v>307.51535478492093</v>
      </c>
      <c r="AD116" s="7" cm="1">
        <f t="array" ref="AD116">SUMPRODUCT(--($C$71:AD$71&gt;AD$104-'Operation Life Time'!$D$5),ET_Cost_of_ELCgen_InvestmentCos!$C83:'ET_Cost_of_ELCgen_InvestmentCos'!AD83)*'Operation Life Time'!$E16</f>
        <v>307.51535478492093</v>
      </c>
      <c r="AE116" s="7" cm="1">
        <f t="array" ref="AE116">SUMPRODUCT(--($C$71:AE$71&gt;AE$104-'Operation Life Time'!$D$5),ET_Cost_of_ELCgen_InvestmentCos!$C83:'ET_Cost_of_ELCgen_InvestmentCos'!AE83)*'Operation Life Time'!$E16</f>
        <v>307.51535478492093</v>
      </c>
      <c r="AF116" s="7" cm="1">
        <f t="array" ref="AF116">SUMPRODUCT(--($C$71:AF$71&gt;AF$104-'Operation Life Time'!$D$5),ET_Cost_of_ELCgen_InvestmentCos!$C83:'ET_Cost_of_ELCgen_InvestmentCos'!AF83)*'Operation Life Time'!$E16</f>
        <v>307.51535478492093</v>
      </c>
      <c r="AG116" s="7" cm="1">
        <f t="array" ref="AG116">SUMPRODUCT(--($C$71:AG$71&gt;AG$104-'Operation Life Time'!$D$5),ET_Cost_of_ELCgen_InvestmentCos!$C83:'ET_Cost_of_ELCgen_InvestmentCos'!AG83)*'Operation Life Time'!$E16</f>
        <v>307.51535478492093</v>
      </c>
      <c r="AH116" s="7" cm="1">
        <f t="array" ref="AH116">SUMPRODUCT(--($C$71:AH$71&gt;AH$104-'Operation Life Time'!$D$5),ET_Cost_of_ELCgen_InvestmentCos!$C83:'ET_Cost_of_ELCgen_InvestmentCos'!AH83)*'Operation Life Time'!$E16</f>
        <v>307.51535478492093</v>
      </c>
    </row>
    <row r="117" spans="1:34" x14ac:dyDescent="0.25">
      <c r="A117" s="1" t="s">
        <v>32</v>
      </c>
      <c r="B117" s="1" t="s">
        <v>66</v>
      </c>
      <c r="C117" s="7">
        <f>C84*'Operation Life Time'!$E17</f>
        <v>0</v>
      </c>
      <c r="D117" s="7" cm="1">
        <f t="array" ref="D117">SUMPRODUCT(--($C$71:D$71&gt;D$104-'Operation Life Time'!$D$5),ET_Cost_of_ELCgen_InvestmentCos!$C84:'ET_Cost_of_ELCgen_InvestmentCos'!D84)*'Operation Life Time'!$E17</f>
        <v>0</v>
      </c>
      <c r="E117" s="7" cm="1">
        <f t="array" ref="E117">SUMPRODUCT(--($C$71:E$71&gt;E$104-'Operation Life Time'!$D$5),ET_Cost_of_ELCgen_InvestmentCos!$C84:'ET_Cost_of_ELCgen_InvestmentCos'!E84)*'Operation Life Time'!$E17</f>
        <v>0</v>
      </c>
      <c r="F117" s="7" cm="1">
        <f t="array" ref="F117">SUMPRODUCT(--($C$71:F$71&gt;F$104-'Operation Life Time'!$D$5),ET_Cost_of_ELCgen_InvestmentCos!$C84:'ET_Cost_of_ELCgen_InvestmentCos'!F84)*'Operation Life Time'!$E17</f>
        <v>0</v>
      </c>
      <c r="G117" s="7" cm="1">
        <f t="array" ref="G117">SUMPRODUCT(--($C$71:G$71&gt;G$104-'Operation Life Time'!$D$5),ET_Cost_of_ELCgen_InvestmentCos!$C84:'ET_Cost_of_ELCgen_InvestmentCos'!G84)*'Operation Life Time'!$E17</f>
        <v>0</v>
      </c>
      <c r="H117" s="7" cm="1">
        <f t="array" ref="H117">SUMPRODUCT(--($C$71:H$71&gt;H$104-'Operation Life Time'!$D$5),ET_Cost_of_ELCgen_InvestmentCos!$C84:'ET_Cost_of_ELCgen_InvestmentCos'!H84)*'Operation Life Time'!$E17</f>
        <v>0</v>
      </c>
      <c r="I117" s="7" cm="1">
        <f t="array" ref="I117">SUMPRODUCT(--($C$71:I$71&gt;I$104-'Operation Life Time'!$D$5),ET_Cost_of_ELCgen_InvestmentCos!$C84:'ET_Cost_of_ELCgen_InvestmentCos'!I84)*'Operation Life Time'!$E17</f>
        <v>0</v>
      </c>
      <c r="J117" s="7" cm="1">
        <f t="array" ref="J117">SUMPRODUCT(--($C$71:J$71&gt;J$104-'Operation Life Time'!$D$5),ET_Cost_of_ELCgen_InvestmentCos!$C84:'ET_Cost_of_ELCgen_InvestmentCos'!J84)*'Operation Life Time'!$E17</f>
        <v>0</v>
      </c>
      <c r="K117" s="7" cm="1">
        <f t="array" ref="K117">SUMPRODUCT(--($C$71:K$71&gt;K$104-'Operation Life Time'!$D$5),ET_Cost_of_ELCgen_InvestmentCos!$C84:'ET_Cost_of_ELCgen_InvestmentCos'!K84)*'Operation Life Time'!$E17</f>
        <v>0</v>
      </c>
      <c r="L117" s="7" cm="1">
        <f t="array" ref="L117">SUMPRODUCT(--($C$71:L$71&gt;L$104-'Operation Life Time'!$D$5),ET_Cost_of_ELCgen_InvestmentCos!$C84:'ET_Cost_of_ELCgen_InvestmentCos'!L84)*'Operation Life Time'!$E17</f>
        <v>0</v>
      </c>
      <c r="M117" s="7" cm="1">
        <f t="array" ref="M117">SUMPRODUCT(--($C$71:M$71&gt;M$104-'Operation Life Time'!$D$5),ET_Cost_of_ELCgen_InvestmentCos!$C84:'ET_Cost_of_ELCgen_InvestmentCos'!M84)*'Operation Life Time'!$E17</f>
        <v>0</v>
      </c>
      <c r="N117" s="7" cm="1">
        <f t="array" ref="N117">SUMPRODUCT(--($C$71:N$71&gt;N$104-'Operation Life Time'!$D$5),ET_Cost_of_ELCgen_InvestmentCos!$C84:'ET_Cost_of_ELCgen_InvestmentCos'!N84)*'Operation Life Time'!$E17</f>
        <v>0</v>
      </c>
      <c r="O117" s="7" cm="1">
        <f t="array" ref="O117">SUMPRODUCT(--($C$71:O$71&gt;O$104-'Operation Life Time'!$D$5),ET_Cost_of_ELCgen_InvestmentCos!$C84:'ET_Cost_of_ELCgen_InvestmentCos'!O84)*'Operation Life Time'!$E17</f>
        <v>0</v>
      </c>
      <c r="P117" s="7" cm="1">
        <f t="array" ref="P117">SUMPRODUCT(--($C$71:P$71&gt;P$104-'Operation Life Time'!$D$5),ET_Cost_of_ELCgen_InvestmentCos!$C84:'ET_Cost_of_ELCgen_InvestmentCos'!P84)*'Operation Life Time'!$E17</f>
        <v>0</v>
      </c>
      <c r="Q117" s="7" cm="1">
        <f t="array" ref="Q117">SUMPRODUCT(--($C$71:Q$71&gt;Q$104-'Operation Life Time'!$D$5),ET_Cost_of_ELCgen_InvestmentCos!$C84:'ET_Cost_of_ELCgen_InvestmentCos'!Q84)*'Operation Life Time'!$E17</f>
        <v>0</v>
      </c>
      <c r="R117" s="7" cm="1">
        <f t="array" ref="R117">SUMPRODUCT(--($C$71:R$71&gt;R$104-'Operation Life Time'!$D$5),ET_Cost_of_ELCgen_InvestmentCos!$C84:'ET_Cost_of_ELCgen_InvestmentCos'!R84)*'Operation Life Time'!$E17</f>
        <v>0</v>
      </c>
      <c r="S117" s="7" cm="1">
        <f t="array" ref="S117">SUMPRODUCT(--($C$71:S$71&gt;S$104-'Operation Life Time'!$D$5),ET_Cost_of_ELCgen_InvestmentCos!$C84:'ET_Cost_of_ELCgen_InvestmentCos'!S84)*'Operation Life Time'!$E17</f>
        <v>0</v>
      </c>
      <c r="T117" s="7" cm="1">
        <f t="array" ref="T117">SUMPRODUCT(--($C$71:T$71&gt;T$104-'Operation Life Time'!$D$5),ET_Cost_of_ELCgen_InvestmentCos!$C84:'ET_Cost_of_ELCgen_InvestmentCos'!T84)*'Operation Life Time'!$E17</f>
        <v>0</v>
      </c>
      <c r="U117" s="7" cm="1">
        <f t="array" ref="U117">SUMPRODUCT(--($C$71:U$71&gt;U$104-'Operation Life Time'!$D$5),ET_Cost_of_ELCgen_InvestmentCos!$C84:'ET_Cost_of_ELCgen_InvestmentCos'!U84)*'Operation Life Time'!$E17</f>
        <v>0</v>
      </c>
      <c r="V117" s="7" cm="1">
        <f t="array" ref="V117">SUMPRODUCT(--($C$71:V$71&gt;V$104-'Operation Life Time'!$D$5),ET_Cost_of_ELCgen_InvestmentCos!$C84:'ET_Cost_of_ELCgen_InvestmentCos'!V84)*'Operation Life Time'!$E17</f>
        <v>0</v>
      </c>
      <c r="W117" s="7" cm="1">
        <f t="array" ref="W117">SUMPRODUCT(--($C$71:W$71&gt;W$104-'Operation Life Time'!$D$5),ET_Cost_of_ELCgen_InvestmentCos!$C84:'ET_Cost_of_ELCgen_InvestmentCos'!W84)*'Operation Life Time'!$E17</f>
        <v>0</v>
      </c>
      <c r="X117" s="7" cm="1">
        <f t="array" ref="X117">SUMPRODUCT(--($C$71:X$71&gt;X$104-'Operation Life Time'!$D$5),ET_Cost_of_ELCgen_InvestmentCos!$C84:'ET_Cost_of_ELCgen_InvestmentCos'!X84)*'Operation Life Time'!$E17</f>
        <v>0</v>
      </c>
      <c r="Y117" s="7" cm="1">
        <f t="array" ref="Y117">SUMPRODUCT(--($C$71:Y$71&gt;Y$104-'Operation Life Time'!$D$5),ET_Cost_of_ELCgen_InvestmentCos!$C84:'ET_Cost_of_ELCgen_InvestmentCos'!Y84)*'Operation Life Time'!$E17</f>
        <v>0</v>
      </c>
      <c r="Z117" s="7" cm="1">
        <f t="array" ref="Z117">SUMPRODUCT(--($C$71:Z$71&gt;Z$104-'Operation Life Time'!$D$5),ET_Cost_of_ELCgen_InvestmentCos!$C84:'ET_Cost_of_ELCgen_InvestmentCos'!Z84)*'Operation Life Time'!$E17</f>
        <v>0</v>
      </c>
      <c r="AA117" s="7" cm="1">
        <f t="array" ref="AA117">SUMPRODUCT(--($C$71:AA$71&gt;AA$104-'Operation Life Time'!$D$5),ET_Cost_of_ELCgen_InvestmentCos!$C84:'ET_Cost_of_ELCgen_InvestmentCos'!AA84)*'Operation Life Time'!$E17</f>
        <v>0</v>
      </c>
      <c r="AB117" s="7" cm="1">
        <f t="array" ref="AB117">SUMPRODUCT(--($C$71:AB$71&gt;AB$104-'Operation Life Time'!$D$5),ET_Cost_of_ELCgen_InvestmentCos!$C84:'ET_Cost_of_ELCgen_InvestmentCos'!AB84)*'Operation Life Time'!$E17</f>
        <v>0</v>
      </c>
      <c r="AC117" s="7" cm="1">
        <f t="array" ref="AC117">SUMPRODUCT(--($C$71:AC$71&gt;AC$104-'Operation Life Time'!$D$5),ET_Cost_of_ELCgen_InvestmentCos!$C84:'ET_Cost_of_ELCgen_InvestmentCos'!AC84)*'Operation Life Time'!$E17</f>
        <v>0</v>
      </c>
      <c r="AD117" s="7" cm="1">
        <f t="array" ref="AD117">SUMPRODUCT(--($C$71:AD$71&gt;AD$104-'Operation Life Time'!$D$5),ET_Cost_of_ELCgen_InvestmentCos!$C84:'ET_Cost_of_ELCgen_InvestmentCos'!AD84)*'Operation Life Time'!$E17</f>
        <v>0</v>
      </c>
      <c r="AE117" s="7" cm="1">
        <f t="array" ref="AE117">SUMPRODUCT(--($C$71:AE$71&gt;AE$104-'Operation Life Time'!$D$5),ET_Cost_of_ELCgen_InvestmentCos!$C84:'ET_Cost_of_ELCgen_InvestmentCos'!AE84)*'Operation Life Time'!$E17</f>
        <v>0</v>
      </c>
      <c r="AF117" s="7" cm="1">
        <f t="array" ref="AF117">SUMPRODUCT(--($C$71:AF$71&gt;AF$104-'Operation Life Time'!$D$5),ET_Cost_of_ELCgen_InvestmentCos!$C84:'ET_Cost_of_ELCgen_InvestmentCos'!AF84)*'Operation Life Time'!$E17</f>
        <v>0</v>
      </c>
      <c r="AG117" s="7" cm="1">
        <f t="array" ref="AG117">SUMPRODUCT(--($C$71:AG$71&gt;AG$104-'Operation Life Time'!$D$5),ET_Cost_of_ELCgen_InvestmentCos!$C84:'ET_Cost_of_ELCgen_InvestmentCos'!AG84)*'Operation Life Time'!$E17</f>
        <v>0</v>
      </c>
      <c r="AH117" s="7" cm="1">
        <f t="array" ref="AH117">SUMPRODUCT(--($C$71:AH$71&gt;AH$104-'Operation Life Time'!$D$5),ET_Cost_of_ELCgen_InvestmentCos!$C84:'ET_Cost_of_ELCgen_InvestmentCos'!AH84)*'Operation Life Time'!$E17</f>
        <v>0</v>
      </c>
    </row>
    <row r="118" spans="1:34" x14ac:dyDescent="0.25">
      <c r="A118" s="1" t="s">
        <v>91</v>
      </c>
      <c r="B118" s="1" t="s">
        <v>98</v>
      </c>
      <c r="C118" s="7">
        <f>C85*'Operation Life Time'!$E18</f>
        <v>0</v>
      </c>
      <c r="D118" s="7" cm="1">
        <f t="array" ref="D118">SUMPRODUCT(--($C$71:D$71&gt;D$104-'Operation Life Time'!$D$5),ET_Cost_of_ELCgen_InvestmentCos!$C85:'ET_Cost_of_ELCgen_InvestmentCos'!D85)*'Operation Life Time'!$E18</f>
        <v>0</v>
      </c>
      <c r="E118" s="7" cm="1">
        <f t="array" ref="E118">SUMPRODUCT(--($C$71:E$71&gt;E$104-'Operation Life Time'!$D$5),ET_Cost_of_ELCgen_InvestmentCos!$C85:'ET_Cost_of_ELCgen_InvestmentCos'!E85)*'Operation Life Time'!$E18</f>
        <v>0</v>
      </c>
      <c r="F118" s="7" cm="1">
        <f t="array" ref="F118">SUMPRODUCT(--($C$71:F$71&gt;F$104-'Operation Life Time'!$D$5),ET_Cost_of_ELCgen_InvestmentCos!$C85:'ET_Cost_of_ELCgen_InvestmentCos'!F85)*'Operation Life Time'!$E18</f>
        <v>0</v>
      </c>
      <c r="G118" s="7" cm="1">
        <f t="array" ref="G118">SUMPRODUCT(--($C$71:G$71&gt;G$104-'Operation Life Time'!$D$5),ET_Cost_of_ELCgen_InvestmentCos!$C85:'ET_Cost_of_ELCgen_InvestmentCos'!G85)*'Operation Life Time'!$E18</f>
        <v>427.15647897872185</v>
      </c>
      <c r="H118" s="7" cm="1">
        <f t="array" ref="H118">SUMPRODUCT(--($C$71:H$71&gt;H$104-'Operation Life Time'!$D$5),ET_Cost_of_ELCgen_InvestmentCos!$C85:'ET_Cost_of_ELCgen_InvestmentCos'!H85)*'Operation Life Time'!$E18</f>
        <v>427.15647897872185</v>
      </c>
      <c r="I118" s="7" cm="1">
        <f t="array" ref="I118">SUMPRODUCT(--($C$71:I$71&gt;I$104-'Operation Life Time'!$D$5),ET_Cost_of_ELCgen_InvestmentCos!$C85:'ET_Cost_of_ELCgen_InvestmentCos'!I85)*'Operation Life Time'!$E18</f>
        <v>427.15647897872185</v>
      </c>
      <c r="J118" s="7" cm="1">
        <f t="array" ref="J118">SUMPRODUCT(--($C$71:J$71&gt;J$104-'Operation Life Time'!$D$5),ET_Cost_of_ELCgen_InvestmentCos!$C85:'ET_Cost_of_ELCgen_InvestmentCos'!J85)*'Operation Life Time'!$E18</f>
        <v>427.15647897872185</v>
      </c>
      <c r="K118" s="7" cm="1">
        <f t="array" ref="K118">SUMPRODUCT(--($C$71:K$71&gt;K$104-'Operation Life Time'!$D$5),ET_Cost_of_ELCgen_InvestmentCos!$C85:'ET_Cost_of_ELCgen_InvestmentCos'!K85)*'Operation Life Time'!$E18</f>
        <v>427.15647897872185</v>
      </c>
      <c r="L118" s="7" cm="1">
        <f t="array" ref="L118">SUMPRODUCT(--($C$71:L$71&gt;L$104-'Operation Life Time'!$D$5),ET_Cost_of_ELCgen_InvestmentCos!$C85:'ET_Cost_of_ELCgen_InvestmentCos'!L85)*'Operation Life Time'!$E18</f>
        <v>427.15647897872185</v>
      </c>
      <c r="M118" s="7" cm="1">
        <f t="array" ref="M118">SUMPRODUCT(--($C$71:M$71&gt;M$104-'Operation Life Time'!$D$5),ET_Cost_of_ELCgen_InvestmentCos!$C85:'ET_Cost_of_ELCgen_InvestmentCos'!M85)*'Operation Life Time'!$E18</f>
        <v>427.15647897872185</v>
      </c>
      <c r="N118" s="7" cm="1">
        <f t="array" ref="N118">SUMPRODUCT(--($C$71:N$71&gt;N$104-'Operation Life Time'!$D$5),ET_Cost_of_ELCgen_InvestmentCos!$C85:'ET_Cost_of_ELCgen_InvestmentCos'!N85)*'Operation Life Time'!$E18</f>
        <v>427.15647897872185</v>
      </c>
      <c r="O118" s="7" cm="1">
        <f t="array" ref="O118">SUMPRODUCT(--($C$71:O$71&gt;O$104-'Operation Life Time'!$D$5),ET_Cost_of_ELCgen_InvestmentCos!$C85:'ET_Cost_of_ELCgen_InvestmentCos'!O85)*'Operation Life Time'!$E18</f>
        <v>427.15647897872185</v>
      </c>
      <c r="P118" s="7" cm="1">
        <f t="array" ref="P118">SUMPRODUCT(--($C$71:P$71&gt;P$104-'Operation Life Time'!$D$5),ET_Cost_of_ELCgen_InvestmentCos!$C85:'ET_Cost_of_ELCgen_InvestmentCos'!P85)*'Operation Life Time'!$E18</f>
        <v>427.15647897872185</v>
      </c>
      <c r="Q118" s="7" cm="1">
        <f t="array" ref="Q118">SUMPRODUCT(--($C$71:Q$71&gt;Q$104-'Operation Life Time'!$D$5),ET_Cost_of_ELCgen_InvestmentCos!$C85:'ET_Cost_of_ELCgen_InvestmentCos'!Q85)*'Operation Life Time'!$E18</f>
        <v>427.15647897872185</v>
      </c>
      <c r="R118" s="7" cm="1">
        <f t="array" ref="R118">SUMPRODUCT(--($C$71:R$71&gt;R$104-'Operation Life Time'!$D$5),ET_Cost_of_ELCgen_InvestmentCos!$C85:'ET_Cost_of_ELCgen_InvestmentCos'!R85)*'Operation Life Time'!$E18</f>
        <v>427.15647897872185</v>
      </c>
      <c r="S118" s="7" cm="1">
        <f t="array" ref="S118">SUMPRODUCT(--($C$71:S$71&gt;S$104-'Operation Life Time'!$D$5),ET_Cost_of_ELCgen_InvestmentCos!$C85:'ET_Cost_of_ELCgen_InvestmentCos'!S85)*'Operation Life Time'!$E18</f>
        <v>427.15647897872185</v>
      </c>
      <c r="T118" s="7" cm="1">
        <f t="array" ref="T118">SUMPRODUCT(--($C$71:T$71&gt;T$104-'Operation Life Time'!$D$5),ET_Cost_of_ELCgen_InvestmentCos!$C85:'ET_Cost_of_ELCgen_InvestmentCos'!T85)*'Operation Life Time'!$E18</f>
        <v>427.15647897872185</v>
      </c>
      <c r="U118" s="7" cm="1">
        <f t="array" ref="U118">SUMPRODUCT(--($C$71:U$71&gt;U$104-'Operation Life Time'!$D$5),ET_Cost_of_ELCgen_InvestmentCos!$C85:'ET_Cost_of_ELCgen_InvestmentCos'!U85)*'Operation Life Time'!$E18</f>
        <v>427.15647897872185</v>
      </c>
      <c r="V118" s="7" cm="1">
        <f t="array" ref="V118">SUMPRODUCT(--($C$71:V$71&gt;V$104-'Operation Life Time'!$D$5),ET_Cost_of_ELCgen_InvestmentCos!$C85:'ET_Cost_of_ELCgen_InvestmentCos'!V85)*'Operation Life Time'!$E18</f>
        <v>427.15647897872185</v>
      </c>
      <c r="W118" s="7" cm="1">
        <f t="array" ref="W118">SUMPRODUCT(--($C$71:W$71&gt;W$104-'Operation Life Time'!$D$5),ET_Cost_of_ELCgen_InvestmentCos!$C85:'ET_Cost_of_ELCgen_InvestmentCos'!W85)*'Operation Life Time'!$E18</f>
        <v>427.15647897872185</v>
      </c>
      <c r="X118" s="7" cm="1">
        <f t="array" ref="X118">SUMPRODUCT(--($C$71:X$71&gt;X$104-'Operation Life Time'!$D$5),ET_Cost_of_ELCgen_InvestmentCos!$C85:'ET_Cost_of_ELCgen_InvestmentCos'!X85)*'Operation Life Time'!$E18</f>
        <v>427.15647897872185</v>
      </c>
      <c r="Y118" s="7" cm="1">
        <f t="array" ref="Y118">SUMPRODUCT(--($C$71:Y$71&gt;Y$104-'Operation Life Time'!$D$5),ET_Cost_of_ELCgen_InvestmentCos!$C85:'ET_Cost_of_ELCgen_InvestmentCos'!Y85)*'Operation Life Time'!$E18</f>
        <v>427.15647897872185</v>
      </c>
      <c r="Z118" s="7" cm="1">
        <f t="array" ref="Z118">SUMPRODUCT(--($C$71:Z$71&gt;Z$104-'Operation Life Time'!$D$5),ET_Cost_of_ELCgen_InvestmentCos!$C85:'ET_Cost_of_ELCgen_InvestmentCos'!Z85)*'Operation Life Time'!$E18</f>
        <v>427.15647897872185</v>
      </c>
      <c r="AA118" s="7" cm="1">
        <f t="array" ref="AA118">SUMPRODUCT(--($C$71:AA$71&gt;AA$104-'Operation Life Time'!$D$5),ET_Cost_of_ELCgen_InvestmentCos!$C85:'ET_Cost_of_ELCgen_InvestmentCos'!AA85)*'Operation Life Time'!$E18</f>
        <v>427.15647897872185</v>
      </c>
      <c r="AB118" s="7" cm="1">
        <f t="array" ref="AB118">SUMPRODUCT(--($C$71:AB$71&gt;AB$104-'Operation Life Time'!$D$5),ET_Cost_of_ELCgen_InvestmentCos!$C85:'ET_Cost_of_ELCgen_InvestmentCos'!AB85)*'Operation Life Time'!$E18</f>
        <v>427.15647897872185</v>
      </c>
      <c r="AC118" s="7" cm="1">
        <f t="array" ref="AC118">SUMPRODUCT(--($C$71:AC$71&gt;AC$104-'Operation Life Time'!$D$5),ET_Cost_of_ELCgen_InvestmentCos!$C85:'ET_Cost_of_ELCgen_InvestmentCos'!AC85)*'Operation Life Time'!$E18</f>
        <v>427.15647897872185</v>
      </c>
      <c r="AD118" s="7" cm="1">
        <f t="array" ref="AD118">SUMPRODUCT(--($C$71:AD$71&gt;AD$104-'Operation Life Time'!$D$5),ET_Cost_of_ELCgen_InvestmentCos!$C85:'ET_Cost_of_ELCgen_InvestmentCos'!AD85)*'Operation Life Time'!$E18</f>
        <v>427.15647897872185</v>
      </c>
      <c r="AE118" s="7" cm="1">
        <f t="array" ref="AE118">SUMPRODUCT(--($C$71:AE$71&gt;AE$104-'Operation Life Time'!$D$5),ET_Cost_of_ELCgen_InvestmentCos!$C85:'ET_Cost_of_ELCgen_InvestmentCos'!AE85)*'Operation Life Time'!$E18</f>
        <v>427.15647897872185</v>
      </c>
      <c r="AF118" s="7" cm="1">
        <f t="array" ref="AF118">SUMPRODUCT(--($C$71:AF$71&gt;AF$104-'Operation Life Time'!$D$5),ET_Cost_of_ELCgen_InvestmentCos!$C85:'ET_Cost_of_ELCgen_InvestmentCos'!AF85)*'Operation Life Time'!$E18</f>
        <v>427.15647897872185</v>
      </c>
      <c r="AG118" s="7" cm="1">
        <f t="array" ref="AG118">SUMPRODUCT(--($C$71:AG$71&gt;AG$104-'Operation Life Time'!$D$5),ET_Cost_of_ELCgen_InvestmentCos!$C85:'ET_Cost_of_ELCgen_InvestmentCos'!AG85)*'Operation Life Time'!$E18</f>
        <v>427.15647897872185</v>
      </c>
      <c r="AH118" s="7" cm="1">
        <f t="array" ref="AH118">SUMPRODUCT(--($C$71:AH$71&gt;AH$104-'Operation Life Time'!$D$5),ET_Cost_of_ELCgen_InvestmentCos!$C85:'ET_Cost_of_ELCgen_InvestmentCos'!AH85)*'Operation Life Time'!$E18</f>
        <v>427.15647897872185</v>
      </c>
    </row>
    <row r="119" spans="1:34" x14ac:dyDescent="0.25">
      <c r="A119" s="1" t="s">
        <v>33</v>
      </c>
      <c r="B119" s="1" t="s">
        <v>69</v>
      </c>
      <c r="C119" s="7">
        <f>C86*'Operation Life Time'!$E19</f>
        <v>0</v>
      </c>
      <c r="D119" s="7" cm="1">
        <f t="array" ref="D119">SUMPRODUCT(--($C$71:D$71&gt;D$104-'Operation Life Time'!$D$5),ET_Cost_of_ELCgen_InvestmentCos!$C86:'ET_Cost_of_ELCgen_InvestmentCos'!D86)*'Operation Life Time'!$E19</f>
        <v>0</v>
      </c>
      <c r="E119" s="7" cm="1">
        <f t="array" ref="E119">SUMPRODUCT(--($C$71:E$71&gt;E$104-'Operation Life Time'!$D$5),ET_Cost_of_ELCgen_InvestmentCos!$C86:'ET_Cost_of_ELCgen_InvestmentCos'!E86)*'Operation Life Time'!$E19</f>
        <v>0</v>
      </c>
      <c r="F119" s="7" cm="1">
        <f t="array" ref="F119">SUMPRODUCT(--($C$71:F$71&gt;F$104-'Operation Life Time'!$D$5),ET_Cost_of_ELCgen_InvestmentCos!$C86:'ET_Cost_of_ELCgen_InvestmentCos'!F86)*'Operation Life Time'!$E19</f>
        <v>247.05621066229213</v>
      </c>
      <c r="G119" s="7" cm="1">
        <f t="array" ref="G119">SUMPRODUCT(--($C$71:G$71&gt;G$104-'Operation Life Time'!$D$5),ET_Cost_of_ELCgen_InvestmentCos!$C86:'ET_Cost_of_ELCgen_InvestmentCos'!G86)*'Operation Life Time'!$E19</f>
        <v>247.39279806127166</v>
      </c>
      <c r="H119" s="7" cm="1">
        <f t="array" ref="H119">SUMPRODUCT(--($C$71:H$71&gt;H$104-'Operation Life Time'!$D$5),ET_Cost_of_ELCgen_InvestmentCos!$C86:'ET_Cost_of_ELCgen_InvestmentCos'!H86)*'Operation Life Time'!$E19</f>
        <v>247.7260125435285</v>
      </c>
      <c r="I119" s="7" cm="1">
        <f t="array" ref="I119">SUMPRODUCT(--($C$71:I$71&gt;I$104-'Operation Life Time'!$D$5),ET_Cost_of_ELCgen_InvestmentCos!$C86:'ET_Cost_of_ELCgen_InvestmentCos'!I86)*'Operation Life Time'!$E19</f>
        <v>248.05585065674239</v>
      </c>
      <c r="J119" s="7" cm="1">
        <f t="array" ref="J119">SUMPRODUCT(--($C$71:J$71&gt;J$104-'Operation Life Time'!$D$5),ET_Cost_of_ELCgen_InvestmentCos!$C86:'ET_Cost_of_ELCgen_InvestmentCos'!J86)*'Operation Life Time'!$E19</f>
        <v>248.38231240091341</v>
      </c>
      <c r="K119" s="7" cm="1">
        <f t="array" ref="K119">SUMPRODUCT(--($C$71:K$71&gt;K$104-'Operation Life Time'!$D$5),ET_Cost_of_ELCgen_InvestmentCos!$C86:'ET_Cost_of_ELCgen_InvestmentCos'!K86)*'Operation Life Time'!$E19</f>
        <v>248.70540122836178</v>
      </c>
      <c r="L119" s="7" cm="1">
        <f t="array" ref="L119">SUMPRODUCT(--($C$71:L$71&gt;L$104-'Operation Life Time'!$D$5),ET_Cost_of_ELCgen_InvestmentCos!$C86:'ET_Cost_of_ELCgen_InvestmentCos'!L86)*'Operation Life Time'!$E19</f>
        <v>249.02511368676721</v>
      </c>
      <c r="M119" s="7" cm="1">
        <f t="array" ref="M119">SUMPRODUCT(--($C$71:M$71&gt;M$104-'Operation Life Time'!$D$5),ET_Cost_of_ELCgen_InvestmentCos!$C86:'ET_Cost_of_ELCgen_InvestmentCos'!M86)*'Operation Life Time'!$E19</f>
        <v>253.04934097763396</v>
      </c>
      <c r="N119" s="7" cm="1">
        <f t="array" ref="N119">SUMPRODUCT(--($C$71:N$71&gt;N$104-'Operation Life Time'!$D$5),ET_Cost_of_ELCgen_InvestmentCos!$C86:'ET_Cost_of_ELCgen_InvestmentCos'!N86)*'Operation Life Time'!$E19</f>
        <v>253.36230415027367</v>
      </c>
      <c r="O119" s="7" cm="1">
        <f t="array" ref="O119">SUMPRODUCT(--($C$71:O$71&gt;O$104-'Operation Life Time'!$D$5),ET_Cost_of_ELCgen_InvestmentCos!$C86:'ET_Cost_of_ELCgen_InvestmentCos'!O86)*'Operation Life Time'!$E19</f>
        <v>257.86289860017871</v>
      </c>
      <c r="P119" s="7" cm="1">
        <f t="array" ref="P119">SUMPRODUCT(--($C$71:P$71&gt;P$104-'Operation Life Time'!$D$5),ET_Cost_of_ELCgen_InvestmentCos!$C86:'ET_Cost_of_ELCgen_InvestmentCos'!P86)*'Operation Life Time'!$E19</f>
        <v>262.33682508030728</v>
      </c>
      <c r="Q119" s="7" cm="1">
        <f t="array" ref="Q119">SUMPRODUCT(--($C$71:Q$71&gt;Q$104-'Operation Life Time'!$D$5),ET_Cost_of_ELCgen_InvestmentCos!$C86:'ET_Cost_of_ELCgen_InvestmentCos'!Q86)*'Operation Life Time'!$E19</f>
        <v>266.78413353067788</v>
      </c>
      <c r="R119" s="7" cm="1">
        <f t="array" ref="R119">SUMPRODUCT(--($C$71:R$71&gt;R$104-'Operation Life Time'!$D$5),ET_Cost_of_ELCgen_InvestmentCos!$C86:'ET_Cost_of_ELCgen_InvestmentCos'!R86)*'Operation Life Time'!$E19</f>
        <v>274.7868661771675</v>
      </c>
      <c r="S119" s="7" cm="1">
        <f t="array" ref="S119">SUMPRODUCT(--($C$71:S$71&gt;S$104-'Operation Life Time'!$D$5),ET_Cost_of_ELCgen_InvestmentCos!$C86:'ET_Cost_of_ELCgen_InvestmentCos'!S86)*'Operation Life Time'!$E19</f>
        <v>279.1809385680217</v>
      </c>
      <c r="T119" s="7" cm="1">
        <f t="array" ref="T119">SUMPRODUCT(--($C$71:T$71&gt;T$104-'Operation Life Time'!$D$5),ET_Cost_of_ELCgen_InvestmentCos!$C86:'ET_Cost_of_ELCgen_InvestmentCos'!T86)*'Operation Life Time'!$E19</f>
        <v>283.54834298909975</v>
      </c>
      <c r="U119" s="7" cm="1">
        <f t="array" ref="U119">SUMPRODUCT(--($C$71:U$71&gt;U$104-'Operation Life Time'!$D$5),ET_Cost_of_ELCgen_InvestmentCos!$C86:'ET_Cost_of_ELCgen_InvestmentCos'!U86)*'Operation Life Time'!$E19</f>
        <v>287.88912938041949</v>
      </c>
      <c r="V119" s="7" cm="1">
        <f t="array" ref="V119">SUMPRODUCT(--($C$71:V$71&gt;V$104-'Operation Life Time'!$D$5),ET_Cost_of_ELCgen_InvestmentCos!$C86:'ET_Cost_of_ELCgen_InvestmentCos'!V86)*'Operation Life Time'!$E19</f>
        <v>295.69902618489652</v>
      </c>
      <c r="W119" s="7" cm="1">
        <f t="array" ref="W119">SUMPRODUCT(--($C$71:W$71&gt;W$104-'Operation Life Time'!$D$5),ET_Cost_of_ELCgen_InvestmentCos!$C86:'ET_Cost_of_ELCgen_InvestmentCos'!W86)*'Operation Life Time'!$E19</f>
        <v>299.98657651670032</v>
      </c>
      <c r="X119" s="7" cm="1">
        <f t="array" ref="X119">SUMPRODUCT(--($C$71:X$71&gt;X$104-'Operation Life Time'!$D$5),ET_Cost_of_ELCgen_InvestmentCos!$C86:'ET_Cost_of_ELCgen_InvestmentCos'!X86)*'Operation Life Time'!$E19</f>
        <v>304.2474588787274</v>
      </c>
      <c r="Y119" s="7" cm="1">
        <f t="array" ref="Y119">SUMPRODUCT(--($C$71:Y$71&gt;Y$104-'Operation Life Time'!$D$5),ET_Cost_of_ELCgen_InvestmentCos!$C86:'ET_Cost_of_ELCgen_InvestmentCos'!Y86)*'Operation Life Time'!$E19</f>
        <v>311.91270620021317</v>
      </c>
      <c r="Z119" s="7" cm="1">
        <f t="array" ref="Z119">SUMPRODUCT(--($C$71:Z$71&gt;Z$104-'Operation Life Time'!$D$5),ET_Cost_of_ELCgen_InvestmentCos!$C86:'ET_Cost_of_ELCgen_InvestmentCos'!Z86)*'Operation Life Time'!$E19</f>
        <v>316.12035250272436</v>
      </c>
      <c r="AA119" s="7" cm="1">
        <f t="array" ref="AA119">SUMPRODUCT(--($C$71:AA$71&gt;AA$104-'Operation Life Time'!$D$5),ET_Cost_of_ELCgen_InvestmentCos!$C86:'ET_Cost_of_ELCgen_InvestmentCos'!AA86)*'Operation Life Time'!$E19</f>
        <v>320.82031365320273</v>
      </c>
      <c r="AB119" s="7" cm="1">
        <f t="array" ref="AB119">SUMPRODUCT(--($C$71:AB$71&gt;AB$104-'Operation Life Time'!$D$5),ET_Cost_of_ELCgen_InvestmentCos!$C86:'ET_Cost_of_ELCgen_InvestmentCos'!AB86)*'Operation Life Time'!$E19</f>
        <v>337.65150133079283</v>
      </c>
      <c r="AC119" s="7" cm="1">
        <f t="array" ref="AC119">SUMPRODUCT(--($C$71:AC$71&gt;AC$104-'Operation Life Time'!$D$5),ET_Cost_of_ELCgen_InvestmentCos!$C86:'ET_Cost_of_ELCgen_InvestmentCos'!AC86)*'Operation Life Time'!$E19</f>
        <v>344.34083974330224</v>
      </c>
      <c r="AD119" s="7" cm="1">
        <f t="array" ref="AD119">SUMPRODUCT(--($C$71:AD$71&gt;AD$104-'Operation Life Time'!$D$5),ET_Cost_of_ELCgen_InvestmentCos!$C86:'ET_Cost_of_ELCgen_InvestmentCos'!AD86)*'Operation Life Time'!$E19</f>
        <v>350.98704149728462</v>
      </c>
      <c r="AE119" s="7" cm="1">
        <f t="array" ref="AE119">SUMPRODUCT(--($C$71:AE$71&gt;AE$104-'Operation Life Time'!$D$5),ET_Cost_of_ELCgen_InvestmentCos!$C86:'ET_Cost_of_ELCgen_InvestmentCos'!AE86)*'Operation Life Time'!$E19</f>
        <v>357.5901065927406</v>
      </c>
      <c r="AF119" s="7" cm="1">
        <f t="array" ref="AF119">SUMPRODUCT(--($C$71:AF$71&gt;AF$104-'Operation Life Time'!$D$5),ET_Cost_of_ELCgen_InvestmentCos!$C86:'ET_Cost_of_ELCgen_InvestmentCos'!AF86)*'Operation Life Time'!$E19</f>
        <v>367.42987785040873</v>
      </c>
      <c r="AG119" s="7" cm="1">
        <f t="array" ref="AG119">SUMPRODUCT(--($C$71:AG$71&gt;AG$104-'Operation Life Time'!$D$5),ET_Cost_of_ELCgen_InvestmentCos!$C86:'ET_Cost_of_ELCgen_InvestmentCos'!AG86)*'Operation Life Time'!$E19</f>
        <v>381.68260965748857</v>
      </c>
      <c r="AH119" s="7" cm="1">
        <f t="array" ref="AH119">SUMPRODUCT(--($C$71:AH$71&gt;AH$104-'Operation Life Time'!$D$5),ET_Cost_of_ELCgen_InvestmentCos!$C86:'ET_Cost_of_ELCgen_InvestmentCos'!AH86)*'Operation Life Time'!$E19</f>
        <v>386.17300624262793</v>
      </c>
    </row>
    <row r="120" spans="1:34" x14ac:dyDescent="0.25">
      <c r="A120" s="1" t="s">
        <v>34</v>
      </c>
      <c r="B120" s="1" t="s">
        <v>72</v>
      </c>
      <c r="C120" s="7">
        <f>C87*'Operation Life Time'!$E20</f>
        <v>0</v>
      </c>
      <c r="D120" s="7" cm="1">
        <f t="array" ref="D120">SUMPRODUCT(--($C$71:D$71&gt;D$104-'Operation Life Time'!$D$5),ET_Cost_of_ELCgen_InvestmentCos!$C87:'ET_Cost_of_ELCgen_InvestmentCos'!D87)*'Operation Life Time'!$E20</f>
        <v>0</v>
      </c>
      <c r="E120" s="7" cm="1">
        <f t="array" ref="E120">SUMPRODUCT(--($C$71:E$71&gt;E$104-'Operation Life Time'!$D$5),ET_Cost_of_ELCgen_InvestmentCos!$C87:'ET_Cost_of_ELCgen_InvestmentCos'!E87)*'Operation Life Time'!$E20</f>
        <v>0</v>
      </c>
      <c r="F120" s="7" cm="1">
        <f t="array" ref="F120">SUMPRODUCT(--($C$71:F$71&gt;F$104-'Operation Life Time'!$D$5),ET_Cost_of_ELCgen_InvestmentCos!$C87:'ET_Cost_of_ELCgen_InvestmentCos'!F87)*'Operation Life Time'!$E20</f>
        <v>0</v>
      </c>
      <c r="G120" s="7" cm="1">
        <f t="array" ref="G120">SUMPRODUCT(--($C$71:G$71&gt;G$104-'Operation Life Time'!$D$5),ET_Cost_of_ELCgen_InvestmentCos!$C87:'ET_Cost_of_ELCgen_InvestmentCos'!G87)*'Operation Life Time'!$E20</f>
        <v>0</v>
      </c>
      <c r="H120" s="7" cm="1">
        <f t="array" ref="H120">SUMPRODUCT(--($C$71:H$71&gt;H$104-'Operation Life Time'!$D$5),ET_Cost_of_ELCgen_InvestmentCos!$C87:'ET_Cost_of_ELCgen_InvestmentCos'!H87)*'Operation Life Time'!$E20</f>
        <v>0</v>
      </c>
      <c r="I120" s="7" cm="1">
        <f t="array" ref="I120">SUMPRODUCT(--($C$71:I$71&gt;I$104-'Operation Life Time'!$D$5),ET_Cost_of_ELCgen_InvestmentCos!$C87:'ET_Cost_of_ELCgen_InvestmentCos'!I87)*'Operation Life Time'!$E20</f>
        <v>0</v>
      </c>
      <c r="J120" s="7" cm="1">
        <f t="array" ref="J120">SUMPRODUCT(--($C$71:J$71&gt;J$104-'Operation Life Time'!$D$5),ET_Cost_of_ELCgen_InvestmentCos!$C87:'ET_Cost_of_ELCgen_InvestmentCos'!J87)*'Operation Life Time'!$E20</f>
        <v>0</v>
      </c>
      <c r="K120" s="7" cm="1">
        <f t="array" ref="K120">SUMPRODUCT(--($C$71:K$71&gt;K$104-'Operation Life Time'!$D$5),ET_Cost_of_ELCgen_InvestmentCos!$C87:'ET_Cost_of_ELCgen_InvestmentCos'!K87)*'Operation Life Time'!$E20</f>
        <v>0</v>
      </c>
      <c r="L120" s="7" cm="1">
        <f t="array" ref="L120">SUMPRODUCT(--($C$71:L$71&gt;L$104-'Operation Life Time'!$D$5),ET_Cost_of_ELCgen_InvestmentCos!$C87:'ET_Cost_of_ELCgen_InvestmentCos'!L87)*'Operation Life Time'!$E20</f>
        <v>0</v>
      </c>
      <c r="M120" s="7" cm="1">
        <f t="array" ref="M120">SUMPRODUCT(--($C$71:M$71&gt;M$104-'Operation Life Time'!$D$5),ET_Cost_of_ELCgen_InvestmentCos!$C87:'ET_Cost_of_ELCgen_InvestmentCos'!M87)*'Operation Life Time'!$E20</f>
        <v>0</v>
      </c>
      <c r="N120" s="7" cm="1">
        <f t="array" ref="N120">SUMPRODUCT(--($C$71:N$71&gt;N$104-'Operation Life Time'!$D$5),ET_Cost_of_ELCgen_InvestmentCos!$C87:'ET_Cost_of_ELCgen_InvestmentCos'!N87)*'Operation Life Time'!$E20</f>
        <v>0</v>
      </c>
      <c r="O120" s="7" cm="1">
        <f t="array" ref="O120">SUMPRODUCT(--($C$71:O$71&gt;O$104-'Operation Life Time'!$D$5),ET_Cost_of_ELCgen_InvestmentCos!$C87:'ET_Cost_of_ELCgen_InvestmentCos'!O87)*'Operation Life Time'!$E20</f>
        <v>0</v>
      </c>
      <c r="P120" s="7" cm="1">
        <f t="array" ref="P120">SUMPRODUCT(--($C$71:P$71&gt;P$104-'Operation Life Time'!$D$5),ET_Cost_of_ELCgen_InvestmentCos!$C87:'ET_Cost_of_ELCgen_InvestmentCos'!P87)*'Operation Life Time'!$E20</f>
        <v>0</v>
      </c>
      <c r="Q120" s="7" cm="1">
        <f t="array" ref="Q120">SUMPRODUCT(--($C$71:Q$71&gt;Q$104-'Operation Life Time'!$D$5),ET_Cost_of_ELCgen_InvestmentCos!$C87:'ET_Cost_of_ELCgen_InvestmentCos'!Q87)*'Operation Life Time'!$E20</f>
        <v>0</v>
      </c>
      <c r="R120" s="7" cm="1">
        <f t="array" ref="R120">SUMPRODUCT(--($C$71:R$71&gt;R$104-'Operation Life Time'!$D$5),ET_Cost_of_ELCgen_InvestmentCos!$C87:'ET_Cost_of_ELCgen_InvestmentCos'!R87)*'Operation Life Time'!$E20</f>
        <v>0</v>
      </c>
      <c r="S120" s="7" cm="1">
        <f t="array" ref="S120">SUMPRODUCT(--($C$71:S$71&gt;S$104-'Operation Life Time'!$D$5),ET_Cost_of_ELCgen_InvestmentCos!$C87:'ET_Cost_of_ELCgen_InvestmentCos'!S87)*'Operation Life Time'!$E20</f>
        <v>0</v>
      </c>
      <c r="T120" s="7" cm="1">
        <f t="array" ref="T120">SUMPRODUCT(--($C$71:T$71&gt;T$104-'Operation Life Time'!$D$5),ET_Cost_of_ELCgen_InvestmentCos!$C87:'ET_Cost_of_ELCgen_InvestmentCos'!T87)*'Operation Life Time'!$E20</f>
        <v>0</v>
      </c>
      <c r="U120" s="7" cm="1">
        <f t="array" ref="U120">SUMPRODUCT(--($C$71:U$71&gt;U$104-'Operation Life Time'!$D$5),ET_Cost_of_ELCgen_InvestmentCos!$C87:'ET_Cost_of_ELCgen_InvestmentCos'!U87)*'Operation Life Time'!$E20</f>
        <v>0</v>
      </c>
      <c r="V120" s="7" cm="1">
        <f t="array" ref="V120">SUMPRODUCT(--($C$71:V$71&gt;V$104-'Operation Life Time'!$D$5),ET_Cost_of_ELCgen_InvestmentCos!$C87:'ET_Cost_of_ELCgen_InvestmentCos'!V87)*'Operation Life Time'!$E20</f>
        <v>0</v>
      </c>
      <c r="W120" s="7" cm="1">
        <f t="array" ref="W120">SUMPRODUCT(--($C$71:W$71&gt;W$104-'Operation Life Time'!$D$5),ET_Cost_of_ELCgen_InvestmentCos!$C87:'ET_Cost_of_ELCgen_InvestmentCos'!W87)*'Operation Life Time'!$E20</f>
        <v>0</v>
      </c>
      <c r="X120" s="7" cm="1">
        <f t="array" ref="X120">SUMPRODUCT(--($C$71:X$71&gt;X$104-'Operation Life Time'!$D$5),ET_Cost_of_ELCgen_InvestmentCos!$C87:'ET_Cost_of_ELCgen_InvestmentCos'!X87)*'Operation Life Time'!$E20</f>
        <v>0</v>
      </c>
      <c r="Y120" s="7" cm="1">
        <f t="array" ref="Y120">SUMPRODUCT(--($C$71:Y$71&gt;Y$104-'Operation Life Time'!$D$5),ET_Cost_of_ELCgen_InvestmentCos!$C87:'ET_Cost_of_ELCgen_InvestmentCos'!Y87)*'Operation Life Time'!$E20</f>
        <v>0</v>
      </c>
      <c r="Z120" s="7" cm="1">
        <f t="array" ref="Z120">SUMPRODUCT(--($C$71:Z$71&gt;Z$104-'Operation Life Time'!$D$5),ET_Cost_of_ELCgen_InvestmentCos!$C87:'ET_Cost_of_ELCgen_InvestmentCos'!Z87)*'Operation Life Time'!$E20</f>
        <v>0</v>
      </c>
      <c r="AA120" s="7" cm="1">
        <f t="array" ref="AA120">SUMPRODUCT(--($C$71:AA$71&gt;AA$104-'Operation Life Time'!$D$5),ET_Cost_of_ELCgen_InvestmentCos!$C87:'ET_Cost_of_ELCgen_InvestmentCos'!AA87)*'Operation Life Time'!$E20</f>
        <v>0</v>
      </c>
      <c r="AB120" s="7" cm="1">
        <f t="array" ref="AB120">SUMPRODUCT(--($C$71:AB$71&gt;AB$104-'Operation Life Time'!$D$5),ET_Cost_of_ELCgen_InvestmentCos!$C87:'ET_Cost_of_ELCgen_InvestmentCos'!AB87)*'Operation Life Time'!$E20</f>
        <v>0</v>
      </c>
      <c r="AC120" s="7" cm="1">
        <f t="array" ref="AC120">SUMPRODUCT(--($C$71:AC$71&gt;AC$104-'Operation Life Time'!$D$5),ET_Cost_of_ELCgen_InvestmentCos!$C87:'ET_Cost_of_ELCgen_InvestmentCos'!AC87)*'Operation Life Time'!$E20</f>
        <v>0</v>
      </c>
      <c r="AD120" s="7" cm="1">
        <f t="array" ref="AD120">SUMPRODUCT(--($C$71:AD$71&gt;AD$104-'Operation Life Time'!$D$5),ET_Cost_of_ELCgen_InvestmentCos!$C87:'ET_Cost_of_ELCgen_InvestmentCos'!AD87)*'Operation Life Time'!$E20</f>
        <v>0</v>
      </c>
      <c r="AE120" s="7" cm="1">
        <f t="array" ref="AE120">SUMPRODUCT(--($C$71:AE$71&gt;AE$104-'Operation Life Time'!$D$5),ET_Cost_of_ELCgen_InvestmentCos!$C87:'ET_Cost_of_ELCgen_InvestmentCos'!AE87)*'Operation Life Time'!$E20</f>
        <v>0</v>
      </c>
      <c r="AF120" s="7" cm="1">
        <f t="array" ref="AF120">SUMPRODUCT(--($C$71:AF$71&gt;AF$104-'Operation Life Time'!$D$5),ET_Cost_of_ELCgen_InvestmentCos!$C87:'ET_Cost_of_ELCgen_InvestmentCos'!AF87)*'Operation Life Time'!$E20</f>
        <v>0</v>
      </c>
      <c r="AG120" s="7" cm="1">
        <f t="array" ref="AG120">SUMPRODUCT(--($C$71:AG$71&gt;AG$104-'Operation Life Time'!$D$5),ET_Cost_of_ELCgen_InvestmentCos!$C87:'ET_Cost_of_ELCgen_InvestmentCos'!AG87)*'Operation Life Time'!$E20</f>
        <v>0</v>
      </c>
      <c r="AH120" s="7" cm="1">
        <f t="array" ref="AH120">SUMPRODUCT(--($C$71:AH$71&gt;AH$104-'Operation Life Time'!$D$5),ET_Cost_of_ELCgen_InvestmentCos!$C87:'ET_Cost_of_ELCgen_InvestmentCos'!AH87)*'Operation Life Time'!$E20</f>
        <v>0</v>
      </c>
    </row>
    <row r="121" spans="1:34" x14ac:dyDescent="0.25">
      <c r="A121" s="1" t="s">
        <v>35</v>
      </c>
      <c r="B121" s="1" t="s">
        <v>73</v>
      </c>
      <c r="C121" s="7">
        <f>C88*'Operation Life Time'!$E21</f>
        <v>0</v>
      </c>
      <c r="D121" s="7" cm="1">
        <f t="array" ref="D121">SUMPRODUCT(--($C$71:D$71&gt;D$104-'Operation Life Time'!$D$5),ET_Cost_of_ELCgen_InvestmentCos!$C88:'ET_Cost_of_ELCgen_InvestmentCos'!D88)*'Operation Life Time'!$E21</f>
        <v>2.3623219471822137</v>
      </c>
      <c r="E121" s="7" cm="1">
        <f t="array" ref="E121">SUMPRODUCT(--($C$71:E$71&gt;E$104-'Operation Life Time'!$D$5),ET_Cost_of_ELCgen_InvestmentCos!$C88:'ET_Cost_of_ELCgen_InvestmentCos'!E88)*'Operation Life Time'!$E21</f>
        <v>4.7246438943644273</v>
      </c>
      <c r="F121" s="7" cm="1">
        <f t="array" ref="F121">SUMPRODUCT(--($C$71:F$71&gt;F$104-'Operation Life Time'!$D$5),ET_Cost_of_ELCgen_InvestmentCos!$C88:'ET_Cost_of_ELCgen_InvestmentCos'!F88)*'Operation Life Time'!$E21</f>
        <v>4.7246438943644273</v>
      </c>
      <c r="G121" s="7" cm="1">
        <f t="array" ref="G121">SUMPRODUCT(--($C$71:G$71&gt;G$104-'Operation Life Time'!$D$5),ET_Cost_of_ELCgen_InvestmentCos!$C88:'ET_Cost_of_ELCgen_InvestmentCos'!G88)*'Operation Life Time'!$E21</f>
        <v>4.7246438943644273</v>
      </c>
      <c r="H121" s="7" cm="1">
        <f t="array" ref="H121">SUMPRODUCT(--($C$71:H$71&gt;H$104-'Operation Life Time'!$D$5),ET_Cost_of_ELCgen_InvestmentCos!$C88:'ET_Cost_of_ELCgen_InvestmentCos'!H88)*'Operation Life Time'!$E21</f>
        <v>4.7246438943644273</v>
      </c>
      <c r="I121" s="7" cm="1">
        <f t="array" ref="I121">SUMPRODUCT(--($C$71:I$71&gt;I$104-'Operation Life Time'!$D$5),ET_Cost_of_ELCgen_InvestmentCos!$C88:'ET_Cost_of_ELCgen_InvestmentCos'!I88)*'Operation Life Time'!$E21</f>
        <v>4.7246438943644273</v>
      </c>
      <c r="J121" s="7" cm="1">
        <f t="array" ref="J121">SUMPRODUCT(--($C$71:J$71&gt;J$104-'Operation Life Time'!$D$5),ET_Cost_of_ELCgen_InvestmentCos!$C88:'ET_Cost_of_ELCgen_InvestmentCos'!J88)*'Operation Life Time'!$E21</f>
        <v>4.7246438943644273</v>
      </c>
      <c r="K121" s="7" cm="1">
        <f t="array" ref="K121">SUMPRODUCT(--($C$71:K$71&gt;K$104-'Operation Life Time'!$D$5),ET_Cost_of_ELCgen_InvestmentCos!$C88:'ET_Cost_of_ELCgen_InvestmentCos'!K88)*'Operation Life Time'!$E21</f>
        <v>4.7246438943644273</v>
      </c>
      <c r="L121" s="7" cm="1">
        <f t="array" ref="L121">SUMPRODUCT(--($C$71:L$71&gt;L$104-'Operation Life Time'!$D$5),ET_Cost_of_ELCgen_InvestmentCos!$C88:'ET_Cost_of_ELCgen_InvestmentCos'!L88)*'Operation Life Time'!$E21</f>
        <v>4.7246438943644273</v>
      </c>
      <c r="M121" s="7" cm="1">
        <f t="array" ref="M121">SUMPRODUCT(--($C$71:M$71&gt;M$104-'Operation Life Time'!$D$5),ET_Cost_of_ELCgen_InvestmentCos!$C88:'ET_Cost_of_ELCgen_InvestmentCos'!M88)*'Operation Life Time'!$E21</f>
        <v>4.7246438943644273</v>
      </c>
      <c r="N121" s="7" cm="1">
        <f t="array" ref="N121">SUMPRODUCT(--($C$71:N$71&gt;N$104-'Operation Life Time'!$D$5),ET_Cost_of_ELCgen_InvestmentCos!$C88:'ET_Cost_of_ELCgen_InvestmentCos'!N88)*'Operation Life Time'!$E21</f>
        <v>4.7246438943644273</v>
      </c>
      <c r="O121" s="7" cm="1">
        <f t="array" ref="O121">SUMPRODUCT(--($C$71:O$71&gt;O$104-'Operation Life Time'!$D$5),ET_Cost_of_ELCgen_InvestmentCos!$C88:'ET_Cost_of_ELCgen_InvestmentCos'!O88)*'Operation Life Time'!$E21</f>
        <v>4.7246438943644273</v>
      </c>
      <c r="P121" s="7" cm="1">
        <f t="array" ref="P121">SUMPRODUCT(--($C$71:P$71&gt;P$104-'Operation Life Time'!$D$5),ET_Cost_of_ELCgen_InvestmentCos!$C88:'ET_Cost_of_ELCgen_InvestmentCos'!P88)*'Operation Life Time'!$E21</f>
        <v>4.7246438943644273</v>
      </c>
      <c r="Q121" s="7" cm="1">
        <f t="array" ref="Q121">SUMPRODUCT(--($C$71:Q$71&gt;Q$104-'Operation Life Time'!$D$5),ET_Cost_of_ELCgen_InvestmentCos!$C88:'ET_Cost_of_ELCgen_InvestmentCos'!Q88)*'Operation Life Time'!$E21</f>
        <v>4.7246438943644273</v>
      </c>
      <c r="R121" s="7" cm="1">
        <f t="array" ref="R121">SUMPRODUCT(--($C$71:R$71&gt;R$104-'Operation Life Time'!$D$5),ET_Cost_of_ELCgen_InvestmentCos!$C88:'ET_Cost_of_ELCgen_InvestmentCos'!R88)*'Operation Life Time'!$E21</f>
        <v>63.782692573919753</v>
      </c>
      <c r="S121" s="7" cm="1">
        <f t="array" ref="S121">SUMPRODUCT(--($C$71:S$71&gt;S$104-'Operation Life Time'!$D$5),ET_Cost_of_ELCgen_InvestmentCos!$C88:'ET_Cost_of_ELCgen_InvestmentCos'!S88)*'Operation Life Time'!$E21</f>
        <v>122.84074125347509</v>
      </c>
      <c r="T121" s="7" cm="1">
        <f t="array" ref="T121">SUMPRODUCT(--($C$71:T$71&gt;T$104-'Operation Life Time'!$D$5),ET_Cost_of_ELCgen_InvestmentCos!$C88:'ET_Cost_of_ELCgen_InvestmentCos'!T88)*'Operation Life Time'!$E21</f>
        <v>181.89878993303043</v>
      </c>
      <c r="U121" s="7" cm="1">
        <f t="array" ref="U121">SUMPRODUCT(--($C$71:U$71&gt;U$104-'Operation Life Time'!$D$5),ET_Cost_of_ELCgen_InvestmentCos!$C88:'ET_Cost_of_ELCgen_InvestmentCos'!U88)*'Operation Life Time'!$E21</f>
        <v>240.95683861258576</v>
      </c>
      <c r="V121" s="7" cm="1">
        <f t="array" ref="V121">SUMPRODUCT(--($C$71:V$71&gt;V$104-'Operation Life Time'!$D$5),ET_Cost_of_ELCgen_InvestmentCos!$C88:'ET_Cost_of_ELCgen_InvestmentCos'!V88)*'Operation Life Time'!$E21</f>
        <v>300.01488729214111</v>
      </c>
      <c r="W121" s="7" cm="1">
        <f t="array" ref="W121">SUMPRODUCT(--($C$71:W$71&gt;W$104-'Operation Life Time'!$D$5),ET_Cost_of_ELCgen_InvestmentCos!$C88:'ET_Cost_of_ELCgen_InvestmentCos'!W88)*'Operation Life Time'!$E21</f>
        <v>359.07293597169644</v>
      </c>
      <c r="X121" s="7" cm="1">
        <f t="array" ref="X121">SUMPRODUCT(--($C$71:X$71&gt;X$104-'Operation Life Time'!$D$5),ET_Cost_of_ELCgen_InvestmentCos!$C88:'ET_Cost_of_ELCgen_InvestmentCos'!X88)*'Operation Life Time'!$E21</f>
        <v>418.13098465125177</v>
      </c>
      <c r="Y121" s="7" cm="1">
        <f t="array" ref="Y121">SUMPRODUCT(--($C$71:Y$71&gt;Y$104-'Operation Life Time'!$D$5),ET_Cost_of_ELCgen_InvestmentCos!$C88:'ET_Cost_of_ELCgen_InvestmentCos'!Y88)*'Operation Life Time'!$E21</f>
        <v>439.39188217589168</v>
      </c>
      <c r="Z121" s="7" cm="1">
        <f t="array" ref="Z121">SUMPRODUCT(--($C$71:Z$71&gt;Z$104-'Operation Life Time'!$D$5),ET_Cost_of_ELCgen_InvestmentCos!$C88:'ET_Cost_of_ELCgen_InvestmentCos'!Z88)*'Operation Life Time'!$E21</f>
        <v>439.39188217589168</v>
      </c>
      <c r="AA121" s="7" cm="1">
        <f t="array" ref="AA121">SUMPRODUCT(--($C$71:AA$71&gt;AA$104-'Operation Life Time'!$D$5),ET_Cost_of_ELCgen_InvestmentCos!$C88:'ET_Cost_of_ELCgen_InvestmentCos'!AA88)*'Operation Life Time'!$E21</f>
        <v>439.39188217589168</v>
      </c>
      <c r="AB121" s="7" cm="1">
        <f t="array" ref="AB121">SUMPRODUCT(--($C$71:AB$71&gt;AB$104-'Operation Life Time'!$D$5),ET_Cost_of_ELCgen_InvestmentCos!$C88:'ET_Cost_of_ELCgen_InvestmentCos'!AB88)*'Operation Life Time'!$E21</f>
        <v>439.39188217589168</v>
      </c>
      <c r="AC121" s="7" cm="1">
        <f t="array" ref="AC121">SUMPRODUCT(--($C$71:AC$71&gt;AC$104-'Operation Life Time'!$D$5),ET_Cost_of_ELCgen_InvestmentCos!$C88:'ET_Cost_of_ELCgen_InvestmentCos'!AC88)*'Operation Life Time'!$E21</f>
        <v>439.39188217589168</v>
      </c>
      <c r="AD121" s="7" cm="1">
        <f t="array" ref="AD121">SUMPRODUCT(--($C$71:AD$71&gt;AD$104-'Operation Life Time'!$D$5),ET_Cost_of_ELCgen_InvestmentCos!$C88:'ET_Cost_of_ELCgen_InvestmentCos'!AD88)*'Operation Life Time'!$E21</f>
        <v>439.39188217589168</v>
      </c>
      <c r="AE121" s="7" cm="1">
        <f t="array" ref="AE121">SUMPRODUCT(--($C$71:AE$71&gt;AE$104-'Operation Life Time'!$D$5),ET_Cost_of_ELCgen_InvestmentCos!$C88:'ET_Cost_of_ELCgen_InvestmentCos'!AE88)*'Operation Life Time'!$E21</f>
        <v>439.39188217589168</v>
      </c>
      <c r="AF121" s="7" cm="1">
        <f t="array" ref="AF121">SUMPRODUCT(--($C$71:AF$71&gt;AF$104-'Operation Life Time'!$D$5),ET_Cost_of_ELCgen_InvestmentCos!$C88:'ET_Cost_of_ELCgen_InvestmentCos'!AF88)*'Operation Life Time'!$E21</f>
        <v>439.39188217589168</v>
      </c>
      <c r="AG121" s="7" cm="1">
        <f t="array" ref="AG121">SUMPRODUCT(--($C$71:AG$71&gt;AG$104-'Operation Life Time'!$D$5),ET_Cost_of_ELCgen_InvestmentCos!$C88:'ET_Cost_of_ELCgen_InvestmentCos'!AG88)*'Operation Life Time'!$E21</f>
        <v>439.39188217589168</v>
      </c>
      <c r="AH121" s="7" cm="1">
        <f t="array" ref="AH121">SUMPRODUCT(--($C$71:AH$71&gt;AH$104-'Operation Life Time'!$D$5),ET_Cost_of_ELCgen_InvestmentCos!$C88:'ET_Cost_of_ELCgen_InvestmentCos'!AH88)*'Operation Life Time'!$E21</f>
        <v>439.39188217589168</v>
      </c>
    </row>
    <row r="122" spans="1:34" x14ac:dyDescent="0.25">
      <c r="A122" s="1" t="s">
        <v>36</v>
      </c>
      <c r="B122" s="1" t="s">
        <v>99</v>
      </c>
      <c r="C122" s="7">
        <f>C89*'Operation Life Time'!$E22</f>
        <v>0</v>
      </c>
      <c r="D122" s="7" cm="1">
        <f t="array" ref="D122">SUMPRODUCT(--($C$71:D$71&gt;D$104-'Operation Life Time'!$D$5),ET_Cost_of_ELCgen_InvestmentCos!$C89:'ET_Cost_of_ELCgen_InvestmentCos'!D89)*'Operation Life Time'!$E22</f>
        <v>0</v>
      </c>
      <c r="E122" s="7" cm="1">
        <f t="array" ref="E122">SUMPRODUCT(--($C$71:E$71&gt;E$104-'Operation Life Time'!$D$5),ET_Cost_of_ELCgen_InvestmentCos!$C89:'ET_Cost_of_ELCgen_InvestmentCos'!E89)*'Operation Life Time'!$E22</f>
        <v>0</v>
      </c>
      <c r="F122" s="7" cm="1">
        <f t="array" ref="F122">SUMPRODUCT(--($C$71:F$71&gt;F$104-'Operation Life Time'!$D$5),ET_Cost_of_ELCgen_InvestmentCos!$C89:'ET_Cost_of_ELCgen_InvestmentCos'!F89)*'Operation Life Time'!$E22</f>
        <v>0</v>
      </c>
      <c r="G122" s="7" cm="1">
        <f t="array" ref="G122">SUMPRODUCT(--($C$71:G$71&gt;G$104-'Operation Life Time'!$D$5),ET_Cost_of_ELCgen_InvestmentCos!$C89:'ET_Cost_of_ELCgen_InvestmentCos'!G89)*'Operation Life Time'!$E22</f>
        <v>0</v>
      </c>
      <c r="H122" s="7" cm="1">
        <f t="array" ref="H122">SUMPRODUCT(--($C$71:H$71&gt;H$104-'Operation Life Time'!$D$5),ET_Cost_of_ELCgen_InvestmentCos!$C89:'ET_Cost_of_ELCgen_InvestmentCos'!H89)*'Operation Life Time'!$E22</f>
        <v>0</v>
      </c>
      <c r="I122" s="7" cm="1">
        <f t="array" ref="I122">SUMPRODUCT(--($C$71:I$71&gt;I$104-'Operation Life Time'!$D$5),ET_Cost_of_ELCgen_InvestmentCos!$C89:'ET_Cost_of_ELCgen_InvestmentCos'!I89)*'Operation Life Time'!$E22</f>
        <v>0</v>
      </c>
      <c r="J122" s="7" cm="1">
        <f t="array" ref="J122">SUMPRODUCT(--($C$71:J$71&gt;J$104-'Operation Life Time'!$D$5),ET_Cost_of_ELCgen_InvestmentCos!$C89:'ET_Cost_of_ELCgen_InvestmentCos'!J89)*'Operation Life Time'!$E22</f>
        <v>0</v>
      </c>
      <c r="K122" s="7" cm="1">
        <f t="array" ref="K122">SUMPRODUCT(--($C$71:K$71&gt;K$104-'Operation Life Time'!$D$5),ET_Cost_of_ELCgen_InvestmentCos!$C89:'ET_Cost_of_ELCgen_InvestmentCos'!K89)*'Operation Life Time'!$E22</f>
        <v>0</v>
      </c>
      <c r="L122" s="7" cm="1">
        <f t="array" ref="L122">SUMPRODUCT(--($C$71:L$71&gt;L$104-'Operation Life Time'!$D$5),ET_Cost_of_ELCgen_InvestmentCos!$C89:'ET_Cost_of_ELCgen_InvestmentCos'!L89)*'Operation Life Time'!$E22</f>
        <v>0</v>
      </c>
      <c r="M122" s="7" cm="1">
        <f t="array" ref="M122">SUMPRODUCT(--($C$71:M$71&gt;M$104-'Operation Life Time'!$D$5),ET_Cost_of_ELCgen_InvestmentCos!$C89:'ET_Cost_of_ELCgen_InvestmentCos'!M89)*'Operation Life Time'!$E22</f>
        <v>0</v>
      </c>
      <c r="N122" s="7" cm="1">
        <f t="array" ref="N122">SUMPRODUCT(--($C$71:N$71&gt;N$104-'Operation Life Time'!$D$5),ET_Cost_of_ELCgen_InvestmentCos!$C89:'ET_Cost_of_ELCgen_InvestmentCos'!N89)*'Operation Life Time'!$E22</f>
        <v>0</v>
      </c>
      <c r="O122" s="7" cm="1">
        <f t="array" ref="O122">SUMPRODUCT(--($C$71:O$71&gt;O$104-'Operation Life Time'!$D$5),ET_Cost_of_ELCgen_InvestmentCos!$C89:'ET_Cost_of_ELCgen_InvestmentCos'!O89)*'Operation Life Time'!$E22</f>
        <v>0</v>
      </c>
      <c r="P122" s="7" cm="1">
        <f t="array" ref="P122">SUMPRODUCT(--($C$71:P$71&gt;P$104-'Operation Life Time'!$D$5),ET_Cost_of_ELCgen_InvestmentCos!$C89:'ET_Cost_of_ELCgen_InvestmentCos'!P89)*'Operation Life Time'!$E22</f>
        <v>0</v>
      </c>
      <c r="Q122" s="7" cm="1">
        <f t="array" ref="Q122">SUMPRODUCT(--($C$71:Q$71&gt;Q$104-'Operation Life Time'!$D$5),ET_Cost_of_ELCgen_InvestmentCos!$C89:'ET_Cost_of_ELCgen_InvestmentCos'!Q89)*'Operation Life Time'!$E22</f>
        <v>0</v>
      </c>
      <c r="R122" s="7" cm="1">
        <f t="array" ref="R122">SUMPRODUCT(--($C$71:R$71&gt;R$104-'Operation Life Time'!$D$5),ET_Cost_of_ELCgen_InvestmentCos!$C89:'ET_Cost_of_ELCgen_InvestmentCos'!R89)*'Operation Life Time'!$E22</f>
        <v>0</v>
      </c>
      <c r="S122" s="7" cm="1">
        <f t="array" ref="S122">SUMPRODUCT(--($C$71:S$71&gt;S$104-'Operation Life Time'!$D$5),ET_Cost_of_ELCgen_InvestmentCos!$C89:'ET_Cost_of_ELCgen_InvestmentCos'!S89)*'Operation Life Time'!$E22</f>
        <v>0</v>
      </c>
      <c r="T122" s="7" cm="1">
        <f t="array" ref="T122">SUMPRODUCT(--($C$71:T$71&gt;T$104-'Operation Life Time'!$D$5),ET_Cost_of_ELCgen_InvestmentCos!$C89:'ET_Cost_of_ELCgen_InvestmentCos'!T89)*'Operation Life Time'!$E22</f>
        <v>0</v>
      </c>
      <c r="U122" s="7" cm="1">
        <f t="array" ref="U122">SUMPRODUCT(--($C$71:U$71&gt;U$104-'Operation Life Time'!$D$5),ET_Cost_of_ELCgen_InvestmentCos!$C89:'ET_Cost_of_ELCgen_InvestmentCos'!U89)*'Operation Life Time'!$E22</f>
        <v>0</v>
      </c>
      <c r="V122" s="7" cm="1">
        <f t="array" ref="V122">SUMPRODUCT(--($C$71:V$71&gt;V$104-'Operation Life Time'!$D$5),ET_Cost_of_ELCgen_InvestmentCos!$C89:'ET_Cost_of_ELCgen_InvestmentCos'!V89)*'Operation Life Time'!$E22</f>
        <v>0</v>
      </c>
      <c r="W122" s="7" cm="1">
        <f t="array" ref="W122">SUMPRODUCT(--($C$71:W$71&gt;W$104-'Operation Life Time'!$D$5),ET_Cost_of_ELCgen_InvestmentCos!$C89:'ET_Cost_of_ELCgen_InvestmentCos'!W89)*'Operation Life Time'!$E22</f>
        <v>0</v>
      </c>
      <c r="X122" s="7" cm="1">
        <f t="array" ref="X122">SUMPRODUCT(--($C$71:X$71&gt;X$104-'Operation Life Time'!$D$5),ET_Cost_of_ELCgen_InvestmentCos!$C89:'ET_Cost_of_ELCgen_InvestmentCos'!X89)*'Operation Life Time'!$E22</f>
        <v>0</v>
      </c>
      <c r="Y122" s="7" cm="1">
        <f t="array" ref="Y122">SUMPRODUCT(--($C$71:Y$71&gt;Y$104-'Operation Life Time'!$D$5),ET_Cost_of_ELCgen_InvestmentCos!$C89:'ET_Cost_of_ELCgen_InvestmentCos'!Y89)*'Operation Life Time'!$E22</f>
        <v>0</v>
      </c>
      <c r="Z122" s="7" cm="1">
        <f t="array" ref="Z122">SUMPRODUCT(--($C$71:Z$71&gt;Z$104-'Operation Life Time'!$D$5),ET_Cost_of_ELCgen_InvestmentCos!$C89:'ET_Cost_of_ELCgen_InvestmentCos'!Z89)*'Operation Life Time'!$E22</f>
        <v>0</v>
      </c>
      <c r="AA122" s="7" cm="1">
        <f t="array" ref="AA122">SUMPRODUCT(--($C$71:AA$71&gt;AA$104-'Operation Life Time'!$D$5),ET_Cost_of_ELCgen_InvestmentCos!$C89:'ET_Cost_of_ELCgen_InvestmentCos'!AA89)*'Operation Life Time'!$E22</f>
        <v>0</v>
      </c>
      <c r="AB122" s="7" cm="1">
        <f t="array" ref="AB122">SUMPRODUCT(--($C$71:AB$71&gt;AB$104-'Operation Life Time'!$D$5),ET_Cost_of_ELCgen_InvestmentCos!$C89:'ET_Cost_of_ELCgen_InvestmentCos'!AB89)*'Operation Life Time'!$E22</f>
        <v>0</v>
      </c>
      <c r="AC122" s="7" cm="1">
        <f t="array" ref="AC122">SUMPRODUCT(--($C$71:AC$71&gt;AC$104-'Operation Life Time'!$D$5),ET_Cost_of_ELCgen_InvestmentCos!$C89:'ET_Cost_of_ELCgen_InvestmentCos'!AC89)*'Operation Life Time'!$E22</f>
        <v>0</v>
      </c>
      <c r="AD122" s="7" cm="1">
        <f t="array" ref="AD122">SUMPRODUCT(--($C$71:AD$71&gt;AD$104-'Operation Life Time'!$D$5),ET_Cost_of_ELCgen_InvestmentCos!$C89:'ET_Cost_of_ELCgen_InvestmentCos'!AD89)*'Operation Life Time'!$E22</f>
        <v>0</v>
      </c>
      <c r="AE122" s="7" cm="1">
        <f t="array" ref="AE122">SUMPRODUCT(--($C$71:AE$71&gt;AE$104-'Operation Life Time'!$D$5),ET_Cost_of_ELCgen_InvestmentCos!$C89:'ET_Cost_of_ELCgen_InvestmentCos'!AE89)*'Operation Life Time'!$E22</f>
        <v>0</v>
      </c>
      <c r="AF122" s="7" cm="1">
        <f t="array" ref="AF122">SUMPRODUCT(--($C$71:AF$71&gt;AF$104-'Operation Life Time'!$D$5),ET_Cost_of_ELCgen_InvestmentCos!$C89:'ET_Cost_of_ELCgen_InvestmentCos'!AF89)*'Operation Life Time'!$E22</f>
        <v>0</v>
      </c>
      <c r="AG122" s="7" cm="1">
        <f t="array" ref="AG122">SUMPRODUCT(--($C$71:AG$71&gt;AG$104-'Operation Life Time'!$D$5),ET_Cost_of_ELCgen_InvestmentCos!$C89:'ET_Cost_of_ELCgen_InvestmentCos'!AG89)*'Operation Life Time'!$E22</f>
        <v>0</v>
      </c>
      <c r="AH122" s="7" cm="1">
        <f t="array" ref="AH122">SUMPRODUCT(--($C$71:AH$71&gt;AH$104-'Operation Life Time'!$D$5),ET_Cost_of_ELCgen_InvestmentCos!$C89:'ET_Cost_of_ELCgen_InvestmentCos'!AH89)*'Operation Life Time'!$E22</f>
        <v>0</v>
      </c>
    </row>
    <row r="123" spans="1:34" x14ac:dyDescent="0.25">
      <c r="A123" s="1" t="s">
        <v>37</v>
      </c>
      <c r="B123" s="1" t="s">
        <v>100</v>
      </c>
      <c r="C123" s="7">
        <f>C90*'Operation Life Time'!$E23</f>
        <v>0</v>
      </c>
      <c r="D123" s="7" cm="1">
        <f t="array" ref="D123">SUMPRODUCT(--($C$71:D$71&gt;D$104-'Operation Life Time'!$D$5),ET_Cost_of_ELCgen_InvestmentCos!$C90:'ET_Cost_of_ELCgen_InvestmentCos'!D90)*'Operation Life Time'!$E23</f>
        <v>0</v>
      </c>
      <c r="E123" s="7" cm="1">
        <f t="array" ref="E123">SUMPRODUCT(--($C$71:E$71&gt;E$104-'Operation Life Time'!$D$5),ET_Cost_of_ELCgen_InvestmentCos!$C90:'ET_Cost_of_ELCgen_InvestmentCos'!E90)*'Operation Life Time'!$E23</f>
        <v>0</v>
      </c>
      <c r="F123" s="7" cm="1">
        <f t="array" ref="F123">SUMPRODUCT(--($C$71:F$71&gt;F$104-'Operation Life Time'!$D$5),ET_Cost_of_ELCgen_InvestmentCos!$C90:'ET_Cost_of_ELCgen_InvestmentCos'!F90)*'Operation Life Time'!$E23</f>
        <v>0</v>
      </c>
      <c r="G123" s="7" cm="1">
        <f t="array" ref="G123">SUMPRODUCT(--($C$71:G$71&gt;G$104-'Operation Life Time'!$D$5),ET_Cost_of_ELCgen_InvestmentCos!$C90:'ET_Cost_of_ELCgen_InvestmentCos'!G90)*'Operation Life Time'!$E23</f>
        <v>0</v>
      </c>
      <c r="H123" s="7" cm="1">
        <f t="array" ref="H123">SUMPRODUCT(--($C$71:H$71&gt;H$104-'Operation Life Time'!$D$5),ET_Cost_of_ELCgen_InvestmentCos!$C90:'ET_Cost_of_ELCgen_InvestmentCos'!H90)*'Operation Life Time'!$E23</f>
        <v>0</v>
      </c>
      <c r="I123" s="7" cm="1">
        <f t="array" ref="I123">SUMPRODUCT(--($C$71:I$71&gt;I$104-'Operation Life Time'!$D$5),ET_Cost_of_ELCgen_InvestmentCos!$C90:'ET_Cost_of_ELCgen_InvestmentCos'!I90)*'Operation Life Time'!$E23</f>
        <v>0</v>
      </c>
      <c r="J123" s="7" cm="1">
        <f t="array" ref="J123">SUMPRODUCT(--($C$71:J$71&gt;J$104-'Operation Life Time'!$D$5),ET_Cost_of_ELCgen_InvestmentCos!$C90:'ET_Cost_of_ELCgen_InvestmentCos'!J90)*'Operation Life Time'!$E23</f>
        <v>0</v>
      </c>
      <c r="K123" s="7" cm="1">
        <f t="array" ref="K123">SUMPRODUCT(--($C$71:K$71&gt;K$104-'Operation Life Time'!$D$5),ET_Cost_of_ELCgen_InvestmentCos!$C90:'ET_Cost_of_ELCgen_InvestmentCos'!K90)*'Operation Life Time'!$E23</f>
        <v>0</v>
      </c>
      <c r="L123" s="7" cm="1">
        <f t="array" ref="L123">SUMPRODUCT(--($C$71:L$71&gt;L$104-'Operation Life Time'!$D$5),ET_Cost_of_ELCgen_InvestmentCos!$C90:'ET_Cost_of_ELCgen_InvestmentCos'!L90)*'Operation Life Time'!$E23</f>
        <v>0</v>
      </c>
      <c r="M123" s="7" cm="1">
        <f t="array" ref="M123">SUMPRODUCT(--($C$71:M$71&gt;M$104-'Operation Life Time'!$D$5),ET_Cost_of_ELCgen_InvestmentCos!$C90:'ET_Cost_of_ELCgen_InvestmentCos'!M90)*'Operation Life Time'!$E23</f>
        <v>0</v>
      </c>
      <c r="N123" s="7" cm="1">
        <f t="array" ref="N123">SUMPRODUCT(--($C$71:N$71&gt;N$104-'Operation Life Time'!$D$5),ET_Cost_of_ELCgen_InvestmentCos!$C90:'ET_Cost_of_ELCgen_InvestmentCos'!N90)*'Operation Life Time'!$E23</f>
        <v>0</v>
      </c>
      <c r="O123" s="7" cm="1">
        <f t="array" ref="O123">SUMPRODUCT(--($C$71:O$71&gt;O$104-'Operation Life Time'!$D$5),ET_Cost_of_ELCgen_InvestmentCos!$C90:'ET_Cost_of_ELCgen_InvestmentCos'!O90)*'Operation Life Time'!$E23</f>
        <v>0</v>
      </c>
      <c r="P123" s="7" cm="1">
        <f t="array" ref="P123">SUMPRODUCT(--($C$71:P$71&gt;P$104-'Operation Life Time'!$D$5),ET_Cost_of_ELCgen_InvestmentCos!$C90:'ET_Cost_of_ELCgen_InvestmentCos'!P90)*'Operation Life Time'!$E23</f>
        <v>0</v>
      </c>
      <c r="Q123" s="7" cm="1">
        <f t="array" ref="Q123">SUMPRODUCT(--($C$71:Q$71&gt;Q$104-'Operation Life Time'!$D$5),ET_Cost_of_ELCgen_InvestmentCos!$C90:'ET_Cost_of_ELCgen_InvestmentCos'!Q90)*'Operation Life Time'!$E23</f>
        <v>0</v>
      </c>
      <c r="R123" s="7" cm="1">
        <f t="array" ref="R123">SUMPRODUCT(--($C$71:R$71&gt;R$104-'Operation Life Time'!$D$5),ET_Cost_of_ELCgen_InvestmentCos!$C90:'ET_Cost_of_ELCgen_InvestmentCos'!R90)*'Operation Life Time'!$E23</f>
        <v>0</v>
      </c>
      <c r="S123" s="7" cm="1">
        <f t="array" ref="S123">SUMPRODUCT(--($C$71:S$71&gt;S$104-'Operation Life Time'!$D$5),ET_Cost_of_ELCgen_InvestmentCos!$C90:'ET_Cost_of_ELCgen_InvestmentCos'!S90)*'Operation Life Time'!$E23</f>
        <v>0</v>
      </c>
      <c r="T123" s="7" cm="1">
        <f t="array" ref="T123">SUMPRODUCT(--($C$71:T$71&gt;T$104-'Operation Life Time'!$D$5),ET_Cost_of_ELCgen_InvestmentCos!$C90:'ET_Cost_of_ELCgen_InvestmentCos'!T90)*'Operation Life Time'!$E23</f>
        <v>0</v>
      </c>
      <c r="U123" s="7" cm="1">
        <f t="array" ref="U123">SUMPRODUCT(--($C$71:U$71&gt;U$104-'Operation Life Time'!$D$5),ET_Cost_of_ELCgen_InvestmentCos!$C90:'ET_Cost_of_ELCgen_InvestmentCos'!U90)*'Operation Life Time'!$E23</f>
        <v>0</v>
      </c>
      <c r="V123" s="7" cm="1">
        <f t="array" ref="V123">SUMPRODUCT(--($C$71:V$71&gt;V$104-'Operation Life Time'!$D$5),ET_Cost_of_ELCgen_InvestmentCos!$C90:'ET_Cost_of_ELCgen_InvestmentCos'!V90)*'Operation Life Time'!$E23</f>
        <v>0</v>
      </c>
      <c r="W123" s="7" cm="1">
        <f t="array" ref="W123">SUMPRODUCT(--($C$71:W$71&gt;W$104-'Operation Life Time'!$D$5),ET_Cost_of_ELCgen_InvestmentCos!$C90:'ET_Cost_of_ELCgen_InvestmentCos'!W90)*'Operation Life Time'!$E23</f>
        <v>0</v>
      </c>
      <c r="X123" s="7" cm="1">
        <f t="array" ref="X123">SUMPRODUCT(--($C$71:X$71&gt;X$104-'Operation Life Time'!$D$5),ET_Cost_of_ELCgen_InvestmentCos!$C90:'ET_Cost_of_ELCgen_InvestmentCos'!X90)*'Operation Life Time'!$E23</f>
        <v>0</v>
      </c>
      <c r="Y123" s="7" cm="1">
        <f t="array" ref="Y123">SUMPRODUCT(--($C$71:Y$71&gt;Y$104-'Operation Life Time'!$D$5),ET_Cost_of_ELCgen_InvestmentCos!$C90:'ET_Cost_of_ELCgen_InvestmentCos'!Y90)*'Operation Life Time'!$E23</f>
        <v>0</v>
      </c>
      <c r="Z123" s="7" cm="1">
        <f t="array" ref="Z123">SUMPRODUCT(--($C$71:Z$71&gt;Z$104-'Operation Life Time'!$D$5),ET_Cost_of_ELCgen_InvestmentCos!$C90:'ET_Cost_of_ELCgen_InvestmentCos'!Z90)*'Operation Life Time'!$E23</f>
        <v>0</v>
      </c>
      <c r="AA123" s="7" cm="1">
        <f t="array" ref="AA123">SUMPRODUCT(--($C$71:AA$71&gt;AA$104-'Operation Life Time'!$D$5),ET_Cost_of_ELCgen_InvestmentCos!$C90:'ET_Cost_of_ELCgen_InvestmentCos'!AA90)*'Operation Life Time'!$E23</f>
        <v>0</v>
      </c>
      <c r="AB123" s="7" cm="1">
        <f t="array" ref="AB123">SUMPRODUCT(--($C$71:AB$71&gt;AB$104-'Operation Life Time'!$D$5),ET_Cost_of_ELCgen_InvestmentCos!$C90:'ET_Cost_of_ELCgen_InvestmentCos'!AB90)*'Operation Life Time'!$E23</f>
        <v>0</v>
      </c>
      <c r="AC123" s="7" cm="1">
        <f t="array" ref="AC123">SUMPRODUCT(--($C$71:AC$71&gt;AC$104-'Operation Life Time'!$D$5),ET_Cost_of_ELCgen_InvestmentCos!$C90:'ET_Cost_of_ELCgen_InvestmentCos'!AC90)*'Operation Life Time'!$E23</f>
        <v>0</v>
      </c>
      <c r="AD123" s="7" cm="1">
        <f t="array" ref="AD123">SUMPRODUCT(--($C$71:AD$71&gt;AD$104-'Operation Life Time'!$D$5),ET_Cost_of_ELCgen_InvestmentCos!$C90:'ET_Cost_of_ELCgen_InvestmentCos'!AD90)*'Operation Life Time'!$E23</f>
        <v>0</v>
      </c>
      <c r="AE123" s="7" cm="1">
        <f t="array" ref="AE123">SUMPRODUCT(--($C$71:AE$71&gt;AE$104-'Operation Life Time'!$D$5),ET_Cost_of_ELCgen_InvestmentCos!$C90:'ET_Cost_of_ELCgen_InvestmentCos'!AE90)*'Operation Life Time'!$E23</f>
        <v>0</v>
      </c>
      <c r="AF123" s="7" cm="1">
        <f t="array" ref="AF123">SUMPRODUCT(--($C$71:AF$71&gt;AF$104-'Operation Life Time'!$D$5),ET_Cost_of_ELCgen_InvestmentCos!$C90:'ET_Cost_of_ELCgen_InvestmentCos'!AF90)*'Operation Life Time'!$E23</f>
        <v>0</v>
      </c>
      <c r="AG123" s="7" cm="1">
        <f t="array" ref="AG123">SUMPRODUCT(--($C$71:AG$71&gt;AG$104-'Operation Life Time'!$D$5),ET_Cost_of_ELCgen_InvestmentCos!$C90:'ET_Cost_of_ELCgen_InvestmentCos'!AG90)*'Operation Life Time'!$E23</f>
        <v>0</v>
      </c>
      <c r="AH123" s="7" cm="1">
        <f t="array" ref="AH123">SUMPRODUCT(--($C$71:AH$71&gt;AH$104-'Operation Life Time'!$D$5),ET_Cost_of_ELCgen_InvestmentCos!$C90:'ET_Cost_of_ELCgen_InvestmentCos'!AH90)*'Operation Life Time'!$E23</f>
        <v>0</v>
      </c>
    </row>
    <row r="124" spans="1:34" x14ac:dyDescent="0.25">
      <c r="A124" s="1" t="s">
        <v>38</v>
      </c>
      <c r="B124" s="1" t="s">
        <v>76</v>
      </c>
      <c r="C124" s="7">
        <f>C91*'Operation Life Time'!$E24</f>
        <v>0</v>
      </c>
      <c r="D124" s="7" cm="1">
        <f t="array" ref="D124">SUMPRODUCT(--($C$71:D$71&gt;D$104-'Operation Life Time'!$D$5),ET_Cost_of_ELCgen_InvestmentCos!$C91:'ET_Cost_of_ELCgen_InvestmentCos'!D91)*'Operation Life Time'!$E24</f>
        <v>31.848720931272922</v>
      </c>
      <c r="E124" s="7" cm="1">
        <f t="array" ref="E124">SUMPRODUCT(--($C$71:E$71&gt;E$104-'Operation Life Time'!$D$5),ET_Cost_of_ELCgen_InvestmentCos!$C91:'ET_Cost_of_ELCgen_InvestmentCos'!E91)*'Operation Life Time'!$E24</f>
        <v>31.848720931272922</v>
      </c>
      <c r="F124" s="7" cm="1">
        <f t="array" ref="F124">SUMPRODUCT(--($C$71:F$71&gt;F$104-'Operation Life Time'!$D$5),ET_Cost_of_ELCgen_InvestmentCos!$C91:'ET_Cost_of_ELCgen_InvestmentCos'!F91)*'Operation Life Time'!$E24</f>
        <v>31.848720931272922</v>
      </c>
      <c r="G124" s="7" cm="1">
        <f t="array" ref="G124">SUMPRODUCT(--($C$71:G$71&gt;G$104-'Operation Life Time'!$D$5),ET_Cost_of_ELCgen_InvestmentCos!$C91:'ET_Cost_of_ELCgen_InvestmentCos'!G91)*'Operation Life Time'!$E24</f>
        <v>31.848720931272922</v>
      </c>
      <c r="H124" s="7" cm="1">
        <f t="array" ref="H124">SUMPRODUCT(--($C$71:H$71&gt;H$104-'Operation Life Time'!$D$5),ET_Cost_of_ELCgen_InvestmentCos!$C91:'ET_Cost_of_ELCgen_InvestmentCos'!H91)*'Operation Life Time'!$E24</f>
        <v>31.848720931272922</v>
      </c>
      <c r="I124" s="7" cm="1">
        <f t="array" ref="I124">SUMPRODUCT(--($C$71:I$71&gt;I$104-'Operation Life Time'!$D$5),ET_Cost_of_ELCgen_InvestmentCos!$C91:'ET_Cost_of_ELCgen_InvestmentCos'!I91)*'Operation Life Time'!$E24</f>
        <v>31.848720931272922</v>
      </c>
      <c r="J124" s="7" cm="1">
        <f t="array" ref="J124">SUMPRODUCT(--($C$71:J$71&gt;J$104-'Operation Life Time'!$D$5),ET_Cost_of_ELCgen_InvestmentCos!$C91:'ET_Cost_of_ELCgen_InvestmentCos'!J91)*'Operation Life Time'!$E24</f>
        <v>31.848720931272922</v>
      </c>
      <c r="K124" s="7" cm="1">
        <f t="array" ref="K124">SUMPRODUCT(--($C$71:K$71&gt;K$104-'Operation Life Time'!$D$5),ET_Cost_of_ELCgen_InvestmentCos!$C91:'ET_Cost_of_ELCgen_InvestmentCos'!K91)*'Operation Life Time'!$E24</f>
        <v>31.848720931272922</v>
      </c>
      <c r="L124" s="7" cm="1">
        <f t="array" ref="L124">SUMPRODUCT(--($C$71:L$71&gt;L$104-'Operation Life Time'!$D$5),ET_Cost_of_ELCgen_InvestmentCos!$C91:'ET_Cost_of_ELCgen_InvestmentCos'!L91)*'Operation Life Time'!$E24</f>
        <v>31.848720931272922</v>
      </c>
      <c r="M124" s="7" cm="1">
        <f t="array" ref="M124">SUMPRODUCT(--($C$71:M$71&gt;M$104-'Operation Life Time'!$D$5),ET_Cost_of_ELCgen_InvestmentCos!$C91:'ET_Cost_of_ELCgen_InvestmentCos'!M91)*'Operation Life Time'!$E24</f>
        <v>31.848720931272922</v>
      </c>
      <c r="N124" s="7" cm="1">
        <f t="array" ref="N124">SUMPRODUCT(--($C$71:N$71&gt;N$104-'Operation Life Time'!$D$5),ET_Cost_of_ELCgen_InvestmentCos!$C91:'ET_Cost_of_ELCgen_InvestmentCos'!N91)*'Operation Life Time'!$E24</f>
        <v>31.848720931272922</v>
      </c>
      <c r="O124" s="7" cm="1">
        <f t="array" ref="O124">SUMPRODUCT(--($C$71:O$71&gt;O$104-'Operation Life Time'!$D$5),ET_Cost_of_ELCgen_InvestmentCos!$C91:'ET_Cost_of_ELCgen_InvestmentCos'!O91)*'Operation Life Time'!$E24</f>
        <v>31.848720931272922</v>
      </c>
      <c r="P124" s="7" cm="1">
        <f t="array" ref="P124">SUMPRODUCT(--($C$71:P$71&gt;P$104-'Operation Life Time'!$D$5),ET_Cost_of_ELCgen_InvestmentCos!$C91:'ET_Cost_of_ELCgen_InvestmentCos'!P91)*'Operation Life Time'!$E24</f>
        <v>31.848720931272922</v>
      </c>
      <c r="Q124" s="7" cm="1">
        <f t="array" ref="Q124">SUMPRODUCT(--($C$71:Q$71&gt;Q$104-'Operation Life Time'!$D$5),ET_Cost_of_ELCgen_InvestmentCos!$C91:'ET_Cost_of_ELCgen_InvestmentCos'!Q91)*'Operation Life Time'!$E24</f>
        <v>31.848720931272922</v>
      </c>
      <c r="R124" s="7" cm="1">
        <f t="array" ref="R124">SUMPRODUCT(--($C$71:R$71&gt;R$104-'Operation Life Time'!$D$5),ET_Cost_of_ELCgen_InvestmentCos!$C91:'ET_Cost_of_ELCgen_InvestmentCos'!R91)*'Operation Life Time'!$E24</f>
        <v>31.848720931272922</v>
      </c>
      <c r="S124" s="7" cm="1">
        <f t="array" ref="S124">SUMPRODUCT(--($C$71:S$71&gt;S$104-'Operation Life Time'!$D$5),ET_Cost_of_ELCgen_InvestmentCos!$C91:'ET_Cost_of_ELCgen_InvestmentCos'!S91)*'Operation Life Time'!$E24</f>
        <v>31.848720931272922</v>
      </c>
      <c r="T124" s="7" cm="1">
        <f t="array" ref="T124">SUMPRODUCT(--($C$71:T$71&gt;T$104-'Operation Life Time'!$D$5),ET_Cost_of_ELCgen_InvestmentCos!$C91:'ET_Cost_of_ELCgen_InvestmentCos'!T91)*'Operation Life Time'!$E24</f>
        <v>31.848720931272922</v>
      </c>
      <c r="U124" s="7" cm="1">
        <f t="array" ref="U124">SUMPRODUCT(--($C$71:U$71&gt;U$104-'Operation Life Time'!$D$5),ET_Cost_of_ELCgen_InvestmentCos!$C91:'ET_Cost_of_ELCgen_InvestmentCos'!U91)*'Operation Life Time'!$E24</f>
        <v>31.848720931272922</v>
      </c>
      <c r="V124" s="7" cm="1">
        <f t="array" ref="V124">SUMPRODUCT(--($C$71:V$71&gt;V$104-'Operation Life Time'!$D$5),ET_Cost_of_ELCgen_InvestmentCos!$C91:'ET_Cost_of_ELCgen_InvestmentCos'!V91)*'Operation Life Time'!$E24</f>
        <v>31.848720931272922</v>
      </c>
      <c r="W124" s="7" cm="1">
        <f t="array" ref="W124">SUMPRODUCT(--($C$71:W$71&gt;W$104-'Operation Life Time'!$D$5),ET_Cost_of_ELCgen_InvestmentCos!$C91:'ET_Cost_of_ELCgen_InvestmentCos'!W91)*'Operation Life Time'!$E24</f>
        <v>31.848720931272922</v>
      </c>
      <c r="X124" s="7" cm="1">
        <f t="array" ref="X124">SUMPRODUCT(--($C$71:X$71&gt;X$104-'Operation Life Time'!$D$5),ET_Cost_of_ELCgen_InvestmentCos!$C91:'ET_Cost_of_ELCgen_InvestmentCos'!X91)*'Operation Life Time'!$E24</f>
        <v>31.848720931272922</v>
      </c>
      <c r="Y124" s="7" cm="1">
        <f t="array" ref="Y124">SUMPRODUCT(--($C$71:Y$71&gt;Y$104-'Operation Life Time'!$D$5),ET_Cost_of_ELCgen_InvestmentCos!$C91:'ET_Cost_of_ELCgen_InvestmentCos'!Y91)*'Operation Life Time'!$E24</f>
        <v>31.848720931272922</v>
      </c>
      <c r="Z124" s="7" cm="1">
        <f t="array" ref="Z124">SUMPRODUCT(--($C$71:Z$71&gt;Z$104-'Operation Life Time'!$D$5),ET_Cost_of_ELCgen_InvestmentCos!$C91:'ET_Cost_of_ELCgen_InvestmentCos'!Z91)*'Operation Life Time'!$E24</f>
        <v>31.848720931272922</v>
      </c>
      <c r="AA124" s="7" cm="1">
        <f t="array" ref="AA124">SUMPRODUCT(--($C$71:AA$71&gt;AA$104-'Operation Life Time'!$D$5),ET_Cost_of_ELCgen_InvestmentCos!$C91:'ET_Cost_of_ELCgen_InvestmentCos'!AA91)*'Operation Life Time'!$E24</f>
        <v>31.848720931272922</v>
      </c>
      <c r="AB124" s="7" cm="1">
        <f t="array" ref="AB124">SUMPRODUCT(--($C$71:AB$71&gt;AB$104-'Operation Life Time'!$D$5),ET_Cost_of_ELCgen_InvestmentCos!$C91:'ET_Cost_of_ELCgen_InvestmentCos'!AB91)*'Operation Life Time'!$E24</f>
        <v>31.848720931272922</v>
      </c>
      <c r="AC124" s="7" cm="1">
        <f t="array" ref="AC124">SUMPRODUCT(--($C$71:AC$71&gt;AC$104-'Operation Life Time'!$D$5),ET_Cost_of_ELCgen_InvestmentCos!$C91:'ET_Cost_of_ELCgen_InvestmentCos'!AC91)*'Operation Life Time'!$E24</f>
        <v>31.848720931272922</v>
      </c>
      <c r="AD124" s="7" cm="1">
        <f t="array" ref="AD124">SUMPRODUCT(--($C$71:AD$71&gt;AD$104-'Operation Life Time'!$D$5),ET_Cost_of_ELCgen_InvestmentCos!$C91:'ET_Cost_of_ELCgen_InvestmentCos'!AD91)*'Operation Life Time'!$E24</f>
        <v>31.848720931272922</v>
      </c>
      <c r="AE124" s="7" cm="1">
        <f t="array" ref="AE124">SUMPRODUCT(--($C$71:AE$71&gt;AE$104-'Operation Life Time'!$D$5),ET_Cost_of_ELCgen_InvestmentCos!$C91:'ET_Cost_of_ELCgen_InvestmentCos'!AE91)*'Operation Life Time'!$E24</f>
        <v>31.848720931272922</v>
      </c>
      <c r="AF124" s="7" cm="1">
        <f t="array" ref="AF124">SUMPRODUCT(--($C$71:AF$71&gt;AF$104-'Operation Life Time'!$D$5),ET_Cost_of_ELCgen_InvestmentCos!$C91:'ET_Cost_of_ELCgen_InvestmentCos'!AF91)*'Operation Life Time'!$E24</f>
        <v>31.848720931272922</v>
      </c>
      <c r="AG124" s="7" cm="1">
        <f t="array" ref="AG124">SUMPRODUCT(--($C$71:AG$71&gt;AG$104-'Operation Life Time'!$D$5),ET_Cost_of_ELCgen_InvestmentCos!$C91:'ET_Cost_of_ELCgen_InvestmentCos'!AG91)*'Operation Life Time'!$E24</f>
        <v>31.848720931272922</v>
      </c>
      <c r="AH124" s="7" cm="1">
        <f t="array" ref="AH124">SUMPRODUCT(--($C$71:AH$71&gt;AH$104-'Operation Life Time'!$D$5),ET_Cost_of_ELCgen_InvestmentCos!$C91:'ET_Cost_of_ELCgen_InvestmentCos'!AH91)*'Operation Life Time'!$E24</f>
        <v>31.848720931272922</v>
      </c>
    </row>
    <row r="125" spans="1:34" x14ac:dyDescent="0.25">
      <c r="A125" s="1" t="s">
        <v>39</v>
      </c>
      <c r="B125" s="1" t="s">
        <v>77</v>
      </c>
      <c r="C125" s="7">
        <f>C92*'Operation Life Time'!$E25</f>
        <v>0</v>
      </c>
      <c r="D125" s="7" cm="1">
        <f t="array" ref="D125">SUMPRODUCT(--($C$71:D$71&gt;D$104-'Operation Life Time'!$D$5),ET_Cost_of_ELCgen_InvestmentCos!$C92:'ET_Cost_of_ELCgen_InvestmentCos'!D92)*'Operation Life Time'!$E25</f>
        <v>0</v>
      </c>
      <c r="E125" s="7" cm="1">
        <f t="array" ref="E125">SUMPRODUCT(--($C$71:E$71&gt;E$104-'Operation Life Time'!$D$5),ET_Cost_of_ELCgen_InvestmentCos!$C92:'ET_Cost_of_ELCgen_InvestmentCos'!E92)*'Operation Life Time'!$E25</f>
        <v>0</v>
      </c>
      <c r="F125" s="7" cm="1">
        <f t="array" ref="F125">SUMPRODUCT(--($C$71:F$71&gt;F$104-'Operation Life Time'!$D$5),ET_Cost_of_ELCgen_InvestmentCos!$C92:'ET_Cost_of_ELCgen_InvestmentCos'!F92)*'Operation Life Time'!$E25</f>
        <v>0</v>
      </c>
      <c r="G125" s="7" cm="1">
        <f t="array" ref="G125">SUMPRODUCT(--($C$71:G$71&gt;G$104-'Operation Life Time'!$D$5),ET_Cost_of_ELCgen_InvestmentCos!$C92:'ET_Cost_of_ELCgen_InvestmentCos'!G92)*'Operation Life Time'!$E25</f>
        <v>0</v>
      </c>
      <c r="H125" s="7" cm="1">
        <f t="array" ref="H125">SUMPRODUCT(--($C$71:H$71&gt;H$104-'Operation Life Time'!$D$5),ET_Cost_of_ELCgen_InvestmentCos!$C92:'ET_Cost_of_ELCgen_InvestmentCos'!H92)*'Operation Life Time'!$E25</f>
        <v>0</v>
      </c>
      <c r="I125" s="7" cm="1">
        <f t="array" ref="I125">SUMPRODUCT(--($C$71:I$71&gt;I$104-'Operation Life Time'!$D$5),ET_Cost_of_ELCgen_InvestmentCos!$C92:'ET_Cost_of_ELCgen_InvestmentCos'!I92)*'Operation Life Time'!$E25</f>
        <v>0</v>
      </c>
      <c r="J125" s="7" cm="1">
        <f t="array" ref="J125">SUMPRODUCT(--($C$71:J$71&gt;J$104-'Operation Life Time'!$D$5),ET_Cost_of_ELCgen_InvestmentCos!$C92:'ET_Cost_of_ELCgen_InvestmentCos'!J92)*'Operation Life Time'!$E25</f>
        <v>0</v>
      </c>
      <c r="K125" s="7" cm="1">
        <f t="array" ref="K125">SUMPRODUCT(--($C$71:K$71&gt;K$104-'Operation Life Time'!$D$5),ET_Cost_of_ELCgen_InvestmentCos!$C92:'ET_Cost_of_ELCgen_InvestmentCos'!K92)*'Operation Life Time'!$E25</f>
        <v>0</v>
      </c>
      <c r="L125" s="7" cm="1">
        <f t="array" ref="L125">SUMPRODUCT(--($C$71:L$71&gt;L$104-'Operation Life Time'!$D$5),ET_Cost_of_ELCgen_InvestmentCos!$C92:'ET_Cost_of_ELCgen_InvestmentCos'!L92)*'Operation Life Time'!$E25</f>
        <v>0</v>
      </c>
      <c r="M125" s="7" cm="1">
        <f t="array" ref="M125">SUMPRODUCT(--($C$71:M$71&gt;M$104-'Operation Life Time'!$D$5),ET_Cost_of_ELCgen_InvestmentCos!$C92:'ET_Cost_of_ELCgen_InvestmentCos'!M92)*'Operation Life Time'!$E25</f>
        <v>0</v>
      </c>
      <c r="N125" s="7" cm="1">
        <f t="array" ref="N125">SUMPRODUCT(--($C$71:N$71&gt;N$104-'Operation Life Time'!$D$5),ET_Cost_of_ELCgen_InvestmentCos!$C92:'ET_Cost_of_ELCgen_InvestmentCos'!N92)*'Operation Life Time'!$E25</f>
        <v>0</v>
      </c>
      <c r="O125" s="7" cm="1">
        <f t="array" ref="O125">SUMPRODUCT(--($C$71:O$71&gt;O$104-'Operation Life Time'!$D$5),ET_Cost_of_ELCgen_InvestmentCos!$C92:'ET_Cost_of_ELCgen_InvestmentCos'!O92)*'Operation Life Time'!$E25</f>
        <v>0</v>
      </c>
      <c r="P125" s="7" cm="1">
        <f t="array" ref="P125">SUMPRODUCT(--($C$71:P$71&gt;P$104-'Operation Life Time'!$D$5),ET_Cost_of_ELCgen_InvestmentCos!$C92:'ET_Cost_of_ELCgen_InvestmentCos'!P92)*'Operation Life Time'!$E25</f>
        <v>0</v>
      </c>
      <c r="Q125" s="7" cm="1">
        <f t="array" ref="Q125">SUMPRODUCT(--($C$71:Q$71&gt;Q$104-'Operation Life Time'!$D$5),ET_Cost_of_ELCgen_InvestmentCos!$C92:'ET_Cost_of_ELCgen_InvestmentCos'!Q92)*'Operation Life Time'!$E25</f>
        <v>0</v>
      </c>
      <c r="R125" s="7" cm="1">
        <f t="array" ref="R125">SUMPRODUCT(--($C$71:R$71&gt;R$104-'Operation Life Time'!$D$5),ET_Cost_of_ELCgen_InvestmentCos!$C92:'ET_Cost_of_ELCgen_InvestmentCos'!R92)*'Operation Life Time'!$E25</f>
        <v>0</v>
      </c>
      <c r="S125" s="7" cm="1">
        <f t="array" ref="S125">SUMPRODUCT(--($C$71:S$71&gt;S$104-'Operation Life Time'!$D$5),ET_Cost_of_ELCgen_InvestmentCos!$C92:'ET_Cost_of_ELCgen_InvestmentCos'!S92)*'Operation Life Time'!$E25</f>
        <v>0</v>
      </c>
      <c r="T125" s="7" cm="1">
        <f t="array" ref="T125">SUMPRODUCT(--($C$71:T$71&gt;T$104-'Operation Life Time'!$D$5),ET_Cost_of_ELCgen_InvestmentCos!$C92:'ET_Cost_of_ELCgen_InvestmentCos'!T92)*'Operation Life Time'!$E25</f>
        <v>0</v>
      </c>
      <c r="U125" s="7" cm="1">
        <f t="array" ref="U125">SUMPRODUCT(--($C$71:U$71&gt;U$104-'Operation Life Time'!$D$5),ET_Cost_of_ELCgen_InvestmentCos!$C92:'ET_Cost_of_ELCgen_InvestmentCos'!U92)*'Operation Life Time'!$E25</f>
        <v>0</v>
      </c>
      <c r="V125" s="7" cm="1">
        <f t="array" ref="V125">SUMPRODUCT(--($C$71:V$71&gt;V$104-'Operation Life Time'!$D$5),ET_Cost_of_ELCgen_InvestmentCos!$C92:'ET_Cost_of_ELCgen_InvestmentCos'!V92)*'Operation Life Time'!$E25</f>
        <v>0</v>
      </c>
      <c r="W125" s="7" cm="1">
        <f t="array" ref="W125">SUMPRODUCT(--($C$71:W$71&gt;W$104-'Operation Life Time'!$D$5),ET_Cost_of_ELCgen_InvestmentCos!$C92:'ET_Cost_of_ELCgen_InvestmentCos'!W92)*'Operation Life Time'!$E25</f>
        <v>0</v>
      </c>
      <c r="X125" s="7" cm="1">
        <f t="array" ref="X125">SUMPRODUCT(--($C$71:X$71&gt;X$104-'Operation Life Time'!$D$5),ET_Cost_of_ELCgen_InvestmentCos!$C92:'ET_Cost_of_ELCgen_InvestmentCos'!X92)*'Operation Life Time'!$E25</f>
        <v>0</v>
      </c>
      <c r="Y125" s="7" cm="1">
        <f t="array" ref="Y125">SUMPRODUCT(--($C$71:Y$71&gt;Y$104-'Operation Life Time'!$D$5),ET_Cost_of_ELCgen_InvestmentCos!$C92:'ET_Cost_of_ELCgen_InvestmentCos'!Y92)*'Operation Life Time'!$E25</f>
        <v>0</v>
      </c>
      <c r="Z125" s="7" cm="1">
        <f t="array" ref="Z125">SUMPRODUCT(--($C$71:Z$71&gt;Z$104-'Operation Life Time'!$D$5),ET_Cost_of_ELCgen_InvestmentCos!$C92:'ET_Cost_of_ELCgen_InvestmentCos'!Z92)*'Operation Life Time'!$E25</f>
        <v>0</v>
      </c>
      <c r="AA125" s="7" cm="1">
        <f t="array" ref="AA125">SUMPRODUCT(--($C$71:AA$71&gt;AA$104-'Operation Life Time'!$D$5),ET_Cost_of_ELCgen_InvestmentCos!$C92:'ET_Cost_of_ELCgen_InvestmentCos'!AA92)*'Operation Life Time'!$E25</f>
        <v>0</v>
      </c>
      <c r="AB125" s="7" cm="1">
        <f t="array" ref="AB125">SUMPRODUCT(--($C$71:AB$71&gt;AB$104-'Operation Life Time'!$D$5),ET_Cost_of_ELCgen_InvestmentCos!$C92:'ET_Cost_of_ELCgen_InvestmentCos'!AB92)*'Operation Life Time'!$E25</f>
        <v>0</v>
      </c>
      <c r="AC125" s="7" cm="1">
        <f t="array" ref="AC125">SUMPRODUCT(--($C$71:AC$71&gt;AC$104-'Operation Life Time'!$D$5),ET_Cost_of_ELCgen_InvestmentCos!$C92:'ET_Cost_of_ELCgen_InvestmentCos'!AC92)*'Operation Life Time'!$E25</f>
        <v>0</v>
      </c>
      <c r="AD125" s="7" cm="1">
        <f t="array" ref="AD125">SUMPRODUCT(--($C$71:AD$71&gt;AD$104-'Operation Life Time'!$D$5),ET_Cost_of_ELCgen_InvestmentCos!$C92:'ET_Cost_of_ELCgen_InvestmentCos'!AD92)*'Operation Life Time'!$E25</f>
        <v>0</v>
      </c>
      <c r="AE125" s="7" cm="1">
        <f t="array" ref="AE125">SUMPRODUCT(--($C$71:AE$71&gt;AE$104-'Operation Life Time'!$D$5),ET_Cost_of_ELCgen_InvestmentCos!$C92:'ET_Cost_of_ELCgen_InvestmentCos'!AE92)*'Operation Life Time'!$E25</f>
        <v>0</v>
      </c>
      <c r="AF125" s="7" cm="1">
        <f t="array" ref="AF125">SUMPRODUCT(--($C$71:AF$71&gt;AF$104-'Operation Life Time'!$D$5),ET_Cost_of_ELCgen_InvestmentCos!$C92:'ET_Cost_of_ELCgen_InvestmentCos'!AF92)*'Operation Life Time'!$E25</f>
        <v>0</v>
      </c>
      <c r="AG125" s="7" cm="1">
        <f t="array" ref="AG125">SUMPRODUCT(--($C$71:AG$71&gt;AG$104-'Operation Life Time'!$D$5),ET_Cost_of_ELCgen_InvestmentCos!$C92:'ET_Cost_of_ELCgen_InvestmentCos'!AG92)*'Operation Life Time'!$E25</f>
        <v>0</v>
      </c>
      <c r="AH125" s="7" cm="1">
        <f t="array" ref="AH125">SUMPRODUCT(--($C$71:AH$71&gt;AH$104-'Operation Life Time'!$D$5),ET_Cost_of_ELCgen_InvestmentCos!$C92:'ET_Cost_of_ELCgen_InvestmentCos'!AH92)*'Operation Life Time'!$E25</f>
        <v>0</v>
      </c>
    </row>
    <row r="126" spans="1:34" x14ac:dyDescent="0.25">
      <c r="A126" s="1" t="s">
        <v>40</v>
      </c>
      <c r="B126" s="1" t="s">
        <v>80</v>
      </c>
      <c r="C126" s="7">
        <f>C93*'Operation Life Time'!$E26</f>
        <v>0</v>
      </c>
      <c r="D126" s="7" cm="1">
        <f t="array" ref="D126">SUMPRODUCT(--($C$71:D$71&gt;D$104-'Operation Life Time'!$D$5),ET_Cost_of_ELCgen_InvestmentCos!$C93:'ET_Cost_of_ELCgen_InvestmentCos'!D93)*'Operation Life Time'!$E26</f>
        <v>0</v>
      </c>
      <c r="E126" s="7" cm="1">
        <f t="array" ref="E126">SUMPRODUCT(--($C$71:E$71&gt;E$104-'Operation Life Time'!$D$5),ET_Cost_of_ELCgen_InvestmentCos!$C93:'ET_Cost_of_ELCgen_InvestmentCos'!E93)*'Operation Life Time'!$E26</f>
        <v>0</v>
      </c>
      <c r="F126" s="7" cm="1">
        <f t="array" ref="F126">SUMPRODUCT(--($C$71:F$71&gt;F$104-'Operation Life Time'!$D$5),ET_Cost_of_ELCgen_InvestmentCos!$C93:'ET_Cost_of_ELCgen_InvestmentCos'!F93)*'Operation Life Time'!$E26</f>
        <v>0</v>
      </c>
      <c r="G126" s="7" cm="1">
        <f t="array" ref="G126">SUMPRODUCT(--($C$71:G$71&gt;G$104-'Operation Life Time'!$D$5),ET_Cost_of_ELCgen_InvestmentCos!$C93:'ET_Cost_of_ELCgen_InvestmentCos'!G93)*'Operation Life Time'!$E26</f>
        <v>0</v>
      </c>
      <c r="H126" s="7" cm="1">
        <f t="array" ref="H126">SUMPRODUCT(--($C$71:H$71&gt;H$104-'Operation Life Time'!$D$5),ET_Cost_of_ELCgen_InvestmentCos!$C93:'ET_Cost_of_ELCgen_InvestmentCos'!H93)*'Operation Life Time'!$E26</f>
        <v>0</v>
      </c>
      <c r="I126" s="7" cm="1">
        <f t="array" ref="I126">SUMPRODUCT(--($C$71:I$71&gt;I$104-'Operation Life Time'!$D$5),ET_Cost_of_ELCgen_InvestmentCos!$C93:'ET_Cost_of_ELCgen_InvestmentCos'!I93)*'Operation Life Time'!$E26</f>
        <v>0</v>
      </c>
      <c r="J126" s="7" cm="1">
        <f t="array" ref="J126">SUMPRODUCT(--($C$71:J$71&gt;J$104-'Operation Life Time'!$D$5),ET_Cost_of_ELCgen_InvestmentCos!$C93:'ET_Cost_of_ELCgen_InvestmentCos'!J93)*'Operation Life Time'!$E26</f>
        <v>0</v>
      </c>
      <c r="K126" s="7" cm="1">
        <f t="array" ref="K126">SUMPRODUCT(--($C$71:K$71&gt;K$104-'Operation Life Time'!$D$5),ET_Cost_of_ELCgen_InvestmentCos!$C93:'ET_Cost_of_ELCgen_InvestmentCos'!K93)*'Operation Life Time'!$E26</f>
        <v>0</v>
      </c>
      <c r="L126" s="7" cm="1">
        <f t="array" ref="L126">SUMPRODUCT(--($C$71:L$71&gt;L$104-'Operation Life Time'!$D$5),ET_Cost_of_ELCgen_InvestmentCos!$C93:'ET_Cost_of_ELCgen_InvestmentCos'!L93)*'Operation Life Time'!$E26</f>
        <v>0</v>
      </c>
      <c r="M126" s="7" cm="1">
        <f t="array" ref="M126">SUMPRODUCT(--($C$71:M$71&gt;M$104-'Operation Life Time'!$D$5),ET_Cost_of_ELCgen_InvestmentCos!$C93:'ET_Cost_of_ELCgen_InvestmentCos'!M93)*'Operation Life Time'!$E26</f>
        <v>0</v>
      </c>
      <c r="N126" s="7" cm="1">
        <f t="array" ref="N126">SUMPRODUCT(--($C$71:N$71&gt;N$104-'Operation Life Time'!$D$5),ET_Cost_of_ELCgen_InvestmentCos!$C93:'ET_Cost_of_ELCgen_InvestmentCos'!N93)*'Operation Life Time'!$E26</f>
        <v>0</v>
      </c>
      <c r="O126" s="7" cm="1">
        <f t="array" ref="O126">SUMPRODUCT(--($C$71:O$71&gt;O$104-'Operation Life Time'!$D$5),ET_Cost_of_ELCgen_InvestmentCos!$C93:'ET_Cost_of_ELCgen_InvestmentCos'!O93)*'Operation Life Time'!$E26</f>
        <v>0</v>
      </c>
      <c r="P126" s="7" cm="1">
        <f t="array" ref="P126">SUMPRODUCT(--($C$71:P$71&gt;P$104-'Operation Life Time'!$D$5),ET_Cost_of_ELCgen_InvestmentCos!$C93:'ET_Cost_of_ELCgen_InvestmentCos'!P93)*'Operation Life Time'!$E26</f>
        <v>0</v>
      </c>
      <c r="Q126" s="7" cm="1">
        <f t="array" ref="Q126">SUMPRODUCT(--($C$71:Q$71&gt;Q$104-'Operation Life Time'!$D$5),ET_Cost_of_ELCgen_InvestmentCos!$C93:'ET_Cost_of_ELCgen_InvestmentCos'!Q93)*'Operation Life Time'!$E26</f>
        <v>0</v>
      </c>
      <c r="R126" s="7" cm="1">
        <f t="array" ref="R126">SUMPRODUCT(--($C$71:R$71&gt;R$104-'Operation Life Time'!$D$5),ET_Cost_of_ELCgen_InvestmentCos!$C93:'ET_Cost_of_ELCgen_InvestmentCos'!R93)*'Operation Life Time'!$E26</f>
        <v>0</v>
      </c>
      <c r="S126" s="7" cm="1">
        <f t="array" ref="S126">SUMPRODUCT(--($C$71:S$71&gt;S$104-'Operation Life Time'!$D$5),ET_Cost_of_ELCgen_InvestmentCos!$C93:'ET_Cost_of_ELCgen_InvestmentCos'!S93)*'Operation Life Time'!$E26</f>
        <v>0</v>
      </c>
      <c r="T126" s="7" cm="1">
        <f t="array" ref="T126">SUMPRODUCT(--($C$71:T$71&gt;T$104-'Operation Life Time'!$D$5),ET_Cost_of_ELCgen_InvestmentCos!$C93:'ET_Cost_of_ELCgen_InvestmentCos'!T93)*'Operation Life Time'!$E26</f>
        <v>0</v>
      </c>
      <c r="U126" s="7" cm="1">
        <f t="array" ref="U126">SUMPRODUCT(--($C$71:U$71&gt;U$104-'Operation Life Time'!$D$5),ET_Cost_of_ELCgen_InvestmentCos!$C93:'ET_Cost_of_ELCgen_InvestmentCos'!U93)*'Operation Life Time'!$E26</f>
        <v>0</v>
      </c>
      <c r="V126" s="7" cm="1">
        <f t="array" ref="V126">SUMPRODUCT(--($C$71:V$71&gt;V$104-'Operation Life Time'!$D$5),ET_Cost_of_ELCgen_InvestmentCos!$C93:'ET_Cost_of_ELCgen_InvestmentCos'!V93)*'Operation Life Time'!$E26</f>
        <v>0</v>
      </c>
      <c r="W126" s="7" cm="1">
        <f t="array" ref="W126">SUMPRODUCT(--($C$71:W$71&gt;W$104-'Operation Life Time'!$D$5),ET_Cost_of_ELCgen_InvestmentCos!$C93:'ET_Cost_of_ELCgen_InvestmentCos'!W93)*'Operation Life Time'!$E26</f>
        <v>0</v>
      </c>
      <c r="X126" s="7" cm="1">
        <f t="array" ref="X126">SUMPRODUCT(--($C$71:X$71&gt;X$104-'Operation Life Time'!$D$5),ET_Cost_of_ELCgen_InvestmentCos!$C93:'ET_Cost_of_ELCgen_InvestmentCos'!X93)*'Operation Life Time'!$E26</f>
        <v>0</v>
      </c>
      <c r="Y126" s="7" cm="1">
        <f t="array" ref="Y126">SUMPRODUCT(--($C$71:Y$71&gt;Y$104-'Operation Life Time'!$D$5),ET_Cost_of_ELCgen_InvestmentCos!$C93:'ET_Cost_of_ELCgen_InvestmentCos'!Y93)*'Operation Life Time'!$E26</f>
        <v>0</v>
      </c>
      <c r="Z126" s="7" cm="1">
        <f t="array" ref="Z126">SUMPRODUCT(--($C$71:Z$71&gt;Z$104-'Operation Life Time'!$D$5),ET_Cost_of_ELCgen_InvestmentCos!$C93:'ET_Cost_of_ELCgen_InvestmentCos'!Z93)*'Operation Life Time'!$E26</f>
        <v>0</v>
      </c>
      <c r="AA126" s="7" cm="1">
        <f t="array" ref="AA126">SUMPRODUCT(--($C$71:AA$71&gt;AA$104-'Operation Life Time'!$D$5),ET_Cost_of_ELCgen_InvestmentCos!$C93:'ET_Cost_of_ELCgen_InvestmentCos'!AA93)*'Operation Life Time'!$E26</f>
        <v>0</v>
      </c>
      <c r="AB126" s="7" cm="1">
        <f t="array" ref="AB126">SUMPRODUCT(--($C$71:AB$71&gt;AB$104-'Operation Life Time'!$D$5),ET_Cost_of_ELCgen_InvestmentCos!$C93:'ET_Cost_of_ELCgen_InvestmentCos'!AB93)*'Operation Life Time'!$E26</f>
        <v>0</v>
      </c>
      <c r="AC126" s="7" cm="1">
        <f t="array" ref="AC126">SUMPRODUCT(--($C$71:AC$71&gt;AC$104-'Operation Life Time'!$D$5),ET_Cost_of_ELCgen_InvestmentCos!$C93:'ET_Cost_of_ELCgen_InvestmentCos'!AC93)*'Operation Life Time'!$E26</f>
        <v>0</v>
      </c>
      <c r="AD126" s="7" cm="1">
        <f t="array" ref="AD126">SUMPRODUCT(--($C$71:AD$71&gt;AD$104-'Operation Life Time'!$D$5),ET_Cost_of_ELCgen_InvestmentCos!$C93:'ET_Cost_of_ELCgen_InvestmentCos'!AD93)*'Operation Life Time'!$E26</f>
        <v>0</v>
      </c>
      <c r="AE126" s="7" cm="1">
        <f t="array" ref="AE126">SUMPRODUCT(--($C$71:AE$71&gt;AE$104-'Operation Life Time'!$D$5),ET_Cost_of_ELCgen_InvestmentCos!$C93:'ET_Cost_of_ELCgen_InvestmentCos'!AE93)*'Operation Life Time'!$E26</f>
        <v>0</v>
      </c>
      <c r="AF126" s="7" cm="1">
        <f t="array" ref="AF126">SUMPRODUCT(--($C$71:AF$71&gt;AF$104-'Operation Life Time'!$D$5),ET_Cost_of_ELCgen_InvestmentCos!$C93:'ET_Cost_of_ELCgen_InvestmentCos'!AF93)*'Operation Life Time'!$E26</f>
        <v>0</v>
      </c>
      <c r="AG126" s="7" cm="1">
        <f t="array" ref="AG126">SUMPRODUCT(--($C$71:AG$71&gt;AG$104-'Operation Life Time'!$D$5),ET_Cost_of_ELCgen_InvestmentCos!$C93:'ET_Cost_of_ELCgen_InvestmentCos'!AG93)*'Operation Life Time'!$E26</f>
        <v>75.84514988384494</v>
      </c>
      <c r="AH126" s="7" cm="1">
        <f t="array" ref="AH126">SUMPRODUCT(--($C$71:AH$71&gt;AH$104-'Operation Life Time'!$D$5),ET_Cost_of_ELCgen_InvestmentCos!$C93:'ET_Cost_of_ELCgen_InvestmentCos'!AH93)*'Operation Life Time'!$E26</f>
        <v>90.627567539466455</v>
      </c>
    </row>
    <row r="127" spans="1:34" x14ac:dyDescent="0.25">
      <c r="A127" s="1" t="s">
        <v>41</v>
      </c>
      <c r="B127" s="1" t="s">
        <v>101</v>
      </c>
      <c r="C127" s="7">
        <f>C94*'Operation Life Time'!$E27</f>
        <v>12.351454612500209</v>
      </c>
      <c r="D127" s="7" cm="1">
        <f t="array" ref="D127">SUMPRODUCT(--($C$71:D$71&gt;D$104-'Operation Life Time'!$D$5),ET_Cost_of_ELCgen_InvestmentCos!$C94:'ET_Cost_of_ELCgen_InvestmentCos'!D94)*'Operation Life Time'!$E27</f>
        <v>47.689317127225181</v>
      </c>
      <c r="E127" s="7" cm="1">
        <f t="array" ref="E127">SUMPRODUCT(--($C$71:E$71&gt;E$104-'Operation Life Time'!$D$5),ET_Cost_of_ELCgen_InvestmentCos!$C94:'ET_Cost_of_ELCgen_InvestmentCos'!E94)*'Operation Life Time'!$E27</f>
        <v>98.041600762710743</v>
      </c>
      <c r="F127" s="7" cm="1">
        <f t="array" ref="F127">SUMPRODUCT(--($C$71:F$71&gt;F$104-'Operation Life Time'!$D$5),ET_Cost_of_ELCgen_InvestmentCos!$C94:'ET_Cost_of_ELCgen_InvestmentCos'!F94)*'Operation Life Time'!$E27</f>
        <v>152.57462749525831</v>
      </c>
      <c r="G127" s="7" cm="1">
        <f t="array" ref="G127">SUMPRODUCT(--($C$71:G$71&gt;G$104-'Operation Life Time'!$D$5),ET_Cost_of_ELCgen_InvestmentCos!$C94:'ET_Cost_of_ELCgen_InvestmentCos'!G94)*'Operation Life Time'!$E27</f>
        <v>205.69307735111357</v>
      </c>
      <c r="H127" s="7" cm="1">
        <f t="array" ref="H127">SUMPRODUCT(--($C$71:H$71&gt;H$104-'Operation Life Time'!$D$5),ET_Cost_of_ELCgen_InvestmentCos!$C94:'ET_Cost_of_ELCgen_InvestmentCos'!H94)*'Operation Life Time'!$E27</f>
        <v>257.39757212231024</v>
      </c>
      <c r="I127" s="7" cm="1">
        <f t="array" ref="I127">SUMPRODUCT(--($C$71:I$71&gt;I$104-'Operation Life Time'!$D$5),ET_Cost_of_ELCgen_InvestmentCos!$C94:'ET_Cost_of_ELCgen_InvestmentCos'!I94)*'Operation Life Time'!$E27</f>
        <v>307.68749001681465</v>
      </c>
      <c r="J127" s="7" cm="1">
        <f t="array" ref="J127">SUMPRODUCT(--($C$71:J$71&gt;J$104-'Operation Life Time'!$D$5),ET_Cost_of_ELCgen_InvestmentCos!$C94:'ET_Cost_of_ELCgen_InvestmentCos'!J94)*'Operation Life Time'!$E27</f>
        <v>356.56345282666041</v>
      </c>
      <c r="K127" s="7" cm="1">
        <f t="array" ref="K127">SUMPRODUCT(--($C$71:K$71&gt;K$104-'Operation Life Time'!$D$5),ET_Cost_of_ELCgen_InvestmentCos!$C94:'ET_Cost_of_ELCgen_InvestmentCos'!K94)*'Operation Life Time'!$E27</f>
        <v>404.02546055184752</v>
      </c>
      <c r="L127" s="7" cm="1">
        <f t="array" ref="L127">SUMPRODUCT(--($C$71:L$71&gt;L$104-'Operation Life Time'!$D$5),ET_Cost_of_ELCgen_InvestmentCos!$C94:'ET_Cost_of_ELCgen_InvestmentCos'!L94)*'Operation Life Time'!$E27</f>
        <v>450.07289140034231</v>
      </c>
      <c r="M127" s="7" cm="1">
        <f t="array" ref="M127">SUMPRODUCT(--($C$71:M$71&gt;M$104-'Operation Life Time'!$D$5),ET_Cost_of_ELCgen_InvestmentCos!$C94:'ET_Cost_of_ELCgen_InvestmentCos'!M94)*'Operation Life Time'!$E27</f>
        <v>488.96777742311389</v>
      </c>
      <c r="N127" s="7" cm="1">
        <f t="array" ref="N127">SUMPRODUCT(--($C$71:N$71&gt;N$104-'Operation Life Time'!$D$5),ET_Cost_of_ELCgen_InvestmentCos!$C94:'ET_Cost_of_ELCgen_InvestmentCos'!N94)*'Operation Life Time'!$E27</f>
        <v>488.96777742311389</v>
      </c>
      <c r="O127" s="7" cm="1">
        <f t="array" ref="O127">SUMPRODUCT(--($C$71:O$71&gt;O$104-'Operation Life Time'!$D$5),ET_Cost_of_ELCgen_InvestmentCos!$C94:'ET_Cost_of_ELCgen_InvestmentCos'!O94)*'Operation Life Time'!$E27</f>
        <v>534.59354444531937</v>
      </c>
      <c r="P127" s="7" cm="1">
        <f t="array" ref="P127">SUMPRODUCT(--($C$71:P$71&gt;P$104-'Operation Life Time'!$D$5),ET_Cost_of_ELCgen_InvestmentCos!$C94:'ET_Cost_of_ELCgen_InvestmentCos'!P94)*'Operation Life Time'!$E27</f>
        <v>579.53911539636181</v>
      </c>
      <c r="Q127" s="7" cm="1">
        <f t="array" ref="Q127">SUMPRODUCT(--($C$71:Q$71&gt;Q$104-'Operation Life Time'!$D$5),ET_Cost_of_ELCgen_InvestmentCos!$C94:'ET_Cost_of_ELCgen_InvestmentCos'!Q94)*'Operation Life Time'!$E27</f>
        <v>623.8038240704908</v>
      </c>
      <c r="R127" s="7" cm="1">
        <f t="array" ref="R127">SUMPRODUCT(--($C$71:R$71&gt;R$104-'Operation Life Time'!$D$5),ET_Cost_of_ELCgen_InvestmentCos!$C94:'ET_Cost_of_ELCgen_InvestmentCos'!R94)*'Operation Life Time'!$E27</f>
        <v>667.38833667345671</v>
      </c>
      <c r="S127" s="7" cm="1">
        <f t="array" ref="S127">SUMPRODUCT(--($C$71:S$71&gt;S$104-'Operation Life Time'!$D$5),ET_Cost_of_ELCgen_InvestmentCos!$C94:'ET_Cost_of_ELCgen_InvestmentCos'!S94)*'Operation Life Time'!$E27</f>
        <v>710.29265320525963</v>
      </c>
      <c r="T127" s="7" cm="1">
        <f t="array" ref="T127">SUMPRODUCT(--($C$71:T$71&gt;T$104-'Operation Life Time'!$D$5),ET_Cost_of_ELCgen_InvestmentCos!$C94:'ET_Cost_of_ELCgen_InvestmentCos'!T94)*'Operation Life Time'!$E27</f>
        <v>752.51610746014921</v>
      </c>
      <c r="U127" s="7" cm="1">
        <f t="array" ref="U127">SUMPRODUCT(--($C$71:U$71&gt;U$104-'Operation Life Time'!$D$5),ET_Cost_of_ELCgen_InvestmentCos!$C94:'ET_Cost_of_ELCgen_InvestmentCos'!U94)*'Operation Life Time'!$E27</f>
        <v>794.05936564387559</v>
      </c>
      <c r="V127" s="7" cm="1">
        <f t="array" ref="V127">SUMPRODUCT(--($C$71:V$71&gt;V$104-'Operation Life Time'!$D$5),ET_Cost_of_ELCgen_InvestmentCos!$C94:'ET_Cost_of_ELCgen_InvestmentCos'!V94)*'Operation Life Time'!$E27</f>
        <v>834.92242775643899</v>
      </c>
      <c r="W127" s="7" cm="1">
        <f t="array" ref="W127">SUMPRODUCT(--($C$71:W$71&gt;W$104-'Operation Life Time'!$D$5),ET_Cost_of_ELCgen_InvestmentCos!$C94:'ET_Cost_of_ELCgen_InvestmentCos'!W94)*'Operation Life Time'!$E27</f>
        <v>875.10529379783941</v>
      </c>
      <c r="X127" s="7" cm="1">
        <f t="array" ref="X127">SUMPRODUCT(--($C$71:X$71&gt;X$104-'Operation Life Time'!$D$5),ET_Cost_of_ELCgen_InvestmentCos!$C94:'ET_Cost_of_ELCgen_InvestmentCos'!X94)*'Operation Life Time'!$E27</f>
        <v>913.82050857109857</v>
      </c>
      <c r="Y127" s="7" cm="1">
        <f t="array" ref="Y127">SUMPRODUCT(--($C$71:Y$71&gt;Y$104-'Operation Life Time'!$D$5),ET_Cost_of_ELCgen_InvestmentCos!$C94:'ET_Cost_of_ELCgen_InvestmentCos'!Y94)*'Operation Life Time'!$E27</f>
        <v>952.794877381265</v>
      </c>
      <c r="Z127" s="7" cm="1">
        <f t="array" ref="Z127">SUMPRODUCT(--($C$71:Z$71&gt;Z$104-'Operation Life Time'!$D$5),ET_Cost_of_ELCgen_InvestmentCos!$C94:'ET_Cost_of_ELCgen_InvestmentCos'!Z94)*'Operation Life Time'!$E27</f>
        <v>991.24094503136064</v>
      </c>
      <c r="AA127" s="7" cm="1">
        <f t="array" ref="AA127">SUMPRODUCT(--($C$71:AA$71&gt;AA$104-'Operation Life Time'!$D$5),ET_Cost_of_ELCgen_InvestmentCos!$C94:'ET_Cost_of_ELCgen_InvestmentCos'!AA94)*'Operation Life Time'!$E27</f>
        <v>1029.159377727136</v>
      </c>
      <c r="AB127" s="7" cm="1">
        <f t="array" ref="AB127">SUMPRODUCT(--($C$71:AB$71&gt;AB$104-'Operation Life Time'!$D$5),ET_Cost_of_ELCgen_InvestmentCos!$C94:'ET_Cost_of_ELCgen_InvestmentCos'!AB94)*'Operation Life Time'!$E27</f>
        <v>1066.5495092628405</v>
      </c>
      <c r="AC127" s="7" cm="1">
        <f t="array" ref="AC127">SUMPRODUCT(--($C$71:AC$71&gt;AC$104-'Operation Life Time'!$D$5),ET_Cost_of_ELCgen_InvestmentCos!$C94:'ET_Cost_of_ELCgen_InvestmentCos'!AC94)*'Operation Life Time'!$E27</f>
        <v>1103.4120058442247</v>
      </c>
      <c r="AD127" s="7" cm="1">
        <f t="array" ref="AD127">SUMPRODUCT(--($C$71:AD$71&gt;AD$104-'Operation Life Time'!$D$5),ET_Cost_of_ELCgen_InvestmentCos!$C94:'ET_Cost_of_ELCgen_InvestmentCos'!AD94)*'Operation Life Time'!$E27</f>
        <v>1139.7468674712884</v>
      </c>
      <c r="AE127" s="7" cm="1">
        <f t="array" ref="AE127">SUMPRODUCT(--($C$71:AE$71&gt;AE$104-'Operation Life Time'!$D$5),ET_Cost_of_ELCgen_InvestmentCos!$C94:'ET_Cost_of_ELCgen_InvestmentCos'!AE94)*'Operation Life Time'!$E27</f>
        <v>1175.5534279382812</v>
      </c>
      <c r="AF127" s="7" cm="1">
        <f t="array" ref="AF127">SUMPRODUCT(--($C$71:AF$71&gt;AF$104-'Operation Life Time'!$D$5),ET_Cost_of_ELCgen_InvestmentCos!$C94:'ET_Cost_of_ELCgen_InvestmentCos'!AF94)*'Operation Life Time'!$E27</f>
        <v>1210.8323534509539</v>
      </c>
      <c r="AG127" s="7" cm="1">
        <f t="array" ref="AG127">SUMPRODUCT(--($C$71:AG$71&gt;AG$104-'Operation Life Time'!$D$5),ET_Cost_of_ELCgen_InvestmentCos!$C94:'ET_Cost_of_ELCgen_InvestmentCos'!AG94)*'Operation Life Time'!$E27</f>
        <v>1245.5829778035557</v>
      </c>
      <c r="AH127" s="7" cm="1">
        <f t="array" ref="AH127">SUMPRODUCT(--($C$71:AH$71&gt;AH$104-'Operation Life Time'!$D$5),ET_Cost_of_ELCgen_InvestmentCos!$C94:'ET_Cost_of_ELCgen_InvestmentCos'!AH94)*'Operation Life Time'!$E27</f>
        <v>1279.1244387191732</v>
      </c>
    </row>
    <row r="128" spans="1:34" x14ac:dyDescent="0.25">
      <c r="A128" s="1" t="s">
        <v>42</v>
      </c>
      <c r="B128" s="1" t="s">
        <v>102</v>
      </c>
      <c r="C128" s="7">
        <f>C95*'Operation Life Time'!$E28</f>
        <v>8.8827433387272266E-8</v>
      </c>
      <c r="D128" s="7" cm="1">
        <f t="array" ref="D128">SUMPRODUCT(--($C$71:D$71&gt;D$104-'Operation Life Time'!$D$5),ET_Cost_of_ELCgen_InvestmentCos!$C95:'ET_Cost_of_ELCgen_InvestmentCos'!D95)*'Operation Life Time'!$E28</f>
        <v>2.6648230016181682E-7</v>
      </c>
      <c r="E128" s="7" cm="1">
        <f t="array" ref="E128">SUMPRODUCT(--($C$71:E$71&gt;E$104-'Operation Life Time'!$D$5),ET_Cost_of_ELCgen_InvestmentCos!$C95:'ET_Cost_of_ELCgen_InvestmentCos'!E95)*'Operation Life Time'!$E28</f>
        <v>6.2179203371090589E-7</v>
      </c>
      <c r="F128" s="7" cm="1">
        <f t="array" ref="F128">SUMPRODUCT(--($C$71:F$71&gt;F$104-'Operation Life Time'!$D$5),ET_Cost_of_ELCgen_InvestmentCos!$C95:'ET_Cost_of_ELCgen_InvestmentCos'!F95)*'Operation Life Time'!$E28</f>
        <v>2.8424778683927125E-6</v>
      </c>
      <c r="G128" s="7" cm="1">
        <f t="array" ref="G128">SUMPRODUCT(--($C$71:G$71&gt;G$104-'Operation Life Time'!$D$5),ET_Cost_of_ELCgen_InvestmentCos!$C95:'ET_Cost_of_ELCgen_InvestmentCos'!G95)*'Operation Life Time'!$E28</f>
        <v>5.0631637030745196E-6</v>
      </c>
      <c r="H128" s="7" cm="1">
        <f t="array" ref="H128">SUMPRODUCT(--($C$71:H$71&gt;H$104-'Operation Life Time'!$D$5),ET_Cost_of_ELCgen_InvestmentCos!$C95:'ET_Cost_of_ELCgen_InvestmentCos'!H95)*'Operation Life Time'!$E28</f>
        <v>7.2838495377563259E-6</v>
      </c>
      <c r="I128" s="7" cm="1">
        <f t="array" ref="I128">SUMPRODUCT(--($C$71:I$71&gt;I$104-'Operation Life Time'!$D$5),ET_Cost_of_ELCgen_InvestmentCos!$C95:'ET_Cost_of_ELCgen_InvestmentCos'!I95)*'Operation Life Time'!$E28</f>
        <v>9.5045353724381331E-6</v>
      </c>
      <c r="J128" s="7" cm="1">
        <f t="array" ref="J128">SUMPRODUCT(--($C$71:J$71&gt;J$104-'Operation Life Time'!$D$5),ET_Cost_of_ELCgen_InvestmentCos!$C95:'ET_Cost_of_ELCgen_InvestmentCos'!J95)*'Operation Life Time'!$E28</f>
        <v>1.172522120711994E-5</v>
      </c>
      <c r="K128" s="7" cm="1">
        <f t="array" ref="K128">SUMPRODUCT(--($C$71:K$71&gt;K$104-'Operation Life Time'!$D$5),ET_Cost_of_ELCgen_InvestmentCos!$C95:'ET_Cost_of_ELCgen_InvestmentCos'!K95)*'Operation Life Time'!$E28</f>
        <v>21.688784066808008</v>
      </c>
      <c r="L128" s="7" cm="1">
        <f t="array" ref="L128">SUMPRODUCT(--($C$71:L$71&gt;L$104-'Operation Life Time'!$D$5),ET_Cost_of_ELCgen_InvestmentCos!$C95:'ET_Cost_of_ELCgen_InvestmentCos'!L95)*'Operation Life Time'!$E28</f>
        <v>42.366922285031116</v>
      </c>
      <c r="M128" s="7" cm="1">
        <f t="array" ref="M128">SUMPRODUCT(--($C$71:M$71&gt;M$104-'Operation Life Time'!$D$5),ET_Cost_of_ELCgen_InvestmentCos!$C95:'ET_Cost_of_ELCgen_InvestmentCos'!M95)*'Operation Life Time'!$E28</f>
        <v>62.034204311307072</v>
      </c>
      <c r="N128" s="7" cm="1">
        <f t="array" ref="N128">SUMPRODUCT(--($C$71:N$71&gt;N$104-'Operation Life Time'!$D$5),ET_Cost_of_ELCgen_InvestmentCos!$C95:'ET_Cost_of_ELCgen_InvestmentCos'!N95)*'Operation Life Time'!$E28</f>
        <v>80.690852214219333</v>
      </c>
      <c r="O128" s="7" cm="1">
        <f t="array" ref="O128">SUMPRODUCT(--($C$71:O$71&gt;O$104-'Operation Life Time'!$D$5),ET_Cost_of_ELCgen_InvestmentCos!$C95:'ET_Cost_of_ELCgen_InvestmentCos'!O95)*'Operation Life Time'!$E28</f>
        <v>87.978077194444381</v>
      </c>
      <c r="P128" s="7" cm="1">
        <f t="array" ref="P128">SUMPRODUCT(--($C$71:P$71&gt;P$104-'Operation Life Time'!$D$5),ET_Cost_of_ELCgen_InvestmentCos!$C95:'ET_Cost_of_ELCgen_InvestmentCos'!P95)*'Operation Life Time'!$E28</f>
        <v>95.089779166296154</v>
      </c>
      <c r="Q128" s="7" cm="1">
        <f t="array" ref="Q128">SUMPRODUCT(--($C$71:Q$71&gt;Q$104-'Operation Life Time'!$D$5),ET_Cost_of_ELCgen_InvestmentCos!$C95:'ET_Cost_of_ELCgen_InvestmentCos'!Q95)*'Operation Life Time'!$E28</f>
        <v>102.0260469572081</v>
      </c>
      <c r="R128" s="7" cm="1">
        <f t="array" ref="R128">SUMPRODUCT(--($C$71:R$71&gt;R$104-'Operation Life Time'!$D$5),ET_Cost_of_ELCgen_InvestmentCos!$C95:'ET_Cost_of_ELCgen_InvestmentCos'!R95)*'Operation Life Time'!$E28</f>
        <v>108.78679173974677</v>
      </c>
      <c r="S128" s="7" cm="1">
        <f t="array" ref="S128">SUMPRODUCT(--($C$71:S$71&gt;S$104-'Operation Life Time'!$D$5),ET_Cost_of_ELCgen_InvestmentCos!$C95:'ET_Cost_of_ELCgen_InvestmentCos'!S95)*'Operation Life Time'!$E28</f>
        <v>115.37201351391221</v>
      </c>
      <c r="T128" s="7" cm="1">
        <f t="array" ref="T128">SUMPRODUCT(--($C$71:T$71&gt;T$104-'Operation Life Time'!$D$5),ET_Cost_of_ELCgen_InvestmentCos!$C95:'ET_Cost_of_ELCgen_InvestmentCos'!T95)*'Operation Life Time'!$E28</f>
        <v>121.78180110713778</v>
      </c>
      <c r="U128" s="7" cm="1">
        <f t="array" ref="U128">SUMPRODUCT(--($C$71:U$71&gt;U$104-'Operation Life Time'!$D$5),ET_Cost_of_ELCgen_InvestmentCos!$C95:'ET_Cost_of_ELCgen_InvestmentCos'!U95)*'Operation Life Time'!$E28</f>
        <v>128.01606569199009</v>
      </c>
      <c r="V128" s="7" cm="1">
        <f t="array" ref="V128">SUMPRODUCT(--($C$71:V$71&gt;V$104-'Operation Life Time'!$D$5),ET_Cost_of_ELCgen_InvestmentCos!$C95:'ET_Cost_of_ELCgen_InvestmentCos'!V95)*'Operation Life Time'!$E28</f>
        <v>134.07489609590255</v>
      </c>
      <c r="W128" s="7" cm="1">
        <f t="array" ref="W128">SUMPRODUCT(--($C$71:W$71&gt;W$104-'Operation Life Time'!$D$5),ET_Cost_of_ELCgen_InvestmentCos!$C95:'ET_Cost_of_ELCgen_InvestmentCos'!W95)*'Operation Life Time'!$E28</f>
        <v>139.95820349144176</v>
      </c>
      <c r="X128" s="7" cm="1">
        <f t="array" ref="X128">SUMPRODUCT(--($C$71:X$71&gt;X$104-'Operation Life Time'!$D$5),ET_Cost_of_ELCgen_InvestmentCos!$C95:'ET_Cost_of_ELCgen_InvestmentCos'!X95)*'Operation Life Time'!$E28</f>
        <v>145.66607670604111</v>
      </c>
      <c r="Y128" s="7" cm="1">
        <f t="array" ref="Y128">SUMPRODUCT(--($C$71:Y$71&gt;Y$104-'Operation Life Time'!$D$5),ET_Cost_of_ELCgen_InvestmentCos!$C95:'ET_Cost_of_ELCgen_InvestmentCos'!Y95)*'Operation Life Time'!$E28</f>
        <v>151.32731551811213</v>
      </c>
      <c r="Z128" s="7" cm="1">
        <f t="array" ref="Z128">SUMPRODUCT(--($C$71:Z$71&gt;Z$104-'Operation Life Time'!$D$5),ET_Cost_of_ELCgen_InvestmentCos!$C95:'ET_Cost_of_ELCgen_InvestmentCos'!Z95)*'Operation Life Time'!$E28</f>
        <v>156.94191992765482</v>
      </c>
      <c r="AA128" s="7" cm="1">
        <f t="array" ref="AA128">SUMPRODUCT(--($C$71:AA$71&gt;AA$104-'Operation Life Time'!$D$5),ET_Cost_of_ELCgen_InvestmentCos!$C95:'ET_Cost_of_ELCgen_InvestmentCos'!AA95)*'Operation Life Time'!$E28</f>
        <v>161.39636699521299</v>
      </c>
      <c r="AB128" s="7" cm="1">
        <f t="array" ref="AB128">SUMPRODUCT(--($C$71:AB$71&gt;AB$104-'Operation Life Time'!$D$5),ET_Cost_of_ELCgen_InvestmentCos!$C95:'ET_Cost_of_ELCgen_InvestmentCos'!AB95)*'Operation Life Time'!$E28</f>
        <v>161.39636699521299</v>
      </c>
      <c r="AC128" s="7" cm="1">
        <f t="array" ref="AC128">SUMPRODUCT(--($C$71:AC$71&gt;AC$104-'Operation Life Time'!$D$5),ET_Cost_of_ELCgen_InvestmentCos!$C95:'ET_Cost_of_ELCgen_InvestmentCos'!AC95)*'Operation Life Time'!$E28</f>
        <v>161.39636699521299</v>
      </c>
      <c r="AD128" s="7" cm="1">
        <f t="array" ref="AD128">SUMPRODUCT(--($C$71:AD$71&gt;AD$104-'Operation Life Time'!$D$5),ET_Cost_of_ELCgen_InvestmentCos!$C95:'ET_Cost_of_ELCgen_InvestmentCos'!AD95)*'Operation Life Time'!$E28</f>
        <v>161.39636699521299</v>
      </c>
      <c r="AE128" s="7" cm="1">
        <f t="array" ref="AE128">SUMPRODUCT(--($C$71:AE$71&gt;AE$104-'Operation Life Time'!$D$5),ET_Cost_of_ELCgen_InvestmentCos!$C95:'ET_Cost_of_ELCgen_InvestmentCos'!AE95)*'Operation Life Time'!$E28</f>
        <v>161.39636699521299</v>
      </c>
      <c r="AF128" s="7" cm="1">
        <f t="array" ref="AF128">SUMPRODUCT(--($C$71:AF$71&gt;AF$104-'Operation Life Time'!$D$5),ET_Cost_of_ELCgen_InvestmentCos!$C95:'ET_Cost_of_ELCgen_InvestmentCos'!AF95)*'Operation Life Time'!$E28</f>
        <v>161.39636699521299</v>
      </c>
      <c r="AG128" s="7" cm="1">
        <f t="array" ref="AG128">SUMPRODUCT(--($C$71:AG$71&gt;AG$104-'Operation Life Time'!$D$5),ET_Cost_of_ELCgen_InvestmentCos!$C95:'ET_Cost_of_ELCgen_InvestmentCos'!AG95)*'Operation Life Time'!$E28</f>
        <v>166.68479706935764</v>
      </c>
      <c r="AH128" s="7" cm="1">
        <f t="array" ref="AH128">SUMPRODUCT(--($C$71:AH$71&gt;AH$104-'Operation Life Time'!$D$5),ET_Cost_of_ELCgen_InvestmentCos!$C95:'ET_Cost_of_ELCgen_InvestmentCos'!AH95)*'Operation Life Time'!$E28</f>
        <v>171.92668156840736</v>
      </c>
    </row>
    <row r="129" spans="1:34" x14ac:dyDescent="0.25">
      <c r="A129" s="1" t="s">
        <v>43</v>
      </c>
      <c r="B129" s="1" t="s">
        <v>81</v>
      </c>
      <c r="C129" s="7">
        <f>C96*'Operation Life Time'!$E29</f>
        <v>103.87413439732578</v>
      </c>
      <c r="D129" s="7" cm="1">
        <f t="array" ref="D129">SUMPRODUCT(--($C$71:D$71&gt;D$104-'Operation Life Time'!$D$5),ET_Cost_of_ELCgen_InvestmentCos!$C96:'ET_Cost_of_ELCgen_InvestmentCos'!D96)*'Operation Life Time'!$E29</f>
        <v>174.13706946108172</v>
      </c>
      <c r="E129" s="7" cm="1">
        <f t="array" ref="E129">SUMPRODUCT(--($C$71:E$71&gt;E$104-'Operation Life Time'!$D$5),ET_Cost_of_ELCgen_InvestmentCos!$C96:'ET_Cost_of_ELCgen_InvestmentCos'!E96)*'Operation Life Time'!$E29</f>
        <v>211.13938930536077</v>
      </c>
      <c r="F129" s="7" cm="1">
        <f t="array" ref="F129">SUMPRODUCT(--($C$71:F$71&gt;F$104-'Operation Life Time'!$D$5),ET_Cost_of_ELCgen_InvestmentCos!$C96:'ET_Cost_of_ELCgen_InvestmentCos'!F96)*'Operation Life Time'!$E29</f>
        <v>327.0120669223391</v>
      </c>
      <c r="G129" s="7" cm="1">
        <f t="array" ref="G129">SUMPRODUCT(--($C$71:G$71&gt;G$104-'Operation Life Time'!$D$5),ET_Cost_of_ELCgen_InvestmentCos!$C96:'ET_Cost_of_ELCgen_InvestmentCos'!G96)*'Operation Life Time'!$E29</f>
        <v>442.26863746134336</v>
      </c>
      <c r="H129" s="7" cm="1">
        <f t="array" ref="H129">SUMPRODUCT(--($C$71:H$71&gt;H$104-'Operation Life Time'!$D$5),ET_Cost_of_ELCgen_InvestmentCos!$C96:'ET_Cost_of_ELCgen_InvestmentCos'!H96)*'Operation Life Time'!$E29</f>
        <v>556.90910092237345</v>
      </c>
      <c r="I129" s="7" cm="1">
        <f t="array" ref="I129">SUMPRODUCT(--($C$71:I$71&gt;I$104-'Operation Life Time'!$D$5),ET_Cost_of_ELCgen_InvestmentCos!$C96:'ET_Cost_of_ELCgen_InvestmentCos'!I96)*'Operation Life Time'!$E29</f>
        <v>670.93345730542944</v>
      </c>
      <c r="J129" s="7" cm="1">
        <f t="array" ref="J129">SUMPRODUCT(--($C$71:J$71&gt;J$104-'Operation Life Time'!$D$5),ET_Cost_of_ELCgen_InvestmentCos!$C96:'ET_Cost_of_ELCgen_InvestmentCos'!J96)*'Operation Life Time'!$E29</f>
        <v>784.34170661051144</v>
      </c>
      <c r="K129" s="7" cm="1">
        <f t="array" ref="K129">SUMPRODUCT(--($C$71:K$71&gt;K$104-'Operation Life Time'!$D$5),ET_Cost_of_ELCgen_InvestmentCos!$C96:'ET_Cost_of_ELCgen_InvestmentCos'!K96)*'Operation Life Time'!$E29</f>
        <v>897.13384883761921</v>
      </c>
      <c r="L129" s="7" cm="1">
        <f t="array" ref="L129">SUMPRODUCT(--($C$71:L$71&gt;L$104-'Operation Life Time'!$D$5),ET_Cost_of_ELCgen_InvestmentCos!$C96:'ET_Cost_of_ELCgen_InvestmentCos'!L96)*'Operation Life Time'!$E29</f>
        <v>1009.3098839867528</v>
      </c>
      <c r="M129" s="7" cm="1">
        <f t="array" ref="M129">SUMPRODUCT(--($C$71:M$71&gt;M$104-'Operation Life Time'!$D$5),ET_Cost_of_ELCgen_InvestmentCos!$C96:'ET_Cost_of_ELCgen_InvestmentCos'!M96)*'Operation Life Time'!$E29</f>
        <v>1120.8705670910961</v>
      </c>
      <c r="N129" s="7" cm="1">
        <f t="array" ref="N129">SUMPRODUCT(--($C$71:N$71&gt;N$104-'Operation Life Time'!$D$5),ET_Cost_of_ELCgen_InvestmentCos!$C96:'ET_Cost_of_ELCgen_InvestmentCos'!N96)*'Operation Life Time'!$E29</f>
        <v>1226.594221892695</v>
      </c>
      <c r="O129" s="7" cm="1">
        <f t="array" ref="O129">SUMPRODUCT(--($C$71:O$71&gt;O$104-'Operation Life Time'!$D$5),ET_Cost_of_ELCgen_InvestmentCos!$C96:'ET_Cost_of_ELCgen_InvestmentCos'!O96)*'Operation Life Time'!$E29</f>
        <v>1273.6741635557448</v>
      </c>
      <c r="P129" s="7" cm="1">
        <f t="array" ref="P129">SUMPRODUCT(--($C$71:P$71&gt;P$104-'Operation Life Time'!$D$5),ET_Cost_of_ELCgen_InvestmentCos!$C96:'ET_Cost_of_ELCgen_InvestmentCos'!P96)*'Operation Life Time'!$E29</f>
        <v>1383.167565802866</v>
      </c>
      <c r="Q129" s="7" cm="1">
        <f t="array" ref="Q129">SUMPRODUCT(--($C$71:Q$71&gt;Q$104-'Operation Life Time'!$D$5),ET_Cost_of_ELCgen_InvestmentCos!$C96:'ET_Cost_of_ELCgen_InvestmentCos'!Q96)*'Operation Life Time'!$E29</f>
        <v>1491.9353811603632</v>
      </c>
      <c r="R129" s="7" cm="1">
        <f t="array" ref="R129">SUMPRODUCT(--($C$71:R$71&gt;R$104-'Operation Life Time'!$D$5),ET_Cost_of_ELCgen_InvestmentCos!$C96:'ET_Cost_of_ELCgen_InvestmentCos'!R96)*'Operation Life Time'!$E29</f>
        <v>1599.9776096282367</v>
      </c>
      <c r="S129" s="7" cm="1">
        <f t="array" ref="S129">SUMPRODUCT(--($C$71:S$71&gt;S$104-'Operation Life Time'!$D$5),ET_Cost_of_ELCgen_InvestmentCos!$C96:'ET_Cost_of_ELCgen_InvestmentCos'!S96)*'Operation Life Time'!$E29</f>
        <v>1707.2942512064863</v>
      </c>
      <c r="T129" s="7" cm="1">
        <f t="array" ref="T129">SUMPRODUCT(--($C$71:T$71&gt;T$104-'Operation Life Time'!$D$5),ET_Cost_of_ELCgen_InvestmentCos!$C96:'ET_Cost_of_ELCgen_InvestmentCos'!T96)*'Operation Life Time'!$E29</f>
        <v>1813.8853058951117</v>
      </c>
      <c r="U129" s="7" cm="1">
        <f t="array" ref="U129">SUMPRODUCT(--($C$71:U$71&gt;U$104-'Operation Life Time'!$D$5),ET_Cost_of_ELCgen_InvestmentCos!$C96:'ET_Cost_of_ELCgen_InvestmentCos'!U96)*'Operation Life Time'!$E29</f>
        <v>1919.7507736941134</v>
      </c>
      <c r="V129" s="7" cm="1">
        <f t="array" ref="V129">SUMPRODUCT(--($C$71:V$71&gt;V$104-'Operation Life Time'!$D$5),ET_Cost_of_ELCgen_InvestmentCos!$C96:'ET_Cost_of_ELCgen_InvestmentCos'!V96)*'Operation Life Time'!$E29</f>
        <v>1997.7847263028082</v>
      </c>
      <c r="W129" s="7" cm="1">
        <f t="array" ref="W129">SUMPRODUCT(--($C$71:W$71&gt;W$104-'Operation Life Time'!$D$5),ET_Cost_of_ELCgen_InvestmentCos!$C96:'ET_Cost_of_ELCgen_InvestmentCos'!W96)*'Operation Life Time'!$E29</f>
        <v>1997.7847263028082</v>
      </c>
      <c r="X129" s="7" cm="1">
        <f t="array" ref="X129">SUMPRODUCT(--($C$71:X$71&gt;X$104-'Operation Life Time'!$D$5),ET_Cost_of_ELCgen_InvestmentCos!$C96:'ET_Cost_of_ELCgen_InvestmentCos'!X96)*'Operation Life Time'!$E29</f>
        <v>1997.7847263028082</v>
      </c>
      <c r="Y129" s="7" cm="1">
        <f t="array" ref="Y129">SUMPRODUCT(--($C$71:Y$71&gt;Y$104-'Operation Life Time'!$D$5),ET_Cost_of_ELCgen_InvestmentCos!$C96:'ET_Cost_of_ELCgen_InvestmentCos'!Y96)*'Operation Life Time'!$E29</f>
        <v>1997.7847263028082</v>
      </c>
      <c r="Z129" s="7" cm="1">
        <f t="array" ref="Z129">SUMPRODUCT(--($C$71:Z$71&gt;Z$104-'Operation Life Time'!$D$5),ET_Cost_of_ELCgen_InvestmentCos!$C96:'ET_Cost_of_ELCgen_InvestmentCos'!Z96)*'Operation Life Time'!$E29</f>
        <v>1997.7847263028082</v>
      </c>
      <c r="AA129" s="7" cm="1">
        <f t="array" ref="AA129">SUMPRODUCT(--($C$71:AA$71&gt;AA$104-'Operation Life Time'!$D$5),ET_Cost_of_ELCgen_InvestmentCos!$C96:'ET_Cost_of_ELCgen_InvestmentCos'!AA96)*'Operation Life Time'!$E29</f>
        <v>1997.7847263028082</v>
      </c>
      <c r="AB129" s="7" cm="1">
        <f t="array" ref="AB129">SUMPRODUCT(--($C$71:AB$71&gt;AB$104-'Operation Life Time'!$D$5),ET_Cost_of_ELCgen_InvestmentCos!$C96:'ET_Cost_of_ELCgen_InvestmentCos'!AB96)*'Operation Life Time'!$E29</f>
        <v>1997.7847263028082</v>
      </c>
      <c r="AC129" s="7" cm="1">
        <f t="array" ref="AC129">SUMPRODUCT(--($C$71:AC$71&gt;AC$104-'Operation Life Time'!$D$5),ET_Cost_of_ELCgen_InvestmentCos!$C96:'ET_Cost_of_ELCgen_InvestmentCos'!AC96)*'Operation Life Time'!$E29</f>
        <v>1997.7847263028082</v>
      </c>
      <c r="AD129" s="7" cm="1">
        <f t="array" ref="AD129">SUMPRODUCT(--($C$71:AD$71&gt;AD$104-'Operation Life Time'!$D$5),ET_Cost_of_ELCgen_InvestmentCos!$C96:'ET_Cost_of_ELCgen_InvestmentCos'!AD96)*'Operation Life Time'!$E29</f>
        <v>1997.7847263028082</v>
      </c>
      <c r="AE129" s="7" cm="1">
        <f t="array" ref="AE129">SUMPRODUCT(--($C$71:AE$71&gt;AE$104-'Operation Life Time'!$D$5),ET_Cost_of_ELCgen_InvestmentCos!$C96:'ET_Cost_of_ELCgen_InvestmentCos'!AE96)*'Operation Life Time'!$E29</f>
        <v>1997.7847263028082</v>
      </c>
      <c r="AF129" s="7" cm="1">
        <f t="array" ref="AF129">SUMPRODUCT(--($C$71:AF$71&gt;AF$104-'Operation Life Time'!$D$5),ET_Cost_of_ELCgen_InvestmentCos!$C96:'ET_Cost_of_ELCgen_InvestmentCos'!AF96)*'Operation Life Time'!$E29</f>
        <v>1997.7847263028082</v>
      </c>
      <c r="AG129" s="7" cm="1">
        <f t="array" ref="AG129">SUMPRODUCT(--($C$71:AG$71&gt;AG$104-'Operation Life Time'!$D$5),ET_Cost_of_ELCgen_InvestmentCos!$C96:'ET_Cost_of_ELCgen_InvestmentCos'!AG96)*'Operation Life Time'!$E29</f>
        <v>2058.6119761377445</v>
      </c>
      <c r="AH129" s="7" cm="1">
        <f t="array" ref="AH129">SUMPRODUCT(--($C$71:AH$71&gt;AH$104-'Operation Life Time'!$D$5),ET_Cost_of_ELCgen_InvestmentCos!$C96:'ET_Cost_of_ELCgen_InvestmentCos'!AH96)*'Operation Life Time'!$E29</f>
        <v>2119.4205722116694</v>
      </c>
    </row>
    <row r="130" spans="1:34" x14ac:dyDescent="0.25">
      <c r="A130" s="1" t="s">
        <v>44</v>
      </c>
      <c r="B130" s="1" t="s">
        <v>82</v>
      </c>
      <c r="C130" s="7">
        <f>C97*'Operation Life Time'!$E30</f>
        <v>0</v>
      </c>
      <c r="D130" s="7" cm="1">
        <f t="array" ref="D130">SUMPRODUCT(--($C$71:D$71&gt;D$104-'Operation Life Time'!$D$5),ET_Cost_of_ELCgen_InvestmentCos!$C97:'ET_Cost_of_ELCgen_InvestmentCos'!D97)*'Operation Life Time'!$E30</f>
        <v>0</v>
      </c>
      <c r="E130" s="7" cm="1">
        <f t="array" ref="E130">SUMPRODUCT(--($C$71:E$71&gt;E$104-'Operation Life Time'!$D$5),ET_Cost_of_ELCgen_InvestmentCos!$C97:'ET_Cost_of_ELCgen_InvestmentCos'!E97)*'Operation Life Time'!$E30</f>
        <v>0</v>
      </c>
      <c r="F130" s="7" cm="1">
        <f t="array" ref="F130">SUMPRODUCT(--($C$71:F$71&gt;F$104-'Operation Life Time'!$D$5),ET_Cost_of_ELCgen_InvestmentCos!$C97:'ET_Cost_of_ELCgen_InvestmentCos'!F97)*'Operation Life Time'!$E30</f>
        <v>0</v>
      </c>
      <c r="G130" s="7" cm="1">
        <f t="array" ref="G130">SUMPRODUCT(--($C$71:G$71&gt;G$104-'Operation Life Time'!$D$5),ET_Cost_of_ELCgen_InvestmentCos!$C97:'ET_Cost_of_ELCgen_InvestmentCos'!G97)*'Operation Life Time'!$E30</f>
        <v>0</v>
      </c>
      <c r="H130" s="7" cm="1">
        <f t="array" ref="H130">SUMPRODUCT(--($C$71:H$71&gt;H$104-'Operation Life Time'!$D$5),ET_Cost_of_ELCgen_InvestmentCos!$C97:'ET_Cost_of_ELCgen_InvestmentCos'!H97)*'Operation Life Time'!$E30</f>
        <v>0</v>
      </c>
      <c r="I130" s="7" cm="1">
        <f t="array" ref="I130">SUMPRODUCT(--($C$71:I$71&gt;I$104-'Operation Life Time'!$D$5),ET_Cost_of_ELCgen_InvestmentCos!$C97:'ET_Cost_of_ELCgen_InvestmentCos'!I97)*'Operation Life Time'!$E30</f>
        <v>0</v>
      </c>
      <c r="J130" s="7" cm="1">
        <f t="array" ref="J130">SUMPRODUCT(--($C$71:J$71&gt;J$104-'Operation Life Time'!$D$5),ET_Cost_of_ELCgen_InvestmentCos!$C97:'ET_Cost_of_ELCgen_InvestmentCos'!J97)*'Operation Life Time'!$E30</f>
        <v>0</v>
      </c>
      <c r="K130" s="7" cm="1">
        <f t="array" ref="K130">SUMPRODUCT(--($C$71:K$71&gt;K$104-'Operation Life Time'!$D$5),ET_Cost_of_ELCgen_InvestmentCos!$C97:'ET_Cost_of_ELCgen_InvestmentCos'!K97)*'Operation Life Time'!$E30</f>
        <v>0</v>
      </c>
      <c r="L130" s="7" cm="1">
        <f t="array" ref="L130">SUMPRODUCT(--($C$71:L$71&gt;L$104-'Operation Life Time'!$D$5),ET_Cost_of_ELCgen_InvestmentCos!$C97:'ET_Cost_of_ELCgen_InvestmentCos'!L97)*'Operation Life Time'!$E30</f>
        <v>25.243673822502235</v>
      </c>
      <c r="M130" s="7" cm="1">
        <f t="array" ref="M130">SUMPRODUCT(--($C$71:M$71&gt;M$104-'Operation Life Time'!$D$5),ET_Cost_of_ELCgen_InvestmentCos!$C97:'ET_Cost_of_ELCgen_InvestmentCos'!M97)*'Operation Life Time'!$E30</f>
        <v>118.25319160108066</v>
      </c>
      <c r="N130" s="7" cm="1">
        <f t="array" ref="N130">SUMPRODUCT(--($C$71:N$71&gt;N$104-'Operation Life Time'!$D$5),ET_Cost_of_ELCgen_InvestmentCos!$C97:'ET_Cost_of_ELCgen_InvestmentCos'!N97)*'Operation Life Time'!$E30</f>
        <v>208.06141309409853</v>
      </c>
      <c r="O130" s="7" cm="1">
        <f t="array" ref="O130">SUMPRODUCT(--($C$71:O$71&gt;O$104-'Operation Life Time'!$D$5),ET_Cost_of_ELCgen_InvestmentCos!$C97:'ET_Cost_of_ELCgen_InvestmentCos'!O97)*'Operation Life Time'!$E30</f>
        <v>271.83751164890879</v>
      </c>
      <c r="P130" s="7" cm="1">
        <f t="array" ref="P130">SUMPRODUCT(--($C$71:P$71&gt;P$104-'Operation Life Time'!$D$5),ET_Cost_of_ELCgen_InvestmentCos!$C97:'ET_Cost_of_ELCgen_InvestmentCos'!P97)*'Operation Life Time'!$E30</f>
        <v>335.24075705207599</v>
      </c>
      <c r="Q130" s="7" cm="1">
        <f t="array" ref="Q130">SUMPRODUCT(--($C$71:Q$71&gt;Q$104-'Operation Life Time'!$D$5),ET_Cost_of_ELCgen_InvestmentCos!$C97:'ET_Cost_of_ELCgen_InvestmentCos'!Q97)*'Operation Life Time'!$E30</f>
        <v>398.27137137218358</v>
      </c>
      <c r="R130" s="7" cm="1">
        <f t="array" ref="R130">SUMPRODUCT(--($C$71:R$71&gt;R$104-'Operation Life Time'!$D$5),ET_Cost_of_ELCgen_InvestmentCos!$C97:'ET_Cost_of_ELCgen_InvestmentCos'!R97)*'Operation Life Time'!$E30</f>
        <v>460.92913254064808</v>
      </c>
      <c r="S130" s="7" cm="1">
        <f t="array" ref="S130">SUMPRODUCT(--($C$71:S$71&gt;S$104-'Operation Life Time'!$D$5),ET_Cost_of_ELCgen_InvestmentCos!$C97:'ET_Cost_of_ELCgen_InvestmentCos'!S97)*'Operation Life Time'!$E30</f>
        <v>523.21426262605303</v>
      </c>
      <c r="T130" s="7" cm="1">
        <f t="array" ref="T130">SUMPRODUCT(--($C$71:T$71&gt;T$104-'Operation Life Time'!$D$5),ET_Cost_of_ELCgen_InvestmentCos!$C97:'ET_Cost_of_ELCgen_InvestmentCos'!T97)*'Operation Life Time'!$E30</f>
        <v>585.12653955981477</v>
      </c>
      <c r="U130" s="7" cm="1">
        <f t="array" ref="U130">SUMPRODUCT(--($C$71:U$71&gt;U$104-'Operation Life Time'!$D$5),ET_Cost_of_ELCgen_InvestmentCos!$C97:'ET_Cost_of_ELCgen_InvestmentCos'!U97)*'Operation Life Time'!$E30</f>
        <v>646.66618541051707</v>
      </c>
      <c r="V130" s="7" cm="1">
        <f t="array" ref="V130">SUMPRODUCT(--($C$71:V$71&gt;V$104-'Operation Life Time'!$D$5),ET_Cost_of_ELCgen_InvestmentCos!$C97:'ET_Cost_of_ELCgen_InvestmentCos'!V97)*'Operation Life Time'!$E30</f>
        <v>707.83297810957617</v>
      </c>
      <c r="W130" s="7" cm="1">
        <f t="array" ref="W130">SUMPRODUCT(--($C$71:W$71&gt;W$104-'Operation Life Time'!$D$5),ET_Cost_of_ELCgen_InvestmentCos!$C97:'ET_Cost_of_ELCgen_InvestmentCos'!W97)*'Operation Life Time'!$E30</f>
        <v>758.45436468932689</v>
      </c>
      <c r="X130" s="7" cm="1">
        <f t="array" ref="X130">SUMPRODUCT(--($C$71:X$71&gt;X$104-'Operation Life Time'!$D$5),ET_Cost_of_ELCgen_InvestmentCos!$C97:'ET_Cost_of_ELCgen_InvestmentCos'!X97)*'Operation Life Time'!$E30</f>
        <v>758.45436468932689</v>
      </c>
      <c r="Y130" s="7" cm="1">
        <f t="array" ref="Y130">SUMPRODUCT(--($C$71:Y$71&gt;Y$104-'Operation Life Time'!$D$5),ET_Cost_of_ELCgen_InvestmentCos!$C97:'ET_Cost_of_ELCgen_InvestmentCos'!Y97)*'Operation Life Time'!$E30</f>
        <v>758.45436468932689</v>
      </c>
      <c r="Z130" s="7" cm="1">
        <f t="array" ref="Z130">SUMPRODUCT(--($C$71:Z$71&gt;Z$104-'Operation Life Time'!$D$5),ET_Cost_of_ELCgen_InvestmentCos!$C97:'ET_Cost_of_ELCgen_InvestmentCos'!Z97)*'Operation Life Time'!$E30</f>
        <v>758.45436468932689</v>
      </c>
      <c r="AA130" s="7" cm="1">
        <f t="array" ref="AA130">SUMPRODUCT(--($C$71:AA$71&gt;AA$104-'Operation Life Time'!$D$5),ET_Cost_of_ELCgen_InvestmentCos!$C97:'ET_Cost_of_ELCgen_InvestmentCos'!AA97)*'Operation Life Time'!$E30</f>
        <v>758.45436468932689</v>
      </c>
      <c r="AB130" s="7" cm="1">
        <f t="array" ref="AB130">SUMPRODUCT(--($C$71:AB$71&gt;AB$104-'Operation Life Time'!$D$5),ET_Cost_of_ELCgen_InvestmentCos!$C97:'ET_Cost_of_ELCgen_InvestmentCos'!AB97)*'Operation Life Time'!$E30</f>
        <v>758.45436468932689</v>
      </c>
      <c r="AC130" s="7" cm="1">
        <f t="array" ref="AC130">SUMPRODUCT(--($C$71:AC$71&gt;AC$104-'Operation Life Time'!$D$5),ET_Cost_of_ELCgen_InvestmentCos!$C97:'ET_Cost_of_ELCgen_InvestmentCos'!AC97)*'Operation Life Time'!$E30</f>
        <v>758.45436468932689</v>
      </c>
      <c r="AD130" s="7" cm="1">
        <f t="array" ref="AD130">SUMPRODUCT(--($C$71:AD$71&gt;AD$104-'Operation Life Time'!$D$5),ET_Cost_of_ELCgen_InvestmentCos!$C97:'ET_Cost_of_ELCgen_InvestmentCos'!AD97)*'Operation Life Time'!$E30</f>
        <v>758.45436468932689</v>
      </c>
      <c r="AE130" s="7" cm="1">
        <f t="array" ref="AE130">SUMPRODUCT(--($C$71:AE$71&gt;AE$104-'Operation Life Time'!$D$5),ET_Cost_of_ELCgen_InvestmentCos!$C97:'ET_Cost_of_ELCgen_InvestmentCos'!AE97)*'Operation Life Time'!$E30</f>
        <v>758.45436468932689</v>
      </c>
      <c r="AF130" s="7" cm="1">
        <f t="array" ref="AF130">SUMPRODUCT(--($C$71:AF$71&gt;AF$104-'Operation Life Time'!$D$5),ET_Cost_of_ELCgen_InvestmentCos!$C97:'ET_Cost_of_ELCgen_InvestmentCos'!AF97)*'Operation Life Time'!$E30</f>
        <v>758.45436468932689</v>
      </c>
      <c r="AG130" s="7" cm="1">
        <f t="array" ref="AG130">SUMPRODUCT(--($C$71:AG$71&gt;AG$104-'Operation Life Time'!$D$5),ET_Cost_of_ELCgen_InvestmentCos!$C97:'ET_Cost_of_ELCgen_InvestmentCos'!AG97)*'Operation Life Time'!$E30</f>
        <v>758.45436468932689</v>
      </c>
      <c r="AH130" s="7" cm="1">
        <f t="array" ref="AH130">SUMPRODUCT(--($C$71:AH$71&gt;AH$104-'Operation Life Time'!$D$5),ET_Cost_of_ELCgen_InvestmentCos!$C97:'ET_Cost_of_ELCgen_InvestmentCos'!AH97)*'Operation Life Time'!$E30</f>
        <v>758.45436468932689</v>
      </c>
    </row>
    <row r="131" spans="1:34" x14ac:dyDescent="0.25">
      <c r="A131" s="1" t="s">
        <v>45</v>
      </c>
      <c r="B131" s="1" t="s">
        <v>83</v>
      </c>
      <c r="C131" s="7">
        <f>C98*'Operation Life Time'!$E31</f>
        <v>8.0521859446985855E-4</v>
      </c>
      <c r="D131" s="7" cm="1">
        <f t="array" ref="D131">SUMPRODUCT(--($C$71:D$71&gt;D$104-'Operation Life Time'!$D$5),ET_Cost_of_ELCgen_InvestmentCos!$C98:'ET_Cost_of_ELCgen_InvestmentCos'!D98)*'Operation Life Time'!$E31</f>
        <v>8.4810928966556865E-4</v>
      </c>
      <c r="E131" s="7" cm="1">
        <f t="array" ref="E131">SUMPRODUCT(--($C$71:E$71&gt;E$104-'Operation Life Time'!$D$5),ET_Cost_of_ELCgen_InvestmentCos!$C98:'ET_Cost_of_ELCgen_InvestmentCos'!E98)*'Operation Life Time'!$E31</f>
        <v>8.4810928966556865E-4</v>
      </c>
      <c r="F131" s="7" cm="1">
        <f t="array" ref="F131">SUMPRODUCT(--($C$71:F$71&gt;F$104-'Operation Life Time'!$D$5),ET_Cost_of_ELCgen_InvestmentCos!$C98:'ET_Cost_of_ELCgen_InvestmentCos'!F98)*'Operation Life Time'!$E31</f>
        <v>8.4810928966556865E-4</v>
      </c>
      <c r="G131" s="7" cm="1">
        <f t="array" ref="G131">SUMPRODUCT(--($C$71:G$71&gt;G$104-'Operation Life Time'!$D$5),ET_Cost_of_ELCgen_InvestmentCos!$C98:'ET_Cost_of_ELCgen_InvestmentCos'!G98)*'Operation Life Time'!$E31</f>
        <v>8.4810928966556865E-4</v>
      </c>
      <c r="H131" s="7" cm="1">
        <f t="array" ref="H131">SUMPRODUCT(--($C$71:H$71&gt;H$104-'Operation Life Time'!$D$5),ET_Cost_of_ELCgen_InvestmentCos!$C98:'ET_Cost_of_ELCgen_InvestmentCos'!H98)*'Operation Life Time'!$E31</f>
        <v>8.4810928966556865E-4</v>
      </c>
      <c r="I131" s="7" cm="1">
        <f t="array" ref="I131">SUMPRODUCT(--($C$71:I$71&gt;I$104-'Operation Life Time'!$D$5),ET_Cost_of_ELCgen_InvestmentCos!$C98:'ET_Cost_of_ELCgen_InvestmentCos'!I98)*'Operation Life Time'!$E31</f>
        <v>8.4810928966556865E-4</v>
      </c>
      <c r="J131" s="7" cm="1">
        <f t="array" ref="J131">SUMPRODUCT(--($C$71:J$71&gt;J$104-'Operation Life Time'!$D$5),ET_Cost_of_ELCgen_InvestmentCos!$C98:'ET_Cost_of_ELCgen_InvestmentCos'!J98)*'Operation Life Time'!$E31</f>
        <v>8.4810928966556865E-4</v>
      </c>
      <c r="K131" s="7" cm="1">
        <f t="array" ref="K131">SUMPRODUCT(--($C$71:K$71&gt;K$104-'Operation Life Time'!$D$5),ET_Cost_of_ELCgen_InvestmentCos!$C98:'ET_Cost_of_ELCgen_InvestmentCos'!K98)*'Operation Life Time'!$E31</f>
        <v>8.4810928966556865E-4</v>
      </c>
      <c r="L131" s="7" cm="1">
        <f t="array" ref="L131">SUMPRODUCT(--($C$71:L$71&gt;L$104-'Operation Life Time'!$D$5),ET_Cost_of_ELCgen_InvestmentCos!$C98:'ET_Cost_of_ELCgen_InvestmentCos'!L98)*'Operation Life Time'!$E31</f>
        <v>8.4810928966556865E-4</v>
      </c>
      <c r="M131" s="7" cm="1">
        <f t="array" ref="M131">SUMPRODUCT(--($C$71:M$71&gt;M$104-'Operation Life Time'!$D$5),ET_Cost_of_ELCgen_InvestmentCos!$C98:'ET_Cost_of_ELCgen_InvestmentCos'!M98)*'Operation Life Time'!$E31</f>
        <v>8.4810928966556865E-4</v>
      </c>
      <c r="N131" s="7" cm="1">
        <f t="array" ref="N131">SUMPRODUCT(--($C$71:N$71&gt;N$104-'Operation Life Time'!$D$5),ET_Cost_of_ELCgen_InvestmentCos!$C98:'ET_Cost_of_ELCgen_InvestmentCos'!N98)*'Operation Life Time'!$E31</f>
        <v>8.4810928966556865E-4</v>
      </c>
      <c r="O131" s="7" cm="1">
        <f t="array" ref="O131">SUMPRODUCT(--($C$71:O$71&gt;O$104-'Operation Life Time'!$D$5),ET_Cost_of_ELCgen_InvestmentCos!$C98:'ET_Cost_of_ELCgen_InvestmentCos'!O98)*'Operation Life Time'!$E31</f>
        <v>8.4810928966556865E-4</v>
      </c>
      <c r="P131" s="7" cm="1">
        <f t="array" ref="P131">SUMPRODUCT(--($C$71:P$71&gt;P$104-'Operation Life Time'!$D$5),ET_Cost_of_ELCgen_InvestmentCos!$C98:'ET_Cost_of_ELCgen_InvestmentCos'!P98)*'Operation Life Time'!$E31</f>
        <v>8.4810928966556865E-4</v>
      </c>
      <c r="Q131" s="7" cm="1">
        <f t="array" ref="Q131">SUMPRODUCT(--($C$71:Q$71&gt;Q$104-'Operation Life Time'!$D$5),ET_Cost_of_ELCgen_InvestmentCos!$C98:'ET_Cost_of_ELCgen_InvestmentCos'!Q98)*'Operation Life Time'!$E31</f>
        <v>8.4810928966556865E-4</v>
      </c>
      <c r="R131" s="7" cm="1">
        <f t="array" ref="R131">SUMPRODUCT(--($C$71:R$71&gt;R$104-'Operation Life Time'!$D$5),ET_Cost_of_ELCgen_InvestmentCos!$C98:'ET_Cost_of_ELCgen_InvestmentCos'!R98)*'Operation Life Time'!$E31</f>
        <v>8.4810928966556865E-4</v>
      </c>
      <c r="S131" s="7" cm="1">
        <f t="array" ref="S131">SUMPRODUCT(--($C$71:S$71&gt;S$104-'Operation Life Time'!$D$5),ET_Cost_of_ELCgen_InvestmentCos!$C98:'ET_Cost_of_ELCgen_InvestmentCos'!S98)*'Operation Life Time'!$E31</f>
        <v>8.4810928966556865E-4</v>
      </c>
      <c r="T131" s="7" cm="1">
        <f t="array" ref="T131">SUMPRODUCT(--($C$71:T$71&gt;T$104-'Operation Life Time'!$D$5),ET_Cost_of_ELCgen_InvestmentCos!$C98:'ET_Cost_of_ELCgen_InvestmentCos'!T98)*'Operation Life Time'!$E31</f>
        <v>8.4810928966556865E-4</v>
      </c>
      <c r="U131" s="7" cm="1">
        <f t="array" ref="U131">SUMPRODUCT(--($C$71:U$71&gt;U$104-'Operation Life Time'!$D$5),ET_Cost_of_ELCgen_InvestmentCos!$C98:'ET_Cost_of_ELCgen_InvestmentCos'!U98)*'Operation Life Time'!$E31</f>
        <v>8.4810928966556865E-4</v>
      </c>
      <c r="V131" s="7" cm="1">
        <f t="array" ref="V131">SUMPRODUCT(--($C$71:V$71&gt;V$104-'Operation Life Time'!$D$5),ET_Cost_of_ELCgen_InvestmentCos!$C98:'ET_Cost_of_ELCgen_InvestmentCos'!V98)*'Operation Life Time'!$E31</f>
        <v>8.4810928966556865E-4</v>
      </c>
      <c r="W131" s="7" cm="1">
        <f t="array" ref="W131">SUMPRODUCT(--($C$71:W$71&gt;W$104-'Operation Life Time'!$D$5),ET_Cost_of_ELCgen_InvestmentCos!$C98:'ET_Cost_of_ELCgen_InvestmentCos'!W98)*'Operation Life Time'!$E31</f>
        <v>8.4810928966556865E-4</v>
      </c>
      <c r="X131" s="7" cm="1">
        <f t="array" ref="X131">SUMPRODUCT(--($C$71:X$71&gt;X$104-'Operation Life Time'!$D$5),ET_Cost_of_ELCgen_InvestmentCos!$C98:'ET_Cost_of_ELCgen_InvestmentCos'!X98)*'Operation Life Time'!$E31</f>
        <v>8.4810928966556865E-4</v>
      </c>
      <c r="Y131" s="7" cm="1">
        <f t="array" ref="Y131">SUMPRODUCT(--($C$71:Y$71&gt;Y$104-'Operation Life Time'!$D$5),ET_Cost_of_ELCgen_InvestmentCos!$C98:'ET_Cost_of_ELCgen_InvestmentCos'!Y98)*'Operation Life Time'!$E31</f>
        <v>8.4810928966556865E-4</v>
      </c>
      <c r="Z131" s="7" cm="1">
        <f t="array" ref="Z131">SUMPRODUCT(--($C$71:Z$71&gt;Z$104-'Operation Life Time'!$D$5),ET_Cost_of_ELCgen_InvestmentCos!$C98:'ET_Cost_of_ELCgen_InvestmentCos'!Z98)*'Operation Life Time'!$E31</f>
        <v>8.4810928966556865E-4</v>
      </c>
      <c r="AA131" s="7" cm="1">
        <f t="array" ref="AA131">SUMPRODUCT(--($C$71:AA$71&gt;AA$104-'Operation Life Time'!$D$5),ET_Cost_of_ELCgen_InvestmentCos!$C98:'ET_Cost_of_ELCgen_InvestmentCos'!AA98)*'Operation Life Time'!$E31</f>
        <v>8.4810928966556865E-4</v>
      </c>
      <c r="AB131" s="7" cm="1">
        <f t="array" ref="AB131">SUMPRODUCT(--($C$71:AB$71&gt;AB$104-'Operation Life Time'!$D$5),ET_Cost_of_ELCgen_InvestmentCos!$C98:'ET_Cost_of_ELCgen_InvestmentCos'!AB98)*'Operation Life Time'!$E31</f>
        <v>8.4810928966556865E-4</v>
      </c>
      <c r="AC131" s="7" cm="1">
        <f t="array" ref="AC131">SUMPRODUCT(--($C$71:AC$71&gt;AC$104-'Operation Life Time'!$D$5),ET_Cost_of_ELCgen_InvestmentCos!$C98:'ET_Cost_of_ELCgen_InvestmentCos'!AC98)*'Operation Life Time'!$E31</f>
        <v>8.4810928966556865E-4</v>
      </c>
      <c r="AD131" s="7" cm="1">
        <f t="array" ref="AD131">SUMPRODUCT(--($C$71:AD$71&gt;AD$104-'Operation Life Time'!$D$5),ET_Cost_of_ELCgen_InvestmentCos!$C98:'ET_Cost_of_ELCgen_InvestmentCos'!AD98)*'Operation Life Time'!$E31</f>
        <v>8.4810928966556865E-4</v>
      </c>
      <c r="AE131" s="7" cm="1">
        <f t="array" ref="AE131">SUMPRODUCT(--($C$71:AE$71&gt;AE$104-'Operation Life Time'!$D$5),ET_Cost_of_ELCgen_InvestmentCos!$C98:'ET_Cost_of_ELCgen_InvestmentCos'!AE98)*'Operation Life Time'!$E31</f>
        <v>8.4810928966556865E-4</v>
      </c>
      <c r="AF131" s="7" cm="1">
        <f t="array" ref="AF131">SUMPRODUCT(--($C$71:AF$71&gt;AF$104-'Operation Life Time'!$D$5),ET_Cost_of_ELCgen_InvestmentCos!$C98:'ET_Cost_of_ELCgen_InvestmentCos'!AF98)*'Operation Life Time'!$E31</f>
        <v>8.4810928966556865E-4</v>
      </c>
      <c r="AG131" s="7" cm="1">
        <f t="array" ref="AG131">SUMPRODUCT(--($C$71:AG$71&gt;AG$104-'Operation Life Time'!$D$5),ET_Cost_of_ELCgen_InvestmentCos!$C98:'ET_Cost_of_ELCgen_InvestmentCos'!AG98)*'Operation Life Time'!$E31</f>
        <v>8.4810928966556865E-4</v>
      </c>
      <c r="AH131" s="7" cm="1">
        <f t="array" ref="AH131">SUMPRODUCT(--($C$71:AH$71&gt;AH$104-'Operation Life Time'!$D$5),ET_Cost_of_ELCgen_InvestmentCos!$C98:'ET_Cost_of_ELCgen_InvestmentCos'!AH98)*'Operation Life Time'!$E31</f>
        <v>8.4810928966556865E-4</v>
      </c>
    </row>
    <row r="132" spans="1:34" x14ac:dyDescent="0.25">
      <c r="A132" s="1" t="s">
        <v>92</v>
      </c>
      <c r="B132" s="1" t="s">
        <v>103</v>
      </c>
      <c r="C132" s="7">
        <f>C99*'Operation Life Time'!$E32</f>
        <v>0.54932766511281417</v>
      </c>
      <c r="D132" s="7" cm="1">
        <f t="array" ref="D132">SUMPRODUCT(--($C$71:D$71&gt;D$104-'Operation Life Time'!$D$5),ET_Cost_of_ELCgen_InvestmentCos!$C99:'ET_Cost_of_ELCgen_InvestmentCos'!D99)*'Operation Life Time'!$E32</f>
        <v>0.82399149766922131</v>
      </c>
      <c r="E132" s="7" cm="1">
        <f t="array" ref="E132">SUMPRODUCT(--($C$71:E$71&gt;E$104-'Operation Life Time'!$D$5),ET_Cost_of_ELCgen_InvestmentCos!$C99:'ET_Cost_of_ELCgen_InvestmentCos'!E99)*'Operation Life Time'!$E32</f>
        <v>1.0986553302256283</v>
      </c>
      <c r="F132" s="7" cm="1">
        <f t="array" ref="F132">SUMPRODUCT(--($C$71:F$71&gt;F$104-'Operation Life Time'!$D$5),ET_Cost_of_ELCgen_InvestmentCos!$C99:'ET_Cost_of_ELCgen_InvestmentCos'!F99)*'Operation Life Time'!$E32</f>
        <v>1.0986553302256283</v>
      </c>
      <c r="G132" s="7" cm="1">
        <f t="array" ref="G132">SUMPRODUCT(--($C$71:G$71&gt;G$104-'Operation Life Time'!$D$5),ET_Cost_of_ELCgen_InvestmentCos!$C99:'ET_Cost_of_ELCgen_InvestmentCos'!G99)*'Operation Life Time'!$E32</f>
        <v>1.0986553302256283</v>
      </c>
      <c r="H132" s="7" cm="1">
        <f t="array" ref="H132">SUMPRODUCT(--($C$71:H$71&gt;H$104-'Operation Life Time'!$D$5),ET_Cost_of_ELCgen_InvestmentCos!$C99:'ET_Cost_of_ELCgen_InvestmentCos'!H99)*'Operation Life Time'!$E32</f>
        <v>1.0986553302256283</v>
      </c>
      <c r="I132" s="7" cm="1">
        <f t="array" ref="I132">SUMPRODUCT(--($C$71:I$71&gt;I$104-'Operation Life Time'!$D$5),ET_Cost_of_ELCgen_InvestmentCos!$C99:'ET_Cost_of_ELCgen_InvestmentCos'!I99)*'Operation Life Time'!$E32</f>
        <v>1.0986553302256283</v>
      </c>
      <c r="J132" s="7" cm="1">
        <f t="array" ref="J132">SUMPRODUCT(--($C$71:J$71&gt;J$104-'Operation Life Time'!$D$5),ET_Cost_of_ELCgen_InvestmentCos!$C99:'ET_Cost_of_ELCgen_InvestmentCos'!J99)*'Operation Life Time'!$E32</f>
        <v>1.0986553302256283</v>
      </c>
      <c r="K132" s="7" cm="1">
        <f t="array" ref="K132">SUMPRODUCT(--($C$71:K$71&gt;K$104-'Operation Life Time'!$D$5),ET_Cost_of_ELCgen_InvestmentCos!$C99:'ET_Cost_of_ELCgen_InvestmentCos'!K99)*'Operation Life Time'!$E32</f>
        <v>1.0986553302256283</v>
      </c>
      <c r="L132" s="7" cm="1">
        <f t="array" ref="L132">SUMPRODUCT(--($C$71:L$71&gt;L$104-'Operation Life Time'!$D$5),ET_Cost_of_ELCgen_InvestmentCos!$C99:'ET_Cost_of_ELCgen_InvestmentCos'!L99)*'Operation Life Time'!$E32</f>
        <v>1.0986553302256283</v>
      </c>
      <c r="M132" s="7" cm="1">
        <f t="array" ref="M132">SUMPRODUCT(--($C$71:M$71&gt;M$104-'Operation Life Time'!$D$5),ET_Cost_of_ELCgen_InvestmentCos!$C99:'ET_Cost_of_ELCgen_InvestmentCos'!M99)*'Operation Life Time'!$E32</f>
        <v>1.0986553302256283</v>
      </c>
      <c r="N132" s="7" cm="1">
        <f t="array" ref="N132">SUMPRODUCT(--($C$71:N$71&gt;N$104-'Operation Life Time'!$D$5),ET_Cost_of_ELCgen_InvestmentCos!$C99:'ET_Cost_of_ELCgen_InvestmentCos'!N99)*'Operation Life Time'!$E32</f>
        <v>1.0986553302256283</v>
      </c>
      <c r="O132" s="7" cm="1">
        <f t="array" ref="O132">SUMPRODUCT(--($C$71:O$71&gt;O$104-'Operation Life Time'!$D$5),ET_Cost_of_ELCgen_InvestmentCos!$C99:'ET_Cost_of_ELCgen_InvestmentCos'!O99)*'Operation Life Time'!$E32</f>
        <v>1.0986553302256283</v>
      </c>
      <c r="P132" s="7" cm="1">
        <f t="array" ref="P132">SUMPRODUCT(--($C$71:P$71&gt;P$104-'Operation Life Time'!$D$5),ET_Cost_of_ELCgen_InvestmentCos!$C99:'ET_Cost_of_ELCgen_InvestmentCos'!P99)*'Operation Life Time'!$E32</f>
        <v>1.0986553302256283</v>
      </c>
      <c r="Q132" s="7" cm="1">
        <f t="array" ref="Q132">SUMPRODUCT(--($C$71:Q$71&gt;Q$104-'Operation Life Time'!$D$5),ET_Cost_of_ELCgen_InvestmentCos!$C99:'ET_Cost_of_ELCgen_InvestmentCos'!Q99)*'Operation Life Time'!$E32</f>
        <v>1.0986553302256283</v>
      </c>
      <c r="R132" s="7" cm="1">
        <f t="array" ref="R132">SUMPRODUCT(--($C$71:R$71&gt;R$104-'Operation Life Time'!$D$5),ET_Cost_of_ELCgen_InvestmentCos!$C99:'ET_Cost_of_ELCgen_InvestmentCos'!R99)*'Operation Life Time'!$E32</f>
        <v>1.0986553302256283</v>
      </c>
      <c r="S132" s="7" cm="1">
        <f t="array" ref="S132">SUMPRODUCT(--($C$71:S$71&gt;S$104-'Operation Life Time'!$D$5),ET_Cost_of_ELCgen_InvestmentCos!$C99:'ET_Cost_of_ELCgen_InvestmentCos'!S99)*'Operation Life Time'!$E32</f>
        <v>1.0986553302256283</v>
      </c>
      <c r="T132" s="7" cm="1">
        <f t="array" ref="T132">SUMPRODUCT(--($C$71:T$71&gt;T$104-'Operation Life Time'!$D$5),ET_Cost_of_ELCgen_InvestmentCos!$C99:'ET_Cost_of_ELCgen_InvestmentCos'!T99)*'Operation Life Time'!$E32</f>
        <v>1.0986553302256283</v>
      </c>
      <c r="U132" s="7" cm="1">
        <f t="array" ref="U132">SUMPRODUCT(--($C$71:U$71&gt;U$104-'Operation Life Time'!$D$5),ET_Cost_of_ELCgen_InvestmentCos!$C99:'ET_Cost_of_ELCgen_InvestmentCos'!U99)*'Operation Life Time'!$E32</f>
        <v>1.0986553302256283</v>
      </c>
      <c r="V132" s="7" cm="1">
        <f t="array" ref="V132">SUMPRODUCT(--($C$71:V$71&gt;V$104-'Operation Life Time'!$D$5),ET_Cost_of_ELCgen_InvestmentCos!$C99:'ET_Cost_of_ELCgen_InvestmentCos'!V99)*'Operation Life Time'!$E32</f>
        <v>1.0986553302256283</v>
      </c>
      <c r="W132" s="7" cm="1">
        <f t="array" ref="W132">SUMPRODUCT(--($C$71:W$71&gt;W$104-'Operation Life Time'!$D$5),ET_Cost_of_ELCgen_InvestmentCos!$C99:'ET_Cost_of_ELCgen_InvestmentCos'!W99)*'Operation Life Time'!$E32</f>
        <v>1.0986553302256283</v>
      </c>
      <c r="X132" s="7" cm="1">
        <f t="array" ref="X132">SUMPRODUCT(--($C$71:X$71&gt;X$104-'Operation Life Time'!$D$5),ET_Cost_of_ELCgen_InvestmentCos!$C99:'ET_Cost_of_ELCgen_InvestmentCos'!X99)*'Operation Life Time'!$E32</f>
        <v>1.0986553302256283</v>
      </c>
      <c r="Y132" s="7" cm="1">
        <f t="array" ref="Y132">SUMPRODUCT(--($C$71:Y$71&gt;Y$104-'Operation Life Time'!$D$5),ET_Cost_of_ELCgen_InvestmentCos!$C99:'ET_Cost_of_ELCgen_InvestmentCos'!Y99)*'Operation Life Time'!$E32</f>
        <v>1.0986553302256283</v>
      </c>
      <c r="Z132" s="7" cm="1">
        <f t="array" ref="Z132">SUMPRODUCT(--($C$71:Z$71&gt;Z$104-'Operation Life Time'!$D$5),ET_Cost_of_ELCgen_InvestmentCos!$C99:'ET_Cost_of_ELCgen_InvestmentCos'!Z99)*'Operation Life Time'!$E32</f>
        <v>1.0986553302256283</v>
      </c>
      <c r="AA132" s="7" cm="1">
        <f t="array" ref="AA132">SUMPRODUCT(--($C$71:AA$71&gt;AA$104-'Operation Life Time'!$D$5),ET_Cost_of_ELCgen_InvestmentCos!$C99:'ET_Cost_of_ELCgen_InvestmentCos'!AA99)*'Operation Life Time'!$E32</f>
        <v>1.0986553302256283</v>
      </c>
      <c r="AB132" s="7" cm="1">
        <f t="array" ref="AB132">SUMPRODUCT(--($C$71:AB$71&gt;AB$104-'Operation Life Time'!$D$5),ET_Cost_of_ELCgen_InvestmentCos!$C99:'ET_Cost_of_ELCgen_InvestmentCos'!AB99)*'Operation Life Time'!$E32</f>
        <v>1.0986553302256283</v>
      </c>
      <c r="AC132" s="7" cm="1">
        <f t="array" ref="AC132">SUMPRODUCT(--($C$71:AC$71&gt;AC$104-'Operation Life Time'!$D$5),ET_Cost_of_ELCgen_InvestmentCos!$C99:'ET_Cost_of_ELCgen_InvestmentCos'!AC99)*'Operation Life Time'!$E32</f>
        <v>1.0986553302256283</v>
      </c>
      <c r="AD132" s="7" cm="1">
        <f t="array" ref="AD132">SUMPRODUCT(--($C$71:AD$71&gt;AD$104-'Operation Life Time'!$D$5),ET_Cost_of_ELCgen_InvestmentCos!$C99:'ET_Cost_of_ELCgen_InvestmentCos'!AD99)*'Operation Life Time'!$E32</f>
        <v>1.0986553302256283</v>
      </c>
      <c r="AE132" s="7" cm="1">
        <f t="array" ref="AE132">SUMPRODUCT(--($C$71:AE$71&gt;AE$104-'Operation Life Time'!$D$5),ET_Cost_of_ELCgen_InvestmentCos!$C99:'ET_Cost_of_ELCgen_InvestmentCos'!AE99)*'Operation Life Time'!$E32</f>
        <v>1.0986553302256283</v>
      </c>
      <c r="AF132" s="7" cm="1">
        <f t="array" ref="AF132">SUMPRODUCT(--($C$71:AF$71&gt;AF$104-'Operation Life Time'!$D$5),ET_Cost_of_ELCgen_InvestmentCos!$C99:'ET_Cost_of_ELCgen_InvestmentCos'!AF99)*'Operation Life Time'!$E32</f>
        <v>1.0986553302256283</v>
      </c>
      <c r="AG132" s="7" cm="1">
        <f t="array" ref="AG132">SUMPRODUCT(--($C$71:AG$71&gt;AG$104-'Operation Life Time'!$D$5),ET_Cost_of_ELCgen_InvestmentCos!$C99:'ET_Cost_of_ELCgen_InvestmentCos'!AG99)*'Operation Life Time'!$E32</f>
        <v>1.0986553302256283</v>
      </c>
      <c r="AH132" s="7" cm="1">
        <f t="array" ref="AH132">SUMPRODUCT(--($C$71:AH$71&gt;AH$104-'Operation Life Time'!$D$5),ET_Cost_of_ELCgen_InvestmentCos!$C99:'ET_Cost_of_ELCgen_InvestmentCos'!AH99)*'Operation Life Time'!$E32</f>
        <v>1.0986553302256283</v>
      </c>
    </row>
    <row r="133" spans="1:34" x14ac:dyDescent="0.25">
      <c r="A133" s="1" t="s">
        <v>46</v>
      </c>
      <c r="B133" s="1" t="s">
        <v>84</v>
      </c>
      <c r="C133" s="7">
        <f>C100*'Operation Life Time'!$E33</f>
        <v>4.2353616919487533E-6</v>
      </c>
      <c r="D133" s="7" cm="1">
        <f t="array" ref="D133">SUMPRODUCT(--($C$71:D$71&gt;D$104-'Operation Life Time'!$D$5),ET_Cost_of_ELCgen_InvestmentCos!$C100:'ET_Cost_of_ELCgen_InvestmentCos'!D100)*'Operation Life Time'!$E33</f>
        <v>4.2353616919487533E-6</v>
      </c>
      <c r="E133" s="7" cm="1">
        <f t="array" ref="E133">SUMPRODUCT(--($C$71:E$71&gt;E$104-'Operation Life Time'!$D$5),ET_Cost_of_ELCgen_InvestmentCos!$C100:'ET_Cost_of_ELCgen_InvestmentCos'!E100)*'Operation Life Time'!$E33</f>
        <v>4.2353616919487533E-6</v>
      </c>
      <c r="F133" s="7" cm="1">
        <f t="array" ref="F133">SUMPRODUCT(--($C$71:F$71&gt;F$104-'Operation Life Time'!$D$5),ET_Cost_of_ELCgen_InvestmentCos!$C100:'ET_Cost_of_ELCgen_InvestmentCos'!F100)*'Operation Life Time'!$E33</f>
        <v>4.2353616919487533E-6</v>
      </c>
      <c r="G133" s="7" cm="1">
        <f t="array" ref="G133">SUMPRODUCT(--($C$71:G$71&gt;G$104-'Operation Life Time'!$D$5),ET_Cost_of_ELCgen_InvestmentCos!$C100:'ET_Cost_of_ELCgen_InvestmentCos'!G100)*'Operation Life Time'!$E33</f>
        <v>4.2353616919487533E-6</v>
      </c>
      <c r="H133" s="7" cm="1">
        <f t="array" ref="H133">SUMPRODUCT(--($C$71:H$71&gt;H$104-'Operation Life Time'!$D$5),ET_Cost_of_ELCgen_InvestmentCos!$C100:'ET_Cost_of_ELCgen_InvestmentCos'!H100)*'Operation Life Time'!$E33</f>
        <v>4.2353616919487533E-6</v>
      </c>
      <c r="I133" s="7" cm="1">
        <f t="array" ref="I133">SUMPRODUCT(--($C$71:I$71&gt;I$104-'Operation Life Time'!$D$5),ET_Cost_of_ELCgen_InvestmentCos!$C100:'ET_Cost_of_ELCgen_InvestmentCos'!I100)*'Operation Life Time'!$E33</f>
        <v>4.2353616919487533E-6</v>
      </c>
      <c r="J133" s="7" cm="1">
        <f t="array" ref="J133">SUMPRODUCT(--($C$71:J$71&gt;J$104-'Operation Life Time'!$D$5),ET_Cost_of_ELCgen_InvestmentCos!$C100:'ET_Cost_of_ELCgen_InvestmentCos'!J100)*'Operation Life Time'!$E33</f>
        <v>4.2353616919487533E-6</v>
      </c>
      <c r="K133" s="7" cm="1">
        <f t="array" ref="K133">SUMPRODUCT(--($C$71:K$71&gt;K$104-'Operation Life Time'!$D$5),ET_Cost_of_ELCgen_InvestmentCos!$C100:'ET_Cost_of_ELCgen_InvestmentCos'!K100)*'Operation Life Time'!$E33</f>
        <v>4.2353616919487533E-6</v>
      </c>
      <c r="L133" s="7" cm="1">
        <f t="array" ref="L133">SUMPRODUCT(--($C$71:L$71&gt;L$104-'Operation Life Time'!$D$5),ET_Cost_of_ELCgen_InvestmentCos!$C100:'ET_Cost_of_ELCgen_InvestmentCos'!L100)*'Operation Life Time'!$E33</f>
        <v>4.2353616919487533E-6</v>
      </c>
      <c r="M133" s="7" cm="1">
        <f t="array" ref="M133">SUMPRODUCT(--($C$71:M$71&gt;M$104-'Operation Life Time'!$D$5),ET_Cost_of_ELCgen_InvestmentCos!$C100:'ET_Cost_of_ELCgen_InvestmentCos'!M100)*'Operation Life Time'!$E33</f>
        <v>4.2353616919487533E-6</v>
      </c>
      <c r="N133" s="7" cm="1">
        <f t="array" ref="N133">SUMPRODUCT(--($C$71:N$71&gt;N$104-'Operation Life Time'!$D$5),ET_Cost_of_ELCgen_InvestmentCos!$C100:'ET_Cost_of_ELCgen_InvestmentCos'!N100)*'Operation Life Time'!$E33</f>
        <v>6.7994725541015144E-6</v>
      </c>
      <c r="O133" s="7" cm="1">
        <f t="array" ref="O133">SUMPRODUCT(--($C$71:O$71&gt;O$104-'Operation Life Time'!$D$5),ET_Cost_of_ELCgen_InvestmentCos!$C100:'ET_Cost_of_ELCgen_InvestmentCos'!O100)*'Operation Life Time'!$E33</f>
        <v>6.7994725541015144E-6</v>
      </c>
      <c r="P133" s="7" cm="1">
        <f t="array" ref="P133">SUMPRODUCT(--($C$71:P$71&gt;P$104-'Operation Life Time'!$D$5),ET_Cost_of_ELCgen_InvestmentCos!$C100:'ET_Cost_of_ELCgen_InvestmentCos'!P100)*'Operation Life Time'!$E33</f>
        <v>7.1880138429073159E-6</v>
      </c>
      <c r="Q133" s="7" cm="1">
        <f t="array" ref="Q133">SUMPRODUCT(--($C$71:Q$71&gt;Q$104-'Operation Life Time'!$D$5),ET_Cost_of_ELCgen_InvestmentCos!$C100:'ET_Cost_of_ELCgen_InvestmentCos'!Q100)*'Operation Life Time'!$E33</f>
        <v>7.1880138429073159E-6</v>
      </c>
      <c r="R133" s="7" cm="1">
        <f t="array" ref="R133">SUMPRODUCT(--($C$71:R$71&gt;R$104-'Operation Life Time'!$D$5),ET_Cost_of_ELCgen_InvestmentCos!$C100:'ET_Cost_of_ELCgen_InvestmentCos'!R100)*'Operation Life Time'!$E33</f>
        <v>7.1880138429073159E-6</v>
      </c>
      <c r="S133" s="7" cm="1">
        <f t="array" ref="S133">SUMPRODUCT(--($C$71:S$71&gt;S$104-'Operation Life Time'!$D$5),ET_Cost_of_ELCgen_InvestmentCos!$C100:'ET_Cost_of_ELCgen_InvestmentCos'!S100)*'Operation Life Time'!$E33</f>
        <v>7.1880138429073159E-6</v>
      </c>
      <c r="T133" s="7" cm="1">
        <f t="array" ref="T133">SUMPRODUCT(--($C$71:T$71&gt;T$104-'Operation Life Time'!$D$5),ET_Cost_of_ELCgen_InvestmentCos!$C100:'ET_Cost_of_ELCgen_InvestmentCos'!T100)*'Operation Life Time'!$E33</f>
        <v>7.1880138429073159E-6</v>
      </c>
      <c r="U133" s="7" cm="1">
        <f t="array" ref="U133">SUMPRODUCT(--($C$71:U$71&gt;U$104-'Operation Life Time'!$D$5),ET_Cost_of_ELCgen_InvestmentCos!$C100:'ET_Cost_of_ELCgen_InvestmentCos'!U100)*'Operation Life Time'!$E33</f>
        <v>7.1880138429073159E-6</v>
      </c>
      <c r="V133" s="7" cm="1">
        <f t="array" ref="V133">SUMPRODUCT(--($C$71:V$71&gt;V$104-'Operation Life Time'!$D$5),ET_Cost_of_ELCgen_InvestmentCos!$C100:'ET_Cost_of_ELCgen_InvestmentCos'!V100)*'Operation Life Time'!$E33</f>
        <v>7.1880138429073159E-6</v>
      </c>
      <c r="W133" s="7" cm="1">
        <f t="array" ref="W133">SUMPRODUCT(--($C$71:W$71&gt;W$104-'Operation Life Time'!$D$5),ET_Cost_of_ELCgen_InvestmentCos!$C100:'ET_Cost_of_ELCgen_InvestmentCos'!W100)*'Operation Life Time'!$E33</f>
        <v>7.1880138429073159E-6</v>
      </c>
      <c r="X133" s="7" cm="1">
        <f t="array" ref="X133">SUMPRODUCT(--($C$71:X$71&gt;X$104-'Operation Life Time'!$D$5),ET_Cost_of_ELCgen_InvestmentCos!$C100:'ET_Cost_of_ELCgen_InvestmentCos'!X100)*'Operation Life Time'!$E33</f>
        <v>7.1880138429073159E-6</v>
      </c>
      <c r="Y133" s="7" cm="1">
        <f t="array" ref="Y133">SUMPRODUCT(--($C$71:Y$71&gt;Y$104-'Operation Life Time'!$D$5),ET_Cost_of_ELCgen_InvestmentCos!$C100:'ET_Cost_of_ELCgen_InvestmentCos'!Y100)*'Operation Life Time'!$E33</f>
        <v>7.1880138429073159E-6</v>
      </c>
      <c r="Z133" s="7" cm="1">
        <f t="array" ref="Z133">SUMPRODUCT(--($C$71:Z$71&gt;Z$104-'Operation Life Time'!$D$5),ET_Cost_of_ELCgen_InvestmentCos!$C100:'ET_Cost_of_ELCgen_InvestmentCos'!Z100)*'Operation Life Time'!$E33</f>
        <v>7.1880138429073159E-6</v>
      </c>
      <c r="AA133" s="7" cm="1">
        <f t="array" ref="AA133">SUMPRODUCT(--($C$71:AA$71&gt;AA$104-'Operation Life Time'!$D$5),ET_Cost_of_ELCgen_InvestmentCos!$C100:'ET_Cost_of_ELCgen_InvestmentCos'!AA100)*'Operation Life Time'!$E33</f>
        <v>7.1880138429073159E-6</v>
      </c>
      <c r="AB133" s="7" cm="1">
        <f t="array" ref="AB133">SUMPRODUCT(--($C$71:AB$71&gt;AB$104-'Operation Life Time'!$D$5),ET_Cost_of_ELCgen_InvestmentCos!$C100:'ET_Cost_of_ELCgen_InvestmentCos'!AB100)*'Operation Life Time'!$E33</f>
        <v>7.1880138429073159E-6</v>
      </c>
      <c r="AC133" s="7" cm="1">
        <f t="array" ref="AC133">SUMPRODUCT(--($C$71:AC$71&gt;AC$104-'Operation Life Time'!$D$5),ET_Cost_of_ELCgen_InvestmentCos!$C100:'ET_Cost_of_ELCgen_InvestmentCos'!AC100)*'Operation Life Time'!$E33</f>
        <v>7.1880138429073159E-6</v>
      </c>
      <c r="AD133" s="7" cm="1">
        <f t="array" ref="AD133">SUMPRODUCT(--($C$71:AD$71&gt;AD$104-'Operation Life Time'!$D$5),ET_Cost_of_ELCgen_InvestmentCos!$C100:'ET_Cost_of_ELCgen_InvestmentCos'!AD100)*'Operation Life Time'!$E33</f>
        <v>7.1880138429073159E-6</v>
      </c>
      <c r="AE133" s="7" cm="1">
        <f t="array" ref="AE133">SUMPRODUCT(--($C$71:AE$71&gt;AE$104-'Operation Life Time'!$D$5),ET_Cost_of_ELCgen_InvestmentCos!$C100:'ET_Cost_of_ELCgen_InvestmentCos'!AE100)*'Operation Life Time'!$E33</f>
        <v>7.1880138429073159E-6</v>
      </c>
      <c r="AF133" s="7" cm="1">
        <f t="array" ref="AF133">SUMPRODUCT(--($C$71:AF$71&gt;AF$104-'Operation Life Time'!$D$5),ET_Cost_of_ELCgen_InvestmentCos!$C100:'ET_Cost_of_ELCgen_InvestmentCos'!AF100)*'Operation Life Time'!$E33</f>
        <v>7.1880138429073159E-6</v>
      </c>
      <c r="AG133" s="7" cm="1">
        <f t="array" ref="AG133">SUMPRODUCT(--($C$71:AG$71&gt;AG$104-'Operation Life Time'!$D$5),ET_Cost_of_ELCgen_InvestmentCos!$C100:'ET_Cost_of_ELCgen_InvestmentCos'!AG100)*'Operation Life Time'!$E33</f>
        <v>7.1880138429073159E-6</v>
      </c>
      <c r="AH133" s="7" cm="1">
        <f t="array" ref="AH133">SUMPRODUCT(--($C$71:AH$71&gt;AH$104-'Operation Life Time'!$D$5),ET_Cost_of_ELCgen_InvestmentCos!$C100:'ET_Cost_of_ELCgen_InvestmentCos'!AH100)*'Operation Life Time'!$E33</f>
        <v>7.1880138429073159E-6</v>
      </c>
    </row>
    <row r="134" spans="1:34" x14ac:dyDescent="0.25">
      <c r="A134" s="1" t="s">
        <v>47</v>
      </c>
      <c r="B134" s="1" t="s">
        <v>85</v>
      </c>
      <c r="C134" s="7">
        <f>C101*'Operation Life Time'!$E34</f>
        <v>6.0142136025672295E-5</v>
      </c>
      <c r="D134" s="7" cm="1">
        <f t="array" ref="D134">SUMPRODUCT(--($C$71:D$71&gt;D$104-'Operation Life Time'!$D$5),ET_Cost_of_ELCgen_InvestmentCos!$C101:'ET_Cost_of_ELCgen_InvestmentCos'!D101)*'Operation Life Time'!$E34</f>
        <v>6.0142136025672295E-5</v>
      </c>
      <c r="E134" s="7" cm="1">
        <f t="array" ref="E134">SUMPRODUCT(--($C$71:E$71&gt;E$104-'Operation Life Time'!$D$5),ET_Cost_of_ELCgen_InvestmentCos!$C101:'ET_Cost_of_ELCgen_InvestmentCos'!E101)*'Operation Life Time'!$E34</f>
        <v>6.0142136025672295E-5</v>
      </c>
      <c r="F134" s="7" cm="1">
        <f t="array" ref="F134">SUMPRODUCT(--($C$71:F$71&gt;F$104-'Operation Life Time'!$D$5),ET_Cost_of_ELCgen_InvestmentCos!$C101:'ET_Cost_of_ELCgen_InvestmentCos'!F101)*'Operation Life Time'!$E34</f>
        <v>6.0142136025672295E-5</v>
      </c>
      <c r="G134" s="7" cm="1">
        <f t="array" ref="G134">SUMPRODUCT(--($C$71:G$71&gt;G$104-'Operation Life Time'!$D$5),ET_Cost_of_ELCgen_InvestmentCos!$C101:'ET_Cost_of_ELCgen_InvestmentCos'!G101)*'Operation Life Time'!$E34</f>
        <v>6.0142136025672295E-5</v>
      </c>
      <c r="H134" s="7" cm="1">
        <f t="array" ref="H134">SUMPRODUCT(--($C$71:H$71&gt;H$104-'Operation Life Time'!$D$5),ET_Cost_of_ELCgen_InvestmentCos!$C101:'ET_Cost_of_ELCgen_InvestmentCos'!H101)*'Operation Life Time'!$E34</f>
        <v>6.0142136025672295E-5</v>
      </c>
      <c r="I134" s="7" cm="1">
        <f t="array" ref="I134">SUMPRODUCT(--($C$71:I$71&gt;I$104-'Operation Life Time'!$D$5),ET_Cost_of_ELCgen_InvestmentCos!$C101:'ET_Cost_of_ELCgen_InvestmentCos'!I101)*'Operation Life Time'!$E34</f>
        <v>6.0142136025672295E-5</v>
      </c>
      <c r="J134" s="7" cm="1">
        <f t="array" ref="J134">SUMPRODUCT(--($C$71:J$71&gt;J$104-'Operation Life Time'!$D$5),ET_Cost_of_ELCgen_InvestmentCos!$C101:'ET_Cost_of_ELCgen_InvestmentCos'!J101)*'Operation Life Time'!$E34</f>
        <v>6.0142136025672295E-5</v>
      </c>
      <c r="K134" s="7" cm="1">
        <f t="array" ref="K134">SUMPRODUCT(--($C$71:K$71&gt;K$104-'Operation Life Time'!$D$5),ET_Cost_of_ELCgen_InvestmentCos!$C101:'ET_Cost_of_ELCgen_InvestmentCos'!K101)*'Operation Life Time'!$E34</f>
        <v>6.0142136025672295E-5</v>
      </c>
      <c r="L134" s="7" cm="1">
        <f t="array" ref="L134">SUMPRODUCT(--($C$71:L$71&gt;L$104-'Operation Life Time'!$D$5),ET_Cost_of_ELCgen_InvestmentCos!$C101:'ET_Cost_of_ELCgen_InvestmentCos'!L101)*'Operation Life Time'!$E34</f>
        <v>6.0142136025672295E-5</v>
      </c>
      <c r="M134" s="7" cm="1">
        <f t="array" ref="M134">SUMPRODUCT(--($C$71:M$71&gt;M$104-'Operation Life Time'!$D$5),ET_Cost_of_ELCgen_InvestmentCos!$C101:'ET_Cost_of_ELCgen_InvestmentCos'!M101)*'Operation Life Time'!$E34</f>
        <v>6.0142136025672295E-5</v>
      </c>
      <c r="N134" s="7" cm="1">
        <f t="array" ref="N134">SUMPRODUCT(--($C$71:N$71&gt;N$104-'Operation Life Time'!$D$5),ET_Cost_of_ELCgen_InvestmentCos!$C101:'ET_Cost_of_ELCgen_InvestmentCos'!N101)*'Operation Life Time'!$E34</f>
        <v>6.0142136025672295E-5</v>
      </c>
      <c r="O134" s="7" cm="1">
        <f t="array" ref="O134">SUMPRODUCT(--($C$71:O$71&gt;O$104-'Operation Life Time'!$D$5),ET_Cost_of_ELCgen_InvestmentCos!$C101:'ET_Cost_of_ELCgen_InvestmentCos'!O101)*'Operation Life Time'!$E34</f>
        <v>6.0142136025672295E-5</v>
      </c>
      <c r="P134" s="7" cm="1">
        <f t="array" ref="P134">SUMPRODUCT(--($C$71:P$71&gt;P$104-'Operation Life Time'!$D$5),ET_Cost_of_ELCgen_InvestmentCos!$C101:'ET_Cost_of_ELCgen_InvestmentCos'!P101)*'Operation Life Time'!$E34</f>
        <v>6.0142136025672295E-5</v>
      </c>
      <c r="Q134" s="7" cm="1">
        <f t="array" ref="Q134">SUMPRODUCT(--($C$71:Q$71&gt;Q$104-'Operation Life Time'!$D$5),ET_Cost_of_ELCgen_InvestmentCos!$C101:'ET_Cost_of_ELCgen_InvestmentCos'!Q101)*'Operation Life Time'!$E34</f>
        <v>6.0142136025672295E-5</v>
      </c>
      <c r="R134" s="7" cm="1">
        <f t="array" ref="R134">SUMPRODUCT(--($C$71:R$71&gt;R$104-'Operation Life Time'!$D$5),ET_Cost_of_ELCgen_InvestmentCos!$C101:'ET_Cost_of_ELCgen_InvestmentCos'!R101)*'Operation Life Time'!$E34</f>
        <v>6.0142136025672295E-5</v>
      </c>
      <c r="S134" s="7" cm="1">
        <f t="array" ref="S134">SUMPRODUCT(--($C$71:S$71&gt;S$104-'Operation Life Time'!$D$5),ET_Cost_of_ELCgen_InvestmentCos!$C101:'ET_Cost_of_ELCgen_InvestmentCos'!S101)*'Operation Life Time'!$E34</f>
        <v>6.0142136025672295E-5</v>
      </c>
      <c r="T134" s="7" cm="1">
        <f t="array" ref="T134">SUMPRODUCT(--($C$71:T$71&gt;T$104-'Operation Life Time'!$D$5),ET_Cost_of_ELCgen_InvestmentCos!$C101:'ET_Cost_of_ELCgen_InvestmentCos'!T101)*'Operation Life Time'!$E34</f>
        <v>6.0142136025672295E-5</v>
      </c>
      <c r="U134" s="7" cm="1">
        <f t="array" ref="U134">SUMPRODUCT(--($C$71:U$71&gt;U$104-'Operation Life Time'!$D$5),ET_Cost_of_ELCgen_InvestmentCos!$C101:'ET_Cost_of_ELCgen_InvestmentCos'!U101)*'Operation Life Time'!$E34</f>
        <v>6.0142136025672295E-5</v>
      </c>
      <c r="V134" s="7" cm="1">
        <f t="array" ref="V134">SUMPRODUCT(--($C$71:V$71&gt;V$104-'Operation Life Time'!$D$5),ET_Cost_of_ELCgen_InvestmentCos!$C101:'ET_Cost_of_ELCgen_InvestmentCos'!V101)*'Operation Life Time'!$E34</f>
        <v>6.0142136025672295E-5</v>
      </c>
      <c r="W134" s="7" cm="1">
        <f t="array" ref="W134">SUMPRODUCT(--($C$71:W$71&gt;W$104-'Operation Life Time'!$D$5),ET_Cost_of_ELCgen_InvestmentCos!$C101:'ET_Cost_of_ELCgen_InvestmentCos'!W101)*'Operation Life Time'!$E34</f>
        <v>6.0142136025672295E-5</v>
      </c>
      <c r="X134" s="7" cm="1">
        <f t="array" ref="X134">SUMPRODUCT(--($C$71:X$71&gt;X$104-'Operation Life Time'!$D$5),ET_Cost_of_ELCgen_InvestmentCos!$C101:'ET_Cost_of_ELCgen_InvestmentCos'!X101)*'Operation Life Time'!$E34</f>
        <v>6.0142136025672295E-5</v>
      </c>
      <c r="Y134" s="7" cm="1">
        <f t="array" ref="Y134">SUMPRODUCT(--($C$71:Y$71&gt;Y$104-'Operation Life Time'!$D$5),ET_Cost_of_ELCgen_InvestmentCos!$C101:'ET_Cost_of_ELCgen_InvestmentCos'!Y101)*'Operation Life Time'!$E34</f>
        <v>6.0142136025672295E-5</v>
      </c>
      <c r="Z134" s="7" cm="1">
        <f t="array" ref="Z134">SUMPRODUCT(--($C$71:Z$71&gt;Z$104-'Operation Life Time'!$D$5),ET_Cost_of_ELCgen_InvestmentCos!$C101:'ET_Cost_of_ELCgen_InvestmentCos'!Z101)*'Operation Life Time'!$E34</f>
        <v>6.0142136025672295E-5</v>
      </c>
      <c r="AA134" s="7" cm="1">
        <f t="array" ref="AA134">SUMPRODUCT(--($C$71:AA$71&gt;AA$104-'Operation Life Time'!$D$5),ET_Cost_of_ELCgen_InvestmentCos!$C101:'ET_Cost_of_ELCgen_InvestmentCos'!AA101)*'Operation Life Time'!$E34</f>
        <v>6.0142136025672295E-5</v>
      </c>
      <c r="AB134" s="7" cm="1">
        <f t="array" ref="AB134">SUMPRODUCT(--($C$71:AB$71&gt;AB$104-'Operation Life Time'!$D$5),ET_Cost_of_ELCgen_InvestmentCos!$C101:'ET_Cost_of_ELCgen_InvestmentCos'!AB101)*'Operation Life Time'!$E34</f>
        <v>6.0142136025672295E-5</v>
      </c>
      <c r="AC134" s="7" cm="1">
        <f t="array" ref="AC134">SUMPRODUCT(--($C$71:AC$71&gt;AC$104-'Operation Life Time'!$D$5),ET_Cost_of_ELCgen_InvestmentCos!$C101:'ET_Cost_of_ELCgen_InvestmentCos'!AC101)*'Operation Life Time'!$E34</f>
        <v>6.0142136025672295E-5</v>
      </c>
      <c r="AD134" s="7" cm="1">
        <f t="array" ref="AD134">SUMPRODUCT(--($C$71:AD$71&gt;AD$104-'Operation Life Time'!$D$5),ET_Cost_of_ELCgen_InvestmentCos!$C101:'ET_Cost_of_ELCgen_InvestmentCos'!AD101)*'Operation Life Time'!$E34</f>
        <v>6.0142136025672295E-5</v>
      </c>
      <c r="AE134" s="7" cm="1">
        <f t="array" ref="AE134">SUMPRODUCT(--($C$71:AE$71&gt;AE$104-'Operation Life Time'!$D$5),ET_Cost_of_ELCgen_InvestmentCos!$C101:'ET_Cost_of_ELCgen_InvestmentCos'!AE101)*'Operation Life Time'!$E34</f>
        <v>6.0142136025672295E-5</v>
      </c>
      <c r="AF134" s="7" cm="1">
        <f t="array" ref="AF134">SUMPRODUCT(--($C$71:AF$71&gt;AF$104-'Operation Life Time'!$D$5),ET_Cost_of_ELCgen_InvestmentCos!$C101:'ET_Cost_of_ELCgen_InvestmentCos'!AF101)*'Operation Life Time'!$E34</f>
        <v>6.0142136025672295E-5</v>
      </c>
      <c r="AG134" s="7" cm="1">
        <f t="array" ref="AG134">SUMPRODUCT(--($C$71:AG$71&gt;AG$104-'Operation Life Time'!$D$5),ET_Cost_of_ELCgen_InvestmentCos!$C101:'ET_Cost_of_ELCgen_InvestmentCos'!AG101)*'Operation Life Time'!$E34</f>
        <v>6.0142136025672295E-5</v>
      </c>
      <c r="AH134" s="7" cm="1">
        <f t="array" ref="AH134">SUMPRODUCT(--($C$71:AH$71&gt;AH$104-'Operation Life Time'!$D$5),ET_Cost_of_ELCgen_InvestmentCos!$C101:'ET_Cost_of_ELCgen_InvestmentCos'!AH101)*'Operation Life Time'!$E34</f>
        <v>6.0142136025672295E-5</v>
      </c>
    </row>
    <row r="135" spans="1:34" x14ac:dyDescent="0.25">
      <c r="A135" s="1" t="s">
        <v>93</v>
      </c>
      <c r="B135" s="1" t="s">
        <v>155</v>
      </c>
      <c r="C135" s="7">
        <f>C102*'Operation Life Time'!$E35</f>
        <v>0</v>
      </c>
      <c r="D135" s="7" cm="1">
        <f t="array" ref="D135">SUMPRODUCT(--($C$71:D$71&gt;D$104-'Operation Life Time'!$D$5),ET_Cost_of_ELCgen_InvestmentCos!$C102:'ET_Cost_of_ELCgen_InvestmentCos'!D102)*'Operation Life Time'!$E35</f>
        <v>0</v>
      </c>
      <c r="E135" s="7" cm="1">
        <f t="array" ref="E135">SUMPRODUCT(--($C$71:E$71&gt;E$104-'Operation Life Time'!$D$5),ET_Cost_of_ELCgen_InvestmentCos!$C102:'ET_Cost_of_ELCgen_InvestmentCos'!E102)*'Operation Life Time'!$E35</f>
        <v>0</v>
      </c>
      <c r="F135" s="7" cm="1">
        <f t="array" ref="F135">SUMPRODUCT(--($C$71:F$71&gt;F$104-'Operation Life Time'!$D$5),ET_Cost_of_ELCgen_InvestmentCos!$C102:'ET_Cost_of_ELCgen_InvestmentCos'!F102)*'Operation Life Time'!$E35</f>
        <v>0</v>
      </c>
      <c r="G135" s="7" cm="1">
        <f t="array" ref="G135">SUMPRODUCT(--($C$71:G$71&gt;G$104-'Operation Life Time'!$D$5),ET_Cost_of_ELCgen_InvestmentCos!$C102:'ET_Cost_of_ELCgen_InvestmentCos'!G102)*'Operation Life Time'!$E35</f>
        <v>0</v>
      </c>
      <c r="H135" s="7" cm="1">
        <f t="array" ref="H135">SUMPRODUCT(--($C$71:H$71&gt;H$104-'Operation Life Time'!$D$5),ET_Cost_of_ELCgen_InvestmentCos!$C102:'ET_Cost_of_ELCgen_InvestmentCos'!H102)*'Operation Life Time'!$E35</f>
        <v>0</v>
      </c>
      <c r="I135" s="7" cm="1">
        <f t="array" ref="I135">SUMPRODUCT(--($C$71:I$71&gt;I$104-'Operation Life Time'!$D$5),ET_Cost_of_ELCgen_InvestmentCos!$C102:'ET_Cost_of_ELCgen_InvestmentCos'!I102)*'Operation Life Time'!$E35</f>
        <v>0</v>
      </c>
      <c r="J135" s="7" cm="1">
        <f t="array" ref="J135">SUMPRODUCT(--($C$71:J$71&gt;J$104-'Operation Life Time'!$D$5),ET_Cost_of_ELCgen_InvestmentCos!$C102:'ET_Cost_of_ELCgen_InvestmentCos'!J102)*'Operation Life Time'!$E35</f>
        <v>0</v>
      </c>
      <c r="K135" s="7" cm="1">
        <f t="array" ref="K135">SUMPRODUCT(--($C$71:K$71&gt;K$104-'Operation Life Time'!$D$5),ET_Cost_of_ELCgen_InvestmentCos!$C102:'ET_Cost_of_ELCgen_InvestmentCos'!K102)*'Operation Life Time'!$E35</f>
        <v>0</v>
      </c>
      <c r="L135" s="7" cm="1">
        <f t="array" ref="L135">SUMPRODUCT(--($C$71:L$71&gt;L$104-'Operation Life Time'!$D$5),ET_Cost_of_ELCgen_InvestmentCos!$C102:'ET_Cost_of_ELCgen_InvestmentCos'!L102)*'Operation Life Time'!$E35</f>
        <v>0</v>
      </c>
      <c r="M135" s="7" cm="1">
        <f t="array" ref="M135">SUMPRODUCT(--($C$71:M$71&gt;M$104-'Operation Life Time'!$D$5),ET_Cost_of_ELCgen_InvestmentCos!$C102:'ET_Cost_of_ELCgen_InvestmentCos'!M102)*'Operation Life Time'!$E35</f>
        <v>0</v>
      </c>
      <c r="N135" s="7" cm="1">
        <f t="array" ref="N135">SUMPRODUCT(--($C$71:N$71&gt;N$104-'Operation Life Time'!$D$5),ET_Cost_of_ELCgen_InvestmentCos!$C102:'ET_Cost_of_ELCgen_InvestmentCos'!N102)*'Operation Life Time'!$E35</f>
        <v>0</v>
      </c>
      <c r="O135" s="7" cm="1">
        <f t="array" ref="O135">SUMPRODUCT(--($C$71:O$71&gt;O$104-'Operation Life Time'!$D$5),ET_Cost_of_ELCgen_InvestmentCos!$C102:'ET_Cost_of_ELCgen_InvestmentCos'!O102)*'Operation Life Time'!$E35</f>
        <v>0</v>
      </c>
      <c r="P135" s="7" cm="1">
        <f t="array" ref="P135">SUMPRODUCT(--($C$71:P$71&gt;P$104-'Operation Life Time'!$D$5),ET_Cost_of_ELCgen_InvestmentCos!$C102:'ET_Cost_of_ELCgen_InvestmentCos'!P102)*'Operation Life Time'!$E35</f>
        <v>0</v>
      </c>
      <c r="Q135" s="7" cm="1">
        <f t="array" ref="Q135">SUMPRODUCT(--($C$71:Q$71&gt;Q$104-'Operation Life Time'!$D$5),ET_Cost_of_ELCgen_InvestmentCos!$C102:'ET_Cost_of_ELCgen_InvestmentCos'!Q102)*'Operation Life Time'!$E35</f>
        <v>0</v>
      </c>
      <c r="R135" s="7" cm="1">
        <f t="array" ref="R135">SUMPRODUCT(--($C$71:R$71&gt;R$104-'Operation Life Time'!$D$5),ET_Cost_of_ELCgen_InvestmentCos!$C102:'ET_Cost_of_ELCgen_InvestmentCos'!R102)*'Operation Life Time'!$E35</f>
        <v>0</v>
      </c>
      <c r="S135" s="7" cm="1">
        <f t="array" ref="S135">SUMPRODUCT(--($C$71:S$71&gt;S$104-'Operation Life Time'!$D$5),ET_Cost_of_ELCgen_InvestmentCos!$C102:'ET_Cost_of_ELCgen_InvestmentCos'!S102)*'Operation Life Time'!$E35</f>
        <v>0</v>
      </c>
      <c r="T135" s="7" cm="1">
        <f t="array" ref="T135">SUMPRODUCT(--($C$71:T$71&gt;T$104-'Operation Life Time'!$D$5),ET_Cost_of_ELCgen_InvestmentCos!$C102:'ET_Cost_of_ELCgen_InvestmentCos'!T102)*'Operation Life Time'!$E35</f>
        <v>0</v>
      </c>
      <c r="U135" s="7" cm="1">
        <f t="array" ref="U135">SUMPRODUCT(--($C$71:U$71&gt;U$104-'Operation Life Time'!$D$5),ET_Cost_of_ELCgen_InvestmentCos!$C102:'ET_Cost_of_ELCgen_InvestmentCos'!U102)*'Operation Life Time'!$E35</f>
        <v>0</v>
      </c>
      <c r="V135" s="7" cm="1">
        <f t="array" ref="V135">SUMPRODUCT(--($C$71:V$71&gt;V$104-'Operation Life Time'!$D$5),ET_Cost_of_ELCgen_InvestmentCos!$C102:'ET_Cost_of_ELCgen_InvestmentCos'!V102)*'Operation Life Time'!$E35</f>
        <v>0</v>
      </c>
      <c r="W135" s="7" cm="1">
        <f t="array" ref="W135">SUMPRODUCT(--($C$71:W$71&gt;W$104-'Operation Life Time'!$D$5),ET_Cost_of_ELCgen_InvestmentCos!$C102:'ET_Cost_of_ELCgen_InvestmentCos'!W102)*'Operation Life Time'!$E35</f>
        <v>0</v>
      </c>
      <c r="X135" s="7" cm="1">
        <f t="array" ref="X135">SUMPRODUCT(--($C$71:X$71&gt;X$104-'Operation Life Time'!$D$5),ET_Cost_of_ELCgen_InvestmentCos!$C102:'ET_Cost_of_ELCgen_InvestmentCos'!X102)*'Operation Life Time'!$E35</f>
        <v>0</v>
      </c>
      <c r="Y135" s="7" cm="1">
        <f t="array" ref="Y135">SUMPRODUCT(--($C$71:Y$71&gt;Y$104-'Operation Life Time'!$D$5),ET_Cost_of_ELCgen_InvestmentCos!$C102:'ET_Cost_of_ELCgen_InvestmentCos'!Y102)*'Operation Life Time'!$E35</f>
        <v>0</v>
      </c>
      <c r="Z135" s="7" cm="1">
        <f t="array" ref="Z135">SUMPRODUCT(--($C$71:Z$71&gt;Z$104-'Operation Life Time'!$D$5),ET_Cost_of_ELCgen_InvestmentCos!$C102:'ET_Cost_of_ELCgen_InvestmentCos'!Z102)*'Operation Life Time'!$E35</f>
        <v>0</v>
      </c>
      <c r="AA135" s="7" cm="1">
        <f t="array" ref="AA135">SUMPRODUCT(--($C$71:AA$71&gt;AA$104-'Operation Life Time'!$D$5),ET_Cost_of_ELCgen_InvestmentCos!$C102:'ET_Cost_of_ELCgen_InvestmentCos'!AA102)*'Operation Life Time'!$E35</f>
        <v>0</v>
      </c>
      <c r="AB135" s="7" cm="1">
        <f t="array" ref="AB135">SUMPRODUCT(--($C$71:AB$71&gt;AB$104-'Operation Life Time'!$D$5),ET_Cost_of_ELCgen_InvestmentCos!$C102:'ET_Cost_of_ELCgen_InvestmentCos'!AB102)*'Operation Life Time'!$E35</f>
        <v>0</v>
      </c>
      <c r="AC135" s="7" cm="1">
        <f t="array" ref="AC135">SUMPRODUCT(--($C$71:AC$71&gt;AC$104-'Operation Life Time'!$D$5),ET_Cost_of_ELCgen_InvestmentCos!$C102:'ET_Cost_of_ELCgen_InvestmentCos'!AC102)*'Operation Life Time'!$E35</f>
        <v>0</v>
      </c>
      <c r="AD135" s="7" cm="1">
        <f t="array" ref="AD135">SUMPRODUCT(--($C$71:AD$71&gt;AD$104-'Operation Life Time'!$D$5),ET_Cost_of_ELCgen_InvestmentCos!$C102:'ET_Cost_of_ELCgen_InvestmentCos'!AD102)*'Operation Life Time'!$E35</f>
        <v>0</v>
      </c>
      <c r="AE135" s="7" cm="1">
        <f t="array" ref="AE135">SUMPRODUCT(--($C$71:AE$71&gt;AE$104-'Operation Life Time'!$D$5),ET_Cost_of_ELCgen_InvestmentCos!$C102:'ET_Cost_of_ELCgen_InvestmentCos'!AE102)*'Operation Life Time'!$E35</f>
        <v>0</v>
      </c>
      <c r="AF135" s="7" cm="1">
        <f t="array" ref="AF135">SUMPRODUCT(--($C$71:AF$71&gt;AF$104-'Operation Life Time'!$D$5),ET_Cost_of_ELCgen_InvestmentCos!$C102:'ET_Cost_of_ELCgen_InvestmentCos'!AF102)*'Operation Life Time'!$E35</f>
        <v>0</v>
      </c>
      <c r="AG135" s="7" cm="1">
        <f t="array" ref="AG135">SUMPRODUCT(--($C$71:AG$71&gt;AG$104-'Operation Life Time'!$D$5),ET_Cost_of_ELCgen_InvestmentCos!$C102:'ET_Cost_of_ELCgen_InvestmentCos'!AG102)*'Operation Life Time'!$E35</f>
        <v>0</v>
      </c>
      <c r="AH135" s="7" cm="1">
        <f t="array" ref="AH135">SUMPRODUCT(--($C$71:AH$71&gt;AH$104-'Operation Life Time'!$D$5),ET_Cost_of_ELCgen_InvestmentCos!$C102:'ET_Cost_of_ELCgen_InvestmentCos'!AH102)*'Operation Life Time'!$E35</f>
        <v>0</v>
      </c>
    </row>
    <row r="136" spans="1:34" x14ac:dyDescent="0.25">
      <c r="A136" s="1" t="s">
        <v>48</v>
      </c>
      <c r="B136" s="1" t="s">
        <v>104</v>
      </c>
      <c r="C136" s="7">
        <f>C103*'Operation Life Time'!$E36</f>
        <v>0</v>
      </c>
      <c r="D136" s="7" cm="1">
        <f t="array" ref="D136">SUMPRODUCT(--($C$71:D$71&gt;D$104-'Operation Life Time'!$D$5),ET_Cost_of_ELCgen_InvestmentCos!$C103:'ET_Cost_of_ELCgen_InvestmentCos'!D103)*'Operation Life Time'!$E36</f>
        <v>0</v>
      </c>
      <c r="E136" s="7" cm="1">
        <f t="array" ref="E136">SUMPRODUCT(--($C$71:E$71&gt;E$104-'Operation Life Time'!$D$5),ET_Cost_of_ELCgen_InvestmentCos!$C103:'ET_Cost_of_ELCgen_InvestmentCos'!E103)*'Operation Life Time'!$E36</f>
        <v>0</v>
      </c>
      <c r="F136" s="7" cm="1">
        <f t="array" ref="F136">SUMPRODUCT(--($C$71:F$71&gt;F$104-'Operation Life Time'!$D$5),ET_Cost_of_ELCgen_InvestmentCos!$C103:'ET_Cost_of_ELCgen_InvestmentCos'!F103)*'Operation Life Time'!$E36</f>
        <v>0</v>
      </c>
      <c r="G136" s="7" cm="1">
        <f t="array" ref="G136">SUMPRODUCT(--($C$71:G$71&gt;G$104-'Operation Life Time'!$D$5),ET_Cost_of_ELCgen_InvestmentCos!$C103:'ET_Cost_of_ELCgen_InvestmentCos'!G103)*'Operation Life Time'!$E36</f>
        <v>0</v>
      </c>
      <c r="H136" s="7" cm="1">
        <f t="array" ref="H136">SUMPRODUCT(--($C$71:H$71&gt;H$104-'Operation Life Time'!$D$5),ET_Cost_of_ELCgen_InvestmentCos!$C103:'ET_Cost_of_ELCgen_InvestmentCos'!H103)*'Operation Life Time'!$E36</f>
        <v>0</v>
      </c>
      <c r="I136" s="7" cm="1">
        <f t="array" ref="I136">SUMPRODUCT(--($C$71:I$71&gt;I$104-'Operation Life Time'!$D$5),ET_Cost_of_ELCgen_InvestmentCos!$C103:'ET_Cost_of_ELCgen_InvestmentCos'!I103)*'Operation Life Time'!$E36</f>
        <v>0</v>
      </c>
      <c r="J136" s="7" cm="1">
        <f t="array" ref="J136">SUMPRODUCT(--($C$71:J$71&gt;J$104-'Operation Life Time'!$D$5),ET_Cost_of_ELCgen_InvestmentCos!$C103:'ET_Cost_of_ELCgen_InvestmentCos'!J103)*'Operation Life Time'!$E36</f>
        <v>0</v>
      </c>
      <c r="K136" s="7" cm="1">
        <f t="array" ref="K136">SUMPRODUCT(--($C$71:K$71&gt;K$104-'Operation Life Time'!$D$5),ET_Cost_of_ELCgen_InvestmentCos!$C103:'ET_Cost_of_ELCgen_InvestmentCos'!K103)*'Operation Life Time'!$E36</f>
        <v>0</v>
      </c>
      <c r="L136" s="7" cm="1">
        <f t="array" ref="L136">SUMPRODUCT(--($C$71:L$71&gt;L$104-'Operation Life Time'!$D$5),ET_Cost_of_ELCgen_InvestmentCos!$C103:'ET_Cost_of_ELCgen_InvestmentCos'!L103)*'Operation Life Time'!$E36</f>
        <v>0</v>
      </c>
      <c r="M136" s="7" cm="1">
        <f t="array" ref="M136">SUMPRODUCT(--($C$71:M$71&gt;M$104-'Operation Life Time'!$D$5),ET_Cost_of_ELCgen_InvestmentCos!$C103:'ET_Cost_of_ELCgen_InvestmentCos'!M103)*'Operation Life Time'!$E36</f>
        <v>0</v>
      </c>
      <c r="N136" s="7" cm="1">
        <f t="array" ref="N136">SUMPRODUCT(--($C$71:N$71&gt;N$104-'Operation Life Time'!$D$5),ET_Cost_of_ELCgen_InvestmentCos!$C103:'ET_Cost_of_ELCgen_InvestmentCos'!N103)*'Operation Life Time'!$E36</f>
        <v>0</v>
      </c>
      <c r="O136" s="7" cm="1">
        <f t="array" ref="O136">SUMPRODUCT(--($C$71:O$71&gt;O$104-'Operation Life Time'!$D$5),ET_Cost_of_ELCgen_InvestmentCos!$C103:'ET_Cost_of_ELCgen_InvestmentCos'!O103)*'Operation Life Time'!$E36</f>
        <v>0</v>
      </c>
      <c r="P136" s="7" cm="1">
        <f t="array" ref="P136">SUMPRODUCT(--($C$71:P$71&gt;P$104-'Operation Life Time'!$D$5),ET_Cost_of_ELCgen_InvestmentCos!$C103:'ET_Cost_of_ELCgen_InvestmentCos'!P103)*'Operation Life Time'!$E36</f>
        <v>0</v>
      </c>
      <c r="Q136" s="7" cm="1">
        <f t="array" ref="Q136">SUMPRODUCT(--($C$71:Q$71&gt;Q$104-'Operation Life Time'!$D$5),ET_Cost_of_ELCgen_InvestmentCos!$C103:'ET_Cost_of_ELCgen_InvestmentCos'!Q103)*'Operation Life Time'!$E36</f>
        <v>0</v>
      </c>
      <c r="R136" s="7" cm="1">
        <f t="array" ref="R136">SUMPRODUCT(--($C$71:R$71&gt;R$104-'Operation Life Time'!$D$5),ET_Cost_of_ELCgen_InvestmentCos!$C103:'ET_Cost_of_ELCgen_InvestmentCos'!R103)*'Operation Life Time'!$E36</f>
        <v>0</v>
      </c>
      <c r="S136" s="7" cm="1">
        <f t="array" ref="S136">SUMPRODUCT(--($C$71:S$71&gt;S$104-'Operation Life Time'!$D$5),ET_Cost_of_ELCgen_InvestmentCos!$C103:'ET_Cost_of_ELCgen_InvestmentCos'!S103)*'Operation Life Time'!$E36</f>
        <v>0</v>
      </c>
      <c r="T136" s="7" cm="1">
        <f t="array" ref="T136">SUMPRODUCT(--($C$71:T$71&gt;T$104-'Operation Life Time'!$D$5),ET_Cost_of_ELCgen_InvestmentCos!$C103:'ET_Cost_of_ELCgen_InvestmentCos'!T103)*'Operation Life Time'!$E36</f>
        <v>0</v>
      </c>
      <c r="U136" s="7" cm="1">
        <f t="array" ref="U136">SUMPRODUCT(--($C$71:U$71&gt;U$104-'Operation Life Time'!$D$5),ET_Cost_of_ELCgen_InvestmentCos!$C103:'ET_Cost_of_ELCgen_InvestmentCos'!U103)*'Operation Life Time'!$E36</f>
        <v>0</v>
      </c>
      <c r="V136" s="7" cm="1">
        <f t="array" ref="V136">SUMPRODUCT(--($C$71:V$71&gt;V$104-'Operation Life Time'!$D$5),ET_Cost_of_ELCgen_InvestmentCos!$C103:'ET_Cost_of_ELCgen_InvestmentCos'!V103)*'Operation Life Time'!$E36</f>
        <v>0</v>
      </c>
      <c r="W136" s="7" cm="1">
        <f t="array" ref="W136">SUMPRODUCT(--($C$71:W$71&gt;W$104-'Operation Life Time'!$D$5),ET_Cost_of_ELCgen_InvestmentCos!$C103:'ET_Cost_of_ELCgen_InvestmentCos'!W103)*'Operation Life Time'!$E36</f>
        <v>0</v>
      </c>
      <c r="X136" s="7" cm="1">
        <f t="array" ref="X136">SUMPRODUCT(--($C$71:X$71&gt;X$104-'Operation Life Time'!$D$5),ET_Cost_of_ELCgen_InvestmentCos!$C103:'ET_Cost_of_ELCgen_InvestmentCos'!X103)*'Operation Life Time'!$E36</f>
        <v>0</v>
      </c>
      <c r="Y136" s="7" cm="1">
        <f t="array" ref="Y136">SUMPRODUCT(--($C$71:Y$71&gt;Y$104-'Operation Life Time'!$D$5),ET_Cost_of_ELCgen_InvestmentCos!$C103:'ET_Cost_of_ELCgen_InvestmentCos'!Y103)*'Operation Life Time'!$E36</f>
        <v>0</v>
      </c>
      <c r="Z136" s="7" cm="1">
        <f t="array" ref="Z136">SUMPRODUCT(--($C$71:Z$71&gt;Z$104-'Operation Life Time'!$D$5),ET_Cost_of_ELCgen_InvestmentCos!$C103:'ET_Cost_of_ELCgen_InvestmentCos'!Z103)*'Operation Life Time'!$E36</f>
        <v>0</v>
      </c>
      <c r="AA136" s="7" cm="1">
        <f t="array" ref="AA136">SUMPRODUCT(--($C$71:AA$71&gt;AA$104-'Operation Life Time'!$D$5),ET_Cost_of_ELCgen_InvestmentCos!$C103:'ET_Cost_of_ELCgen_InvestmentCos'!AA103)*'Operation Life Time'!$E36</f>
        <v>0</v>
      </c>
      <c r="AB136" s="7" cm="1">
        <f t="array" ref="AB136">SUMPRODUCT(--($C$71:AB$71&gt;AB$104-'Operation Life Time'!$D$5),ET_Cost_of_ELCgen_InvestmentCos!$C103:'ET_Cost_of_ELCgen_InvestmentCos'!AB103)*'Operation Life Time'!$E36</f>
        <v>0</v>
      </c>
      <c r="AC136" s="7" cm="1">
        <f t="array" ref="AC136">SUMPRODUCT(--($C$71:AC$71&gt;AC$104-'Operation Life Time'!$D$5),ET_Cost_of_ELCgen_InvestmentCos!$C103:'ET_Cost_of_ELCgen_InvestmentCos'!AC103)*'Operation Life Time'!$E36</f>
        <v>0</v>
      </c>
      <c r="AD136" s="7" cm="1">
        <f t="array" ref="AD136">SUMPRODUCT(--($C$71:AD$71&gt;AD$104-'Operation Life Time'!$D$5),ET_Cost_of_ELCgen_InvestmentCos!$C103:'ET_Cost_of_ELCgen_InvestmentCos'!AD103)*'Operation Life Time'!$E36</f>
        <v>0</v>
      </c>
      <c r="AE136" s="7" cm="1">
        <f t="array" ref="AE136">SUMPRODUCT(--($C$71:AE$71&gt;AE$104-'Operation Life Time'!$D$5),ET_Cost_of_ELCgen_InvestmentCos!$C103:'ET_Cost_of_ELCgen_InvestmentCos'!AE103)*'Operation Life Time'!$E36</f>
        <v>0</v>
      </c>
      <c r="AF136" s="7" cm="1">
        <f t="array" ref="AF136">SUMPRODUCT(--($C$71:AF$71&gt;AF$104-'Operation Life Time'!$D$5),ET_Cost_of_ELCgen_InvestmentCos!$C103:'ET_Cost_of_ELCgen_InvestmentCos'!AF103)*'Operation Life Time'!$E36</f>
        <v>0</v>
      </c>
      <c r="AG136" s="7" cm="1">
        <f t="array" ref="AG136">SUMPRODUCT(--($C$71:AG$71&gt;AG$104-'Operation Life Time'!$D$5),ET_Cost_of_ELCgen_InvestmentCos!$C103:'ET_Cost_of_ELCgen_InvestmentCos'!AG103)*'Operation Life Time'!$E36</f>
        <v>0</v>
      </c>
      <c r="AH136" s="7" cm="1">
        <f t="array" ref="AH136">SUMPRODUCT(--($C$71:AH$71&gt;AH$104-'Operation Life Time'!$D$5),ET_Cost_of_ELCgen_InvestmentCos!$C103:'ET_Cost_of_ELCgen_InvestmentCos'!AH103)*'Operation Life Time'!$E36</f>
        <v>0</v>
      </c>
    </row>
    <row r="137" spans="1:3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ht="15.75" thickBot="1" x14ac:dyDescent="0.3">
      <c r="A138" s="1"/>
      <c r="B138" s="1"/>
      <c r="C138" s="1"/>
      <c r="D138" s="1"/>
      <c r="E138" s="1"/>
      <c r="F138" s="1"/>
      <c r="G138" s="1"/>
      <c r="H138" s="1"/>
      <c r="I138" s="1"/>
      <c r="J138" s="1"/>
      <c r="K138" s="1"/>
      <c r="L138" s="1"/>
      <c r="M138" s="1"/>
      <c r="N138" s="1"/>
      <c r="O138" s="1"/>
      <c r="P138" s="1"/>
      <c r="Q138" s="1"/>
      <c r="R138" s="1"/>
      <c r="S138" s="1"/>
      <c r="T138" s="1"/>
      <c r="U138" s="1"/>
      <c r="V138" s="1"/>
      <c r="W138" s="10"/>
      <c r="X138" s="1"/>
      <c r="Y138" s="1"/>
      <c r="Z138" s="1"/>
      <c r="AA138" s="1"/>
      <c r="AB138" s="1"/>
      <c r="AC138" s="1"/>
      <c r="AD138" s="1"/>
      <c r="AE138" s="1"/>
      <c r="AF138" s="1"/>
      <c r="AG138" s="1"/>
      <c r="AH138" s="1"/>
    </row>
    <row r="139" spans="1:34" ht="15.75" thickBot="1" x14ac:dyDescent="0.3">
      <c r="A139" s="2" t="s">
        <v>15</v>
      </c>
      <c r="B139" s="23"/>
      <c r="C139" s="9">
        <v>2019</v>
      </c>
      <c r="D139" s="9">
        <v>2020</v>
      </c>
      <c r="E139" s="9">
        <v>2021</v>
      </c>
      <c r="F139" s="9">
        <v>2022</v>
      </c>
      <c r="G139" s="9">
        <v>2023</v>
      </c>
      <c r="H139" s="9">
        <v>2024</v>
      </c>
      <c r="I139" s="9">
        <v>2025</v>
      </c>
      <c r="J139" s="9">
        <v>2026</v>
      </c>
      <c r="K139" s="9">
        <v>2027</v>
      </c>
      <c r="L139" s="9">
        <v>2028</v>
      </c>
      <c r="M139" s="9">
        <v>2029</v>
      </c>
      <c r="N139" s="9">
        <v>2030</v>
      </c>
      <c r="O139" s="9">
        <v>2031</v>
      </c>
      <c r="P139" s="9">
        <v>2032</v>
      </c>
      <c r="Q139" s="9">
        <v>2033</v>
      </c>
      <c r="R139" s="9">
        <v>2034</v>
      </c>
      <c r="S139" s="9">
        <v>2035</v>
      </c>
      <c r="T139" s="9">
        <v>2036</v>
      </c>
      <c r="U139" s="9">
        <v>2037</v>
      </c>
      <c r="V139" s="9">
        <v>2038</v>
      </c>
      <c r="W139" s="9">
        <v>2039</v>
      </c>
      <c r="X139" s="9">
        <v>2040</v>
      </c>
      <c r="Y139" s="9">
        <v>2041</v>
      </c>
      <c r="Z139" s="9">
        <v>2042</v>
      </c>
      <c r="AA139" s="9">
        <v>2043</v>
      </c>
      <c r="AB139" s="9">
        <v>2044</v>
      </c>
      <c r="AC139" s="9">
        <v>2045</v>
      </c>
      <c r="AD139" s="9">
        <v>2046</v>
      </c>
      <c r="AE139" s="9">
        <v>2047</v>
      </c>
      <c r="AF139" s="9">
        <v>2048</v>
      </c>
      <c r="AG139" s="9">
        <v>2049</v>
      </c>
      <c r="AH139" s="9">
        <v>2050</v>
      </c>
    </row>
    <row r="140" spans="1:34" x14ac:dyDescent="0.25">
      <c r="A140" s="1" t="s">
        <v>23</v>
      </c>
      <c r="B140" s="1" t="s">
        <v>94</v>
      </c>
      <c r="C140" s="8">
        <f>AnnualProduction!C2</f>
        <v>30.047999999999998</v>
      </c>
      <c r="D140" s="8">
        <f>AnnualProduction!D2</f>
        <v>30.143999999999998</v>
      </c>
      <c r="E140" s="8">
        <f>AnnualProduction!E2</f>
        <v>30.527999999999999</v>
      </c>
      <c r="F140" s="8">
        <f>AnnualProduction!F2</f>
        <v>31.007999999999999</v>
      </c>
      <c r="G140" s="8">
        <f>AnnualProduction!G2</f>
        <v>31.391999999999999</v>
      </c>
      <c r="H140" s="8">
        <f>AnnualProduction!H2</f>
        <v>31.776</v>
      </c>
      <c r="I140" s="8">
        <f>AnnualProduction!I2</f>
        <v>32.256</v>
      </c>
      <c r="J140" s="8">
        <f>AnnualProduction!J2</f>
        <v>27.744</v>
      </c>
      <c r="K140" s="8">
        <f>AnnualProduction!K2</f>
        <v>23.231999999999999</v>
      </c>
      <c r="L140" s="8">
        <f>AnnualProduction!L2</f>
        <v>18.815999999999999</v>
      </c>
      <c r="M140" s="8">
        <f>AnnualProduction!M2</f>
        <v>14.304</v>
      </c>
      <c r="N140" s="8">
        <f>AnnualProduction!N2</f>
        <v>9.8879999999999999</v>
      </c>
      <c r="O140" s="8">
        <f>AnnualProduction!O2</f>
        <v>9.4079999999999995</v>
      </c>
      <c r="P140" s="8">
        <f>AnnualProduction!P2</f>
        <v>9.0239999999999991</v>
      </c>
      <c r="Q140" s="8">
        <f>AnnualProduction!Q2</f>
        <v>8.5440000000000005</v>
      </c>
      <c r="R140" s="8">
        <f>AnnualProduction!R2</f>
        <v>8.16</v>
      </c>
      <c r="S140" s="8">
        <f>AnnualProduction!S2</f>
        <v>7.7759999999999998</v>
      </c>
      <c r="T140" s="8">
        <f>AnnualProduction!T2</f>
        <v>3.7877499750284098</v>
      </c>
      <c r="U140" s="8">
        <f>AnnualProduction!U2</f>
        <v>1.81811967937623</v>
      </c>
      <c r="V140" s="8">
        <f>AnnualProduction!V2</f>
        <v>1.1309869398208601</v>
      </c>
      <c r="W140" s="8">
        <f>AnnualProduction!W2</f>
        <v>0.82429664818613801</v>
      </c>
      <c r="X140" s="8">
        <f>AnnualProduction!X2</f>
        <v>0.77363195253396799</v>
      </c>
      <c r="Y140" s="8">
        <f>AnnualProduction!Y2</f>
        <v>1.0032187490557001</v>
      </c>
      <c r="Z140" s="8">
        <f>AnnualProduction!Z2</f>
        <v>1.22061005340353</v>
      </c>
      <c r="AA140" s="8">
        <f>AnnualProduction!AA2</f>
        <v>1.43800135775136</v>
      </c>
      <c r="AB140" s="8">
        <f>AnnualProduction!AB2</f>
        <v>1.98147961862092</v>
      </c>
      <c r="AC140" s="8">
        <f>AnnualProduction!AC2</f>
        <v>2.1988709229687502</v>
      </c>
      <c r="AD140" s="8">
        <f>AnnualProduction!AD2</f>
        <v>2.4162622273165701</v>
      </c>
      <c r="AE140" s="8">
        <f>AnnualProduction!AE2</f>
        <v>2.6336535316643999</v>
      </c>
      <c r="AF140" s="8">
        <f>AnnualProduction!AF2</f>
        <v>2.95974048818614</v>
      </c>
      <c r="AG140" s="8">
        <f>AnnualProduction!AG2</f>
        <v>5.9183992220927601</v>
      </c>
      <c r="AH140" s="8">
        <f>AnnualProduction!AH2</f>
        <v>6.2332170001797103</v>
      </c>
    </row>
    <row r="141" spans="1:34" x14ac:dyDescent="0.25">
      <c r="A141" s="1" t="s">
        <v>88</v>
      </c>
      <c r="B141" s="1" t="s">
        <v>154</v>
      </c>
      <c r="C141" s="8">
        <f>AnnualProduction!C3</f>
        <v>0</v>
      </c>
      <c r="D141" s="8">
        <f>AnnualProduction!D3</f>
        <v>0</v>
      </c>
      <c r="E141" s="8">
        <f>AnnualProduction!E3</f>
        <v>0</v>
      </c>
      <c r="F141" s="8">
        <f>AnnualProduction!F3</f>
        <v>0</v>
      </c>
      <c r="G141" s="8">
        <f>AnnualProduction!G3</f>
        <v>0</v>
      </c>
      <c r="H141" s="8">
        <f>AnnualProduction!H3</f>
        <v>0</v>
      </c>
      <c r="I141" s="8">
        <f>AnnualProduction!I3</f>
        <v>0</v>
      </c>
      <c r="J141" s="8">
        <f>AnnualProduction!J3</f>
        <v>0</v>
      </c>
      <c r="K141" s="8">
        <f>AnnualProduction!K3</f>
        <v>0</v>
      </c>
      <c r="L141" s="8">
        <f>AnnualProduction!L3</f>
        <v>0</v>
      </c>
      <c r="M141" s="8">
        <f>AnnualProduction!M3</f>
        <v>0</v>
      </c>
      <c r="N141" s="8">
        <f>AnnualProduction!N3</f>
        <v>0</v>
      </c>
      <c r="O141" s="8">
        <f>AnnualProduction!O3</f>
        <v>0</v>
      </c>
      <c r="P141" s="8">
        <f>AnnualProduction!P3</f>
        <v>0</v>
      </c>
      <c r="Q141" s="8">
        <f>AnnualProduction!Q3</f>
        <v>0</v>
      </c>
      <c r="R141" s="8">
        <f>AnnualProduction!R3</f>
        <v>0</v>
      </c>
      <c r="S141" s="8">
        <f>AnnualProduction!S3</f>
        <v>0</v>
      </c>
      <c r="T141" s="8">
        <f>AnnualProduction!T3</f>
        <v>0</v>
      </c>
      <c r="U141" s="8">
        <f>AnnualProduction!U3</f>
        <v>0</v>
      </c>
      <c r="V141" s="8">
        <f>AnnualProduction!V3</f>
        <v>0</v>
      </c>
      <c r="W141" s="8">
        <f>AnnualProduction!W3</f>
        <v>0</v>
      </c>
      <c r="X141" s="8">
        <f>AnnualProduction!X3</f>
        <v>0</v>
      </c>
      <c r="Y141" s="8">
        <f>AnnualProduction!Y3</f>
        <v>0</v>
      </c>
      <c r="Z141" s="8">
        <f>AnnualProduction!Z3</f>
        <v>0</v>
      </c>
      <c r="AA141" s="8">
        <f>AnnualProduction!AA3</f>
        <v>0</v>
      </c>
      <c r="AB141" s="8">
        <f>AnnualProduction!AB3</f>
        <v>0</v>
      </c>
      <c r="AC141" s="8">
        <f>AnnualProduction!AC3</f>
        <v>0</v>
      </c>
      <c r="AD141" s="8">
        <f>AnnualProduction!AD3</f>
        <v>0</v>
      </c>
      <c r="AE141" s="8">
        <f>AnnualProduction!AE3</f>
        <v>0</v>
      </c>
      <c r="AF141" s="8">
        <f>AnnualProduction!AF3</f>
        <v>0</v>
      </c>
      <c r="AG141" s="8">
        <f>AnnualProduction!AG3</f>
        <v>0</v>
      </c>
      <c r="AH141" s="8">
        <f>AnnualProduction!AH3</f>
        <v>0</v>
      </c>
    </row>
    <row r="142" spans="1:34" x14ac:dyDescent="0.25">
      <c r="A142" s="1" t="s">
        <v>89</v>
      </c>
      <c r="B142" s="1" t="s">
        <v>95</v>
      </c>
      <c r="C142" s="8">
        <f>AnnualProduction!C4</f>
        <v>0</v>
      </c>
      <c r="D142" s="8">
        <f>AnnualProduction!D4</f>
        <v>0</v>
      </c>
      <c r="E142" s="8">
        <f>AnnualProduction!E4</f>
        <v>0</v>
      </c>
      <c r="F142" s="8">
        <f>AnnualProduction!F4</f>
        <v>0</v>
      </c>
      <c r="G142" s="8">
        <f>AnnualProduction!G4</f>
        <v>0</v>
      </c>
      <c r="H142" s="8">
        <f>AnnualProduction!H4</f>
        <v>0</v>
      </c>
      <c r="I142" s="8">
        <f>AnnualProduction!I4</f>
        <v>0</v>
      </c>
      <c r="J142" s="8">
        <f>AnnualProduction!J4</f>
        <v>0</v>
      </c>
      <c r="K142" s="8">
        <f>AnnualProduction!K4</f>
        <v>0</v>
      </c>
      <c r="L142" s="8">
        <f>AnnualProduction!L4</f>
        <v>0</v>
      </c>
      <c r="M142" s="8">
        <f>AnnualProduction!M4</f>
        <v>0</v>
      </c>
      <c r="N142" s="8">
        <f>AnnualProduction!N4</f>
        <v>0</v>
      </c>
      <c r="O142" s="8">
        <f>AnnualProduction!O4</f>
        <v>0</v>
      </c>
      <c r="P142" s="8">
        <f>AnnualProduction!P4</f>
        <v>0</v>
      </c>
      <c r="Q142" s="8">
        <f>AnnualProduction!Q4</f>
        <v>0</v>
      </c>
      <c r="R142" s="8">
        <f>AnnualProduction!R4</f>
        <v>0</v>
      </c>
      <c r="S142" s="8">
        <f>AnnualProduction!S4</f>
        <v>0</v>
      </c>
      <c r="T142" s="8">
        <f>AnnualProduction!T4</f>
        <v>4.4957721599999996</v>
      </c>
      <c r="U142" s="8">
        <f>AnnualProduction!U4</f>
        <v>4.4957721599999996</v>
      </c>
      <c r="V142" s="8">
        <f>AnnualProduction!V4</f>
        <v>4.4957721599999996</v>
      </c>
      <c r="W142" s="8">
        <f>AnnualProduction!W4</f>
        <v>4.4957721599999996</v>
      </c>
      <c r="X142" s="8">
        <f>AnnualProduction!X4</f>
        <v>4.4957721599999996</v>
      </c>
      <c r="Y142" s="8">
        <f>AnnualProduction!Y4</f>
        <v>4.4957721599999996</v>
      </c>
      <c r="Z142" s="8">
        <f>AnnualProduction!Z4</f>
        <v>4.4957721599999996</v>
      </c>
      <c r="AA142" s="8">
        <f>AnnualProduction!AA4</f>
        <v>4.4957721599999996</v>
      </c>
      <c r="AB142" s="8">
        <f>AnnualProduction!AB4</f>
        <v>4.4957721599999996</v>
      </c>
      <c r="AC142" s="8">
        <f>AnnualProduction!AC4</f>
        <v>4.4957721599999996</v>
      </c>
      <c r="AD142" s="8">
        <f>AnnualProduction!AD4</f>
        <v>4.4957721599999996</v>
      </c>
      <c r="AE142" s="8">
        <f>AnnualProduction!AE4</f>
        <v>4.4957721599999996</v>
      </c>
      <c r="AF142" s="8">
        <f>AnnualProduction!AF4</f>
        <v>4.4957721599999996</v>
      </c>
      <c r="AG142" s="8">
        <f>AnnualProduction!AG4</f>
        <v>4.4957721599999996</v>
      </c>
      <c r="AH142" s="8">
        <f>AnnualProduction!AH4</f>
        <v>4.4957721599999996</v>
      </c>
    </row>
    <row r="143" spans="1:34" x14ac:dyDescent="0.25">
      <c r="A143" s="1" t="s">
        <v>90</v>
      </c>
      <c r="B143" s="1" t="s">
        <v>96</v>
      </c>
      <c r="C143" s="8">
        <f>AnnualProduction!C5</f>
        <v>0</v>
      </c>
      <c r="D143" s="8">
        <f>AnnualProduction!D5</f>
        <v>0</v>
      </c>
      <c r="E143" s="8">
        <f>AnnualProduction!E5</f>
        <v>0</v>
      </c>
      <c r="F143" s="8">
        <f>AnnualProduction!F5</f>
        <v>0</v>
      </c>
      <c r="G143" s="8">
        <f>AnnualProduction!G5</f>
        <v>0</v>
      </c>
      <c r="H143" s="8">
        <f>AnnualProduction!H5</f>
        <v>0</v>
      </c>
      <c r="I143" s="8">
        <f>AnnualProduction!I5</f>
        <v>0</v>
      </c>
      <c r="J143" s="8">
        <f>AnnualProduction!J5</f>
        <v>0</v>
      </c>
      <c r="K143" s="8">
        <f>AnnualProduction!K5</f>
        <v>0</v>
      </c>
      <c r="L143" s="8">
        <f>AnnualProduction!L5</f>
        <v>0</v>
      </c>
      <c r="M143" s="8">
        <f>AnnualProduction!M5</f>
        <v>0</v>
      </c>
      <c r="N143" s="8">
        <f>AnnualProduction!N5</f>
        <v>0</v>
      </c>
      <c r="O143" s="8">
        <f>AnnualProduction!O5</f>
        <v>0</v>
      </c>
      <c r="P143" s="8">
        <f>AnnualProduction!P5</f>
        <v>0</v>
      </c>
      <c r="Q143" s="8">
        <f>AnnualProduction!Q5</f>
        <v>0</v>
      </c>
      <c r="R143" s="8">
        <f>AnnualProduction!R5</f>
        <v>0</v>
      </c>
      <c r="S143" s="8">
        <f>AnnualProduction!S5</f>
        <v>0</v>
      </c>
      <c r="T143" s="8">
        <f>AnnualProduction!T5</f>
        <v>5.6197151999999999</v>
      </c>
      <c r="U143" s="8">
        <f>AnnualProduction!U5</f>
        <v>11.2394304</v>
      </c>
      <c r="V143" s="8">
        <f>AnnualProduction!V5</f>
        <v>11.2394304</v>
      </c>
      <c r="W143" s="8">
        <f>AnnualProduction!W5</f>
        <v>11.2394304</v>
      </c>
      <c r="X143" s="8">
        <f>AnnualProduction!X5</f>
        <v>11.2394304</v>
      </c>
      <c r="Y143" s="8">
        <f>AnnualProduction!Y5</f>
        <v>11.2394304</v>
      </c>
      <c r="Z143" s="8">
        <f>AnnualProduction!Z5</f>
        <v>11.2394304</v>
      </c>
      <c r="AA143" s="8">
        <f>AnnualProduction!AA5</f>
        <v>11.2394304</v>
      </c>
      <c r="AB143" s="8">
        <f>AnnualProduction!AB5</f>
        <v>11.2394304</v>
      </c>
      <c r="AC143" s="8">
        <f>AnnualProduction!AC5</f>
        <v>11.2394304</v>
      </c>
      <c r="AD143" s="8">
        <f>AnnualProduction!AD5</f>
        <v>11.2394304</v>
      </c>
      <c r="AE143" s="8">
        <f>AnnualProduction!AE5</f>
        <v>11.2394304</v>
      </c>
      <c r="AF143" s="8">
        <f>AnnualProduction!AF5</f>
        <v>11.2394304</v>
      </c>
      <c r="AG143" s="8">
        <f>AnnualProduction!AG5</f>
        <v>11.2394304</v>
      </c>
      <c r="AH143" s="8">
        <f>AnnualProduction!AH5</f>
        <v>11.2394304</v>
      </c>
    </row>
    <row r="144" spans="1:34" x14ac:dyDescent="0.25">
      <c r="A144" s="1" t="s">
        <v>24</v>
      </c>
      <c r="B144" s="1" t="s">
        <v>54</v>
      </c>
      <c r="C144" s="8">
        <f>AnnualProduction!C6</f>
        <v>0</v>
      </c>
      <c r="D144" s="8">
        <f>AnnualProduction!D6</f>
        <v>0</v>
      </c>
      <c r="E144" s="8">
        <f>AnnualProduction!E6</f>
        <v>0</v>
      </c>
      <c r="F144" s="8">
        <f>AnnualProduction!F6</f>
        <v>0</v>
      </c>
      <c r="G144" s="8">
        <f>AnnualProduction!G6</f>
        <v>0</v>
      </c>
      <c r="H144" s="8">
        <f>AnnualProduction!H6</f>
        <v>0</v>
      </c>
      <c r="I144" s="8">
        <f>AnnualProduction!I6</f>
        <v>0</v>
      </c>
      <c r="J144" s="8">
        <f>AnnualProduction!J6</f>
        <v>0</v>
      </c>
      <c r="K144" s="8">
        <f>AnnualProduction!K6</f>
        <v>0</v>
      </c>
      <c r="L144" s="8">
        <f>AnnualProduction!L6</f>
        <v>0</v>
      </c>
      <c r="M144" s="8">
        <f>AnnualProduction!M6</f>
        <v>0</v>
      </c>
      <c r="N144" s="8">
        <f>AnnualProduction!N6</f>
        <v>0</v>
      </c>
      <c r="O144" s="8">
        <f>AnnualProduction!O6</f>
        <v>0</v>
      </c>
      <c r="P144" s="8">
        <f>AnnualProduction!P6</f>
        <v>0</v>
      </c>
      <c r="Q144" s="8">
        <f>AnnualProduction!Q6</f>
        <v>0</v>
      </c>
      <c r="R144" s="8">
        <f>AnnualProduction!R6</f>
        <v>0</v>
      </c>
      <c r="S144" s="8">
        <f>AnnualProduction!S6</f>
        <v>0</v>
      </c>
      <c r="T144" s="8">
        <f>AnnualProduction!T6</f>
        <v>5.01320752698836</v>
      </c>
      <c r="U144" s="8">
        <f>AnnualProduction!U6</f>
        <v>9.9623018708923894</v>
      </c>
      <c r="V144" s="8">
        <f>AnnualProduction!V6</f>
        <v>13.660046825702301</v>
      </c>
      <c r="W144" s="8">
        <f>AnnualProduction!W6</f>
        <v>11.6057661104724</v>
      </c>
      <c r="X144" s="8">
        <f>AnnualProduction!X6</f>
        <v>10.264344335911399</v>
      </c>
      <c r="Y144" s="8">
        <f>AnnualProduction!Y6</f>
        <v>9.8497868054765902</v>
      </c>
      <c r="Z144" s="8">
        <f>AnnualProduction!Z6</f>
        <v>9.4319144576504996</v>
      </c>
      <c r="AA144" s="8">
        <f>AnnualProduction!AA6</f>
        <v>9.5222344896140694</v>
      </c>
      <c r="AB144" s="8">
        <f>AnnualProduction!AB6</f>
        <v>9.6204171816180093</v>
      </c>
      <c r="AC144" s="8">
        <f>AnnualProduction!AC6</f>
        <v>8.4449938778689404</v>
      </c>
      <c r="AD144" s="8">
        <f>AnnualProduction!AD6</f>
        <v>6.5945790952602499</v>
      </c>
      <c r="AE144" s="8">
        <f>AnnualProduction!AE6</f>
        <v>4.6601745699984596</v>
      </c>
      <c r="AF144" s="8">
        <f>AnnualProduction!AF6</f>
        <v>2.6630242744879702</v>
      </c>
      <c r="AG144" s="8">
        <f>AnnualProduction!AG6</f>
        <v>13.127448971534999</v>
      </c>
      <c r="AH144" s="8">
        <f>AnnualProduction!AH6</f>
        <v>12.8681629958828</v>
      </c>
    </row>
    <row r="145" spans="1:34" x14ac:dyDescent="0.25">
      <c r="A145" s="1" t="s">
        <v>25</v>
      </c>
      <c r="B145" s="1" t="s">
        <v>55</v>
      </c>
      <c r="C145" s="8">
        <f>AnnualProduction!C7</f>
        <v>4.1620210207488002</v>
      </c>
      <c r="D145" s="8">
        <f>AnnualProduction!D7</f>
        <v>4.6336687315776004</v>
      </c>
      <c r="E145" s="8">
        <f>AnnualProduction!E7</f>
        <v>5.0945153497920002</v>
      </c>
      <c r="F145" s="8">
        <f>AnnualProduction!F7</f>
        <v>15.12152966016</v>
      </c>
      <c r="G145" s="8">
        <f>AnnualProduction!G7</f>
        <v>24.932522118240001</v>
      </c>
      <c r="H145" s="8">
        <f>AnnualProduction!H7</f>
        <v>34.527492724032001</v>
      </c>
      <c r="I145" s="8">
        <f>AnnualProduction!I7</f>
        <v>34.149454482528</v>
      </c>
      <c r="J145" s="8">
        <f>AnnualProduction!J7</f>
        <v>33.771416241023999</v>
      </c>
      <c r="K145" s="8">
        <f>AnnualProduction!K7</f>
        <v>33.393377999519998</v>
      </c>
      <c r="L145" s="8">
        <f>AnnualProduction!L7</f>
        <v>33.015339758015998</v>
      </c>
      <c r="M145" s="8">
        <f>AnnualProduction!M7</f>
        <v>32.637301516511997</v>
      </c>
      <c r="N145" s="8">
        <f>AnnualProduction!N7</f>
        <v>28.930284463406998</v>
      </c>
      <c r="O145" s="8">
        <f>AnnualProduction!O7</f>
        <v>25.13296396198</v>
      </c>
      <c r="P145" s="8">
        <f>AnnualProduction!P7</f>
        <v>19.513732335529198</v>
      </c>
      <c r="Q145" s="8">
        <f>AnnualProduction!Q7</f>
        <v>15.171727306632899</v>
      </c>
      <c r="R145" s="8">
        <f>AnnualProduction!R7</f>
        <v>16.385922074099401</v>
      </c>
      <c r="S145" s="8">
        <f>AnnualProduction!S7</f>
        <v>14.8515224204916</v>
      </c>
      <c r="T145" s="8">
        <f>AnnualProduction!T7</f>
        <v>53</v>
      </c>
      <c r="U145" s="8">
        <f>AnnualProduction!U7</f>
        <v>52</v>
      </c>
      <c r="V145" s="8">
        <f>AnnualProduction!V7</f>
        <v>52</v>
      </c>
      <c r="W145" s="8">
        <f>AnnualProduction!W7</f>
        <v>52</v>
      </c>
      <c r="X145" s="8">
        <f>AnnualProduction!X7</f>
        <v>52</v>
      </c>
      <c r="Y145" s="8">
        <f>AnnualProduction!Y7</f>
        <v>52</v>
      </c>
      <c r="Z145" s="8">
        <f>AnnualProduction!Z7</f>
        <v>52</v>
      </c>
      <c r="AA145" s="8">
        <f>AnnualProduction!AA7</f>
        <v>52</v>
      </c>
      <c r="AB145" s="8">
        <f>AnnualProduction!AB7</f>
        <v>52</v>
      </c>
      <c r="AC145" s="8">
        <f>AnnualProduction!AC7</f>
        <v>52</v>
      </c>
      <c r="AD145" s="8">
        <f>AnnualProduction!AD7</f>
        <v>52</v>
      </c>
      <c r="AE145" s="8">
        <f>AnnualProduction!AE7</f>
        <v>52</v>
      </c>
      <c r="AF145" s="8">
        <f>AnnualProduction!AF7</f>
        <v>52</v>
      </c>
      <c r="AG145" s="8">
        <f>AnnualProduction!AG7</f>
        <v>52</v>
      </c>
      <c r="AH145" s="8">
        <f>AnnualProduction!AH7</f>
        <v>52</v>
      </c>
    </row>
    <row r="146" spans="1:34" x14ac:dyDescent="0.25">
      <c r="A146" s="1" t="s">
        <v>26</v>
      </c>
      <c r="B146" s="1" t="s">
        <v>56</v>
      </c>
      <c r="C146" s="8">
        <f>AnnualProduction!C8</f>
        <v>0</v>
      </c>
      <c r="D146" s="8">
        <f>AnnualProduction!D8</f>
        <v>0</v>
      </c>
      <c r="E146" s="8">
        <f>AnnualProduction!E8</f>
        <v>52.696291830527997</v>
      </c>
      <c r="F146" s="8">
        <f>AnnualProduction!F8</f>
        <v>52.696291830527997</v>
      </c>
      <c r="G146" s="8">
        <f>AnnualProduction!G8</f>
        <v>0</v>
      </c>
      <c r="H146" s="8">
        <f>AnnualProduction!H8</f>
        <v>0</v>
      </c>
      <c r="I146" s="8">
        <f>AnnualProduction!I8</f>
        <v>0</v>
      </c>
      <c r="J146" s="8">
        <f>AnnualProduction!J8</f>
        <v>0</v>
      </c>
      <c r="K146" s="8">
        <f>AnnualProduction!K8</f>
        <v>0</v>
      </c>
      <c r="L146" s="8">
        <f>AnnualProduction!L8</f>
        <v>0</v>
      </c>
      <c r="M146" s="8">
        <f>AnnualProduction!M8</f>
        <v>0</v>
      </c>
      <c r="N146" s="8">
        <f>AnnualProduction!N8</f>
        <v>0</v>
      </c>
      <c r="O146" s="8">
        <f>AnnualProduction!O8</f>
        <v>0</v>
      </c>
      <c r="P146" s="8">
        <f>AnnualProduction!P8</f>
        <v>0</v>
      </c>
      <c r="Q146" s="8">
        <f>AnnualProduction!Q8</f>
        <v>0</v>
      </c>
      <c r="R146" s="8">
        <f>AnnualProduction!R8</f>
        <v>0</v>
      </c>
      <c r="S146" s="8">
        <f>AnnualProduction!S8</f>
        <v>0</v>
      </c>
      <c r="T146" s="8">
        <f>AnnualProduction!T8</f>
        <v>0</v>
      </c>
      <c r="U146" s="8">
        <f>AnnualProduction!U8</f>
        <v>0</v>
      </c>
      <c r="V146" s="8">
        <f>AnnualProduction!V8</f>
        <v>0</v>
      </c>
      <c r="W146" s="8">
        <f>AnnualProduction!W8</f>
        <v>0</v>
      </c>
      <c r="X146" s="8">
        <f>AnnualProduction!X8</f>
        <v>0</v>
      </c>
      <c r="Y146" s="8">
        <f>AnnualProduction!Y8</f>
        <v>0</v>
      </c>
      <c r="Z146" s="8">
        <f>AnnualProduction!Z8</f>
        <v>0</v>
      </c>
      <c r="AA146" s="8">
        <f>AnnualProduction!AA8</f>
        <v>0</v>
      </c>
      <c r="AB146" s="8">
        <f>AnnualProduction!AB8</f>
        <v>0</v>
      </c>
      <c r="AC146" s="8">
        <f>AnnualProduction!AC8</f>
        <v>0</v>
      </c>
      <c r="AD146" s="8">
        <f>AnnualProduction!AD8</f>
        <v>0</v>
      </c>
      <c r="AE146" s="8">
        <f>AnnualProduction!AE8</f>
        <v>0</v>
      </c>
      <c r="AF146" s="8">
        <f>AnnualProduction!AF8</f>
        <v>0</v>
      </c>
      <c r="AG146" s="8">
        <f>AnnualProduction!AG8</f>
        <v>0</v>
      </c>
      <c r="AH146" s="8">
        <f>AnnualProduction!AH8</f>
        <v>0</v>
      </c>
    </row>
    <row r="147" spans="1:34" x14ac:dyDescent="0.25">
      <c r="A147" s="1" t="s">
        <v>27</v>
      </c>
      <c r="B147" s="1" t="s">
        <v>57</v>
      </c>
      <c r="C147" s="8">
        <f>AnnualProduction!C9</f>
        <v>69.574392114835504</v>
      </c>
      <c r="D147" s="8">
        <f>AnnualProduction!D9</f>
        <v>43.697349170736103</v>
      </c>
      <c r="E147" s="8">
        <f>AnnualProduction!E9</f>
        <v>65.400000000000006</v>
      </c>
      <c r="F147" s="8">
        <f>AnnualProduction!F9</f>
        <v>65.400000000000006</v>
      </c>
      <c r="G147" s="8">
        <f>AnnualProduction!G9</f>
        <v>36.066861723024502</v>
      </c>
      <c r="H147" s="8">
        <f>AnnualProduction!H9</f>
        <v>2.9431030221354901</v>
      </c>
      <c r="I147" s="8">
        <f>AnnualProduction!I9</f>
        <v>0</v>
      </c>
      <c r="J147" s="8">
        <f>AnnualProduction!J9</f>
        <v>0</v>
      </c>
      <c r="K147" s="8">
        <f>AnnualProduction!K9</f>
        <v>0</v>
      </c>
      <c r="L147" s="8">
        <f>AnnualProduction!L9</f>
        <v>0</v>
      </c>
      <c r="M147" s="8">
        <f>AnnualProduction!M9</f>
        <v>0</v>
      </c>
      <c r="N147" s="8">
        <f>AnnualProduction!N9</f>
        <v>0</v>
      </c>
      <c r="O147" s="8">
        <f>AnnualProduction!O9</f>
        <v>0</v>
      </c>
      <c r="P147" s="8">
        <f>AnnualProduction!P9</f>
        <v>0</v>
      </c>
      <c r="Q147" s="8">
        <f>AnnualProduction!Q9</f>
        <v>0</v>
      </c>
      <c r="R147" s="8">
        <f>AnnualProduction!R9</f>
        <v>0</v>
      </c>
      <c r="S147" s="8">
        <f>AnnualProduction!S9</f>
        <v>0</v>
      </c>
      <c r="T147" s="8">
        <f>AnnualProduction!T9</f>
        <v>0</v>
      </c>
      <c r="U147" s="8">
        <f>AnnualProduction!U9</f>
        <v>0</v>
      </c>
      <c r="V147" s="8">
        <f>AnnualProduction!V9</f>
        <v>0</v>
      </c>
      <c r="W147" s="8">
        <f>AnnualProduction!W9</f>
        <v>0</v>
      </c>
      <c r="X147" s="8">
        <f>AnnualProduction!X9</f>
        <v>0</v>
      </c>
      <c r="Y147" s="8">
        <f>AnnualProduction!Y9</f>
        <v>0</v>
      </c>
      <c r="Z147" s="8">
        <f>AnnualProduction!Z9</f>
        <v>0</v>
      </c>
      <c r="AA147" s="8">
        <f>AnnualProduction!AA9</f>
        <v>0</v>
      </c>
      <c r="AB147" s="8">
        <f>AnnualProduction!AB9</f>
        <v>0</v>
      </c>
      <c r="AC147" s="8">
        <f>AnnualProduction!AC9</f>
        <v>0</v>
      </c>
      <c r="AD147" s="8">
        <f>AnnualProduction!AD9</f>
        <v>0</v>
      </c>
      <c r="AE147" s="8">
        <f>AnnualProduction!AE9</f>
        <v>0</v>
      </c>
      <c r="AF147" s="8">
        <f>AnnualProduction!AF9</f>
        <v>0</v>
      </c>
      <c r="AG147" s="8">
        <f>AnnualProduction!AG9</f>
        <v>0</v>
      </c>
      <c r="AH147" s="8">
        <f>AnnualProduction!AH9</f>
        <v>0</v>
      </c>
    </row>
    <row r="148" spans="1:34" x14ac:dyDescent="0.25">
      <c r="A148" s="1" t="s">
        <v>28</v>
      </c>
      <c r="B148" s="1" t="s">
        <v>97</v>
      </c>
      <c r="C148" s="8">
        <f>AnnualProduction!C10</f>
        <v>8.5440000000000005</v>
      </c>
      <c r="D148" s="8">
        <f>AnnualProduction!D10</f>
        <v>8.5440000000000005</v>
      </c>
      <c r="E148" s="8">
        <f>AnnualProduction!E10</f>
        <v>8.64</v>
      </c>
      <c r="F148" s="8">
        <f>AnnualProduction!F10</f>
        <v>8.7360000000000007</v>
      </c>
      <c r="G148" s="8">
        <f>AnnualProduction!G10</f>
        <v>8.9280000000000008</v>
      </c>
      <c r="H148" s="8">
        <f>AnnualProduction!H10</f>
        <v>9.0239999999999991</v>
      </c>
      <c r="I148" s="8">
        <f>AnnualProduction!I10</f>
        <v>9.1199999999999992</v>
      </c>
      <c r="J148" s="8">
        <f>AnnualProduction!J10</f>
        <v>7.8719999999999999</v>
      </c>
      <c r="K148" s="8">
        <f>AnnualProduction!K10</f>
        <v>6.6239999999999997</v>
      </c>
      <c r="L148" s="8">
        <f>AnnualProduction!L10</f>
        <v>5.3760000000000003</v>
      </c>
      <c r="M148" s="8">
        <f>AnnualProduction!M10</f>
        <v>4.032</v>
      </c>
      <c r="N148" s="8">
        <f>AnnualProduction!N10</f>
        <v>2.7839999999999998</v>
      </c>
      <c r="O148" s="8">
        <f>AnnualProduction!O10</f>
        <v>2.6880000000000002</v>
      </c>
      <c r="P148" s="8">
        <f>AnnualProduction!P10</f>
        <v>2.5920000000000001</v>
      </c>
      <c r="Q148" s="8">
        <f>AnnualProduction!Q10</f>
        <v>2.4</v>
      </c>
      <c r="R148" s="8">
        <f>AnnualProduction!R10</f>
        <v>2.3039999999999998</v>
      </c>
      <c r="S148" s="8">
        <f>AnnualProduction!S10</f>
        <v>2.2080000000000002</v>
      </c>
      <c r="T148" s="8">
        <f>AnnualProduction!T10</f>
        <v>72.794560194865298</v>
      </c>
      <c r="U148" s="8">
        <f>AnnualProduction!U10</f>
        <v>90.8197285619067</v>
      </c>
      <c r="V148" s="8">
        <f>AnnualProduction!V10</f>
        <v>104.818268405654</v>
      </c>
      <c r="W148" s="8">
        <f>AnnualProduction!W10</f>
        <v>110.237946213226</v>
      </c>
      <c r="X148" s="8">
        <f>AnnualProduction!X10</f>
        <v>113.743513050095</v>
      </c>
      <c r="Y148" s="8">
        <f>AnnualProduction!Y10</f>
        <v>115.35535507694701</v>
      </c>
      <c r="Z148" s="8">
        <f>AnnualProduction!Z10</f>
        <v>117.059585593817</v>
      </c>
      <c r="AA148" s="8">
        <f>AnnualProduction!AA10</f>
        <v>118.64758479955699</v>
      </c>
      <c r="AB148" s="8">
        <f>AnnualProduction!AB10</f>
        <v>117.594589331026</v>
      </c>
      <c r="AC148" s="8">
        <f>AnnualProduction!AC10</f>
        <v>118.400355247082</v>
      </c>
      <c r="AD148" s="8">
        <f>AnnualProduction!AD10</f>
        <v>118.94692443525599</v>
      </c>
      <c r="AE148" s="8">
        <f>AnnualProduction!AE10</f>
        <v>119.461241562251</v>
      </c>
      <c r="AF148" s="8">
        <f>AnnualProduction!AF10</f>
        <v>119.168855617818</v>
      </c>
      <c r="AG148" s="8">
        <f>AnnualProduction!AG10</f>
        <v>97.917365591963403</v>
      </c>
      <c r="AH148" s="8">
        <f>AnnualProduction!AH10</f>
        <v>98.273797707052097</v>
      </c>
    </row>
    <row r="149" spans="1:34" x14ac:dyDescent="0.25">
      <c r="A149" s="1" t="s">
        <v>29</v>
      </c>
      <c r="B149" s="1" t="s">
        <v>63</v>
      </c>
      <c r="C149" s="8">
        <f>AnnualProduction!C11</f>
        <v>9.6579999999999995</v>
      </c>
      <c r="D149" s="8">
        <f>AnnualProduction!D11</f>
        <v>12.566000000000001</v>
      </c>
      <c r="E149" s="8">
        <f>AnnualProduction!E11</f>
        <v>12.173999999999999</v>
      </c>
      <c r="F149" s="8">
        <f>AnnualProduction!F11</f>
        <v>12.173999999999999</v>
      </c>
      <c r="G149" s="8">
        <f>AnnualProduction!G11</f>
        <v>11.196</v>
      </c>
      <c r="H149" s="8">
        <f>AnnualProduction!H11</f>
        <v>10.055</v>
      </c>
      <c r="I149" s="8">
        <f>AnnualProduction!I11</f>
        <v>9.077</v>
      </c>
      <c r="J149" s="8">
        <f>AnnualProduction!J11</f>
        <v>8.0990000000000002</v>
      </c>
      <c r="K149" s="8">
        <f>AnnualProduction!K11</f>
        <v>7.2839999999999998</v>
      </c>
      <c r="L149" s="8">
        <f>AnnualProduction!L11</f>
        <v>5.165</v>
      </c>
      <c r="M149" s="8">
        <f>AnnualProduction!M11</f>
        <v>3.0459999999999998</v>
      </c>
      <c r="N149" s="8">
        <f>AnnualProduction!N11</f>
        <v>0.95599999999999996</v>
      </c>
      <c r="O149" s="8">
        <f>AnnualProduction!O11</f>
        <v>0</v>
      </c>
      <c r="P149" s="8">
        <f>AnnualProduction!P11</f>
        <v>0</v>
      </c>
      <c r="Q149" s="8">
        <f>AnnualProduction!Q11</f>
        <v>0</v>
      </c>
      <c r="R149" s="8">
        <f>AnnualProduction!R11</f>
        <v>0</v>
      </c>
      <c r="S149" s="8">
        <f>AnnualProduction!S11</f>
        <v>0</v>
      </c>
      <c r="T149" s="8">
        <f>AnnualProduction!T11</f>
        <v>0</v>
      </c>
      <c r="U149" s="8">
        <f>AnnualProduction!U11</f>
        <v>0</v>
      </c>
      <c r="V149" s="8">
        <f>AnnualProduction!V11</f>
        <v>0</v>
      </c>
      <c r="W149" s="8">
        <f>AnnualProduction!W11</f>
        <v>0</v>
      </c>
      <c r="X149" s="8">
        <f>AnnualProduction!X11</f>
        <v>0</v>
      </c>
      <c r="Y149" s="8">
        <f>AnnualProduction!Y11</f>
        <v>0</v>
      </c>
      <c r="Z149" s="8">
        <f>AnnualProduction!Z11</f>
        <v>0</v>
      </c>
      <c r="AA149" s="8">
        <f>AnnualProduction!AA11</f>
        <v>0</v>
      </c>
      <c r="AB149" s="8">
        <f>AnnualProduction!AB11</f>
        <v>0</v>
      </c>
      <c r="AC149" s="8">
        <f>AnnualProduction!AC11</f>
        <v>0</v>
      </c>
      <c r="AD149" s="8">
        <f>AnnualProduction!AD11</f>
        <v>0</v>
      </c>
      <c r="AE149" s="8">
        <f>AnnualProduction!AE11</f>
        <v>0</v>
      </c>
      <c r="AF149" s="8">
        <f>AnnualProduction!AF11</f>
        <v>0</v>
      </c>
      <c r="AG149" s="8">
        <f>AnnualProduction!AG11</f>
        <v>0</v>
      </c>
      <c r="AH149" s="8">
        <f>AnnualProduction!AH11</f>
        <v>0</v>
      </c>
    </row>
    <row r="150" spans="1:34" x14ac:dyDescent="0.25">
      <c r="A150" s="1" t="s">
        <v>30</v>
      </c>
      <c r="B150" s="1" t="s">
        <v>64</v>
      </c>
      <c r="C150" s="8">
        <f>AnnualProduction!C12</f>
        <v>22.890926592</v>
      </c>
      <c r="D150" s="8">
        <f>AnnualProduction!D12</f>
        <v>24.312029696</v>
      </c>
      <c r="E150" s="8">
        <f>AnnualProduction!E12</f>
        <v>25.634235904000001</v>
      </c>
      <c r="F150" s="8">
        <f>AnnualProduction!F12</f>
        <v>0</v>
      </c>
      <c r="G150" s="8">
        <f>AnnualProduction!G12</f>
        <v>0</v>
      </c>
      <c r="H150" s="8">
        <f>AnnualProduction!H12</f>
        <v>0</v>
      </c>
      <c r="I150" s="8">
        <f>AnnualProduction!I12</f>
        <v>0</v>
      </c>
      <c r="J150" s="8">
        <f>AnnualProduction!J12</f>
        <v>0</v>
      </c>
      <c r="K150" s="8">
        <f>AnnualProduction!K12</f>
        <v>0</v>
      </c>
      <c r="L150" s="8">
        <f>AnnualProduction!L12</f>
        <v>0</v>
      </c>
      <c r="M150" s="8">
        <f>AnnualProduction!M12</f>
        <v>0</v>
      </c>
      <c r="N150" s="8">
        <f>AnnualProduction!N12</f>
        <v>0</v>
      </c>
      <c r="O150" s="8">
        <f>AnnualProduction!O12</f>
        <v>0</v>
      </c>
      <c r="P150" s="8">
        <f>AnnualProduction!P12</f>
        <v>0</v>
      </c>
      <c r="Q150" s="8">
        <f>AnnualProduction!Q12</f>
        <v>0</v>
      </c>
      <c r="R150" s="8">
        <f>AnnualProduction!R12</f>
        <v>0</v>
      </c>
      <c r="S150" s="8">
        <f>AnnualProduction!S12</f>
        <v>0</v>
      </c>
      <c r="T150" s="8">
        <f>AnnualProduction!T12</f>
        <v>0</v>
      </c>
      <c r="U150" s="8">
        <f>AnnualProduction!U12</f>
        <v>0</v>
      </c>
      <c r="V150" s="8">
        <f>AnnualProduction!V12</f>
        <v>0</v>
      </c>
      <c r="W150" s="8">
        <f>AnnualProduction!W12</f>
        <v>0</v>
      </c>
      <c r="X150" s="8">
        <f>AnnualProduction!X12</f>
        <v>0</v>
      </c>
      <c r="Y150" s="8">
        <f>AnnualProduction!Y12</f>
        <v>0</v>
      </c>
      <c r="Z150" s="8">
        <f>AnnualProduction!Z12</f>
        <v>0</v>
      </c>
      <c r="AA150" s="8">
        <f>AnnualProduction!AA12</f>
        <v>0</v>
      </c>
      <c r="AB150" s="8">
        <f>AnnualProduction!AB12</f>
        <v>0</v>
      </c>
      <c r="AC150" s="8">
        <f>AnnualProduction!AC12</f>
        <v>0</v>
      </c>
      <c r="AD150" s="8">
        <f>AnnualProduction!AD12</f>
        <v>0</v>
      </c>
      <c r="AE150" s="8">
        <f>AnnualProduction!AE12</f>
        <v>0</v>
      </c>
      <c r="AF150" s="8">
        <f>AnnualProduction!AF12</f>
        <v>0</v>
      </c>
      <c r="AG150" s="8">
        <f>AnnualProduction!AG12</f>
        <v>0</v>
      </c>
      <c r="AH150" s="8">
        <f>AnnualProduction!AH12</f>
        <v>0</v>
      </c>
    </row>
    <row r="151" spans="1:34" x14ac:dyDescent="0.25">
      <c r="A151" s="1" t="s">
        <v>31</v>
      </c>
      <c r="B151" s="1" t="s">
        <v>65</v>
      </c>
      <c r="C151" s="8">
        <f>AnnualProduction!C13</f>
        <v>1.44014568192</v>
      </c>
      <c r="D151" s="8">
        <f>AnnualProduction!D13</f>
        <v>1.6201638921599999</v>
      </c>
      <c r="E151" s="8">
        <f>AnnualProduction!E13</f>
        <v>1.8001821024</v>
      </c>
      <c r="F151" s="8">
        <f>AnnualProduction!F13</f>
        <v>5.4005463072</v>
      </c>
      <c r="G151" s="8">
        <f>AnnualProduction!G13</f>
        <v>9.0009105120000097</v>
      </c>
      <c r="H151" s="8">
        <f>AnnualProduction!H13</f>
        <v>12.601274716800001</v>
      </c>
      <c r="I151" s="8">
        <f>AnnualProduction!I13</f>
        <v>12.601274716800001</v>
      </c>
      <c r="J151" s="8">
        <f>AnnualProduction!J13</f>
        <v>12.601274716800001</v>
      </c>
      <c r="K151" s="8">
        <f>AnnualProduction!K13</f>
        <v>12.601274716800001</v>
      </c>
      <c r="L151" s="8">
        <f>AnnualProduction!L13</f>
        <v>12.601274716800001</v>
      </c>
      <c r="M151" s="8">
        <f>AnnualProduction!M13</f>
        <v>12.601274716800001</v>
      </c>
      <c r="N151" s="8">
        <f>AnnualProduction!N13</f>
        <v>11.300892368518401</v>
      </c>
      <c r="O151" s="8">
        <f>AnnualProduction!O13</f>
        <v>9.8175640476484194</v>
      </c>
      <c r="P151" s="8">
        <f>AnnualProduction!P13</f>
        <v>7.6524440531487201</v>
      </c>
      <c r="Q151" s="8">
        <f>AnnualProduction!Q13</f>
        <v>5.9731209868633401</v>
      </c>
      <c r="R151" s="8">
        <f>AnnualProduction!R13</f>
        <v>6.4511504228737904</v>
      </c>
      <c r="S151" s="8">
        <f>AnnualProduction!S13</f>
        <v>5.8701669646211796</v>
      </c>
      <c r="T151" s="8">
        <f>AnnualProduction!T13</f>
        <v>22.9301215521693</v>
      </c>
      <c r="U151" s="8">
        <f>AnnualProduction!U13</f>
        <v>24.588215028131899</v>
      </c>
      <c r="V151" s="8">
        <f>AnnualProduction!V13</f>
        <v>26.159381205459098</v>
      </c>
      <c r="W151" s="8">
        <f>AnnualProduction!W13</f>
        <v>25.340942673495</v>
      </c>
      <c r="X151" s="8">
        <f>AnnualProduction!X13</f>
        <v>24.9057377343646</v>
      </c>
      <c r="Y151" s="8">
        <f>AnnualProduction!Y13</f>
        <v>24.739914722190601</v>
      </c>
      <c r="Z151" s="8">
        <f>AnnualProduction!Z13</f>
        <v>24.572765783060198</v>
      </c>
      <c r="AA151" s="8">
        <f>AnnualProduction!AA13</f>
        <v>24.608893795845599</v>
      </c>
      <c r="AB151" s="8">
        <f>AnnualProduction!AB13</f>
        <v>24.648166872647199</v>
      </c>
      <c r="AC151" s="8">
        <f>AnnualProduction!AC13</f>
        <v>24.177997551147602</v>
      </c>
      <c r="AD151" s="8">
        <f>AnnualProduction!AD13</f>
        <v>23.4378316381041</v>
      </c>
      <c r="AE151" s="8">
        <f>AnnualProduction!AE13</f>
        <v>22.664069827999398</v>
      </c>
      <c r="AF151" s="8">
        <f>AnnualProduction!AF13</f>
        <v>21.865209709795199</v>
      </c>
      <c r="AG151" s="8">
        <f>AnnualProduction!AG13</f>
        <v>26.050979588613998</v>
      </c>
      <c r="AH151" s="8">
        <f>AnnualProduction!AH13</f>
        <v>25.947265198353101</v>
      </c>
    </row>
    <row r="152" spans="1:34" x14ac:dyDescent="0.25">
      <c r="A152" s="1" t="s">
        <v>32</v>
      </c>
      <c r="B152" s="1" t="s">
        <v>66</v>
      </c>
      <c r="C152" s="8">
        <f>AnnualProduction!C14</f>
        <v>28.514095129030899</v>
      </c>
      <c r="D152" s="8">
        <f>AnnualProduction!D14</f>
        <v>17.908749660137801</v>
      </c>
      <c r="E152" s="8">
        <f>AnnualProduction!E14</f>
        <v>48.599297049599997</v>
      </c>
      <c r="F152" s="8">
        <f>AnnualProduction!F14</f>
        <v>48.599297049599997</v>
      </c>
      <c r="G152" s="8">
        <f>AnnualProduction!G14</f>
        <v>13.5791498690184</v>
      </c>
      <c r="H152" s="8">
        <f>AnnualProduction!H14</f>
        <v>0</v>
      </c>
      <c r="I152" s="8">
        <f>AnnualProduction!I14</f>
        <v>0</v>
      </c>
      <c r="J152" s="8">
        <f>AnnualProduction!J14</f>
        <v>0</v>
      </c>
      <c r="K152" s="8">
        <f>AnnualProduction!K14</f>
        <v>0</v>
      </c>
      <c r="L152" s="8">
        <f>AnnualProduction!L14</f>
        <v>0</v>
      </c>
      <c r="M152" s="8">
        <f>AnnualProduction!M14</f>
        <v>0</v>
      </c>
      <c r="N152" s="8">
        <f>AnnualProduction!N14</f>
        <v>0</v>
      </c>
      <c r="O152" s="8">
        <f>AnnualProduction!O14</f>
        <v>0</v>
      </c>
      <c r="P152" s="8">
        <f>AnnualProduction!P14</f>
        <v>0</v>
      </c>
      <c r="Q152" s="8">
        <f>AnnualProduction!Q14</f>
        <v>0</v>
      </c>
      <c r="R152" s="8">
        <f>AnnualProduction!R14</f>
        <v>0</v>
      </c>
      <c r="S152" s="8">
        <f>AnnualProduction!S14</f>
        <v>0</v>
      </c>
      <c r="T152" s="8">
        <f>AnnualProduction!T14</f>
        <v>0</v>
      </c>
      <c r="U152" s="8">
        <f>AnnualProduction!U14</f>
        <v>0</v>
      </c>
      <c r="V152" s="8">
        <f>AnnualProduction!V14</f>
        <v>0</v>
      </c>
      <c r="W152" s="8">
        <f>AnnualProduction!W14</f>
        <v>0</v>
      </c>
      <c r="X152" s="8">
        <f>AnnualProduction!X14</f>
        <v>0</v>
      </c>
      <c r="Y152" s="8">
        <f>AnnualProduction!Y14</f>
        <v>0</v>
      </c>
      <c r="Z152" s="8">
        <f>AnnualProduction!Z14</f>
        <v>0</v>
      </c>
      <c r="AA152" s="8">
        <f>AnnualProduction!AA14</f>
        <v>0</v>
      </c>
      <c r="AB152" s="8">
        <f>AnnualProduction!AB14</f>
        <v>0</v>
      </c>
      <c r="AC152" s="8">
        <f>AnnualProduction!AC14</f>
        <v>0</v>
      </c>
      <c r="AD152" s="8">
        <f>AnnualProduction!AD14</f>
        <v>0</v>
      </c>
      <c r="AE152" s="8">
        <f>AnnualProduction!AE14</f>
        <v>0</v>
      </c>
      <c r="AF152" s="8">
        <f>AnnualProduction!AF14</f>
        <v>0</v>
      </c>
      <c r="AG152" s="8">
        <f>AnnualProduction!AG14</f>
        <v>0</v>
      </c>
      <c r="AH152" s="8">
        <f>AnnualProduction!AH14</f>
        <v>0</v>
      </c>
    </row>
    <row r="153" spans="1:34" x14ac:dyDescent="0.25">
      <c r="A153" s="1" t="s">
        <v>91</v>
      </c>
      <c r="B153" s="1" t="s">
        <v>98</v>
      </c>
      <c r="C153" s="8">
        <f>AnnualProduction!C15</f>
        <v>0</v>
      </c>
      <c r="D153" s="8">
        <f>AnnualProduction!D15</f>
        <v>0</v>
      </c>
      <c r="E153" s="8">
        <f>AnnualProduction!E15</f>
        <v>0</v>
      </c>
      <c r="F153" s="8">
        <f>AnnualProduction!F15</f>
        <v>0</v>
      </c>
      <c r="G153" s="8">
        <f>AnnualProduction!G15</f>
        <v>1.3245119999999999</v>
      </c>
      <c r="H153" s="8">
        <f>AnnualProduction!H15</f>
        <v>1.2161582736097101</v>
      </c>
      <c r="I153" s="8">
        <f>AnnualProduction!I15</f>
        <v>0</v>
      </c>
      <c r="J153" s="8">
        <f>AnnualProduction!J15</f>
        <v>0</v>
      </c>
      <c r="K153" s="8">
        <f>AnnualProduction!K15</f>
        <v>0</v>
      </c>
      <c r="L153" s="8">
        <f>AnnualProduction!L15</f>
        <v>0</v>
      </c>
      <c r="M153" s="8">
        <f>AnnualProduction!M15</f>
        <v>0</v>
      </c>
      <c r="N153" s="8">
        <f>AnnualProduction!N15</f>
        <v>0</v>
      </c>
      <c r="O153" s="8">
        <f>AnnualProduction!O15</f>
        <v>0</v>
      </c>
      <c r="P153" s="8">
        <f>AnnualProduction!P15</f>
        <v>0</v>
      </c>
      <c r="Q153" s="8">
        <f>AnnualProduction!Q15</f>
        <v>0</v>
      </c>
      <c r="R153" s="8">
        <f>AnnualProduction!R15</f>
        <v>0</v>
      </c>
      <c r="S153" s="8">
        <f>AnnualProduction!S15</f>
        <v>0</v>
      </c>
      <c r="T153" s="8">
        <f>AnnualProduction!T15</f>
        <v>0</v>
      </c>
      <c r="U153" s="8">
        <f>AnnualProduction!U15</f>
        <v>0</v>
      </c>
      <c r="V153" s="8">
        <f>AnnualProduction!V15</f>
        <v>0</v>
      </c>
      <c r="W153" s="8">
        <f>AnnualProduction!W15</f>
        <v>0</v>
      </c>
      <c r="X153" s="8">
        <f>AnnualProduction!X15</f>
        <v>0</v>
      </c>
      <c r="Y153" s="8">
        <f>AnnualProduction!Y15</f>
        <v>0</v>
      </c>
      <c r="Z153" s="8">
        <f>AnnualProduction!Z15</f>
        <v>0</v>
      </c>
      <c r="AA153" s="8">
        <f>AnnualProduction!AA15</f>
        <v>0</v>
      </c>
      <c r="AB153" s="8">
        <f>AnnualProduction!AB15</f>
        <v>0</v>
      </c>
      <c r="AC153" s="8">
        <f>AnnualProduction!AC15</f>
        <v>0</v>
      </c>
      <c r="AD153" s="8">
        <f>AnnualProduction!AD15</f>
        <v>0</v>
      </c>
      <c r="AE153" s="8">
        <f>AnnualProduction!AE15</f>
        <v>0</v>
      </c>
      <c r="AF153" s="8">
        <f>AnnualProduction!AF15</f>
        <v>0</v>
      </c>
      <c r="AG153" s="8">
        <f>AnnualProduction!AG15</f>
        <v>0</v>
      </c>
      <c r="AH153" s="8">
        <f>AnnualProduction!AH15</f>
        <v>0</v>
      </c>
    </row>
    <row r="154" spans="1:34" x14ac:dyDescent="0.25">
      <c r="A154" s="1" t="s">
        <v>33</v>
      </c>
      <c r="B154" s="1" t="s">
        <v>69</v>
      </c>
      <c r="C154" s="8">
        <f>AnnualProduction!C16</f>
        <v>164.08168703999999</v>
      </c>
      <c r="D154" s="8">
        <f>AnnualProduction!D16</f>
        <v>164.56168704000001</v>
      </c>
      <c r="E154" s="8">
        <f>AnnualProduction!E16</f>
        <v>165.04168704</v>
      </c>
      <c r="F154" s="8">
        <f>AnnualProduction!F16</f>
        <v>192.43971174399999</v>
      </c>
      <c r="G154" s="8">
        <f>AnnualProduction!G16</f>
        <v>193.20350054400001</v>
      </c>
      <c r="H154" s="8">
        <f>AnnualProduction!H16</f>
        <v>193.96728934399999</v>
      </c>
      <c r="I154" s="8">
        <f>AnnualProduction!I16</f>
        <v>194.73107814400001</v>
      </c>
      <c r="J154" s="8">
        <f>AnnualProduction!J16</f>
        <v>195.49486694399999</v>
      </c>
      <c r="K154" s="8">
        <f>AnnualProduction!K16</f>
        <v>196.25865574400001</v>
      </c>
      <c r="L154" s="8">
        <f>AnnualProduction!L16</f>
        <v>197.022444544</v>
      </c>
      <c r="M154" s="8">
        <f>AnnualProduction!M16</f>
        <v>198.78623334400001</v>
      </c>
      <c r="N154" s="8">
        <f>AnnualProduction!N16</f>
        <v>199.550022144</v>
      </c>
      <c r="O154" s="8">
        <f>AnnualProduction!O16</f>
        <v>201.05553766400001</v>
      </c>
      <c r="P154" s="8">
        <f>AnnualProduction!P16</f>
        <v>202.561053184</v>
      </c>
      <c r="Q154" s="8">
        <f>AnnualProduction!Q16</f>
        <v>204.06656870399999</v>
      </c>
      <c r="R154" s="8">
        <f>AnnualProduction!R16</f>
        <v>206.57208422400001</v>
      </c>
      <c r="S154" s="8">
        <f>AnnualProduction!S16</f>
        <v>208.077599744</v>
      </c>
      <c r="T154" s="8">
        <f>AnnualProduction!T16</f>
        <v>209.58311526400001</v>
      </c>
      <c r="U154" s="8">
        <f>AnnualProduction!U16</f>
        <v>211.088630784</v>
      </c>
      <c r="V154" s="8">
        <f>AnnualProduction!V16</f>
        <v>213.59414630399999</v>
      </c>
      <c r="W154" s="8">
        <f>AnnualProduction!W16</f>
        <v>215.09966182400001</v>
      </c>
      <c r="X154" s="8">
        <f>AnnualProduction!X16</f>
        <v>216.605177344</v>
      </c>
      <c r="Y154" s="8">
        <f>AnnualProduction!Y16</f>
        <v>219.11069286399999</v>
      </c>
      <c r="Z154" s="8">
        <f>AnnualProduction!Z16</f>
        <v>220.616208384</v>
      </c>
      <c r="AA154" s="8">
        <f>AnnualProduction!AA16</f>
        <v>222.22062080000001</v>
      </c>
      <c r="AB154" s="8">
        <f>AnnualProduction!AB16</f>
        <v>227.22062080000001</v>
      </c>
      <c r="AC154" s="8">
        <f>AnnualProduction!AC16</f>
        <v>229.22062080000001</v>
      </c>
      <c r="AD154" s="8">
        <f>AnnualProduction!AD16</f>
        <v>231.22062080000001</v>
      </c>
      <c r="AE154" s="8">
        <f>AnnualProduction!AE16</f>
        <v>233.22062080000001</v>
      </c>
      <c r="AF154" s="8">
        <f>AnnualProduction!AF16</f>
        <v>236.22062080000001</v>
      </c>
      <c r="AG154" s="8">
        <f>AnnualProduction!AG16</f>
        <v>239.753522688</v>
      </c>
      <c r="AH154" s="8">
        <f>AnnualProduction!AH16</f>
        <v>241.35793510400001</v>
      </c>
    </row>
    <row r="155" spans="1:34" x14ac:dyDescent="0.25">
      <c r="A155" s="1" t="s">
        <v>34</v>
      </c>
      <c r="B155" s="1" t="s">
        <v>72</v>
      </c>
      <c r="C155" s="8">
        <f>AnnualProduction!C17</f>
        <v>9.8000000000000007</v>
      </c>
      <c r="D155" s="8">
        <f>AnnualProduction!D17</f>
        <v>9.8000000000000007</v>
      </c>
      <c r="E155" s="8">
        <f>AnnualProduction!E17</f>
        <v>9.8000000000000007</v>
      </c>
      <c r="F155" s="8">
        <f>AnnualProduction!F17</f>
        <v>9.8000000000000007</v>
      </c>
      <c r="G155" s="8">
        <f>AnnualProduction!G17</f>
        <v>9.1999999999999993</v>
      </c>
      <c r="H155" s="8">
        <f>AnnualProduction!H17</f>
        <v>8.5</v>
      </c>
      <c r="I155" s="8">
        <f>AnnualProduction!I17</f>
        <v>7.9</v>
      </c>
      <c r="J155" s="8">
        <f>AnnualProduction!J17</f>
        <v>7.3</v>
      </c>
      <c r="K155" s="8">
        <f>AnnualProduction!K17</f>
        <v>6.8</v>
      </c>
      <c r="L155" s="8">
        <f>AnnualProduction!L17</f>
        <v>5.5</v>
      </c>
      <c r="M155" s="8">
        <f>AnnualProduction!M17</f>
        <v>4.2</v>
      </c>
      <c r="N155" s="8">
        <f>AnnualProduction!N17</f>
        <v>2.9</v>
      </c>
      <c r="O155" s="8">
        <f>AnnualProduction!O17</f>
        <v>0</v>
      </c>
      <c r="P155" s="8">
        <f>AnnualProduction!P17</f>
        <v>0</v>
      </c>
      <c r="Q155" s="8">
        <f>AnnualProduction!Q17</f>
        <v>0</v>
      </c>
      <c r="R155" s="8">
        <f>AnnualProduction!R17</f>
        <v>0</v>
      </c>
      <c r="S155" s="8">
        <f>AnnualProduction!S17</f>
        <v>0</v>
      </c>
      <c r="T155" s="8">
        <f>AnnualProduction!T17</f>
        <v>0</v>
      </c>
      <c r="U155" s="8">
        <f>AnnualProduction!U17</f>
        <v>0</v>
      </c>
      <c r="V155" s="8">
        <f>AnnualProduction!V17</f>
        <v>0</v>
      </c>
      <c r="W155" s="8">
        <f>AnnualProduction!W17</f>
        <v>0</v>
      </c>
      <c r="X155" s="8">
        <f>AnnualProduction!X17</f>
        <v>0</v>
      </c>
      <c r="Y155" s="8">
        <f>AnnualProduction!Y17</f>
        <v>0</v>
      </c>
      <c r="Z155" s="8">
        <f>AnnualProduction!Z17</f>
        <v>0</v>
      </c>
      <c r="AA155" s="8">
        <f>AnnualProduction!AA17</f>
        <v>0</v>
      </c>
      <c r="AB155" s="8">
        <f>AnnualProduction!AB17</f>
        <v>0</v>
      </c>
      <c r="AC155" s="8">
        <f>AnnualProduction!AC17</f>
        <v>0</v>
      </c>
      <c r="AD155" s="8">
        <f>AnnualProduction!AD17</f>
        <v>0</v>
      </c>
      <c r="AE155" s="8">
        <f>AnnualProduction!AE17</f>
        <v>0</v>
      </c>
      <c r="AF155" s="8">
        <f>AnnualProduction!AF17</f>
        <v>0</v>
      </c>
      <c r="AG155" s="8">
        <f>AnnualProduction!AG17</f>
        <v>0</v>
      </c>
      <c r="AH155" s="8">
        <f>AnnualProduction!AH17</f>
        <v>0</v>
      </c>
    </row>
    <row r="156" spans="1:34" x14ac:dyDescent="0.25">
      <c r="A156" s="1" t="s">
        <v>35</v>
      </c>
      <c r="B156" s="1" t="s">
        <v>73</v>
      </c>
      <c r="C156" s="8">
        <f>AnnualProduction!C18</f>
        <v>2.4966521395200001</v>
      </c>
      <c r="D156" s="8">
        <f>AnnualProduction!D18</f>
        <v>2.600679312</v>
      </c>
      <c r="E156" s="8">
        <f>AnnualProduction!E18</f>
        <v>2.70470648448</v>
      </c>
      <c r="F156" s="8">
        <f>AnnualProduction!F18</f>
        <v>2.70470648448</v>
      </c>
      <c r="G156" s="8">
        <f>AnnualProduction!G18</f>
        <v>2.70470648448</v>
      </c>
      <c r="H156" s="8">
        <f>AnnualProduction!H18</f>
        <v>2.70470648448</v>
      </c>
      <c r="I156" s="8">
        <f>AnnualProduction!I18</f>
        <v>2.70470648448</v>
      </c>
      <c r="J156" s="8">
        <f>AnnualProduction!J18</f>
        <v>2.70470648448</v>
      </c>
      <c r="K156" s="8">
        <f>AnnualProduction!K18</f>
        <v>2.70470648448</v>
      </c>
      <c r="L156" s="8">
        <f>AnnualProduction!L18</f>
        <v>2.70470648448</v>
      </c>
      <c r="M156" s="8">
        <f>AnnualProduction!M18</f>
        <v>2.70470648448</v>
      </c>
      <c r="N156" s="8">
        <f>AnnualProduction!N18</f>
        <v>2.70470648448</v>
      </c>
      <c r="O156" s="8">
        <f>AnnualProduction!O18</f>
        <v>2.70470648448</v>
      </c>
      <c r="P156" s="8">
        <f>AnnualProduction!P18</f>
        <v>2.70470648448</v>
      </c>
      <c r="Q156" s="8">
        <f>AnnualProduction!Q18</f>
        <v>2.70470648448</v>
      </c>
      <c r="R156" s="8">
        <f>AnnualProduction!R18</f>
        <v>5.3053857964800004</v>
      </c>
      <c r="S156" s="8">
        <f>AnnualProduction!S18</f>
        <v>7.90606510848</v>
      </c>
      <c r="T156" s="8">
        <f>AnnualProduction!T18</f>
        <v>10.50674442048</v>
      </c>
      <c r="U156" s="8">
        <f>AnnualProduction!U18</f>
        <v>13.107423732479999</v>
      </c>
      <c r="V156" s="8">
        <f>AnnualProduction!V18</f>
        <v>15.70810304448</v>
      </c>
      <c r="W156" s="8">
        <f>AnnualProduction!W18</f>
        <v>18.308782356479998</v>
      </c>
      <c r="X156" s="8">
        <f>AnnualProduction!X18</f>
        <v>20.909461668479999</v>
      </c>
      <c r="Y156" s="8">
        <f>AnnualProduction!Y18</f>
        <v>21.8457062208</v>
      </c>
      <c r="Z156" s="8">
        <f>AnnualProduction!Z18</f>
        <v>21.8457062208</v>
      </c>
      <c r="AA156" s="8">
        <f>AnnualProduction!AA18</f>
        <v>21.8457062208</v>
      </c>
      <c r="AB156" s="8">
        <f>AnnualProduction!AB18</f>
        <v>21.8457062208</v>
      </c>
      <c r="AC156" s="8">
        <f>AnnualProduction!AC18</f>
        <v>21.8457062208</v>
      </c>
      <c r="AD156" s="8">
        <f>AnnualProduction!AD18</f>
        <v>21.8457062208</v>
      </c>
      <c r="AE156" s="8">
        <f>AnnualProduction!AE18</f>
        <v>21.8457062208</v>
      </c>
      <c r="AF156" s="8">
        <f>AnnualProduction!AF18</f>
        <v>21.8457062208</v>
      </c>
      <c r="AG156" s="8">
        <f>AnnualProduction!AG18</f>
        <v>21.8457062208</v>
      </c>
      <c r="AH156" s="8">
        <f>AnnualProduction!AH18</f>
        <v>21.8457062208</v>
      </c>
    </row>
    <row r="157" spans="1:34" x14ac:dyDescent="0.25">
      <c r="A157" s="1" t="s">
        <v>36</v>
      </c>
      <c r="B157" s="1" t="s">
        <v>99</v>
      </c>
      <c r="C157" s="8">
        <f>AnnualProduction!C19</f>
        <v>0.62416303488000002</v>
      </c>
      <c r="D157" s="8">
        <f>AnnualProduction!D19</f>
        <v>0.62416303488000002</v>
      </c>
      <c r="E157" s="8">
        <f>AnnualProduction!E19</f>
        <v>0.62416303488000002</v>
      </c>
      <c r="F157" s="8">
        <f>AnnualProduction!F19</f>
        <v>0.62416303488000002</v>
      </c>
      <c r="G157" s="8">
        <f>AnnualProduction!G19</f>
        <v>0.62416303488000002</v>
      </c>
      <c r="H157" s="8">
        <f>AnnualProduction!H19</f>
        <v>0.62416303488000002</v>
      </c>
      <c r="I157" s="8">
        <f>AnnualProduction!I19</f>
        <v>0.62416303488000002</v>
      </c>
      <c r="J157" s="8">
        <f>AnnualProduction!J19</f>
        <v>0.62416303488000002</v>
      </c>
      <c r="K157" s="8">
        <f>AnnualProduction!K19</f>
        <v>0.62416303488000002</v>
      </c>
      <c r="L157" s="8">
        <f>AnnualProduction!L19</f>
        <v>0.62416303488000002</v>
      </c>
      <c r="M157" s="8">
        <f>AnnualProduction!M19</f>
        <v>0.62416303488000002</v>
      </c>
      <c r="N157" s="8">
        <f>AnnualProduction!N19</f>
        <v>0.62416303488000002</v>
      </c>
      <c r="O157" s="8">
        <f>AnnualProduction!O19</f>
        <v>0.62416303488000002</v>
      </c>
      <c r="P157" s="8">
        <f>AnnualProduction!P19</f>
        <v>0.62416303488000002</v>
      </c>
      <c r="Q157" s="8">
        <f>AnnualProduction!Q19</f>
        <v>0.62416303488000002</v>
      </c>
      <c r="R157" s="8">
        <f>AnnualProduction!R19</f>
        <v>0.62416303488000002</v>
      </c>
      <c r="S157" s="8">
        <f>AnnualProduction!S19</f>
        <v>0.62416303488000002</v>
      </c>
      <c r="T157" s="8">
        <f>AnnualProduction!T19</f>
        <v>0.62416303488000002</v>
      </c>
      <c r="U157" s="8">
        <f>AnnualProduction!U19</f>
        <v>0.62416303488000002</v>
      </c>
      <c r="V157" s="8">
        <f>AnnualProduction!V19</f>
        <v>0.62416303488000002</v>
      </c>
      <c r="W157" s="8">
        <f>AnnualProduction!W19</f>
        <v>0.62416303488000002</v>
      </c>
      <c r="X157" s="8">
        <f>AnnualProduction!X19</f>
        <v>0.62416303488000002</v>
      </c>
      <c r="Y157" s="8">
        <f>AnnualProduction!Y19</f>
        <v>0.62416303488000002</v>
      </c>
      <c r="Z157" s="8">
        <f>AnnualProduction!Z19</f>
        <v>0.62416303488000002</v>
      </c>
      <c r="AA157" s="8">
        <f>AnnualProduction!AA19</f>
        <v>0.62416303488000002</v>
      </c>
      <c r="AB157" s="8">
        <f>AnnualProduction!AB19</f>
        <v>0.62416303488000002</v>
      </c>
      <c r="AC157" s="8">
        <f>AnnualProduction!AC19</f>
        <v>0.62416303488000002</v>
      </c>
      <c r="AD157" s="8">
        <f>AnnualProduction!AD19</f>
        <v>0.62416303488000002</v>
      </c>
      <c r="AE157" s="8">
        <f>AnnualProduction!AE19</f>
        <v>0.62416303488000002</v>
      </c>
      <c r="AF157" s="8">
        <f>AnnualProduction!AF19</f>
        <v>0.62416303488000002</v>
      </c>
      <c r="AG157" s="8">
        <f>AnnualProduction!AG19</f>
        <v>0.62416303488000002</v>
      </c>
      <c r="AH157" s="8">
        <f>AnnualProduction!AH19</f>
        <v>0.62416303488000002</v>
      </c>
    </row>
    <row r="158" spans="1:34" x14ac:dyDescent="0.25">
      <c r="A158" s="1" t="s">
        <v>37</v>
      </c>
      <c r="B158" s="1" t="s">
        <v>100</v>
      </c>
      <c r="C158" s="8">
        <f>AnnualProduction!C20</f>
        <v>15.604075871999999</v>
      </c>
      <c r="D158" s="8">
        <f>AnnualProduction!D20</f>
        <v>15.604075871999999</v>
      </c>
      <c r="E158" s="8">
        <f>AnnualProduction!E20</f>
        <v>15.604075871999999</v>
      </c>
      <c r="F158" s="8">
        <f>AnnualProduction!F20</f>
        <v>15.604075871999999</v>
      </c>
      <c r="G158" s="8">
        <f>AnnualProduction!G20</f>
        <v>15.604075871999999</v>
      </c>
      <c r="H158" s="8">
        <f>AnnualProduction!H20</f>
        <v>15.604075871999999</v>
      </c>
      <c r="I158" s="8">
        <f>AnnualProduction!I20</f>
        <v>15.604075871999999</v>
      </c>
      <c r="J158" s="8">
        <f>AnnualProduction!J20</f>
        <v>15.604075871999999</v>
      </c>
      <c r="K158" s="8">
        <f>AnnualProduction!K20</f>
        <v>15.604075871999999</v>
      </c>
      <c r="L158" s="8">
        <f>AnnualProduction!L20</f>
        <v>15.604075871999999</v>
      </c>
      <c r="M158" s="8">
        <f>AnnualProduction!M20</f>
        <v>15.604075871999999</v>
      </c>
      <c r="N158" s="8">
        <f>AnnualProduction!N20</f>
        <v>15.604075871999999</v>
      </c>
      <c r="O158" s="8">
        <f>AnnualProduction!O20</f>
        <v>15.604075871999999</v>
      </c>
      <c r="P158" s="8">
        <f>AnnualProduction!P20</f>
        <v>15.604075871999999</v>
      </c>
      <c r="Q158" s="8">
        <f>AnnualProduction!Q20</f>
        <v>15.604075871999999</v>
      </c>
      <c r="R158" s="8">
        <f>AnnualProduction!R20</f>
        <v>15.604075871999999</v>
      </c>
      <c r="S158" s="8">
        <f>AnnualProduction!S20</f>
        <v>15.604075871999999</v>
      </c>
      <c r="T158" s="8">
        <f>AnnualProduction!T20</f>
        <v>15.604075871999999</v>
      </c>
      <c r="U158" s="8">
        <f>AnnualProduction!U20</f>
        <v>15.604075871999999</v>
      </c>
      <c r="V158" s="8">
        <f>AnnualProduction!V20</f>
        <v>15.604075871999999</v>
      </c>
      <c r="W158" s="8">
        <f>AnnualProduction!W20</f>
        <v>15.604075871999999</v>
      </c>
      <c r="X158" s="8">
        <f>AnnualProduction!X20</f>
        <v>15.604075871999999</v>
      </c>
      <c r="Y158" s="8">
        <f>AnnualProduction!Y20</f>
        <v>15.604075871999999</v>
      </c>
      <c r="Z158" s="8">
        <f>AnnualProduction!Z20</f>
        <v>15.604075871999999</v>
      </c>
      <c r="AA158" s="8">
        <f>AnnualProduction!AA20</f>
        <v>15.604075871999999</v>
      </c>
      <c r="AB158" s="8">
        <f>AnnualProduction!AB20</f>
        <v>15.604075871999999</v>
      </c>
      <c r="AC158" s="8">
        <f>AnnualProduction!AC20</f>
        <v>15.604075871999999</v>
      </c>
      <c r="AD158" s="8">
        <f>AnnualProduction!AD20</f>
        <v>15.604075871999999</v>
      </c>
      <c r="AE158" s="8">
        <f>AnnualProduction!AE20</f>
        <v>15.604075871999999</v>
      </c>
      <c r="AF158" s="8">
        <f>AnnualProduction!AF20</f>
        <v>15.604075871999999</v>
      </c>
      <c r="AG158" s="8">
        <f>AnnualProduction!AG20</f>
        <v>15.604075871999999</v>
      </c>
      <c r="AH158" s="8">
        <f>AnnualProduction!AH20</f>
        <v>15.604075871999999</v>
      </c>
    </row>
    <row r="159" spans="1:34" x14ac:dyDescent="0.25">
      <c r="A159" s="1" t="s">
        <v>38</v>
      </c>
      <c r="B159" s="1" t="s">
        <v>76</v>
      </c>
      <c r="C159" s="8">
        <f>AnnualProduction!C21</f>
        <v>54.573678719999997</v>
      </c>
      <c r="D159" s="8">
        <f>AnnualProduction!D21</f>
        <v>58.135329331199998</v>
      </c>
      <c r="E159" s="8">
        <f>AnnualProduction!E21</f>
        <v>22.3679104280445</v>
      </c>
      <c r="F159" s="8">
        <f>AnnualProduction!F21</f>
        <v>37.480930498027199</v>
      </c>
      <c r="G159" s="8">
        <f>AnnualProduction!G21</f>
        <v>58.135329331199998</v>
      </c>
      <c r="H159" s="8">
        <f>AnnualProduction!H21</f>
        <v>58.135329331199998</v>
      </c>
      <c r="I159" s="8">
        <f>AnnualProduction!I21</f>
        <v>50.360882710201103</v>
      </c>
      <c r="J159" s="8">
        <f>AnnualProduction!J21</f>
        <v>44.316010567592301</v>
      </c>
      <c r="K159" s="8">
        <f>AnnualProduction!K21</f>
        <v>38.171138424983702</v>
      </c>
      <c r="L159" s="8">
        <f>AnnualProduction!L21</f>
        <v>31.440079959560201</v>
      </c>
      <c r="M159" s="8">
        <f>AnnualProduction!M21</f>
        <v>22.665295250690601</v>
      </c>
      <c r="N159" s="8">
        <f>AnnualProduction!N21</f>
        <v>20.072463311031299</v>
      </c>
      <c r="O159" s="8">
        <f>AnnualProduction!O21</f>
        <v>18.315925600962199</v>
      </c>
      <c r="P159" s="8">
        <f>AnnualProduction!P21</f>
        <v>12.4523047398645</v>
      </c>
      <c r="Q159" s="8">
        <f>AnnualProduction!Q21</f>
        <v>8.2669395415123503</v>
      </c>
      <c r="R159" s="8">
        <f>AnnualProduction!R21</f>
        <v>3.0198250085221301</v>
      </c>
      <c r="S159" s="8">
        <f>AnnualProduction!S21</f>
        <v>0</v>
      </c>
      <c r="T159" s="8">
        <f>AnnualProduction!T21</f>
        <v>0</v>
      </c>
      <c r="U159" s="8">
        <f>AnnualProduction!U21</f>
        <v>0</v>
      </c>
      <c r="V159" s="8">
        <f>AnnualProduction!V21</f>
        <v>0</v>
      </c>
      <c r="W159" s="8">
        <f>AnnualProduction!W21</f>
        <v>0</v>
      </c>
      <c r="X159" s="8">
        <f>AnnualProduction!X21</f>
        <v>0</v>
      </c>
      <c r="Y159" s="8">
        <f>AnnualProduction!Y21</f>
        <v>0</v>
      </c>
      <c r="Z159" s="8">
        <f>AnnualProduction!Z21</f>
        <v>0</v>
      </c>
      <c r="AA159" s="8">
        <f>AnnualProduction!AA21</f>
        <v>0</v>
      </c>
      <c r="AB159" s="8">
        <f>AnnualProduction!AB21</f>
        <v>0</v>
      </c>
      <c r="AC159" s="8">
        <f>AnnualProduction!AC21</f>
        <v>0</v>
      </c>
      <c r="AD159" s="8">
        <f>AnnualProduction!AD21</f>
        <v>0</v>
      </c>
      <c r="AE159" s="8">
        <f>AnnualProduction!AE21</f>
        <v>0</v>
      </c>
      <c r="AF159" s="8">
        <f>AnnualProduction!AF21</f>
        <v>0</v>
      </c>
      <c r="AG159" s="8">
        <f>AnnualProduction!AG21</f>
        <v>0</v>
      </c>
      <c r="AH159" s="8">
        <f>AnnualProduction!AH21</f>
        <v>0</v>
      </c>
    </row>
    <row r="160" spans="1:34" x14ac:dyDescent="0.25">
      <c r="A160" s="1" t="s">
        <v>39</v>
      </c>
      <c r="B160" s="1" t="s">
        <v>77</v>
      </c>
      <c r="C160" s="8">
        <f>AnnualProduction!C22</f>
        <v>0</v>
      </c>
      <c r="D160" s="8">
        <f>AnnualProduction!D22</f>
        <v>0.64626724800000002</v>
      </c>
      <c r="E160" s="8">
        <f>AnnualProduction!E22</f>
        <v>0</v>
      </c>
      <c r="F160" s="8">
        <f>AnnualProduction!F22</f>
        <v>0</v>
      </c>
      <c r="G160" s="8">
        <f>AnnualProduction!G22</f>
        <v>0</v>
      </c>
      <c r="H160" s="8">
        <f>AnnualProduction!H22</f>
        <v>0.64626724800000002</v>
      </c>
      <c r="I160" s="8">
        <f>AnnualProduction!I22</f>
        <v>0</v>
      </c>
      <c r="J160" s="8">
        <f>AnnualProduction!J22</f>
        <v>0</v>
      </c>
      <c r="K160" s="8">
        <f>AnnualProduction!K22</f>
        <v>0</v>
      </c>
      <c r="L160" s="8">
        <f>AnnualProduction!L22</f>
        <v>0</v>
      </c>
      <c r="M160" s="8">
        <f>AnnualProduction!M22</f>
        <v>0</v>
      </c>
      <c r="N160" s="8">
        <f>AnnualProduction!N22</f>
        <v>0</v>
      </c>
      <c r="O160" s="8">
        <f>AnnualProduction!O22</f>
        <v>0</v>
      </c>
      <c r="P160" s="8">
        <f>AnnualProduction!P22</f>
        <v>0</v>
      </c>
      <c r="Q160" s="8">
        <f>AnnualProduction!Q22</f>
        <v>0</v>
      </c>
      <c r="R160" s="8">
        <f>AnnualProduction!R22</f>
        <v>0</v>
      </c>
      <c r="S160" s="8">
        <f>AnnualProduction!S22</f>
        <v>0</v>
      </c>
      <c r="T160" s="8">
        <f>AnnualProduction!T22</f>
        <v>0</v>
      </c>
      <c r="U160" s="8">
        <f>AnnualProduction!U22</f>
        <v>0</v>
      </c>
      <c r="V160" s="8">
        <f>AnnualProduction!V22</f>
        <v>0</v>
      </c>
      <c r="W160" s="8">
        <f>AnnualProduction!W22</f>
        <v>0</v>
      </c>
      <c r="X160" s="8">
        <f>AnnualProduction!X22</f>
        <v>0</v>
      </c>
      <c r="Y160" s="8">
        <f>AnnualProduction!Y22</f>
        <v>0</v>
      </c>
      <c r="Z160" s="8">
        <f>AnnualProduction!Z22</f>
        <v>0</v>
      </c>
      <c r="AA160" s="8">
        <f>AnnualProduction!AA22</f>
        <v>0</v>
      </c>
      <c r="AB160" s="8">
        <f>AnnualProduction!AB22</f>
        <v>0</v>
      </c>
      <c r="AC160" s="8">
        <f>AnnualProduction!AC22</f>
        <v>0</v>
      </c>
      <c r="AD160" s="8">
        <f>AnnualProduction!AD22</f>
        <v>0</v>
      </c>
      <c r="AE160" s="8">
        <f>AnnualProduction!AE22</f>
        <v>0</v>
      </c>
      <c r="AF160" s="8">
        <f>AnnualProduction!AF22</f>
        <v>0</v>
      </c>
      <c r="AG160" s="8">
        <f>AnnualProduction!AG22</f>
        <v>0</v>
      </c>
      <c r="AH160" s="8">
        <f>AnnualProduction!AH22</f>
        <v>0</v>
      </c>
    </row>
    <row r="161" spans="1:34" x14ac:dyDescent="0.25">
      <c r="A161" s="1" t="s">
        <v>40</v>
      </c>
      <c r="B161" s="1" t="s">
        <v>80</v>
      </c>
      <c r="C161" s="8">
        <f>AnnualProduction!C23</f>
        <v>0</v>
      </c>
      <c r="D161" s="8">
        <f>AnnualProduction!D23</f>
        <v>0</v>
      </c>
      <c r="E161" s="8">
        <f>AnnualProduction!E23</f>
        <v>0</v>
      </c>
      <c r="F161" s="8">
        <f>AnnualProduction!F23</f>
        <v>0</v>
      </c>
      <c r="G161" s="8">
        <f>AnnualProduction!G23</f>
        <v>0</v>
      </c>
      <c r="H161" s="8">
        <f>AnnualProduction!H23</f>
        <v>0</v>
      </c>
      <c r="I161" s="8">
        <f>AnnualProduction!I23</f>
        <v>0</v>
      </c>
      <c r="J161" s="8">
        <f>AnnualProduction!J23</f>
        <v>0</v>
      </c>
      <c r="K161" s="8">
        <f>AnnualProduction!K23</f>
        <v>0</v>
      </c>
      <c r="L161" s="8">
        <f>AnnualProduction!L23</f>
        <v>0</v>
      </c>
      <c r="M161" s="8">
        <f>AnnualProduction!M23</f>
        <v>0</v>
      </c>
      <c r="N161" s="8">
        <f>AnnualProduction!N23</f>
        <v>0</v>
      </c>
      <c r="O161" s="8">
        <f>AnnualProduction!O23</f>
        <v>0</v>
      </c>
      <c r="P161" s="8">
        <f>AnnualProduction!P23</f>
        <v>0</v>
      </c>
      <c r="Q161" s="8">
        <f>AnnualProduction!Q23</f>
        <v>0</v>
      </c>
      <c r="R161" s="8">
        <f>AnnualProduction!R23</f>
        <v>0</v>
      </c>
      <c r="S161" s="8">
        <f>AnnualProduction!S23</f>
        <v>0</v>
      </c>
      <c r="T161" s="8">
        <f>AnnualProduction!T23</f>
        <v>0</v>
      </c>
      <c r="U161" s="8">
        <f>AnnualProduction!U23</f>
        <v>0</v>
      </c>
      <c r="V161" s="8">
        <f>AnnualProduction!V23</f>
        <v>0</v>
      </c>
      <c r="W161" s="8">
        <f>AnnualProduction!W23</f>
        <v>0</v>
      </c>
      <c r="X161" s="8">
        <f>AnnualProduction!X23</f>
        <v>0</v>
      </c>
      <c r="Y161" s="8">
        <f>AnnualProduction!Y23</f>
        <v>0</v>
      </c>
      <c r="Z161" s="8">
        <f>AnnualProduction!Z23</f>
        <v>0</v>
      </c>
      <c r="AA161" s="8">
        <f>AnnualProduction!AA23</f>
        <v>0</v>
      </c>
      <c r="AB161" s="8">
        <f>AnnualProduction!AB23</f>
        <v>0</v>
      </c>
      <c r="AC161" s="8">
        <f>AnnualProduction!AC23</f>
        <v>0</v>
      </c>
      <c r="AD161" s="8">
        <f>AnnualProduction!AD23</f>
        <v>0</v>
      </c>
      <c r="AE161" s="8">
        <f>AnnualProduction!AE23</f>
        <v>0</v>
      </c>
      <c r="AF161" s="8">
        <f>AnnualProduction!AF23</f>
        <v>0</v>
      </c>
      <c r="AG161" s="8">
        <f>AnnualProduction!AG23</f>
        <v>3.0905279999999999</v>
      </c>
      <c r="AH161" s="8">
        <f>AnnualProduction!AH23</f>
        <v>3.7086336000000002</v>
      </c>
    </row>
    <row r="162" spans="1:34" x14ac:dyDescent="0.25">
      <c r="A162" s="1" t="s">
        <v>41</v>
      </c>
      <c r="B162" s="1" t="s">
        <v>101</v>
      </c>
      <c r="C162" s="8">
        <f>AnnualProduction!C24</f>
        <v>13.454708256</v>
      </c>
      <c r="D162" s="8">
        <f>AnnualProduction!D24</f>
        <v>15.901018848</v>
      </c>
      <c r="E162" s="8">
        <f>AnnualProduction!E24</f>
        <v>19.403690831999999</v>
      </c>
      <c r="F162" s="8">
        <f>AnnualProduction!F24</f>
        <v>23.295548591999999</v>
      </c>
      <c r="G162" s="8">
        <f>AnnualProduction!G24</f>
        <v>27.187406352</v>
      </c>
      <c r="H162" s="8">
        <f>AnnualProduction!H24</f>
        <v>31.079264112000001</v>
      </c>
      <c r="I162" s="8">
        <f>AnnualProduction!I24</f>
        <v>34.971121871999998</v>
      </c>
      <c r="J162" s="8">
        <f>AnnualProduction!J24</f>
        <v>38.862979631999998</v>
      </c>
      <c r="K162" s="8">
        <f>AnnualProduction!K24</f>
        <v>42.754837391999999</v>
      </c>
      <c r="L162" s="8">
        <f>AnnualProduction!L24</f>
        <v>46.646695151999999</v>
      </c>
      <c r="M162" s="8">
        <f>AnnualProduction!M24</f>
        <v>50.038171200000001</v>
      </c>
      <c r="N162" s="8">
        <f>AnnualProduction!N24</f>
        <v>50.038171200000001</v>
      </c>
      <c r="O162" s="8">
        <f>AnnualProduction!O24</f>
        <v>54.208018799999998</v>
      </c>
      <c r="P162" s="8">
        <f>AnnualProduction!P24</f>
        <v>58.377866400000002</v>
      </c>
      <c r="Q162" s="8">
        <f>AnnualProduction!Q24</f>
        <v>62.547713999999999</v>
      </c>
      <c r="R162" s="8">
        <f>AnnualProduction!R24</f>
        <v>66.717561599999996</v>
      </c>
      <c r="S162" s="8">
        <f>AnnualProduction!S24</f>
        <v>70.887409199999993</v>
      </c>
      <c r="T162" s="8">
        <f>AnnualProduction!T24</f>
        <v>75.057256800000005</v>
      </c>
      <c r="U162" s="8">
        <f>AnnualProduction!U24</f>
        <v>79.227104400000002</v>
      </c>
      <c r="V162" s="8">
        <f>AnnualProduction!V24</f>
        <v>83.396951999999999</v>
      </c>
      <c r="W162" s="8">
        <f>AnnualProduction!W24</f>
        <v>87.566799599999996</v>
      </c>
      <c r="X162" s="8">
        <f>AnnualProduction!X24</f>
        <v>91.736647199999993</v>
      </c>
      <c r="Y162" s="8">
        <f>AnnualProduction!Y24</f>
        <v>95.906494800000004</v>
      </c>
      <c r="Z162" s="8">
        <f>AnnualProduction!Z24</f>
        <v>100.0763424</v>
      </c>
      <c r="AA162" s="8">
        <f>AnnualProduction!AA24</f>
        <v>104.24619</v>
      </c>
      <c r="AB162" s="8">
        <f>AnnualProduction!AB24</f>
        <v>108.4160376</v>
      </c>
      <c r="AC162" s="8">
        <f>AnnualProduction!AC24</f>
        <v>112.58588520000001</v>
      </c>
      <c r="AD162" s="8">
        <f>AnnualProduction!AD24</f>
        <v>116.7557328</v>
      </c>
      <c r="AE162" s="8">
        <f>AnnualProduction!AE24</f>
        <v>120.9255804</v>
      </c>
      <c r="AF162" s="8">
        <f>AnnualProduction!AF24</f>
        <v>125.095428</v>
      </c>
      <c r="AG162" s="8">
        <f>AnnualProduction!AG24</f>
        <v>115.81056734400001</v>
      </c>
      <c r="AH162" s="8">
        <f>AnnualProduction!AH24</f>
        <v>117.534104352</v>
      </c>
    </row>
    <row r="163" spans="1:34" x14ac:dyDescent="0.25">
      <c r="A163" s="1" t="s">
        <v>42</v>
      </c>
      <c r="B163" s="1" t="s">
        <v>102</v>
      </c>
      <c r="C163" s="8">
        <f>AnnualProduction!C25</f>
        <v>2.0273863680000002</v>
      </c>
      <c r="D163" s="8">
        <f>AnnualProduction!D25</f>
        <v>2.126283264</v>
      </c>
      <c r="E163" s="8">
        <f>AnnualProduction!E25</f>
        <v>2.3240770560000001</v>
      </c>
      <c r="F163" s="8">
        <f>AnnualProduction!F25</f>
        <v>3.5602882560000002</v>
      </c>
      <c r="G163" s="8">
        <f>AnnualProduction!G25</f>
        <v>4.7964994560000003</v>
      </c>
      <c r="H163" s="8">
        <f>AnnualProduction!H25</f>
        <v>6.0327106559999999</v>
      </c>
      <c r="I163" s="8">
        <f>AnnualProduction!I25</f>
        <v>7.2689218560000004</v>
      </c>
      <c r="J163" s="8">
        <f>AnnualProduction!J25</f>
        <v>8.505133056</v>
      </c>
      <c r="K163" s="8">
        <f>AnnualProduction!K25</f>
        <v>9.7413442559999996</v>
      </c>
      <c r="L163" s="8">
        <f>AnnualProduction!L25</f>
        <v>10.977555455999999</v>
      </c>
      <c r="M163" s="8">
        <f>AnnualProduction!M25</f>
        <v>12.213766656000001</v>
      </c>
      <c r="N163" s="8">
        <f>AnnualProduction!N25</f>
        <v>13.449977856</v>
      </c>
      <c r="O163" s="8">
        <f>AnnualProduction!O25</f>
        <v>13.944462336000001</v>
      </c>
      <c r="P163" s="8">
        <f>AnnualProduction!P25</f>
        <v>14.438946816</v>
      </c>
      <c r="Q163" s="8">
        <f>AnnualProduction!Q25</f>
        <v>14.933431296</v>
      </c>
      <c r="R163" s="8">
        <f>AnnualProduction!R25</f>
        <v>15.427915776000001</v>
      </c>
      <c r="S163" s="8">
        <f>AnnualProduction!S25</f>
        <v>15.922400256</v>
      </c>
      <c r="T163" s="8">
        <f>AnnualProduction!T25</f>
        <v>16.416884736</v>
      </c>
      <c r="U163" s="8">
        <f>AnnualProduction!U25</f>
        <v>16.911369216000001</v>
      </c>
      <c r="V163" s="8">
        <f>AnnualProduction!V25</f>
        <v>17.405853696000001</v>
      </c>
      <c r="W163" s="8">
        <f>AnnualProduction!W25</f>
        <v>17.900338176000002</v>
      </c>
      <c r="X163" s="8">
        <f>AnnualProduction!X25</f>
        <v>18.394822655999999</v>
      </c>
      <c r="Y163" s="8">
        <f>AnnualProduction!Y25</f>
        <v>18.889307135999999</v>
      </c>
      <c r="Z163" s="8">
        <f>AnnualProduction!Z25</f>
        <v>19.383791616</v>
      </c>
      <c r="AA163" s="8">
        <f>AnnualProduction!AA25</f>
        <v>19.779379200000001</v>
      </c>
      <c r="AB163" s="8">
        <f>AnnualProduction!AB25</f>
        <v>19.779379200000001</v>
      </c>
      <c r="AC163" s="8">
        <f>AnnualProduction!AC25</f>
        <v>19.779379200000001</v>
      </c>
      <c r="AD163" s="8">
        <f>AnnualProduction!AD25</f>
        <v>19.779379200000001</v>
      </c>
      <c r="AE163" s="8">
        <f>AnnualProduction!AE25</f>
        <v>19.779379200000001</v>
      </c>
      <c r="AF163" s="8">
        <f>AnnualProduction!AF25</f>
        <v>19.779379200000001</v>
      </c>
      <c r="AG163" s="8">
        <f>AnnualProduction!AG25</f>
        <v>18.246477312</v>
      </c>
      <c r="AH163" s="8">
        <f>AnnualProduction!AH25</f>
        <v>18.642064896000001</v>
      </c>
    </row>
    <row r="164" spans="1:34" x14ac:dyDescent="0.25">
      <c r="A164" s="1" t="s">
        <v>43</v>
      </c>
      <c r="B164" s="1" t="s">
        <v>81</v>
      </c>
      <c r="C164" s="8">
        <f>AnnualProduction!C26</f>
        <v>28.859697359999998</v>
      </c>
      <c r="D164" s="8">
        <f>AnnualProduction!D26</f>
        <v>32.936829119999999</v>
      </c>
      <c r="E164" s="8">
        <f>AnnualProduction!E26</f>
        <v>35.095310640000001</v>
      </c>
      <c r="F164" s="8">
        <f>AnnualProduction!F26</f>
        <v>41.890530239999997</v>
      </c>
      <c r="G164" s="8">
        <f>AnnualProduction!G26</f>
        <v>48.68574984</v>
      </c>
      <c r="H164" s="8">
        <f>AnnualProduction!H26</f>
        <v>55.480969440000003</v>
      </c>
      <c r="I164" s="8">
        <f>AnnualProduction!I26</f>
        <v>62.276189039999998</v>
      </c>
      <c r="J164" s="8">
        <f>AnnualProduction!J26</f>
        <v>69.071408640000001</v>
      </c>
      <c r="K164" s="8">
        <f>AnnualProduction!K26</f>
        <v>75.866628239999997</v>
      </c>
      <c r="L164" s="8">
        <f>AnnualProduction!L26</f>
        <v>82.661847839999993</v>
      </c>
      <c r="M164" s="8">
        <f>AnnualProduction!M26</f>
        <v>89.457067440000003</v>
      </c>
      <c r="N164" s="8">
        <f>AnnualProduction!N26</f>
        <v>95.932512000000003</v>
      </c>
      <c r="O164" s="8">
        <f>AnnualProduction!O26</f>
        <v>97.662771872905196</v>
      </c>
      <c r="P164" s="8">
        <f>AnnualProduction!P26</f>
        <v>102.32841478421</v>
      </c>
      <c r="Q164" s="8">
        <f>AnnualProduction!Q26</f>
        <v>105.84252191506501</v>
      </c>
      <c r="R164" s="8">
        <f>AnnualProduction!R26</f>
        <v>108.508208043065</v>
      </c>
      <c r="S164" s="8">
        <f>AnnualProduction!S26</f>
        <v>109.2591255242</v>
      </c>
      <c r="T164" s="8">
        <f>AnnualProduction!T26</f>
        <v>132.81118191488801</v>
      </c>
      <c r="U164" s="8">
        <f>AnnualProduction!U26</f>
        <v>139.60640151488801</v>
      </c>
      <c r="V164" s="8">
        <f>AnnualProduction!V26</f>
        <v>144.649757467413</v>
      </c>
      <c r="W164" s="8">
        <f>AnnualProduction!W26</f>
        <v>144.649757467413</v>
      </c>
      <c r="X164" s="8">
        <f>AnnualProduction!X26</f>
        <v>144.649757467413</v>
      </c>
      <c r="Y164" s="8">
        <f>AnnualProduction!Y26</f>
        <v>144.649757467413</v>
      </c>
      <c r="Z164" s="8">
        <f>AnnualProduction!Z26</f>
        <v>144.11116010709699</v>
      </c>
      <c r="AA164" s="8">
        <f>AnnualProduction!AA26</f>
        <v>143.32625506361899</v>
      </c>
      <c r="AB164" s="8">
        <f>AnnualProduction!AB26</f>
        <v>142.96149652448801</v>
      </c>
      <c r="AC164" s="8">
        <f>AnnualProduction!AC26</f>
        <v>142.270651028836</v>
      </c>
      <c r="AD164" s="8">
        <f>AnnualProduction!AD26</f>
        <v>141.57980553318399</v>
      </c>
      <c r="AE164" s="8">
        <f>AnnualProduction!AE26</f>
        <v>140.888960037532</v>
      </c>
      <c r="AF164" s="8">
        <f>AnnualProduction!AF26</f>
        <v>140.30681019405301</v>
      </c>
      <c r="AG164" s="8">
        <f>AnnualProduction!AG26</f>
        <v>119.78724810741301</v>
      </c>
      <c r="AH164" s="8">
        <f>AnnualProduction!AH26</f>
        <v>119.534484274749</v>
      </c>
    </row>
    <row r="165" spans="1:34" x14ac:dyDescent="0.25">
      <c r="A165" s="1" t="s">
        <v>44</v>
      </c>
      <c r="B165" s="1" t="s">
        <v>82</v>
      </c>
      <c r="C165" s="8">
        <f>AnnualProduction!C27</f>
        <v>0</v>
      </c>
      <c r="D165" s="8">
        <f>AnnualProduction!D27</f>
        <v>0</v>
      </c>
      <c r="E165" s="8">
        <f>AnnualProduction!E27</f>
        <v>0</v>
      </c>
      <c r="F165" s="8">
        <f>AnnualProduction!F27</f>
        <v>0</v>
      </c>
      <c r="G165" s="8">
        <f>AnnualProduction!G27</f>
        <v>0</v>
      </c>
      <c r="H165" s="8">
        <f>AnnualProduction!H27</f>
        <v>0</v>
      </c>
      <c r="I165" s="8">
        <f>AnnualProduction!I27</f>
        <v>0</v>
      </c>
      <c r="J165" s="8">
        <f>AnnualProduction!J27</f>
        <v>0</v>
      </c>
      <c r="K165" s="8">
        <f>AnnualProduction!K27</f>
        <v>0</v>
      </c>
      <c r="L165" s="8">
        <f>AnnualProduction!L27</f>
        <v>1.2901863228147701</v>
      </c>
      <c r="M165" s="8">
        <f>AnnualProduction!M27</f>
        <v>6.2074371228147696</v>
      </c>
      <c r="N165" s="8">
        <f>AnnualProduction!N27</f>
        <v>9.1900662067902203</v>
      </c>
      <c r="O165" s="8">
        <f>AnnualProduction!O27</f>
        <v>11.818030233976399</v>
      </c>
      <c r="P165" s="8">
        <f>AnnualProduction!P27</f>
        <v>13.093830760112899</v>
      </c>
      <c r="Q165" s="8">
        <f>AnnualProduction!Q27</f>
        <v>13.353114475738501</v>
      </c>
      <c r="R165" s="8">
        <f>AnnualProduction!R27</f>
        <v>11.837303782601801</v>
      </c>
      <c r="S165" s="8">
        <f>AnnualProduction!S27</f>
        <v>10.544298365383799</v>
      </c>
      <c r="T165" s="8">
        <f>AnnualProduction!T27</f>
        <v>32.1986199228148</v>
      </c>
      <c r="U165" s="8">
        <f>AnnualProduction!U27</f>
        <v>33.737341992549297</v>
      </c>
      <c r="V165" s="8">
        <f>AnnualProduction!V27</f>
        <v>38.344624462272101</v>
      </c>
      <c r="W165" s="8">
        <f>AnnualProduction!W27</f>
        <v>39.981154003134698</v>
      </c>
      <c r="X165" s="8">
        <f>AnnualProduction!X27</f>
        <v>38.984558760699997</v>
      </c>
      <c r="Y165" s="8">
        <f>AnnualProduction!Y27</f>
        <v>38.2170913701191</v>
      </c>
      <c r="Z165" s="8">
        <f>AnnualProduction!Z27</f>
        <v>37.947268800000003</v>
      </c>
      <c r="AA165" s="8">
        <f>AnnualProduction!AA27</f>
        <v>37.706899304787903</v>
      </c>
      <c r="AB165" s="8">
        <f>AnnualProduction!AB27</f>
        <v>37.656971235222699</v>
      </c>
      <c r="AC165" s="8">
        <f>AnnualProduction!AC27</f>
        <v>37.443999687396598</v>
      </c>
      <c r="AD165" s="8">
        <f>AnnualProduction!AD27</f>
        <v>37.231028139570498</v>
      </c>
      <c r="AE165" s="8">
        <f>AnnualProduction!AE27</f>
        <v>37.018056591744397</v>
      </c>
      <c r="AF165" s="8">
        <f>AnnualProduction!AF27</f>
        <v>36.8594328700053</v>
      </c>
      <c r="AG165" s="8">
        <f>AnnualProduction!AG27</f>
        <v>38.1320409708147</v>
      </c>
      <c r="AH165" s="8">
        <f>AnnualProduction!AH27</f>
        <v>37.947268800000003</v>
      </c>
    </row>
    <row r="166" spans="1:34" x14ac:dyDescent="0.25">
      <c r="A166" s="1" t="s">
        <v>45</v>
      </c>
      <c r="B166" s="1" t="s">
        <v>83</v>
      </c>
      <c r="C166" s="8">
        <f>AnnualProduction!C28</f>
        <v>95.059011843137895</v>
      </c>
      <c r="D166" s="8">
        <f>AnnualProduction!D28</f>
        <v>100.1224159058</v>
      </c>
      <c r="E166" s="8">
        <f>AnnualProduction!E28</f>
        <v>38.435972002846</v>
      </c>
      <c r="F166" s="8">
        <f>AnnualProduction!F28</f>
        <v>63.070194716917698</v>
      </c>
      <c r="G166" s="8">
        <f>AnnualProduction!G28</f>
        <v>96.736864814989502</v>
      </c>
      <c r="H166" s="8">
        <f>AnnualProduction!H28</f>
        <v>97.765159740314004</v>
      </c>
      <c r="I166" s="8">
        <f>AnnualProduction!I28</f>
        <v>84.045858806325597</v>
      </c>
      <c r="J166" s="8">
        <f>AnnualProduction!J28</f>
        <v>74.192717213873394</v>
      </c>
      <c r="K166" s="8">
        <f>AnnualProduction!K28</f>
        <v>64.176575621421307</v>
      </c>
      <c r="L166" s="8">
        <f>AnnualProduction!L28</f>
        <v>53.204950322781002</v>
      </c>
      <c r="M166" s="8">
        <f>AnnualProduction!M28</f>
        <v>38.902051247323598</v>
      </c>
      <c r="N166" s="8">
        <f>AnnualProduction!N28</f>
        <v>34.475416835981797</v>
      </c>
      <c r="O166" s="8">
        <f>AnnualProduction!O28</f>
        <v>30.965405068128401</v>
      </c>
      <c r="P166" s="8">
        <f>AnnualProduction!P28</f>
        <v>21.2131587419791</v>
      </c>
      <c r="Q166" s="8">
        <f>AnnualProduction!Q28</f>
        <v>14.1964691461051</v>
      </c>
      <c r="R166" s="8">
        <f>AnnualProduction!R28</f>
        <v>5.4709554792099304</v>
      </c>
      <c r="S166" s="8">
        <f>AnnualProduction!S28</f>
        <v>0</v>
      </c>
      <c r="T166" s="8">
        <f>AnnualProduction!T28</f>
        <v>0</v>
      </c>
      <c r="U166" s="8">
        <f>AnnualProduction!U28</f>
        <v>0</v>
      </c>
      <c r="V166" s="8">
        <f>AnnualProduction!V28</f>
        <v>0</v>
      </c>
      <c r="W166" s="8">
        <f>AnnualProduction!W28</f>
        <v>0</v>
      </c>
      <c r="X166" s="8">
        <f>AnnualProduction!X28</f>
        <v>0</v>
      </c>
      <c r="Y166" s="8">
        <f>AnnualProduction!Y28</f>
        <v>0</v>
      </c>
      <c r="Z166" s="8">
        <f>AnnualProduction!Z28</f>
        <v>0</v>
      </c>
      <c r="AA166" s="8">
        <f>AnnualProduction!AA28</f>
        <v>0</v>
      </c>
      <c r="AB166" s="8">
        <f>AnnualProduction!AB28</f>
        <v>0</v>
      </c>
      <c r="AC166" s="8">
        <f>AnnualProduction!AC28</f>
        <v>0</v>
      </c>
      <c r="AD166" s="8">
        <f>AnnualProduction!AD28</f>
        <v>0</v>
      </c>
      <c r="AE166" s="8">
        <f>AnnualProduction!AE28</f>
        <v>0</v>
      </c>
      <c r="AF166" s="8">
        <f>AnnualProduction!AF28</f>
        <v>0</v>
      </c>
      <c r="AG166" s="8">
        <f>AnnualProduction!AG28</f>
        <v>0</v>
      </c>
      <c r="AH166" s="8">
        <f>AnnualProduction!AH28</f>
        <v>0</v>
      </c>
    </row>
    <row r="167" spans="1:34" x14ac:dyDescent="0.25">
      <c r="A167" s="1" t="s">
        <v>92</v>
      </c>
      <c r="B167" s="1" t="s">
        <v>103</v>
      </c>
      <c r="C167" s="8">
        <f>AnnualProduction!C29</f>
        <v>1.8344436327360001</v>
      </c>
      <c r="D167" s="8">
        <f>AnnualProduction!D29</f>
        <v>1.8501226381439999</v>
      </c>
      <c r="E167" s="8">
        <f>AnnualProduction!E29</f>
        <v>1.865801643552</v>
      </c>
      <c r="F167" s="8">
        <f>AnnualProduction!F29</f>
        <v>1.865801643552</v>
      </c>
      <c r="G167" s="8">
        <f>AnnualProduction!G29</f>
        <v>1.865801643552</v>
      </c>
      <c r="H167" s="8">
        <f>AnnualProduction!H29</f>
        <v>1.865801643552</v>
      </c>
      <c r="I167" s="8">
        <f>AnnualProduction!I29</f>
        <v>1.865801643552</v>
      </c>
      <c r="J167" s="8">
        <f>AnnualProduction!J29</f>
        <v>1.865801643552</v>
      </c>
      <c r="K167" s="8">
        <f>AnnualProduction!K29</f>
        <v>1.865801643552</v>
      </c>
      <c r="L167" s="8">
        <f>AnnualProduction!L29</f>
        <v>1.865801643552</v>
      </c>
      <c r="M167" s="8">
        <f>AnnualProduction!M29</f>
        <v>1.865801643552</v>
      </c>
      <c r="N167" s="8">
        <f>AnnualProduction!N29</f>
        <v>1.54714750490877</v>
      </c>
      <c r="O167" s="8">
        <f>AnnualProduction!O29</f>
        <v>1.1753719488000001</v>
      </c>
      <c r="P167" s="8">
        <f>AnnualProduction!P29</f>
        <v>1.01325168</v>
      </c>
      <c r="Q167" s="8">
        <f>AnnualProduction!Q29</f>
        <v>0.85113141120000002</v>
      </c>
      <c r="R167" s="8">
        <f>AnnualProduction!R29</f>
        <v>0.70720059609904196</v>
      </c>
      <c r="S167" s="8">
        <f>AnnualProduction!S29</f>
        <v>0</v>
      </c>
      <c r="T167" s="8">
        <f>AnnualProduction!T29</f>
        <v>0</v>
      </c>
      <c r="U167" s="8">
        <f>AnnualProduction!U29</f>
        <v>0</v>
      </c>
      <c r="V167" s="8">
        <f>AnnualProduction!V29</f>
        <v>0</v>
      </c>
      <c r="W167" s="8">
        <f>AnnualProduction!W29</f>
        <v>0</v>
      </c>
      <c r="X167" s="8">
        <f>AnnualProduction!X29</f>
        <v>0</v>
      </c>
      <c r="Y167" s="8">
        <f>AnnualProduction!Y29</f>
        <v>0</v>
      </c>
      <c r="Z167" s="8">
        <f>AnnualProduction!Z29</f>
        <v>0</v>
      </c>
      <c r="AA167" s="8">
        <f>AnnualProduction!AA29</f>
        <v>0</v>
      </c>
      <c r="AB167" s="8">
        <f>AnnualProduction!AB29</f>
        <v>0</v>
      </c>
      <c r="AC167" s="8">
        <f>AnnualProduction!AC29</f>
        <v>0</v>
      </c>
      <c r="AD167" s="8">
        <f>AnnualProduction!AD29</f>
        <v>0</v>
      </c>
      <c r="AE167" s="8">
        <f>AnnualProduction!AE29</f>
        <v>0</v>
      </c>
      <c r="AF167" s="8">
        <f>AnnualProduction!AF29</f>
        <v>0</v>
      </c>
      <c r="AG167" s="8">
        <f>AnnualProduction!AG29</f>
        <v>0</v>
      </c>
      <c r="AH167" s="8">
        <f>AnnualProduction!AH29</f>
        <v>0</v>
      </c>
    </row>
    <row r="168" spans="1:34" x14ac:dyDescent="0.25">
      <c r="A168" s="1" t="s">
        <v>46</v>
      </c>
      <c r="B168" s="1" t="s">
        <v>84</v>
      </c>
      <c r="C168" s="8">
        <f>AnnualProduction!C30</f>
        <v>0.5</v>
      </c>
      <c r="D168" s="8">
        <f>AnnualProduction!D30</f>
        <v>0.3</v>
      </c>
      <c r="E168" s="8">
        <f>AnnualProduction!E30</f>
        <v>0.3</v>
      </c>
      <c r="F168" s="8">
        <f>AnnualProduction!F30</f>
        <v>0.3</v>
      </c>
      <c r="G168" s="8">
        <f>AnnualProduction!G30</f>
        <v>0.3</v>
      </c>
      <c r="H168" s="8">
        <f>AnnualProduction!H30</f>
        <v>0.3</v>
      </c>
      <c r="I168" s="8">
        <f>AnnualProduction!I30</f>
        <v>0.3</v>
      </c>
      <c r="J168" s="8">
        <f>AnnualProduction!J30</f>
        <v>0.3</v>
      </c>
      <c r="K168" s="8">
        <f>AnnualProduction!K30</f>
        <v>0.3</v>
      </c>
      <c r="L168" s="8">
        <f>AnnualProduction!L30</f>
        <v>0.3</v>
      </c>
      <c r="M168" s="8">
        <f>AnnualProduction!M30</f>
        <v>0.3</v>
      </c>
      <c r="N168" s="8">
        <f>AnnualProduction!N30</f>
        <v>0.3</v>
      </c>
      <c r="O168" s="8">
        <f>AnnualProduction!O30</f>
        <v>0.3</v>
      </c>
      <c r="P168" s="8">
        <f>AnnualProduction!P30</f>
        <v>0.3</v>
      </c>
      <c r="Q168" s="8">
        <f>AnnualProduction!Q30</f>
        <v>0.3</v>
      </c>
      <c r="R168" s="8">
        <f>AnnualProduction!R30</f>
        <v>0.3</v>
      </c>
      <c r="S168" s="8">
        <f>AnnualProduction!S30</f>
        <v>0</v>
      </c>
      <c r="T168" s="8">
        <f>AnnualProduction!T30</f>
        <v>0</v>
      </c>
      <c r="U168" s="8">
        <f>AnnualProduction!U30</f>
        <v>0</v>
      </c>
      <c r="V168" s="8">
        <f>AnnualProduction!V30</f>
        <v>0</v>
      </c>
      <c r="W168" s="8">
        <f>AnnualProduction!W30</f>
        <v>0</v>
      </c>
      <c r="X168" s="8">
        <f>AnnualProduction!X30</f>
        <v>0</v>
      </c>
      <c r="Y168" s="8">
        <f>AnnualProduction!Y30</f>
        <v>0</v>
      </c>
      <c r="Z168" s="8">
        <f>AnnualProduction!Z30</f>
        <v>0</v>
      </c>
      <c r="AA168" s="8">
        <f>AnnualProduction!AA30</f>
        <v>0</v>
      </c>
      <c r="AB168" s="8">
        <f>AnnualProduction!AB30</f>
        <v>0</v>
      </c>
      <c r="AC168" s="8">
        <f>AnnualProduction!AC30</f>
        <v>0</v>
      </c>
      <c r="AD168" s="8">
        <f>AnnualProduction!AD30</f>
        <v>0</v>
      </c>
      <c r="AE168" s="8">
        <f>AnnualProduction!AE30</f>
        <v>0</v>
      </c>
      <c r="AF168" s="8">
        <f>AnnualProduction!AF30</f>
        <v>0</v>
      </c>
      <c r="AG168" s="8">
        <f>AnnualProduction!AG30</f>
        <v>0</v>
      </c>
      <c r="AH168" s="8">
        <f>AnnualProduction!AH30</f>
        <v>0</v>
      </c>
    </row>
    <row r="169" spans="1:34" x14ac:dyDescent="0.25">
      <c r="A169" s="1" t="s">
        <v>47</v>
      </c>
      <c r="B169" s="1" t="s">
        <v>85</v>
      </c>
      <c r="C169" s="8">
        <f>AnnualProduction!C31</f>
        <v>7.1</v>
      </c>
      <c r="D169" s="8">
        <f>AnnualProduction!D31</f>
        <v>3.8</v>
      </c>
      <c r="E169" s="8">
        <f>AnnualProduction!E31</f>
        <v>3.8</v>
      </c>
      <c r="F169" s="8">
        <f>AnnualProduction!F31</f>
        <v>3.8</v>
      </c>
      <c r="G169" s="8">
        <f>AnnualProduction!G31</f>
        <v>3.8</v>
      </c>
      <c r="H169" s="8">
        <f>AnnualProduction!H31</f>
        <v>3.8</v>
      </c>
      <c r="I169" s="8">
        <f>AnnualProduction!I31</f>
        <v>3.8</v>
      </c>
      <c r="J169" s="8">
        <f>AnnualProduction!J31</f>
        <v>3.8</v>
      </c>
      <c r="K169" s="8">
        <f>AnnualProduction!K31</f>
        <v>3.8</v>
      </c>
      <c r="L169" s="8">
        <f>AnnualProduction!L31</f>
        <v>3.8</v>
      </c>
      <c r="M169" s="8">
        <f>AnnualProduction!M31</f>
        <v>3.8</v>
      </c>
      <c r="N169" s="8">
        <f>AnnualProduction!N31</f>
        <v>3.8</v>
      </c>
      <c r="O169" s="8">
        <f>AnnualProduction!O31</f>
        <v>0</v>
      </c>
      <c r="P169" s="8">
        <f>AnnualProduction!P31</f>
        <v>0</v>
      </c>
      <c r="Q169" s="8">
        <f>AnnualProduction!Q31</f>
        <v>0</v>
      </c>
      <c r="R169" s="8">
        <f>AnnualProduction!R31</f>
        <v>0</v>
      </c>
      <c r="S169" s="8">
        <f>AnnualProduction!S31</f>
        <v>0</v>
      </c>
      <c r="T169" s="8">
        <f>AnnualProduction!T31</f>
        <v>0</v>
      </c>
      <c r="U169" s="8">
        <f>AnnualProduction!U31</f>
        <v>0</v>
      </c>
      <c r="V169" s="8">
        <f>AnnualProduction!V31</f>
        <v>0</v>
      </c>
      <c r="W169" s="8">
        <f>AnnualProduction!W31</f>
        <v>0</v>
      </c>
      <c r="X169" s="8">
        <f>AnnualProduction!X31</f>
        <v>0</v>
      </c>
      <c r="Y169" s="8">
        <f>AnnualProduction!Y31</f>
        <v>0</v>
      </c>
      <c r="Z169" s="8">
        <f>AnnualProduction!Z31</f>
        <v>0</v>
      </c>
      <c r="AA169" s="8">
        <f>AnnualProduction!AA31</f>
        <v>0</v>
      </c>
      <c r="AB169" s="8">
        <f>AnnualProduction!AB31</f>
        <v>0</v>
      </c>
      <c r="AC169" s="8">
        <f>AnnualProduction!AC31</f>
        <v>0</v>
      </c>
      <c r="AD169" s="8">
        <f>AnnualProduction!AD31</f>
        <v>0</v>
      </c>
      <c r="AE169" s="8">
        <f>AnnualProduction!AE31</f>
        <v>0</v>
      </c>
      <c r="AF169" s="8">
        <f>AnnualProduction!AF31</f>
        <v>0</v>
      </c>
      <c r="AG169" s="8">
        <f>AnnualProduction!AG31</f>
        <v>0</v>
      </c>
      <c r="AH169" s="8">
        <f>AnnualProduction!AH31</f>
        <v>0</v>
      </c>
    </row>
    <row r="170" spans="1:34" x14ac:dyDescent="0.25">
      <c r="A170" s="1" t="s">
        <v>93</v>
      </c>
      <c r="B170" s="1" t="s">
        <v>155</v>
      </c>
      <c r="C170" s="8">
        <f>AnnualProduction!C32</f>
        <v>0</v>
      </c>
      <c r="D170" s="8">
        <f>AnnualProduction!D32</f>
        <v>0</v>
      </c>
      <c r="E170" s="8">
        <f>AnnualProduction!E32</f>
        <v>0</v>
      </c>
      <c r="F170" s="8">
        <f>AnnualProduction!F32</f>
        <v>0</v>
      </c>
      <c r="G170" s="8">
        <f>AnnualProduction!G32</f>
        <v>0</v>
      </c>
      <c r="H170" s="8">
        <f>AnnualProduction!H32</f>
        <v>0</v>
      </c>
      <c r="I170" s="8">
        <f>AnnualProduction!I32</f>
        <v>0</v>
      </c>
      <c r="J170" s="8">
        <f>AnnualProduction!J32</f>
        <v>0</v>
      </c>
      <c r="K170" s="8">
        <f>AnnualProduction!K32</f>
        <v>0</v>
      </c>
      <c r="L170" s="8">
        <f>AnnualProduction!L32</f>
        <v>0</v>
      </c>
      <c r="M170" s="8">
        <f>AnnualProduction!M32</f>
        <v>0</v>
      </c>
      <c r="N170" s="8">
        <f>AnnualProduction!N32</f>
        <v>0</v>
      </c>
      <c r="O170" s="8">
        <f>AnnualProduction!O32</f>
        <v>0</v>
      </c>
      <c r="P170" s="8">
        <f>AnnualProduction!P32</f>
        <v>0</v>
      </c>
      <c r="Q170" s="8">
        <f>AnnualProduction!Q32</f>
        <v>0</v>
      </c>
      <c r="R170" s="8">
        <f>AnnualProduction!R32</f>
        <v>0</v>
      </c>
      <c r="S170" s="8">
        <f>AnnualProduction!S32</f>
        <v>0</v>
      </c>
      <c r="T170" s="8">
        <f>AnnualProduction!T32</f>
        <v>0</v>
      </c>
      <c r="U170" s="8">
        <f>AnnualProduction!U32</f>
        <v>0</v>
      </c>
      <c r="V170" s="8">
        <f>AnnualProduction!V32</f>
        <v>0</v>
      </c>
      <c r="W170" s="8">
        <f>AnnualProduction!W32</f>
        <v>0</v>
      </c>
      <c r="X170" s="8">
        <f>AnnualProduction!X32</f>
        <v>0</v>
      </c>
      <c r="Y170" s="8">
        <f>AnnualProduction!Y32</f>
        <v>0</v>
      </c>
      <c r="Z170" s="8">
        <f>AnnualProduction!Z32</f>
        <v>0</v>
      </c>
      <c r="AA170" s="8">
        <f>AnnualProduction!AA32</f>
        <v>0</v>
      </c>
      <c r="AB170" s="8">
        <f>AnnualProduction!AB32</f>
        <v>0</v>
      </c>
      <c r="AC170" s="8">
        <f>AnnualProduction!AC32</f>
        <v>0</v>
      </c>
      <c r="AD170" s="8">
        <f>AnnualProduction!AD32</f>
        <v>0</v>
      </c>
      <c r="AE170" s="8">
        <f>AnnualProduction!AE32</f>
        <v>0</v>
      </c>
      <c r="AF170" s="8">
        <f>AnnualProduction!AF32</f>
        <v>0</v>
      </c>
      <c r="AG170" s="8">
        <f>AnnualProduction!AG32</f>
        <v>0</v>
      </c>
      <c r="AH170" s="8">
        <f>AnnualProduction!AH32</f>
        <v>0</v>
      </c>
    </row>
    <row r="171" spans="1:34" ht="15.75" thickBot="1" x14ac:dyDescent="0.3">
      <c r="A171" s="1" t="s">
        <v>48</v>
      </c>
      <c r="B171" s="1" t="s">
        <v>104</v>
      </c>
      <c r="C171" s="8">
        <f>AnnualProduction!C33</f>
        <v>0</v>
      </c>
      <c r="D171" s="8">
        <f>AnnualProduction!D33</f>
        <v>0</v>
      </c>
      <c r="E171" s="8">
        <f>AnnualProduction!E33</f>
        <v>0</v>
      </c>
      <c r="F171" s="8">
        <f>AnnualProduction!F33</f>
        <v>0</v>
      </c>
      <c r="G171" s="8">
        <f>AnnualProduction!G33</f>
        <v>0</v>
      </c>
      <c r="H171" s="8">
        <f>AnnualProduction!H33</f>
        <v>0</v>
      </c>
      <c r="I171" s="8">
        <f>AnnualProduction!I33</f>
        <v>0</v>
      </c>
      <c r="J171" s="8">
        <f>AnnualProduction!J33</f>
        <v>0</v>
      </c>
      <c r="K171" s="8">
        <f>AnnualProduction!K33</f>
        <v>0</v>
      </c>
      <c r="L171" s="8">
        <f>AnnualProduction!L33</f>
        <v>0</v>
      </c>
      <c r="M171" s="8">
        <f>AnnualProduction!M33</f>
        <v>0</v>
      </c>
      <c r="N171" s="8">
        <f>AnnualProduction!N33</f>
        <v>0</v>
      </c>
      <c r="O171" s="8">
        <f>AnnualProduction!O33</f>
        <v>0</v>
      </c>
      <c r="P171" s="8">
        <f>AnnualProduction!P33</f>
        <v>0</v>
      </c>
      <c r="Q171" s="8">
        <f>AnnualProduction!Q33</f>
        <v>0</v>
      </c>
      <c r="R171" s="8">
        <f>AnnualProduction!R33</f>
        <v>0</v>
      </c>
      <c r="S171" s="8">
        <f>AnnualProduction!S33</f>
        <v>0</v>
      </c>
      <c r="T171" s="8">
        <f>AnnualProduction!T33</f>
        <v>0</v>
      </c>
      <c r="U171" s="8">
        <f>AnnualProduction!U33</f>
        <v>0</v>
      </c>
      <c r="V171" s="8">
        <f>AnnualProduction!V33</f>
        <v>0</v>
      </c>
      <c r="W171" s="8">
        <f>AnnualProduction!W33</f>
        <v>0</v>
      </c>
      <c r="X171" s="8">
        <f>AnnualProduction!X33</f>
        <v>0</v>
      </c>
      <c r="Y171" s="8">
        <f>AnnualProduction!Y33</f>
        <v>0</v>
      </c>
      <c r="Z171" s="8">
        <f>AnnualProduction!Z33</f>
        <v>0</v>
      </c>
      <c r="AA171" s="8">
        <f>AnnualProduction!AA33</f>
        <v>0</v>
      </c>
      <c r="AB171" s="8">
        <f>AnnualProduction!AB33</f>
        <v>0</v>
      </c>
      <c r="AC171" s="8">
        <f>AnnualProduction!AC33</f>
        <v>0</v>
      </c>
      <c r="AD171" s="8">
        <f>AnnualProduction!AD33</f>
        <v>0</v>
      </c>
      <c r="AE171" s="8">
        <f>AnnualProduction!AE33</f>
        <v>0</v>
      </c>
      <c r="AF171" s="8">
        <f>AnnualProduction!AF33</f>
        <v>0</v>
      </c>
      <c r="AG171" s="8">
        <f>AnnualProduction!AG33</f>
        <v>0</v>
      </c>
      <c r="AH171" s="8">
        <f>AnnualProduction!AH33</f>
        <v>0</v>
      </c>
    </row>
    <row r="172" spans="1:34" ht="15.75" thickBot="1" x14ac:dyDescent="0.3">
      <c r="A172" s="2" t="s">
        <v>22</v>
      </c>
      <c r="B172" s="23"/>
      <c r="C172" s="9">
        <v>2019</v>
      </c>
      <c r="D172" s="9">
        <v>2020</v>
      </c>
      <c r="E172" s="9">
        <v>2021</v>
      </c>
      <c r="F172" s="9">
        <v>2022</v>
      </c>
      <c r="G172" s="9">
        <v>2023</v>
      </c>
      <c r="H172" s="9">
        <v>2024</v>
      </c>
      <c r="I172" s="9">
        <v>2025</v>
      </c>
      <c r="J172" s="9">
        <v>2026</v>
      </c>
      <c r="K172" s="9">
        <v>2027</v>
      </c>
      <c r="L172" s="9">
        <v>2028</v>
      </c>
      <c r="M172" s="9">
        <v>2029</v>
      </c>
      <c r="N172" s="9">
        <v>2030</v>
      </c>
      <c r="O172" s="9">
        <v>2031</v>
      </c>
      <c r="P172" s="9">
        <v>2032</v>
      </c>
      <c r="Q172" s="9">
        <v>2033</v>
      </c>
      <c r="R172" s="9">
        <v>2034</v>
      </c>
      <c r="S172" s="9">
        <v>2035</v>
      </c>
      <c r="T172" s="9">
        <v>2036</v>
      </c>
      <c r="U172" s="9">
        <v>2037</v>
      </c>
      <c r="V172" s="9">
        <v>2038</v>
      </c>
      <c r="W172" s="9">
        <v>2039</v>
      </c>
      <c r="X172" s="9">
        <v>2040</v>
      </c>
      <c r="Y172" s="9">
        <v>2041</v>
      </c>
      <c r="Z172" s="9">
        <v>2042</v>
      </c>
      <c r="AA172" s="9">
        <v>2043</v>
      </c>
      <c r="AB172" s="9">
        <v>2044</v>
      </c>
      <c r="AC172" s="9">
        <v>2045</v>
      </c>
      <c r="AD172" s="9">
        <v>2046</v>
      </c>
      <c r="AE172" s="9">
        <v>2047</v>
      </c>
      <c r="AF172" s="9">
        <v>2048</v>
      </c>
      <c r="AG172" s="9">
        <v>2049</v>
      </c>
      <c r="AH172" s="9">
        <v>2050</v>
      </c>
    </row>
    <row r="173" spans="1:34" x14ac:dyDescent="0.25">
      <c r="A173" s="1" t="s">
        <v>23</v>
      </c>
      <c r="B173" s="1" t="s">
        <v>94</v>
      </c>
      <c r="C173" s="8">
        <f>'New Capacity'!B2</f>
        <v>0</v>
      </c>
      <c r="D173" s="8">
        <f>'New Capacity'!C2</f>
        <v>0</v>
      </c>
      <c r="E173" s="8">
        <f>'New Capacity'!D2</f>
        <v>0</v>
      </c>
      <c r="F173" s="8">
        <f>'New Capacity'!E2</f>
        <v>0</v>
      </c>
      <c r="G173" s="8">
        <f>'New Capacity'!F2</f>
        <v>0</v>
      </c>
      <c r="H173" s="8">
        <f>'New Capacity'!G2</f>
        <v>0</v>
      </c>
      <c r="I173" s="8">
        <f>'New Capacity'!H2</f>
        <v>0</v>
      </c>
      <c r="J173" s="8">
        <f>'New Capacity'!I2</f>
        <v>0</v>
      </c>
      <c r="K173" s="8">
        <f>'New Capacity'!J2</f>
        <v>0</v>
      </c>
      <c r="L173" s="8">
        <f>'New Capacity'!K2</f>
        <v>0</v>
      </c>
      <c r="M173" s="8">
        <f>'New Capacity'!L2</f>
        <v>0</v>
      </c>
      <c r="N173" s="8">
        <f>'New Capacity'!M2</f>
        <v>0</v>
      </c>
      <c r="O173" s="8">
        <f>'New Capacity'!N2</f>
        <v>0</v>
      </c>
      <c r="P173" s="8">
        <f>'New Capacity'!O2</f>
        <v>0</v>
      </c>
      <c r="Q173" s="8">
        <f>'New Capacity'!P2</f>
        <v>0</v>
      </c>
      <c r="R173" s="8">
        <f>'New Capacity'!Q2</f>
        <v>0</v>
      </c>
      <c r="S173" s="8">
        <f>'New Capacity'!R2</f>
        <v>0</v>
      </c>
      <c r="T173" s="8">
        <f>'New Capacity'!S2</f>
        <v>0</v>
      </c>
      <c r="U173" s="8">
        <f>'New Capacity'!T2</f>
        <v>0</v>
      </c>
      <c r="V173" s="8">
        <f>'New Capacity'!U2</f>
        <v>0</v>
      </c>
      <c r="W173" s="8">
        <f>'New Capacity'!V2</f>
        <v>0</v>
      </c>
      <c r="X173" s="8">
        <f>'New Capacity'!W2</f>
        <v>0</v>
      </c>
      <c r="Y173" s="8">
        <f>'New Capacity'!X2</f>
        <v>0</v>
      </c>
      <c r="Z173" s="8">
        <f>'New Capacity'!Y2</f>
        <v>0</v>
      </c>
      <c r="AA173" s="8">
        <f>'New Capacity'!Z2</f>
        <v>0</v>
      </c>
      <c r="AB173" s="8">
        <f>'New Capacity'!AA2</f>
        <v>0</v>
      </c>
      <c r="AC173" s="8">
        <f>'New Capacity'!AB2</f>
        <v>0</v>
      </c>
      <c r="AD173" s="8">
        <f>'New Capacity'!AC2</f>
        <v>0</v>
      </c>
      <c r="AE173" s="8">
        <f>'New Capacity'!AD2</f>
        <v>0</v>
      </c>
      <c r="AF173" s="8">
        <f>'New Capacity'!AE2</f>
        <v>0</v>
      </c>
      <c r="AG173" s="8">
        <f>'New Capacity'!AF2</f>
        <v>0</v>
      </c>
      <c r="AH173" s="8">
        <f>'New Capacity'!AG2</f>
        <v>0</v>
      </c>
    </row>
    <row r="174" spans="1:34" x14ac:dyDescent="0.25">
      <c r="A174" s="1" t="s">
        <v>88</v>
      </c>
      <c r="B174" s="1" t="s">
        <v>154</v>
      </c>
      <c r="C174" s="8">
        <f>'New Capacity'!B3</f>
        <v>0</v>
      </c>
      <c r="D174" s="8">
        <f>'New Capacity'!C3</f>
        <v>0</v>
      </c>
      <c r="E174" s="8">
        <f>'New Capacity'!D3</f>
        <v>0</v>
      </c>
      <c r="F174" s="8">
        <f>'New Capacity'!E3</f>
        <v>0</v>
      </c>
      <c r="G174" s="8">
        <f>'New Capacity'!F3</f>
        <v>0</v>
      </c>
      <c r="H174" s="8">
        <f>'New Capacity'!G3</f>
        <v>0</v>
      </c>
      <c r="I174" s="8">
        <f>'New Capacity'!H3</f>
        <v>0</v>
      </c>
      <c r="J174" s="8">
        <f>'New Capacity'!I3</f>
        <v>0</v>
      </c>
      <c r="K174" s="8">
        <f>'New Capacity'!J3</f>
        <v>0</v>
      </c>
      <c r="L174" s="8">
        <f>'New Capacity'!K3</f>
        <v>0</v>
      </c>
      <c r="M174" s="8">
        <f>'New Capacity'!L3</f>
        <v>0</v>
      </c>
      <c r="N174" s="8">
        <f>'New Capacity'!M3</f>
        <v>0</v>
      </c>
      <c r="O174" s="8">
        <f>'New Capacity'!N3</f>
        <v>0</v>
      </c>
      <c r="P174" s="8">
        <f>'New Capacity'!O3</f>
        <v>0</v>
      </c>
      <c r="Q174" s="8">
        <f>'New Capacity'!P3</f>
        <v>0</v>
      </c>
      <c r="R174" s="8">
        <f>'New Capacity'!Q3</f>
        <v>0</v>
      </c>
      <c r="S174" s="8">
        <f>'New Capacity'!R3</f>
        <v>0</v>
      </c>
      <c r="T174" s="8">
        <f>'New Capacity'!S3</f>
        <v>0</v>
      </c>
      <c r="U174" s="8">
        <f>'New Capacity'!T3</f>
        <v>0</v>
      </c>
      <c r="V174" s="8">
        <f>'New Capacity'!U3</f>
        <v>0</v>
      </c>
      <c r="W174" s="8">
        <f>'New Capacity'!V3</f>
        <v>0</v>
      </c>
      <c r="X174" s="8">
        <f>'New Capacity'!W3</f>
        <v>0</v>
      </c>
      <c r="Y174" s="8">
        <f>'New Capacity'!X3</f>
        <v>0</v>
      </c>
      <c r="Z174" s="8">
        <f>'New Capacity'!Y3</f>
        <v>0</v>
      </c>
      <c r="AA174" s="8">
        <f>'New Capacity'!Z3</f>
        <v>0</v>
      </c>
      <c r="AB174" s="8">
        <f>'New Capacity'!AA3</f>
        <v>0</v>
      </c>
      <c r="AC174" s="8">
        <f>'New Capacity'!AB3</f>
        <v>0</v>
      </c>
      <c r="AD174" s="8">
        <f>'New Capacity'!AC3</f>
        <v>0</v>
      </c>
      <c r="AE174" s="8">
        <f>'New Capacity'!AD3</f>
        <v>0</v>
      </c>
      <c r="AF174" s="8">
        <f>'New Capacity'!AE3</f>
        <v>0</v>
      </c>
      <c r="AG174" s="8">
        <f>'New Capacity'!AF3</f>
        <v>0</v>
      </c>
      <c r="AH174" s="8">
        <f>'New Capacity'!AG3</f>
        <v>0</v>
      </c>
    </row>
    <row r="175" spans="1:34" x14ac:dyDescent="0.25">
      <c r="A175" s="1" t="s">
        <v>89</v>
      </c>
      <c r="B175" s="1" t="s">
        <v>95</v>
      </c>
      <c r="C175" s="8">
        <f>'New Capacity'!B4</f>
        <v>0</v>
      </c>
      <c r="D175" s="8">
        <f>'New Capacity'!C4</f>
        <v>0</v>
      </c>
      <c r="E175" s="8">
        <f>'New Capacity'!D4</f>
        <v>0</v>
      </c>
      <c r="F175" s="8">
        <f>'New Capacity'!E4</f>
        <v>0</v>
      </c>
      <c r="G175" s="8">
        <f>'New Capacity'!F4</f>
        <v>0</v>
      </c>
      <c r="H175" s="8">
        <f>'New Capacity'!G4</f>
        <v>0</v>
      </c>
      <c r="I175" s="8">
        <f>'New Capacity'!H4</f>
        <v>0</v>
      </c>
      <c r="J175" s="8">
        <f>'New Capacity'!I4</f>
        <v>0</v>
      </c>
      <c r="K175" s="8">
        <f>'New Capacity'!J4</f>
        <v>0</v>
      </c>
      <c r="L175" s="8">
        <f>'New Capacity'!K4</f>
        <v>0</v>
      </c>
      <c r="M175" s="8">
        <f>'New Capacity'!L4</f>
        <v>0</v>
      </c>
      <c r="N175" s="8">
        <f>'New Capacity'!M4</f>
        <v>0</v>
      </c>
      <c r="O175" s="8">
        <f>'New Capacity'!N4</f>
        <v>0</v>
      </c>
      <c r="P175" s="8">
        <f>'New Capacity'!O4</f>
        <v>0</v>
      </c>
      <c r="Q175" s="8">
        <f>'New Capacity'!P4</f>
        <v>0</v>
      </c>
      <c r="R175" s="8">
        <f>'New Capacity'!Q4</f>
        <v>0</v>
      </c>
      <c r="S175" s="8">
        <f>'New Capacity'!R4</f>
        <v>0</v>
      </c>
      <c r="T175" s="8">
        <f>'New Capacity'!S4</f>
        <v>0.2</v>
      </c>
      <c r="U175" s="8">
        <f>'New Capacity'!T4</f>
        <v>0</v>
      </c>
      <c r="V175" s="8">
        <f>'New Capacity'!U4</f>
        <v>0</v>
      </c>
      <c r="W175" s="8">
        <f>'New Capacity'!V4</f>
        <v>0</v>
      </c>
      <c r="X175" s="8">
        <f>'New Capacity'!W4</f>
        <v>0</v>
      </c>
      <c r="Y175" s="8">
        <f>'New Capacity'!X4</f>
        <v>0</v>
      </c>
      <c r="Z175" s="8">
        <f>'New Capacity'!Y4</f>
        <v>0</v>
      </c>
      <c r="AA175" s="8">
        <f>'New Capacity'!Z4</f>
        <v>0</v>
      </c>
      <c r="AB175" s="8">
        <f>'New Capacity'!AA4</f>
        <v>0</v>
      </c>
      <c r="AC175" s="8">
        <f>'New Capacity'!AB4</f>
        <v>0</v>
      </c>
      <c r="AD175" s="8">
        <f>'New Capacity'!AC4</f>
        <v>0</v>
      </c>
      <c r="AE175" s="8">
        <f>'New Capacity'!AD4</f>
        <v>0</v>
      </c>
      <c r="AF175" s="8">
        <f>'New Capacity'!AE4</f>
        <v>0</v>
      </c>
      <c r="AG175" s="8">
        <f>'New Capacity'!AF4</f>
        <v>0</v>
      </c>
      <c r="AH175" s="8">
        <f>'New Capacity'!AG4</f>
        <v>0</v>
      </c>
    </row>
    <row r="176" spans="1:34" x14ac:dyDescent="0.25">
      <c r="A176" s="1" t="s">
        <v>90</v>
      </c>
      <c r="B176" s="1" t="s">
        <v>96</v>
      </c>
      <c r="C176" s="8">
        <f>'New Capacity'!B5</f>
        <v>0</v>
      </c>
      <c r="D176" s="8">
        <f>'New Capacity'!C5</f>
        <v>0</v>
      </c>
      <c r="E176" s="8">
        <f>'New Capacity'!D5</f>
        <v>0</v>
      </c>
      <c r="F176" s="8">
        <f>'New Capacity'!E5</f>
        <v>0</v>
      </c>
      <c r="G176" s="8">
        <f>'New Capacity'!F5</f>
        <v>0</v>
      </c>
      <c r="H176" s="8">
        <f>'New Capacity'!G5</f>
        <v>0</v>
      </c>
      <c r="I176" s="8">
        <f>'New Capacity'!H5</f>
        <v>0</v>
      </c>
      <c r="J176" s="8">
        <f>'New Capacity'!I5</f>
        <v>0</v>
      </c>
      <c r="K176" s="8">
        <f>'New Capacity'!J5</f>
        <v>0</v>
      </c>
      <c r="L176" s="8">
        <f>'New Capacity'!K5</f>
        <v>0</v>
      </c>
      <c r="M176" s="8">
        <f>'New Capacity'!L5</f>
        <v>0</v>
      </c>
      <c r="N176" s="8">
        <f>'New Capacity'!M5</f>
        <v>0</v>
      </c>
      <c r="O176" s="8">
        <f>'New Capacity'!N5</f>
        <v>0</v>
      </c>
      <c r="P176" s="8">
        <f>'New Capacity'!O5</f>
        <v>0</v>
      </c>
      <c r="Q176" s="8">
        <f>'New Capacity'!P5</f>
        <v>0</v>
      </c>
      <c r="R176" s="8">
        <f>'New Capacity'!Q5</f>
        <v>0</v>
      </c>
      <c r="S176" s="8">
        <f>'New Capacity'!R5</f>
        <v>0</v>
      </c>
      <c r="T176" s="8">
        <f>'New Capacity'!S5</f>
        <v>0.25</v>
      </c>
      <c r="U176" s="8">
        <f>'New Capacity'!T5</f>
        <v>0.25</v>
      </c>
      <c r="V176" s="8">
        <f>'New Capacity'!U5</f>
        <v>0</v>
      </c>
      <c r="W176" s="8">
        <f>'New Capacity'!V5</f>
        <v>0</v>
      </c>
      <c r="X176" s="8">
        <f>'New Capacity'!W5</f>
        <v>0</v>
      </c>
      <c r="Y176" s="8">
        <f>'New Capacity'!X5</f>
        <v>0</v>
      </c>
      <c r="Z176" s="8">
        <f>'New Capacity'!Y5</f>
        <v>0</v>
      </c>
      <c r="AA176" s="8">
        <f>'New Capacity'!Z5</f>
        <v>0</v>
      </c>
      <c r="AB176" s="8">
        <f>'New Capacity'!AA5</f>
        <v>0</v>
      </c>
      <c r="AC176" s="8">
        <f>'New Capacity'!AB5</f>
        <v>0</v>
      </c>
      <c r="AD176" s="8">
        <f>'New Capacity'!AC5</f>
        <v>0</v>
      </c>
      <c r="AE176" s="8">
        <f>'New Capacity'!AD5</f>
        <v>0</v>
      </c>
      <c r="AF176" s="8">
        <f>'New Capacity'!AE5</f>
        <v>0</v>
      </c>
      <c r="AG176" s="8">
        <f>'New Capacity'!AF5</f>
        <v>0</v>
      </c>
      <c r="AH176" s="8">
        <f>'New Capacity'!AG5</f>
        <v>0</v>
      </c>
    </row>
    <row r="177" spans="1:34" x14ac:dyDescent="0.25">
      <c r="A177" s="1" t="s">
        <v>24</v>
      </c>
      <c r="B177" s="1" t="s">
        <v>54</v>
      </c>
      <c r="C177" s="8">
        <f>'New Capacity'!B6</f>
        <v>0</v>
      </c>
      <c r="D177" s="8">
        <f>'New Capacity'!C6</f>
        <v>0</v>
      </c>
      <c r="E177" s="8">
        <f>'New Capacity'!D6</f>
        <v>0</v>
      </c>
      <c r="F177" s="8">
        <f>'New Capacity'!E6</f>
        <v>0</v>
      </c>
      <c r="G177" s="8">
        <f>'New Capacity'!F6</f>
        <v>0</v>
      </c>
      <c r="H177" s="8">
        <f>'New Capacity'!G6</f>
        <v>0</v>
      </c>
      <c r="I177" s="8">
        <f>'New Capacity'!H6</f>
        <v>0</v>
      </c>
      <c r="J177" s="8">
        <f>'New Capacity'!I6</f>
        <v>0</v>
      </c>
      <c r="K177" s="8">
        <f>'New Capacity'!J6</f>
        <v>0</v>
      </c>
      <c r="L177" s="8">
        <f>'New Capacity'!K6</f>
        <v>0</v>
      </c>
      <c r="M177" s="8">
        <f>'New Capacity'!L6</f>
        <v>0</v>
      </c>
      <c r="N177" s="8">
        <f>'New Capacity'!M6</f>
        <v>0</v>
      </c>
      <c r="O177" s="8">
        <f>'New Capacity'!N6</f>
        <v>0</v>
      </c>
      <c r="P177" s="8">
        <f>'New Capacity'!O6</f>
        <v>0</v>
      </c>
      <c r="Q177" s="8">
        <f>'New Capacity'!P6</f>
        <v>0</v>
      </c>
      <c r="R177" s="8">
        <f>'New Capacity'!Q6</f>
        <v>0</v>
      </c>
      <c r="S177" s="8">
        <f>'New Capacity'!R6</f>
        <v>0</v>
      </c>
      <c r="T177" s="8">
        <f>'New Capacity'!S6</f>
        <v>19.507289728</v>
      </c>
      <c r="U177" s="8">
        <f>'New Capacity'!T6</f>
        <v>0</v>
      </c>
      <c r="V177" s="8">
        <f>'New Capacity'!U6</f>
        <v>5.7538093967533399</v>
      </c>
      <c r="W177" s="8">
        <f>'New Capacity'!V6</f>
        <v>3.9102996231793501</v>
      </c>
      <c r="X177" s="8">
        <f>'New Capacity'!W6</f>
        <v>0</v>
      </c>
      <c r="Y177" s="8">
        <f>'New Capacity'!X6</f>
        <v>0</v>
      </c>
      <c r="Z177" s="8">
        <f>'New Capacity'!Y6</f>
        <v>44.149801252067299</v>
      </c>
      <c r="AA177" s="8">
        <f>'New Capacity'!Z6</f>
        <v>0</v>
      </c>
      <c r="AB177" s="8">
        <f>'New Capacity'!AA6</f>
        <v>0</v>
      </c>
      <c r="AC177" s="8">
        <f>'New Capacity'!AB6</f>
        <v>0</v>
      </c>
      <c r="AD177" s="8">
        <f>'New Capacity'!AC6</f>
        <v>0</v>
      </c>
      <c r="AE177" s="8">
        <f>'New Capacity'!AD6</f>
        <v>0</v>
      </c>
      <c r="AF177" s="8">
        <f>'New Capacity'!AE6</f>
        <v>0</v>
      </c>
      <c r="AG177" s="8">
        <f>'New Capacity'!AF6</f>
        <v>0</v>
      </c>
      <c r="AH177" s="8">
        <f>'New Capacity'!AG6</f>
        <v>0</v>
      </c>
    </row>
    <row r="178" spans="1:34" x14ac:dyDescent="0.25">
      <c r="A178" s="1" t="s">
        <v>25</v>
      </c>
      <c r="B178" s="1" t="s">
        <v>55</v>
      </c>
      <c r="C178" s="8">
        <f>'New Capacity'!B7</f>
        <v>5.4779734943999996</v>
      </c>
      <c r="D178" s="8">
        <f>'New Capacity'!C7</f>
        <v>0</v>
      </c>
      <c r="E178" s="8">
        <f>'New Capacity'!D7</f>
        <v>0</v>
      </c>
      <c r="F178" s="8">
        <f>'New Capacity'!E7</f>
        <v>31.241870035200002</v>
      </c>
      <c r="G178" s="8">
        <f>'New Capacity'!F7</f>
        <v>0</v>
      </c>
      <c r="H178" s="8">
        <f>'New Capacity'!G7</f>
        <v>0</v>
      </c>
      <c r="I178" s="8">
        <f>'New Capacity'!H7</f>
        <v>0</v>
      </c>
      <c r="J178" s="8">
        <f>'New Capacity'!I7</f>
        <v>0</v>
      </c>
      <c r="K178" s="8">
        <f>'New Capacity'!J7</f>
        <v>0</v>
      </c>
      <c r="L178" s="8">
        <f>'New Capacity'!K7</f>
        <v>0</v>
      </c>
      <c r="M178" s="8">
        <f>'New Capacity'!L7</f>
        <v>0</v>
      </c>
      <c r="N178" s="8">
        <f>'New Capacity'!M7</f>
        <v>0</v>
      </c>
      <c r="O178" s="8">
        <f>'New Capacity'!N7</f>
        <v>0</v>
      </c>
      <c r="P178" s="8">
        <f>'New Capacity'!O7</f>
        <v>0</v>
      </c>
      <c r="Q178" s="8">
        <f>'New Capacity'!P7</f>
        <v>0</v>
      </c>
      <c r="R178" s="8">
        <f>'New Capacity'!Q7</f>
        <v>7.9767599903999704</v>
      </c>
      <c r="S178" s="8">
        <f>'New Capacity'!R7</f>
        <v>19.964839827468399</v>
      </c>
      <c r="T178" s="8">
        <f>'New Capacity'!S7</f>
        <v>0</v>
      </c>
      <c r="U178" s="8">
        <f>'New Capacity'!T7</f>
        <v>0</v>
      </c>
      <c r="V178" s="8">
        <f>'New Capacity'!U7</f>
        <v>0</v>
      </c>
      <c r="W178" s="8">
        <f>'New Capacity'!V7</f>
        <v>0</v>
      </c>
      <c r="X178" s="8">
        <f>'New Capacity'!W7</f>
        <v>0</v>
      </c>
      <c r="Y178" s="8">
        <f>'New Capacity'!X7</f>
        <v>1.7463805381552</v>
      </c>
      <c r="Z178" s="8">
        <f>'New Capacity'!Y7</f>
        <v>6.8122142022327301</v>
      </c>
      <c r="AA178" s="8">
        <f>'New Capacity'!Z7</f>
        <v>0</v>
      </c>
      <c r="AB178" s="8">
        <f>'New Capacity'!AA7</f>
        <v>0</v>
      </c>
      <c r="AC178" s="8">
        <f>'New Capacity'!AB7</f>
        <v>0</v>
      </c>
      <c r="AD178" s="8">
        <f>'New Capacity'!AC7</f>
        <v>0</v>
      </c>
      <c r="AE178" s="8">
        <f>'New Capacity'!AD7</f>
        <v>0</v>
      </c>
      <c r="AF178" s="8">
        <f>'New Capacity'!AE7</f>
        <v>0</v>
      </c>
      <c r="AG178" s="8">
        <f>'New Capacity'!AF7</f>
        <v>0</v>
      </c>
      <c r="AH178" s="8">
        <f>'New Capacity'!AG7</f>
        <v>0</v>
      </c>
    </row>
    <row r="179" spans="1:34" x14ac:dyDescent="0.25">
      <c r="A179" s="1" t="s">
        <v>26</v>
      </c>
      <c r="B179" s="1" t="s">
        <v>56</v>
      </c>
      <c r="C179" s="8">
        <f>'New Capacity'!B8</f>
        <v>0</v>
      </c>
      <c r="D179" s="8">
        <f>'New Capacity'!C8</f>
        <v>0</v>
      </c>
      <c r="E179" s="8">
        <f>'New Capacity'!D8</f>
        <v>53.228577606593902</v>
      </c>
      <c r="F179" s="8">
        <f>'New Capacity'!E8</f>
        <v>0</v>
      </c>
      <c r="G179" s="8">
        <f>'New Capacity'!F8</f>
        <v>0</v>
      </c>
      <c r="H179" s="8">
        <f>'New Capacity'!G8</f>
        <v>0</v>
      </c>
      <c r="I179" s="8">
        <f>'New Capacity'!H8</f>
        <v>0</v>
      </c>
      <c r="J179" s="8">
        <f>'New Capacity'!I8</f>
        <v>0</v>
      </c>
      <c r="K179" s="8">
        <f>'New Capacity'!J8</f>
        <v>0</v>
      </c>
      <c r="L179" s="8">
        <f>'New Capacity'!K8</f>
        <v>0</v>
      </c>
      <c r="M179" s="8">
        <f>'New Capacity'!L8</f>
        <v>0</v>
      </c>
      <c r="N179" s="8">
        <f>'New Capacity'!M8</f>
        <v>0</v>
      </c>
      <c r="O179" s="8">
        <f>'New Capacity'!N8</f>
        <v>0</v>
      </c>
      <c r="P179" s="8">
        <f>'New Capacity'!O8</f>
        <v>0</v>
      </c>
      <c r="Q179" s="8">
        <f>'New Capacity'!P8</f>
        <v>0</v>
      </c>
      <c r="R179" s="8">
        <f>'New Capacity'!Q8</f>
        <v>0</v>
      </c>
      <c r="S179" s="8">
        <f>'New Capacity'!R8</f>
        <v>0</v>
      </c>
      <c r="T179" s="8">
        <f>'New Capacity'!S8</f>
        <v>0</v>
      </c>
      <c r="U179" s="8">
        <f>'New Capacity'!T8</f>
        <v>0</v>
      </c>
      <c r="V179" s="8">
        <f>'New Capacity'!U8</f>
        <v>0</v>
      </c>
      <c r="W179" s="8">
        <f>'New Capacity'!V8</f>
        <v>0</v>
      </c>
      <c r="X179" s="8">
        <f>'New Capacity'!W8</f>
        <v>0</v>
      </c>
      <c r="Y179" s="8">
        <f>'New Capacity'!X8</f>
        <v>0</v>
      </c>
      <c r="Z179" s="8">
        <f>'New Capacity'!Y8</f>
        <v>0</v>
      </c>
      <c r="AA179" s="8">
        <f>'New Capacity'!Z8</f>
        <v>0</v>
      </c>
      <c r="AB179" s="8">
        <f>'New Capacity'!AA8</f>
        <v>0</v>
      </c>
      <c r="AC179" s="8">
        <f>'New Capacity'!AB8</f>
        <v>0</v>
      </c>
      <c r="AD179" s="8">
        <f>'New Capacity'!AC8</f>
        <v>0</v>
      </c>
      <c r="AE179" s="8">
        <f>'New Capacity'!AD8</f>
        <v>0</v>
      </c>
      <c r="AF179" s="8">
        <f>'New Capacity'!AE8</f>
        <v>0</v>
      </c>
      <c r="AG179" s="8">
        <f>'New Capacity'!AF8</f>
        <v>0</v>
      </c>
      <c r="AH179" s="8">
        <f>'New Capacity'!AG8</f>
        <v>0</v>
      </c>
    </row>
    <row r="180" spans="1:34" x14ac:dyDescent="0.25">
      <c r="A180" s="1" t="s">
        <v>27</v>
      </c>
      <c r="B180" s="1" t="s">
        <v>57</v>
      </c>
      <c r="C180" s="8">
        <f>'New Capacity'!B9</f>
        <v>70.277163752359101</v>
      </c>
      <c r="D180" s="8">
        <f>'New Capacity'!C9</f>
        <v>0</v>
      </c>
      <c r="E180" s="8">
        <f>'New Capacity'!D9</f>
        <v>0</v>
      </c>
      <c r="F180" s="8">
        <f>'New Capacity'!E9</f>
        <v>0</v>
      </c>
      <c r="G180" s="8">
        <f>'New Capacity'!F9</f>
        <v>0</v>
      </c>
      <c r="H180" s="8">
        <f>'New Capacity'!G9</f>
        <v>0</v>
      </c>
      <c r="I180" s="8">
        <f>'New Capacity'!H9</f>
        <v>0</v>
      </c>
      <c r="J180" s="8">
        <f>'New Capacity'!I9</f>
        <v>0</v>
      </c>
      <c r="K180" s="8">
        <f>'New Capacity'!J9</f>
        <v>0</v>
      </c>
      <c r="L180" s="8">
        <f>'New Capacity'!K9</f>
        <v>0</v>
      </c>
      <c r="M180" s="8">
        <f>'New Capacity'!L9</f>
        <v>0</v>
      </c>
      <c r="N180" s="8">
        <f>'New Capacity'!M9</f>
        <v>0</v>
      </c>
      <c r="O180" s="8">
        <f>'New Capacity'!N9</f>
        <v>0</v>
      </c>
      <c r="P180" s="8">
        <f>'New Capacity'!O9</f>
        <v>0</v>
      </c>
      <c r="Q180" s="8">
        <f>'New Capacity'!P9</f>
        <v>0</v>
      </c>
      <c r="R180" s="8">
        <f>'New Capacity'!Q9</f>
        <v>0</v>
      </c>
      <c r="S180" s="8">
        <f>'New Capacity'!R9</f>
        <v>0</v>
      </c>
      <c r="T180" s="8">
        <f>'New Capacity'!S9</f>
        <v>0</v>
      </c>
      <c r="U180" s="8">
        <f>'New Capacity'!T9</f>
        <v>0</v>
      </c>
      <c r="V180" s="8">
        <f>'New Capacity'!U9</f>
        <v>0</v>
      </c>
      <c r="W180" s="8">
        <f>'New Capacity'!V9</f>
        <v>0</v>
      </c>
      <c r="X180" s="8">
        <f>'New Capacity'!W9</f>
        <v>0</v>
      </c>
      <c r="Y180" s="8">
        <f>'New Capacity'!X9</f>
        <v>0</v>
      </c>
      <c r="Z180" s="8">
        <f>'New Capacity'!Y9</f>
        <v>0</v>
      </c>
      <c r="AA180" s="8">
        <f>'New Capacity'!Z9</f>
        <v>0</v>
      </c>
      <c r="AB180" s="8">
        <f>'New Capacity'!AA9</f>
        <v>0</v>
      </c>
      <c r="AC180" s="8">
        <f>'New Capacity'!AB9</f>
        <v>0</v>
      </c>
      <c r="AD180" s="8">
        <f>'New Capacity'!AC9</f>
        <v>0</v>
      </c>
      <c r="AE180" s="8">
        <f>'New Capacity'!AD9</f>
        <v>0</v>
      </c>
      <c r="AF180" s="8">
        <f>'New Capacity'!AE9</f>
        <v>0</v>
      </c>
      <c r="AG180" s="8">
        <f>'New Capacity'!AF9</f>
        <v>0</v>
      </c>
      <c r="AH180" s="8">
        <f>'New Capacity'!AG9</f>
        <v>0</v>
      </c>
    </row>
    <row r="181" spans="1:34" x14ac:dyDescent="0.25">
      <c r="A181" s="1" t="s">
        <v>28</v>
      </c>
      <c r="B181" s="1" t="s">
        <v>97</v>
      </c>
      <c r="C181" s="8">
        <f>'New Capacity'!B10</f>
        <v>0</v>
      </c>
      <c r="D181" s="8">
        <f>'New Capacity'!C10</f>
        <v>0</v>
      </c>
      <c r="E181" s="8">
        <f>'New Capacity'!D10</f>
        <v>0</v>
      </c>
      <c r="F181" s="8">
        <f>'New Capacity'!E10</f>
        <v>0</v>
      </c>
      <c r="G181" s="8">
        <f>'New Capacity'!F10</f>
        <v>0</v>
      </c>
      <c r="H181" s="8">
        <f>'New Capacity'!G10</f>
        <v>0</v>
      </c>
      <c r="I181" s="8">
        <f>'New Capacity'!H10</f>
        <v>0</v>
      </c>
      <c r="J181" s="8">
        <f>'New Capacity'!I10</f>
        <v>0</v>
      </c>
      <c r="K181" s="8">
        <f>'New Capacity'!J10</f>
        <v>0</v>
      </c>
      <c r="L181" s="8">
        <f>'New Capacity'!K10</f>
        <v>0</v>
      </c>
      <c r="M181" s="8">
        <f>'New Capacity'!L10</f>
        <v>0</v>
      </c>
      <c r="N181" s="8">
        <f>'New Capacity'!M10</f>
        <v>0</v>
      </c>
      <c r="O181" s="8">
        <f>'New Capacity'!N10</f>
        <v>0</v>
      </c>
      <c r="P181" s="8">
        <f>'New Capacity'!O10</f>
        <v>0</v>
      </c>
      <c r="Q181" s="8">
        <f>'New Capacity'!P10</f>
        <v>0</v>
      </c>
      <c r="R181" s="8">
        <f>'New Capacity'!Q10</f>
        <v>0</v>
      </c>
      <c r="S181" s="8">
        <f>'New Capacity'!R10</f>
        <v>0</v>
      </c>
      <c r="T181" s="8">
        <f>'New Capacity'!S10</f>
        <v>3</v>
      </c>
      <c r="U181" s="8">
        <f>'New Capacity'!T10</f>
        <v>0</v>
      </c>
      <c r="V181" s="8">
        <f>'New Capacity'!U10</f>
        <v>1</v>
      </c>
      <c r="W181" s="8">
        <f>'New Capacity'!V10</f>
        <v>0</v>
      </c>
      <c r="X181" s="8">
        <f>'New Capacity'!W10</f>
        <v>0</v>
      </c>
      <c r="Y181" s="8">
        <f>'New Capacity'!X10</f>
        <v>0</v>
      </c>
      <c r="Z181" s="8">
        <f>'New Capacity'!Y10</f>
        <v>0</v>
      </c>
      <c r="AA181" s="8">
        <f>'New Capacity'!Z10</f>
        <v>0</v>
      </c>
      <c r="AB181" s="8">
        <f>'New Capacity'!AA10</f>
        <v>0</v>
      </c>
      <c r="AC181" s="8">
        <f>'New Capacity'!AB10</f>
        <v>0</v>
      </c>
      <c r="AD181" s="8">
        <f>'New Capacity'!AC10</f>
        <v>0</v>
      </c>
      <c r="AE181" s="8">
        <f>'New Capacity'!AD10</f>
        <v>0</v>
      </c>
      <c r="AF181" s="8">
        <f>'New Capacity'!AE10</f>
        <v>0</v>
      </c>
      <c r="AG181" s="8">
        <f>'New Capacity'!AF10</f>
        <v>0</v>
      </c>
      <c r="AH181" s="8">
        <f>'New Capacity'!AG10</f>
        <v>0</v>
      </c>
    </row>
    <row r="182" spans="1:34" x14ac:dyDescent="0.25">
      <c r="A182" s="1" t="s">
        <v>29</v>
      </c>
      <c r="B182" s="1" t="s">
        <v>63</v>
      </c>
      <c r="C182" s="8">
        <f>'New Capacity'!B11</f>
        <v>12.6929292929293</v>
      </c>
      <c r="D182" s="8">
        <f>'New Capacity'!C11</f>
        <v>0</v>
      </c>
      <c r="E182" s="8">
        <f>'New Capacity'!D11</f>
        <v>0</v>
      </c>
      <c r="F182" s="8">
        <f>'New Capacity'!E11</f>
        <v>0</v>
      </c>
      <c r="G182" s="8">
        <f>'New Capacity'!F11</f>
        <v>0</v>
      </c>
      <c r="H182" s="8">
        <f>'New Capacity'!G11</f>
        <v>0</v>
      </c>
      <c r="I182" s="8">
        <f>'New Capacity'!H11</f>
        <v>0</v>
      </c>
      <c r="J182" s="8">
        <f>'New Capacity'!I11</f>
        <v>0</v>
      </c>
      <c r="K182" s="8">
        <f>'New Capacity'!J11</f>
        <v>0</v>
      </c>
      <c r="L182" s="8">
        <f>'New Capacity'!K11</f>
        <v>0</v>
      </c>
      <c r="M182" s="8">
        <f>'New Capacity'!L11</f>
        <v>0</v>
      </c>
      <c r="N182" s="8">
        <f>'New Capacity'!M11</f>
        <v>0</v>
      </c>
      <c r="O182" s="8">
        <f>'New Capacity'!N11</f>
        <v>0</v>
      </c>
      <c r="P182" s="8">
        <f>'New Capacity'!O11</f>
        <v>0</v>
      </c>
      <c r="Q182" s="8">
        <f>'New Capacity'!P11</f>
        <v>0</v>
      </c>
      <c r="R182" s="8">
        <f>'New Capacity'!Q11</f>
        <v>0</v>
      </c>
      <c r="S182" s="8">
        <f>'New Capacity'!R11</f>
        <v>0</v>
      </c>
      <c r="T182" s="8">
        <f>'New Capacity'!S11</f>
        <v>0</v>
      </c>
      <c r="U182" s="8">
        <f>'New Capacity'!T11</f>
        <v>0</v>
      </c>
      <c r="V182" s="8">
        <f>'New Capacity'!U11</f>
        <v>0</v>
      </c>
      <c r="W182" s="8">
        <f>'New Capacity'!V11</f>
        <v>0</v>
      </c>
      <c r="X182" s="8">
        <f>'New Capacity'!W11</f>
        <v>0</v>
      </c>
      <c r="Y182" s="8">
        <f>'New Capacity'!X11</f>
        <v>0</v>
      </c>
      <c r="Z182" s="8">
        <f>'New Capacity'!Y11</f>
        <v>0</v>
      </c>
      <c r="AA182" s="8">
        <f>'New Capacity'!Z11</f>
        <v>0</v>
      </c>
      <c r="AB182" s="8">
        <f>'New Capacity'!AA11</f>
        <v>0</v>
      </c>
      <c r="AC182" s="8">
        <f>'New Capacity'!AB11</f>
        <v>0</v>
      </c>
      <c r="AD182" s="8">
        <f>'New Capacity'!AC11</f>
        <v>0</v>
      </c>
      <c r="AE182" s="8">
        <f>'New Capacity'!AD11</f>
        <v>0</v>
      </c>
      <c r="AF182" s="8">
        <f>'New Capacity'!AE11</f>
        <v>0</v>
      </c>
      <c r="AG182" s="8">
        <f>'New Capacity'!AF11</f>
        <v>0</v>
      </c>
      <c r="AH182" s="8">
        <f>'New Capacity'!AG11</f>
        <v>0</v>
      </c>
    </row>
    <row r="183" spans="1:34" x14ac:dyDescent="0.25">
      <c r="A183" s="1" t="s">
        <v>30</v>
      </c>
      <c r="B183" s="1" t="s">
        <v>64</v>
      </c>
      <c r="C183" s="8">
        <f>'New Capacity'!B12</f>
        <v>80.322537600000004</v>
      </c>
      <c r="D183" s="8">
        <f>'New Capacity'!C12</f>
        <v>2.5855552000000301</v>
      </c>
      <c r="E183" s="8">
        <f>'New Capacity'!D12</f>
        <v>2.3711104000000298</v>
      </c>
      <c r="F183" s="8">
        <f>'New Capacity'!E12</f>
        <v>0</v>
      </c>
      <c r="G183" s="8">
        <f>'New Capacity'!F12</f>
        <v>0</v>
      </c>
      <c r="H183" s="8">
        <f>'New Capacity'!G12</f>
        <v>0</v>
      </c>
      <c r="I183" s="8">
        <f>'New Capacity'!H12</f>
        <v>0</v>
      </c>
      <c r="J183" s="8">
        <f>'New Capacity'!I12</f>
        <v>0</v>
      </c>
      <c r="K183" s="8">
        <f>'New Capacity'!J12</f>
        <v>0</v>
      </c>
      <c r="L183" s="8">
        <f>'New Capacity'!K12</f>
        <v>0</v>
      </c>
      <c r="M183" s="8">
        <f>'New Capacity'!L12</f>
        <v>0</v>
      </c>
      <c r="N183" s="8">
        <f>'New Capacity'!M12</f>
        <v>0</v>
      </c>
      <c r="O183" s="8">
        <f>'New Capacity'!N12</f>
        <v>0</v>
      </c>
      <c r="P183" s="8">
        <f>'New Capacity'!O12</f>
        <v>0</v>
      </c>
      <c r="Q183" s="8">
        <f>'New Capacity'!P12</f>
        <v>0</v>
      </c>
      <c r="R183" s="8">
        <f>'New Capacity'!Q12</f>
        <v>0</v>
      </c>
      <c r="S183" s="8">
        <f>'New Capacity'!R12</f>
        <v>0</v>
      </c>
      <c r="T183" s="8">
        <f>'New Capacity'!S12</f>
        <v>0</v>
      </c>
      <c r="U183" s="8">
        <f>'New Capacity'!T12</f>
        <v>0</v>
      </c>
      <c r="V183" s="8">
        <f>'New Capacity'!U12</f>
        <v>0</v>
      </c>
      <c r="W183" s="8">
        <f>'New Capacity'!V12</f>
        <v>0</v>
      </c>
      <c r="X183" s="8">
        <f>'New Capacity'!W12</f>
        <v>0</v>
      </c>
      <c r="Y183" s="8">
        <f>'New Capacity'!X12</f>
        <v>0</v>
      </c>
      <c r="Z183" s="8">
        <f>'New Capacity'!Y12</f>
        <v>0</v>
      </c>
      <c r="AA183" s="8">
        <f>'New Capacity'!Z12</f>
        <v>0</v>
      </c>
      <c r="AB183" s="8">
        <f>'New Capacity'!AA12</f>
        <v>0</v>
      </c>
      <c r="AC183" s="8">
        <f>'New Capacity'!AB12</f>
        <v>0</v>
      </c>
      <c r="AD183" s="8">
        <f>'New Capacity'!AC12</f>
        <v>0</v>
      </c>
      <c r="AE183" s="8">
        <f>'New Capacity'!AD12</f>
        <v>0</v>
      </c>
      <c r="AF183" s="8">
        <f>'New Capacity'!AE12</f>
        <v>0</v>
      </c>
      <c r="AG183" s="8">
        <f>'New Capacity'!AF12</f>
        <v>0</v>
      </c>
      <c r="AH183" s="8">
        <f>'New Capacity'!AG12</f>
        <v>0</v>
      </c>
    </row>
    <row r="184" spans="1:34" x14ac:dyDescent="0.25">
      <c r="A184" s="1" t="s">
        <v>31</v>
      </c>
      <c r="B184" s="1" t="s">
        <v>65</v>
      </c>
      <c r="C184" s="8">
        <f>'New Capacity'!B13</f>
        <v>0</v>
      </c>
      <c r="D184" s="8">
        <f>'New Capacity'!C13</f>
        <v>0.01</v>
      </c>
      <c r="E184" s="8">
        <f>'New Capacity'!D13</f>
        <v>0.01</v>
      </c>
      <c r="F184" s="8">
        <f>'New Capacity'!E13</f>
        <v>0.2</v>
      </c>
      <c r="G184" s="8">
        <f>'New Capacity'!F13</f>
        <v>0.2</v>
      </c>
      <c r="H184" s="8">
        <f>'New Capacity'!G13</f>
        <v>0.2</v>
      </c>
      <c r="I184" s="8">
        <f>'New Capacity'!H13</f>
        <v>0</v>
      </c>
      <c r="J184" s="8">
        <f>'New Capacity'!I13</f>
        <v>0</v>
      </c>
      <c r="K184" s="8">
        <f>'New Capacity'!J13</f>
        <v>0</v>
      </c>
      <c r="L184" s="8">
        <f>'New Capacity'!K13</f>
        <v>0</v>
      </c>
      <c r="M184" s="8">
        <f>'New Capacity'!L13</f>
        <v>0</v>
      </c>
      <c r="N184" s="8">
        <f>'New Capacity'!M13</f>
        <v>0</v>
      </c>
      <c r="O184" s="8">
        <f>'New Capacity'!N13</f>
        <v>0</v>
      </c>
      <c r="P184" s="8">
        <f>'New Capacity'!O13</f>
        <v>0</v>
      </c>
      <c r="Q184" s="8">
        <f>'New Capacity'!P13</f>
        <v>0</v>
      </c>
      <c r="R184" s="8">
        <f>'New Capacity'!Q13</f>
        <v>0.2</v>
      </c>
      <c r="S184" s="8">
        <f>'New Capacity'!R13</f>
        <v>0.2</v>
      </c>
      <c r="T184" s="8">
        <f>'New Capacity'!S13</f>
        <v>0.2</v>
      </c>
      <c r="U184" s="8">
        <f>'New Capacity'!T13</f>
        <v>0.2</v>
      </c>
      <c r="V184" s="8">
        <f>'New Capacity'!U13</f>
        <v>0</v>
      </c>
      <c r="W184" s="8">
        <f>'New Capacity'!V13</f>
        <v>0</v>
      </c>
      <c r="X184" s="8">
        <f>'New Capacity'!W13</f>
        <v>0</v>
      </c>
      <c r="Y184" s="8">
        <f>'New Capacity'!X13</f>
        <v>0</v>
      </c>
      <c r="Z184" s="8">
        <f>'New Capacity'!Y13</f>
        <v>0</v>
      </c>
      <c r="AA184" s="8">
        <f>'New Capacity'!Z13</f>
        <v>0</v>
      </c>
      <c r="AB184" s="8">
        <f>'New Capacity'!AA13</f>
        <v>0</v>
      </c>
      <c r="AC184" s="8">
        <f>'New Capacity'!AB13</f>
        <v>0</v>
      </c>
      <c r="AD184" s="8">
        <f>'New Capacity'!AC13</f>
        <v>0</v>
      </c>
      <c r="AE184" s="8">
        <f>'New Capacity'!AD13</f>
        <v>0</v>
      </c>
      <c r="AF184" s="8">
        <f>'New Capacity'!AE13</f>
        <v>0</v>
      </c>
      <c r="AG184" s="8">
        <f>'New Capacity'!AF13</f>
        <v>0</v>
      </c>
      <c r="AH184" s="8">
        <f>'New Capacity'!AG13</f>
        <v>0</v>
      </c>
    </row>
    <row r="185" spans="1:34" x14ac:dyDescent="0.25">
      <c r="A185" s="1" t="s">
        <v>32</v>
      </c>
      <c r="B185" s="1" t="s">
        <v>66</v>
      </c>
      <c r="C185" s="8">
        <f>'New Capacity'!B14</f>
        <v>0</v>
      </c>
      <c r="D185" s="8">
        <f>'New Capacity'!C14</f>
        <v>0</v>
      </c>
      <c r="E185" s="8">
        <f>'New Capacity'!D14</f>
        <v>0</v>
      </c>
      <c r="F185" s="8">
        <f>'New Capacity'!E14</f>
        <v>0</v>
      </c>
      <c r="G185" s="8">
        <f>'New Capacity'!F14</f>
        <v>0</v>
      </c>
      <c r="H185" s="8">
        <f>'New Capacity'!G14</f>
        <v>0</v>
      </c>
      <c r="I185" s="8">
        <f>'New Capacity'!H14</f>
        <v>0</v>
      </c>
      <c r="J185" s="8">
        <f>'New Capacity'!I14</f>
        <v>0</v>
      </c>
      <c r="K185" s="8">
        <f>'New Capacity'!J14</f>
        <v>0</v>
      </c>
      <c r="L185" s="8">
        <f>'New Capacity'!K14</f>
        <v>0</v>
      </c>
      <c r="M185" s="8">
        <f>'New Capacity'!L14</f>
        <v>0</v>
      </c>
      <c r="N185" s="8">
        <f>'New Capacity'!M14</f>
        <v>0</v>
      </c>
      <c r="O185" s="8">
        <f>'New Capacity'!N14</f>
        <v>0</v>
      </c>
      <c r="P185" s="8">
        <f>'New Capacity'!O14</f>
        <v>0</v>
      </c>
      <c r="Q185" s="8">
        <f>'New Capacity'!P14</f>
        <v>0</v>
      </c>
      <c r="R185" s="8">
        <f>'New Capacity'!Q14</f>
        <v>0</v>
      </c>
      <c r="S185" s="8">
        <f>'New Capacity'!R14</f>
        <v>0</v>
      </c>
      <c r="T185" s="8">
        <f>'New Capacity'!S14</f>
        <v>0</v>
      </c>
      <c r="U185" s="8">
        <f>'New Capacity'!T14</f>
        <v>0</v>
      </c>
      <c r="V185" s="8">
        <f>'New Capacity'!U14</f>
        <v>0</v>
      </c>
      <c r="W185" s="8">
        <f>'New Capacity'!V14</f>
        <v>0</v>
      </c>
      <c r="X185" s="8">
        <f>'New Capacity'!W14</f>
        <v>0</v>
      </c>
      <c r="Y185" s="8">
        <f>'New Capacity'!X14</f>
        <v>0</v>
      </c>
      <c r="Z185" s="8">
        <f>'New Capacity'!Y14</f>
        <v>0</v>
      </c>
      <c r="AA185" s="8">
        <f>'New Capacity'!Z14</f>
        <v>0</v>
      </c>
      <c r="AB185" s="8">
        <f>'New Capacity'!AA14</f>
        <v>0</v>
      </c>
      <c r="AC185" s="8">
        <f>'New Capacity'!AB14</f>
        <v>0</v>
      </c>
      <c r="AD185" s="8">
        <f>'New Capacity'!AC14</f>
        <v>0</v>
      </c>
      <c r="AE185" s="8">
        <f>'New Capacity'!AD14</f>
        <v>0</v>
      </c>
      <c r="AF185" s="8">
        <f>'New Capacity'!AE14</f>
        <v>0</v>
      </c>
      <c r="AG185" s="8">
        <f>'New Capacity'!AF14</f>
        <v>0</v>
      </c>
      <c r="AH185" s="8">
        <f>'New Capacity'!AG14</f>
        <v>0</v>
      </c>
    </row>
    <row r="186" spans="1:34" x14ac:dyDescent="0.25">
      <c r="A186" s="1" t="s">
        <v>91</v>
      </c>
      <c r="B186" s="1" t="s">
        <v>98</v>
      </c>
      <c r="C186" s="8">
        <f>'New Capacity'!B15</f>
        <v>0</v>
      </c>
      <c r="D186" s="8">
        <f>'New Capacity'!C15</f>
        <v>0</v>
      </c>
      <c r="E186" s="8">
        <f>'New Capacity'!D15</f>
        <v>0</v>
      </c>
      <c r="F186" s="8">
        <f>'New Capacity'!E15</f>
        <v>0</v>
      </c>
      <c r="G186" s="8">
        <f>'New Capacity'!F15</f>
        <v>0.7</v>
      </c>
      <c r="H186" s="8">
        <f>'New Capacity'!G15</f>
        <v>0</v>
      </c>
      <c r="I186" s="8">
        <f>'New Capacity'!H15</f>
        <v>0</v>
      </c>
      <c r="J186" s="8">
        <f>'New Capacity'!I15</f>
        <v>0</v>
      </c>
      <c r="K186" s="8">
        <f>'New Capacity'!J15</f>
        <v>0</v>
      </c>
      <c r="L186" s="8">
        <f>'New Capacity'!K15</f>
        <v>0</v>
      </c>
      <c r="M186" s="8">
        <f>'New Capacity'!L15</f>
        <v>0</v>
      </c>
      <c r="N186" s="8">
        <f>'New Capacity'!M15</f>
        <v>0</v>
      </c>
      <c r="O186" s="8">
        <f>'New Capacity'!N15</f>
        <v>0</v>
      </c>
      <c r="P186" s="8">
        <f>'New Capacity'!O15</f>
        <v>0</v>
      </c>
      <c r="Q186" s="8">
        <f>'New Capacity'!P15</f>
        <v>0</v>
      </c>
      <c r="R186" s="8">
        <f>'New Capacity'!Q15</f>
        <v>0</v>
      </c>
      <c r="S186" s="8">
        <f>'New Capacity'!R15</f>
        <v>0</v>
      </c>
      <c r="T186" s="8">
        <f>'New Capacity'!S15</f>
        <v>0</v>
      </c>
      <c r="U186" s="8">
        <f>'New Capacity'!T15</f>
        <v>0</v>
      </c>
      <c r="V186" s="8">
        <f>'New Capacity'!U15</f>
        <v>0</v>
      </c>
      <c r="W186" s="8">
        <f>'New Capacity'!V15</f>
        <v>0</v>
      </c>
      <c r="X186" s="8">
        <f>'New Capacity'!W15</f>
        <v>0</v>
      </c>
      <c r="Y186" s="8">
        <f>'New Capacity'!X15</f>
        <v>0</v>
      </c>
      <c r="Z186" s="8">
        <f>'New Capacity'!Y15</f>
        <v>0</v>
      </c>
      <c r="AA186" s="8">
        <f>'New Capacity'!Z15</f>
        <v>0</v>
      </c>
      <c r="AB186" s="8">
        <f>'New Capacity'!AA15</f>
        <v>0</v>
      </c>
      <c r="AC186" s="8">
        <f>'New Capacity'!AB15</f>
        <v>0</v>
      </c>
      <c r="AD186" s="8">
        <f>'New Capacity'!AC15</f>
        <v>0</v>
      </c>
      <c r="AE186" s="8">
        <f>'New Capacity'!AD15</f>
        <v>0</v>
      </c>
      <c r="AF186" s="8">
        <f>'New Capacity'!AE15</f>
        <v>0</v>
      </c>
      <c r="AG186" s="8">
        <f>'New Capacity'!AF15</f>
        <v>0</v>
      </c>
      <c r="AH186" s="8">
        <f>'New Capacity'!AG15</f>
        <v>0</v>
      </c>
    </row>
    <row r="187" spans="1:34" x14ac:dyDescent="0.25">
      <c r="A187" s="1" t="s">
        <v>33</v>
      </c>
      <c r="B187" s="1" t="s">
        <v>69</v>
      </c>
      <c r="C187" s="8">
        <f>'New Capacity'!B16</f>
        <v>0</v>
      </c>
      <c r="D187" s="8">
        <f>'New Capacity'!C16</f>
        <v>0</v>
      </c>
      <c r="E187" s="8">
        <f>'New Capacity'!D16</f>
        <v>0</v>
      </c>
      <c r="F187" s="8">
        <f>'New Capacity'!E16</f>
        <v>2.99170317428805</v>
      </c>
      <c r="G187" s="8">
        <f>'New Capacity'!F16</f>
        <v>4.1167582114570601E-3</v>
      </c>
      <c r="H187" s="8">
        <f>'New Capacity'!G16</f>
        <v>4.1167582114581599E-3</v>
      </c>
      <c r="I187" s="8">
        <f>'New Capacity'!H16</f>
        <v>4.1167582114570601E-3</v>
      </c>
      <c r="J187" s="8">
        <f>'New Capacity'!I16</f>
        <v>4.1167582114570601E-3</v>
      </c>
      <c r="K187" s="8">
        <f>'New Capacity'!J16</f>
        <v>4.1167582114581703E-3</v>
      </c>
      <c r="L187" s="8">
        <f>'New Capacity'!K16</f>
        <v>4.1167582114570601E-3</v>
      </c>
      <c r="M187" s="8">
        <f>'New Capacity'!L16</f>
        <v>5.2370789491100703E-2</v>
      </c>
      <c r="N187" s="8">
        <f>'New Capacity'!M16</f>
        <v>4.1167582114559603E-3</v>
      </c>
      <c r="O187" s="8">
        <f>'New Capacity'!N16</f>
        <v>5.9551540820153001E-2</v>
      </c>
      <c r="P187" s="8">
        <f>'New Capacity'!O16</f>
        <v>5.9551540820153001E-2</v>
      </c>
      <c r="Q187" s="8">
        <f>'New Capacity'!P16</f>
        <v>5.9551540820154097E-2</v>
      </c>
      <c r="R187" s="8">
        <f>'New Capacity'!Q16</f>
        <v>0.107805572099793</v>
      </c>
      <c r="S187" s="8">
        <f>'New Capacity'!R16</f>
        <v>5.9551540820151502E-2</v>
      </c>
      <c r="T187" s="8">
        <f>'New Capacity'!S16</f>
        <v>5.9551540820155E-2</v>
      </c>
      <c r="U187" s="8">
        <f>'New Capacity'!T16</f>
        <v>5.9551540820151697E-2</v>
      </c>
      <c r="V187" s="8">
        <f>'New Capacity'!U16</f>
        <v>0.10780557209979499</v>
      </c>
      <c r="W187" s="8">
        <f>'New Capacity'!V16</f>
        <v>5.9551540820155E-2</v>
      </c>
      <c r="X187" s="8">
        <f>'New Capacity'!W16</f>
        <v>5.9551540820150697E-2</v>
      </c>
      <c r="Y187" s="8">
        <f>'New Capacity'!X16</f>
        <v>0.10780557209979399</v>
      </c>
      <c r="Z187" s="8">
        <f>'New Capacity'!Y16</f>
        <v>5.9551540820155E-2</v>
      </c>
      <c r="AA187" s="8">
        <f>'New Capacity'!Z16</f>
        <v>6.6942845167979603E-2</v>
      </c>
      <c r="AB187" s="8">
        <f>'New Capacity'!AA16</f>
        <v>0.24127015639820901</v>
      </c>
      <c r="AC187" s="8">
        <f>'New Capacity'!AB16</f>
        <v>9.6508062559285401E-2</v>
      </c>
      <c r="AD187" s="8">
        <f>'New Capacity'!AC16</f>
        <v>9.6508062559279906E-2</v>
      </c>
      <c r="AE187" s="8">
        <f>'New Capacity'!AD16</f>
        <v>9.6508062559284694E-2</v>
      </c>
      <c r="AF187" s="8">
        <f>'New Capacity'!AE16</f>
        <v>0.14476209383892599</v>
      </c>
      <c r="AG187" s="8">
        <f>'New Capacity'!AF16</f>
        <v>0.211073279950589</v>
      </c>
      <c r="AH187" s="8">
        <f>'New Capacity'!AG16</f>
        <v>6.6942845167977397E-2</v>
      </c>
    </row>
    <row r="188" spans="1:34" x14ac:dyDescent="0.25">
      <c r="A188" s="1" t="s">
        <v>34</v>
      </c>
      <c r="B188" s="1" t="s">
        <v>72</v>
      </c>
      <c r="C188" s="8">
        <f>'New Capacity'!B17</f>
        <v>0</v>
      </c>
      <c r="D188" s="8">
        <f>'New Capacity'!C17</f>
        <v>0</v>
      </c>
      <c r="E188" s="8">
        <f>'New Capacity'!D17</f>
        <v>0</v>
      </c>
      <c r="F188" s="8">
        <f>'New Capacity'!E17</f>
        <v>0</v>
      </c>
      <c r="G188" s="8">
        <f>'New Capacity'!F17</f>
        <v>0</v>
      </c>
      <c r="H188" s="8">
        <f>'New Capacity'!G17</f>
        <v>0</v>
      </c>
      <c r="I188" s="8">
        <f>'New Capacity'!H17</f>
        <v>0</v>
      </c>
      <c r="J188" s="8">
        <f>'New Capacity'!I17</f>
        <v>0</v>
      </c>
      <c r="K188" s="8">
        <f>'New Capacity'!J17</f>
        <v>0</v>
      </c>
      <c r="L188" s="8">
        <f>'New Capacity'!K17</f>
        <v>0</v>
      </c>
      <c r="M188" s="8">
        <f>'New Capacity'!L17</f>
        <v>0</v>
      </c>
      <c r="N188" s="8">
        <f>'New Capacity'!M17</f>
        <v>0</v>
      </c>
      <c r="O188" s="8">
        <f>'New Capacity'!N17</f>
        <v>0</v>
      </c>
      <c r="P188" s="8">
        <f>'New Capacity'!O17</f>
        <v>0</v>
      </c>
      <c r="Q188" s="8">
        <f>'New Capacity'!P17</f>
        <v>0</v>
      </c>
      <c r="R188" s="8">
        <f>'New Capacity'!Q17</f>
        <v>0</v>
      </c>
      <c r="S188" s="8">
        <f>'New Capacity'!R17</f>
        <v>0</v>
      </c>
      <c r="T188" s="8">
        <f>'New Capacity'!S17</f>
        <v>0</v>
      </c>
      <c r="U188" s="8">
        <f>'New Capacity'!T17</f>
        <v>0</v>
      </c>
      <c r="V188" s="8">
        <f>'New Capacity'!U17</f>
        <v>0</v>
      </c>
      <c r="W188" s="8">
        <f>'New Capacity'!V17</f>
        <v>0</v>
      </c>
      <c r="X188" s="8">
        <f>'New Capacity'!W17</f>
        <v>0</v>
      </c>
      <c r="Y188" s="8">
        <f>'New Capacity'!X17</f>
        <v>0</v>
      </c>
      <c r="Z188" s="8">
        <f>'New Capacity'!Y17</f>
        <v>0</v>
      </c>
      <c r="AA188" s="8">
        <f>'New Capacity'!Z17</f>
        <v>0</v>
      </c>
      <c r="AB188" s="8">
        <f>'New Capacity'!AA17</f>
        <v>0</v>
      </c>
      <c r="AC188" s="8">
        <f>'New Capacity'!AB17</f>
        <v>0</v>
      </c>
      <c r="AD188" s="8">
        <f>'New Capacity'!AC17</f>
        <v>0</v>
      </c>
      <c r="AE188" s="8">
        <f>'New Capacity'!AD17</f>
        <v>0</v>
      </c>
      <c r="AF188" s="8">
        <f>'New Capacity'!AE17</f>
        <v>0</v>
      </c>
      <c r="AG188" s="8">
        <f>'New Capacity'!AF17</f>
        <v>0</v>
      </c>
      <c r="AH188" s="8">
        <f>'New Capacity'!AG17</f>
        <v>0</v>
      </c>
    </row>
    <row r="189" spans="1:34" x14ac:dyDescent="0.25">
      <c r="A189" s="1" t="s">
        <v>35</v>
      </c>
      <c r="B189" s="1" t="s">
        <v>73</v>
      </c>
      <c r="C189" s="8">
        <f>'New Capacity'!B18</f>
        <v>0</v>
      </c>
      <c r="D189" s="8">
        <f>'New Capacity'!C18</f>
        <v>0.01</v>
      </c>
      <c r="E189" s="8">
        <f>'New Capacity'!D18</f>
        <v>0.01</v>
      </c>
      <c r="F189" s="8">
        <f>'New Capacity'!E18</f>
        <v>0</v>
      </c>
      <c r="G189" s="8">
        <f>'New Capacity'!F18</f>
        <v>0</v>
      </c>
      <c r="H189" s="8">
        <f>'New Capacity'!G18</f>
        <v>0</v>
      </c>
      <c r="I189" s="8">
        <f>'New Capacity'!H18</f>
        <v>0</v>
      </c>
      <c r="J189" s="8">
        <f>'New Capacity'!I18</f>
        <v>0</v>
      </c>
      <c r="K189" s="8">
        <f>'New Capacity'!J18</f>
        <v>0</v>
      </c>
      <c r="L189" s="8">
        <f>'New Capacity'!K18</f>
        <v>0</v>
      </c>
      <c r="M189" s="8">
        <f>'New Capacity'!L18</f>
        <v>0</v>
      </c>
      <c r="N189" s="8">
        <f>'New Capacity'!M18</f>
        <v>0</v>
      </c>
      <c r="O189" s="8">
        <f>'New Capacity'!N18</f>
        <v>0</v>
      </c>
      <c r="P189" s="8">
        <f>'New Capacity'!O18</f>
        <v>0</v>
      </c>
      <c r="Q189" s="8">
        <f>'New Capacity'!P18</f>
        <v>0</v>
      </c>
      <c r="R189" s="8">
        <f>'New Capacity'!Q18</f>
        <v>0.25</v>
      </c>
      <c r="S189" s="8">
        <f>'New Capacity'!R18</f>
        <v>0.25</v>
      </c>
      <c r="T189" s="8">
        <f>'New Capacity'!S18</f>
        <v>0.25</v>
      </c>
      <c r="U189" s="8">
        <f>'New Capacity'!T18</f>
        <v>0.25</v>
      </c>
      <c r="V189" s="8">
        <f>'New Capacity'!U18</f>
        <v>0.25</v>
      </c>
      <c r="W189" s="8">
        <f>'New Capacity'!V18</f>
        <v>0.25</v>
      </c>
      <c r="X189" s="8">
        <f>'New Capacity'!W18</f>
        <v>0.25</v>
      </c>
      <c r="Y189" s="8">
        <f>'New Capacity'!X18</f>
        <v>9.0000000000000094E-2</v>
      </c>
      <c r="Z189" s="8">
        <f>'New Capacity'!Y18</f>
        <v>0</v>
      </c>
      <c r="AA189" s="8">
        <f>'New Capacity'!Z18</f>
        <v>0</v>
      </c>
      <c r="AB189" s="8">
        <f>'New Capacity'!AA18</f>
        <v>0</v>
      </c>
      <c r="AC189" s="8">
        <f>'New Capacity'!AB18</f>
        <v>0</v>
      </c>
      <c r="AD189" s="8">
        <f>'New Capacity'!AC18</f>
        <v>0</v>
      </c>
      <c r="AE189" s="8">
        <f>'New Capacity'!AD18</f>
        <v>0</v>
      </c>
      <c r="AF189" s="8">
        <f>'New Capacity'!AE18</f>
        <v>0</v>
      </c>
      <c r="AG189" s="8">
        <f>'New Capacity'!AF18</f>
        <v>0</v>
      </c>
      <c r="AH189" s="8">
        <f>'New Capacity'!AG18</f>
        <v>0</v>
      </c>
    </row>
    <row r="190" spans="1:34" x14ac:dyDescent="0.25">
      <c r="A190" s="1" t="s">
        <v>36</v>
      </c>
      <c r="B190" s="1" t="s">
        <v>99</v>
      </c>
      <c r="C190" s="8">
        <f>'New Capacity'!B19</f>
        <v>0</v>
      </c>
      <c r="D190" s="8">
        <f>'New Capacity'!C19</f>
        <v>0</v>
      </c>
      <c r="E190" s="8">
        <f>'New Capacity'!D19</f>
        <v>0</v>
      </c>
      <c r="F190" s="8">
        <f>'New Capacity'!E19</f>
        <v>0</v>
      </c>
      <c r="G190" s="8">
        <f>'New Capacity'!F19</f>
        <v>0</v>
      </c>
      <c r="H190" s="8">
        <f>'New Capacity'!G19</f>
        <v>0</v>
      </c>
      <c r="I190" s="8">
        <f>'New Capacity'!H19</f>
        <v>0</v>
      </c>
      <c r="J190" s="8">
        <f>'New Capacity'!I19</f>
        <v>0</v>
      </c>
      <c r="K190" s="8">
        <f>'New Capacity'!J19</f>
        <v>0</v>
      </c>
      <c r="L190" s="8">
        <f>'New Capacity'!K19</f>
        <v>0</v>
      </c>
      <c r="M190" s="8">
        <f>'New Capacity'!L19</f>
        <v>0</v>
      </c>
      <c r="N190" s="8">
        <f>'New Capacity'!M19</f>
        <v>0</v>
      </c>
      <c r="O190" s="8">
        <f>'New Capacity'!N19</f>
        <v>0</v>
      </c>
      <c r="P190" s="8">
        <f>'New Capacity'!O19</f>
        <v>0</v>
      </c>
      <c r="Q190" s="8">
        <f>'New Capacity'!P19</f>
        <v>0</v>
      </c>
      <c r="R190" s="8">
        <f>'New Capacity'!Q19</f>
        <v>0</v>
      </c>
      <c r="S190" s="8">
        <f>'New Capacity'!R19</f>
        <v>0</v>
      </c>
      <c r="T190" s="8">
        <f>'New Capacity'!S19</f>
        <v>0</v>
      </c>
      <c r="U190" s="8">
        <f>'New Capacity'!T19</f>
        <v>0</v>
      </c>
      <c r="V190" s="8">
        <f>'New Capacity'!U19</f>
        <v>0</v>
      </c>
      <c r="W190" s="8">
        <f>'New Capacity'!V19</f>
        <v>0</v>
      </c>
      <c r="X190" s="8">
        <f>'New Capacity'!W19</f>
        <v>0</v>
      </c>
      <c r="Y190" s="8">
        <f>'New Capacity'!X19</f>
        <v>0</v>
      </c>
      <c r="Z190" s="8">
        <f>'New Capacity'!Y19</f>
        <v>0</v>
      </c>
      <c r="AA190" s="8">
        <f>'New Capacity'!Z19</f>
        <v>0</v>
      </c>
      <c r="AB190" s="8">
        <f>'New Capacity'!AA19</f>
        <v>0</v>
      </c>
      <c r="AC190" s="8">
        <f>'New Capacity'!AB19</f>
        <v>0</v>
      </c>
      <c r="AD190" s="8">
        <f>'New Capacity'!AC19</f>
        <v>0</v>
      </c>
      <c r="AE190" s="8">
        <f>'New Capacity'!AD19</f>
        <v>0</v>
      </c>
      <c r="AF190" s="8">
        <f>'New Capacity'!AE19</f>
        <v>0</v>
      </c>
      <c r="AG190" s="8">
        <f>'New Capacity'!AF19</f>
        <v>0</v>
      </c>
      <c r="AH190" s="8">
        <f>'New Capacity'!AG19</f>
        <v>0</v>
      </c>
    </row>
    <row r="191" spans="1:34" x14ac:dyDescent="0.25">
      <c r="A191" s="1" t="s">
        <v>37</v>
      </c>
      <c r="B191" s="1" t="s">
        <v>100</v>
      </c>
      <c r="C191" s="8">
        <f>'New Capacity'!B20</f>
        <v>0</v>
      </c>
      <c r="D191" s="8">
        <f>'New Capacity'!C20</f>
        <v>0</v>
      </c>
      <c r="E191" s="8">
        <f>'New Capacity'!D20</f>
        <v>0</v>
      </c>
      <c r="F191" s="8">
        <f>'New Capacity'!E20</f>
        <v>0</v>
      </c>
      <c r="G191" s="8">
        <f>'New Capacity'!F20</f>
        <v>0</v>
      </c>
      <c r="H191" s="8">
        <f>'New Capacity'!G20</f>
        <v>0</v>
      </c>
      <c r="I191" s="8">
        <f>'New Capacity'!H20</f>
        <v>0</v>
      </c>
      <c r="J191" s="8">
        <f>'New Capacity'!I20</f>
        <v>0</v>
      </c>
      <c r="K191" s="8">
        <f>'New Capacity'!J20</f>
        <v>0</v>
      </c>
      <c r="L191" s="8">
        <f>'New Capacity'!K20</f>
        <v>0</v>
      </c>
      <c r="M191" s="8">
        <f>'New Capacity'!L20</f>
        <v>0</v>
      </c>
      <c r="N191" s="8">
        <f>'New Capacity'!M20</f>
        <v>0</v>
      </c>
      <c r="O191" s="8">
        <f>'New Capacity'!N20</f>
        <v>0</v>
      </c>
      <c r="P191" s="8">
        <f>'New Capacity'!O20</f>
        <v>0</v>
      </c>
      <c r="Q191" s="8">
        <f>'New Capacity'!P20</f>
        <v>0</v>
      </c>
      <c r="R191" s="8">
        <f>'New Capacity'!Q20</f>
        <v>0</v>
      </c>
      <c r="S191" s="8">
        <f>'New Capacity'!R20</f>
        <v>0</v>
      </c>
      <c r="T191" s="8">
        <f>'New Capacity'!S20</f>
        <v>0</v>
      </c>
      <c r="U191" s="8">
        <f>'New Capacity'!T20</f>
        <v>0</v>
      </c>
      <c r="V191" s="8">
        <f>'New Capacity'!U20</f>
        <v>0</v>
      </c>
      <c r="W191" s="8">
        <f>'New Capacity'!V20</f>
        <v>0</v>
      </c>
      <c r="X191" s="8">
        <f>'New Capacity'!W20</f>
        <v>0</v>
      </c>
      <c r="Y191" s="8">
        <f>'New Capacity'!X20</f>
        <v>0</v>
      </c>
      <c r="Z191" s="8">
        <f>'New Capacity'!Y20</f>
        <v>0</v>
      </c>
      <c r="AA191" s="8">
        <f>'New Capacity'!Z20</f>
        <v>0</v>
      </c>
      <c r="AB191" s="8">
        <f>'New Capacity'!AA20</f>
        <v>0</v>
      </c>
      <c r="AC191" s="8">
        <f>'New Capacity'!AB20</f>
        <v>0</v>
      </c>
      <c r="AD191" s="8">
        <f>'New Capacity'!AC20</f>
        <v>0</v>
      </c>
      <c r="AE191" s="8">
        <f>'New Capacity'!AD20</f>
        <v>0</v>
      </c>
      <c r="AF191" s="8">
        <f>'New Capacity'!AE20</f>
        <v>0</v>
      </c>
      <c r="AG191" s="8">
        <f>'New Capacity'!AF20</f>
        <v>0</v>
      </c>
      <c r="AH191" s="8">
        <f>'New Capacity'!AG20</f>
        <v>0</v>
      </c>
    </row>
    <row r="192" spans="1:34" x14ac:dyDescent="0.25">
      <c r="A192" s="1" t="s">
        <v>38</v>
      </c>
      <c r="B192" s="1" t="s">
        <v>76</v>
      </c>
      <c r="C192" s="8">
        <f>'New Capacity'!B21</f>
        <v>0</v>
      </c>
      <c r="D192" s="8">
        <f>'New Capacity'!C21</f>
        <v>0.31</v>
      </c>
      <c r="E192" s="8">
        <f>'New Capacity'!D21</f>
        <v>0</v>
      </c>
      <c r="F192" s="8">
        <f>'New Capacity'!E21</f>
        <v>0</v>
      </c>
      <c r="G192" s="8">
        <f>'New Capacity'!F21</f>
        <v>0</v>
      </c>
      <c r="H192" s="8">
        <f>'New Capacity'!G21</f>
        <v>0</v>
      </c>
      <c r="I192" s="8">
        <f>'New Capacity'!H21</f>
        <v>0</v>
      </c>
      <c r="J192" s="8">
        <f>'New Capacity'!I21</f>
        <v>0</v>
      </c>
      <c r="K192" s="8">
        <f>'New Capacity'!J21</f>
        <v>0</v>
      </c>
      <c r="L192" s="8">
        <f>'New Capacity'!K21</f>
        <v>0</v>
      </c>
      <c r="M192" s="8">
        <f>'New Capacity'!L21</f>
        <v>0</v>
      </c>
      <c r="N192" s="8">
        <f>'New Capacity'!M21</f>
        <v>0</v>
      </c>
      <c r="O192" s="8">
        <f>'New Capacity'!N21</f>
        <v>0</v>
      </c>
      <c r="P192" s="8">
        <f>'New Capacity'!O21</f>
        <v>0</v>
      </c>
      <c r="Q192" s="8">
        <f>'New Capacity'!P21</f>
        <v>0</v>
      </c>
      <c r="R192" s="8">
        <f>'New Capacity'!Q21</f>
        <v>0</v>
      </c>
      <c r="S192" s="8">
        <f>'New Capacity'!R21</f>
        <v>0</v>
      </c>
      <c r="T192" s="8">
        <f>'New Capacity'!S21</f>
        <v>0</v>
      </c>
      <c r="U192" s="8">
        <f>'New Capacity'!T21</f>
        <v>0</v>
      </c>
      <c r="V192" s="8">
        <f>'New Capacity'!U21</f>
        <v>0</v>
      </c>
      <c r="W192" s="8">
        <f>'New Capacity'!V21</f>
        <v>0</v>
      </c>
      <c r="X192" s="8">
        <f>'New Capacity'!W21</f>
        <v>0</v>
      </c>
      <c r="Y192" s="8">
        <f>'New Capacity'!X21</f>
        <v>0</v>
      </c>
      <c r="Z192" s="8">
        <f>'New Capacity'!Y21</f>
        <v>0</v>
      </c>
      <c r="AA192" s="8">
        <f>'New Capacity'!Z21</f>
        <v>0</v>
      </c>
      <c r="AB192" s="8">
        <f>'New Capacity'!AA21</f>
        <v>0</v>
      </c>
      <c r="AC192" s="8">
        <f>'New Capacity'!AB21</f>
        <v>0</v>
      </c>
      <c r="AD192" s="8">
        <f>'New Capacity'!AC21</f>
        <v>0</v>
      </c>
      <c r="AE192" s="8">
        <f>'New Capacity'!AD21</f>
        <v>0</v>
      </c>
      <c r="AF192" s="8">
        <f>'New Capacity'!AE21</f>
        <v>0</v>
      </c>
      <c r="AG192" s="8">
        <f>'New Capacity'!AF21</f>
        <v>0</v>
      </c>
      <c r="AH192" s="8">
        <f>'New Capacity'!AG21</f>
        <v>0</v>
      </c>
    </row>
    <row r="193" spans="1:34" x14ac:dyDescent="0.25">
      <c r="A193" s="1" t="s">
        <v>39</v>
      </c>
      <c r="B193" s="1" t="s">
        <v>77</v>
      </c>
      <c r="C193" s="8">
        <f>'New Capacity'!B22</f>
        <v>0</v>
      </c>
      <c r="D193" s="8">
        <f>'New Capacity'!C22</f>
        <v>0</v>
      </c>
      <c r="E193" s="8">
        <f>'New Capacity'!D22</f>
        <v>0</v>
      </c>
      <c r="F193" s="8">
        <f>'New Capacity'!E22</f>
        <v>0</v>
      </c>
      <c r="G193" s="8">
        <f>'New Capacity'!F22</f>
        <v>0</v>
      </c>
      <c r="H193" s="8">
        <f>'New Capacity'!G22</f>
        <v>0</v>
      </c>
      <c r="I193" s="8">
        <f>'New Capacity'!H22</f>
        <v>0</v>
      </c>
      <c r="J193" s="8">
        <f>'New Capacity'!I22</f>
        <v>0</v>
      </c>
      <c r="K193" s="8">
        <f>'New Capacity'!J22</f>
        <v>0</v>
      </c>
      <c r="L193" s="8">
        <f>'New Capacity'!K22</f>
        <v>0</v>
      </c>
      <c r="M193" s="8">
        <f>'New Capacity'!L22</f>
        <v>0</v>
      </c>
      <c r="N193" s="8">
        <f>'New Capacity'!M22</f>
        <v>0</v>
      </c>
      <c r="O193" s="8">
        <f>'New Capacity'!N22</f>
        <v>0</v>
      </c>
      <c r="P193" s="8">
        <f>'New Capacity'!O22</f>
        <v>0</v>
      </c>
      <c r="Q193" s="8">
        <f>'New Capacity'!P22</f>
        <v>0</v>
      </c>
      <c r="R193" s="8">
        <f>'New Capacity'!Q22</f>
        <v>0</v>
      </c>
      <c r="S193" s="8">
        <f>'New Capacity'!R22</f>
        <v>0</v>
      </c>
      <c r="T193" s="8">
        <f>'New Capacity'!S22</f>
        <v>0</v>
      </c>
      <c r="U193" s="8">
        <f>'New Capacity'!T22</f>
        <v>0</v>
      </c>
      <c r="V193" s="8">
        <f>'New Capacity'!U22</f>
        <v>0</v>
      </c>
      <c r="W193" s="8">
        <f>'New Capacity'!V22</f>
        <v>0</v>
      </c>
      <c r="X193" s="8">
        <f>'New Capacity'!W22</f>
        <v>0</v>
      </c>
      <c r="Y193" s="8">
        <f>'New Capacity'!X22</f>
        <v>0</v>
      </c>
      <c r="Z193" s="8">
        <f>'New Capacity'!Y22</f>
        <v>0</v>
      </c>
      <c r="AA193" s="8">
        <f>'New Capacity'!Z22</f>
        <v>0</v>
      </c>
      <c r="AB193" s="8">
        <f>'New Capacity'!AA22</f>
        <v>0</v>
      </c>
      <c r="AC193" s="8">
        <f>'New Capacity'!AB22</f>
        <v>0</v>
      </c>
      <c r="AD193" s="8">
        <f>'New Capacity'!AC22</f>
        <v>0</v>
      </c>
      <c r="AE193" s="8">
        <f>'New Capacity'!AD22</f>
        <v>0</v>
      </c>
      <c r="AF193" s="8">
        <f>'New Capacity'!AE22</f>
        <v>0</v>
      </c>
      <c r="AG193" s="8">
        <f>'New Capacity'!AF22</f>
        <v>0</v>
      </c>
      <c r="AH193" s="8">
        <f>'New Capacity'!AG22</f>
        <v>0</v>
      </c>
    </row>
    <row r="194" spans="1:34" x14ac:dyDescent="0.25">
      <c r="A194" s="1" t="s">
        <v>40</v>
      </c>
      <c r="B194" s="1" t="s">
        <v>80</v>
      </c>
      <c r="C194" s="8">
        <f>'New Capacity'!B23</f>
        <v>0</v>
      </c>
      <c r="D194" s="8">
        <f>'New Capacity'!C23</f>
        <v>0</v>
      </c>
      <c r="E194" s="8">
        <f>'New Capacity'!D23</f>
        <v>0</v>
      </c>
      <c r="F194" s="8">
        <f>'New Capacity'!E23</f>
        <v>0</v>
      </c>
      <c r="G194" s="8">
        <f>'New Capacity'!F23</f>
        <v>0</v>
      </c>
      <c r="H194" s="8">
        <f>'New Capacity'!G23</f>
        <v>0</v>
      </c>
      <c r="I194" s="8">
        <f>'New Capacity'!H23</f>
        <v>0</v>
      </c>
      <c r="J194" s="8">
        <f>'New Capacity'!I23</f>
        <v>0</v>
      </c>
      <c r="K194" s="8">
        <f>'New Capacity'!J23</f>
        <v>0</v>
      </c>
      <c r="L194" s="8">
        <f>'New Capacity'!K23</f>
        <v>0</v>
      </c>
      <c r="M194" s="8">
        <f>'New Capacity'!L23</f>
        <v>0</v>
      </c>
      <c r="N194" s="8">
        <f>'New Capacity'!M23</f>
        <v>0</v>
      </c>
      <c r="O194" s="8">
        <f>'New Capacity'!N23</f>
        <v>0</v>
      </c>
      <c r="P194" s="8">
        <f>'New Capacity'!O23</f>
        <v>0</v>
      </c>
      <c r="Q194" s="8">
        <f>'New Capacity'!P23</f>
        <v>0</v>
      </c>
      <c r="R194" s="8">
        <f>'New Capacity'!Q23</f>
        <v>0</v>
      </c>
      <c r="S194" s="8">
        <f>'New Capacity'!R23</f>
        <v>0</v>
      </c>
      <c r="T194" s="8">
        <f>'New Capacity'!S23</f>
        <v>0</v>
      </c>
      <c r="U194" s="8">
        <f>'New Capacity'!T23</f>
        <v>0</v>
      </c>
      <c r="V194" s="8">
        <f>'New Capacity'!U23</f>
        <v>0</v>
      </c>
      <c r="W194" s="8">
        <f>'New Capacity'!V23</f>
        <v>0</v>
      </c>
      <c r="X194" s="8">
        <f>'New Capacity'!W23</f>
        <v>0</v>
      </c>
      <c r="Y194" s="8">
        <f>'New Capacity'!X23</f>
        <v>0</v>
      </c>
      <c r="Z194" s="8">
        <f>'New Capacity'!Y23</f>
        <v>0</v>
      </c>
      <c r="AA194" s="8">
        <f>'New Capacity'!Z23</f>
        <v>0</v>
      </c>
      <c r="AB194" s="8">
        <f>'New Capacity'!AA23</f>
        <v>0</v>
      </c>
      <c r="AC194" s="8">
        <f>'New Capacity'!AB23</f>
        <v>0</v>
      </c>
      <c r="AD194" s="8">
        <f>'New Capacity'!AC23</f>
        <v>0</v>
      </c>
      <c r="AE194" s="8">
        <f>'New Capacity'!AD23</f>
        <v>0</v>
      </c>
      <c r="AF194" s="8">
        <f>'New Capacity'!AE23</f>
        <v>0</v>
      </c>
      <c r="AG194" s="8">
        <f>'New Capacity'!AF23</f>
        <v>0.25</v>
      </c>
      <c r="AH194" s="8">
        <f>'New Capacity'!AG23</f>
        <v>0.05</v>
      </c>
    </row>
    <row r="195" spans="1:34" x14ac:dyDescent="0.25">
      <c r="A195" s="1" t="s">
        <v>41</v>
      </c>
      <c r="B195" s="1" t="s">
        <v>101</v>
      </c>
      <c r="C195" s="8">
        <f>'New Capacity'!B24</f>
        <v>0.15</v>
      </c>
      <c r="D195" s="8">
        <f>'New Capacity'!C24</f>
        <v>0.44</v>
      </c>
      <c r="E195" s="8">
        <f>'New Capacity'!D24</f>
        <v>0.63</v>
      </c>
      <c r="F195" s="8">
        <f>'New Capacity'!E24</f>
        <v>0.7</v>
      </c>
      <c r="G195" s="8">
        <f>'New Capacity'!F24</f>
        <v>0.7</v>
      </c>
      <c r="H195" s="8">
        <f>'New Capacity'!G24</f>
        <v>0.7</v>
      </c>
      <c r="I195" s="8">
        <f>'New Capacity'!H24</f>
        <v>0.7</v>
      </c>
      <c r="J195" s="8">
        <f>'New Capacity'!I24</f>
        <v>0.7</v>
      </c>
      <c r="K195" s="8">
        <f>'New Capacity'!J24</f>
        <v>0.7</v>
      </c>
      <c r="L195" s="8">
        <f>'New Capacity'!K24</f>
        <v>0.7</v>
      </c>
      <c r="M195" s="8">
        <f>'New Capacity'!L24</f>
        <v>0.60999999999999899</v>
      </c>
      <c r="N195" s="8">
        <f>'New Capacity'!M24</f>
        <v>0</v>
      </c>
      <c r="O195" s="8">
        <f>'New Capacity'!N24</f>
        <v>0.75</v>
      </c>
      <c r="P195" s="8">
        <f>'New Capacity'!O24</f>
        <v>0.75</v>
      </c>
      <c r="Q195" s="8">
        <f>'New Capacity'!P24</f>
        <v>0.75</v>
      </c>
      <c r="R195" s="8">
        <f>'New Capacity'!Q24</f>
        <v>0.75</v>
      </c>
      <c r="S195" s="8">
        <f>'New Capacity'!R24</f>
        <v>0.75</v>
      </c>
      <c r="T195" s="8">
        <f>'New Capacity'!S24</f>
        <v>0.75</v>
      </c>
      <c r="U195" s="8">
        <f>'New Capacity'!T24</f>
        <v>0.75</v>
      </c>
      <c r="V195" s="8">
        <f>'New Capacity'!U24</f>
        <v>0.75</v>
      </c>
      <c r="W195" s="8">
        <f>'New Capacity'!V24</f>
        <v>0.75</v>
      </c>
      <c r="X195" s="8">
        <f>'New Capacity'!W24</f>
        <v>0.75</v>
      </c>
      <c r="Y195" s="8">
        <f>'New Capacity'!X24</f>
        <v>0.75</v>
      </c>
      <c r="Z195" s="8">
        <f>'New Capacity'!Y24</f>
        <v>0.75</v>
      </c>
      <c r="AA195" s="8">
        <f>'New Capacity'!Z24</f>
        <v>0.75</v>
      </c>
      <c r="AB195" s="8">
        <f>'New Capacity'!AA24</f>
        <v>0.75</v>
      </c>
      <c r="AC195" s="8">
        <f>'New Capacity'!AB24</f>
        <v>0.75</v>
      </c>
      <c r="AD195" s="8">
        <f>'New Capacity'!AC24</f>
        <v>0.75</v>
      </c>
      <c r="AE195" s="8">
        <f>'New Capacity'!AD24</f>
        <v>0.75</v>
      </c>
      <c r="AF195" s="8">
        <f>'New Capacity'!AE24</f>
        <v>0.75</v>
      </c>
      <c r="AG195" s="8">
        <f>'New Capacity'!AF24</f>
        <v>0.75</v>
      </c>
      <c r="AH195" s="8">
        <f>'New Capacity'!AG24</f>
        <v>0.75</v>
      </c>
    </row>
    <row r="196" spans="1:34" x14ac:dyDescent="0.25">
      <c r="A196" s="1" t="s">
        <v>42</v>
      </c>
      <c r="B196" s="1" t="s">
        <v>102</v>
      </c>
      <c r="C196" s="8">
        <f>'New Capacity'!B25</f>
        <v>0.01</v>
      </c>
      <c r="D196" s="8">
        <f>'New Capacity'!C25</f>
        <v>0.02</v>
      </c>
      <c r="E196" s="8">
        <f>'New Capacity'!D25</f>
        <v>0.04</v>
      </c>
      <c r="F196" s="8">
        <f>'New Capacity'!E25</f>
        <v>0.25</v>
      </c>
      <c r="G196" s="8">
        <f>'New Capacity'!F25</f>
        <v>0.25</v>
      </c>
      <c r="H196" s="8">
        <f>'New Capacity'!G25</f>
        <v>0.25</v>
      </c>
      <c r="I196" s="8">
        <f>'New Capacity'!H25</f>
        <v>0.25</v>
      </c>
      <c r="J196" s="8">
        <f>'New Capacity'!I25</f>
        <v>0.25</v>
      </c>
      <c r="K196" s="8">
        <f>'New Capacity'!J25</f>
        <v>0.25</v>
      </c>
      <c r="L196" s="8">
        <f>'New Capacity'!K25</f>
        <v>0.25</v>
      </c>
      <c r="M196" s="8">
        <f>'New Capacity'!L25</f>
        <v>0.25</v>
      </c>
      <c r="N196" s="8">
        <f>'New Capacity'!M25</f>
        <v>0.25</v>
      </c>
      <c r="O196" s="8">
        <f>'New Capacity'!N25</f>
        <v>0.1</v>
      </c>
      <c r="P196" s="8">
        <f>'New Capacity'!O25</f>
        <v>0.1</v>
      </c>
      <c r="Q196" s="8">
        <f>'New Capacity'!P25</f>
        <v>0.1</v>
      </c>
      <c r="R196" s="8">
        <f>'New Capacity'!Q25</f>
        <v>0.1</v>
      </c>
      <c r="S196" s="8">
        <f>'New Capacity'!R25</f>
        <v>0.1</v>
      </c>
      <c r="T196" s="8">
        <f>'New Capacity'!S25</f>
        <v>0.1</v>
      </c>
      <c r="U196" s="8">
        <f>'New Capacity'!T25</f>
        <v>0.1</v>
      </c>
      <c r="V196" s="8">
        <f>'New Capacity'!U25</f>
        <v>0.1</v>
      </c>
      <c r="W196" s="8">
        <f>'New Capacity'!V25</f>
        <v>0.1</v>
      </c>
      <c r="X196" s="8">
        <f>'New Capacity'!W25</f>
        <v>0.1</v>
      </c>
      <c r="Y196" s="8">
        <f>'New Capacity'!X25</f>
        <v>0.1</v>
      </c>
      <c r="Z196" s="8">
        <f>'New Capacity'!Y25</f>
        <v>0.1</v>
      </c>
      <c r="AA196" s="8">
        <f>'New Capacity'!Z25</f>
        <v>7.9999999999999294E-2</v>
      </c>
      <c r="AB196" s="8">
        <f>'New Capacity'!AA25</f>
        <v>0</v>
      </c>
      <c r="AC196" s="8">
        <f>'New Capacity'!AB25</f>
        <v>0</v>
      </c>
      <c r="AD196" s="8">
        <f>'New Capacity'!AC25</f>
        <v>0</v>
      </c>
      <c r="AE196" s="8">
        <f>'New Capacity'!AD25</f>
        <v>0</v>
      </c>
      <c r="AF196" s="8">
        <f>'New Capacity'!AE25</f>
        <v>0</v>
      </c>
      <c r="AG196" s="8">
        <f>'New Capacity'!AF25</f>
        <v>0.1</v>
      </c>
      <c r="AH196" s="8">
        <f>'New Capacity'!AG25</f>
        <v>0.1</v>
      </c>
    </row>
    <row r="197" spans="1:34" x14ac:dyDescent="0.25">
      <c r="A197" s="1" t="s">
        <v>43</v>
      </c>
      <c r="B197" s="1" t="s">
        <v>81</v>
      </c>
      <c r="C197" s="8">
        <f>'New Capacity'!B26</f>
        <v>0.75</v>
      </c>
      <c r="D197" s="8">
        <f>'New Capacity'!C26</f>
        <v>0.51</v>
      </c>
      <c r="E197" s="8">
        <f>'New Capacity'!D26</f>
        <v>0.27</v>
      </c>
      <c r="F197" s="8">
        <f>'New Capacity'!E26</f>
        <v>0.85</v>
      </c>
      <c r="G197" s="8">
        <f>'New Capacity'!F26</f>
        <v>0.85</v>
      </c>
      <c r="H197" s="8">
        <f>'New Capacity'!G26</f>
        <v>0.85</v>
      </c>
      <c r="I197" s="8">
        <f>'New Capacity'!H26</f>
        <v>0.85</v>
      </c>
      <c r="J197" s="8">
        <f>'New Capacity'!I26</f>
        <v>0.85</v>
      </c>
      <c r="K197" s="8">
        <f>'New Capacity'!J26</f>
        <v>0.85</v>
      </c>
      <c r="L197" s="8">
        <f>'New Capacity'!K26</f>
        <v>0.85</v>
      </c>
      <c r="M197" s="8">
        <f>'New Capacity'!L26</f>
        <v>0.85</v>
      </c>
      <c r="N197" s="8">
        <f>'New Capacity'!M26</f>
        <v>0.81000000000000105</v>
      </c>
      <c r="O197" s="8">
        <f>'New Capacity'!N26</f>
        <v>0.36307673230375298</v>
      </c>
      <c r="P197" s="8">
        <f>'New Capacity'!O26</f>
        <v>0.85</v>
      </c>
      <c r="Q197" s="8">
        <f>'New Capacity'!P26</f>
        <v>0.85</v>
      </c>
      <c r="R197" s="8">
        <f>'New Capacity'!Q26</f>
        <v>0.85</v>
      </c>
      <c r="S197" s="8">
        <f>'New Capacity'!R26</f>
        <v>0.85</v>
      </c>
      <c r="T197" s="8">
        <f>'New Capacity'!S26</f>
        <v>0.85</v>
      </c>
      <c r="U197" s="8">
        <f>'New Capacity'!T26</f>
        <v>0.85</v>
      </c>
      <c r="V197" s="8">
        <f>'New Capacity'!U26</f>
        <v>0.63086299074811503</v>
      </c>
      <c r="W197" s="8">
        <f>'New Capacity'!V26</f>
        <v>0</v>
      </c>
      <c r="X197" s="8">
        <f>'New Capacity'!W26</f>
        <v>0</v>
      </c>
      <c r="Y197" s="8">
        <f>'New Capacity'!X26</f>
        <v>0</v>
      </c>
      <c r="Z197" s="8">
        <f>'New Capacity'!Y26</f>
        <v>0</v>
      </c>
      <c r="AA197" s="8">
        <f>'New Capacity'!Z26</f>
        <v>0</v>
      </c>
      <c r="AB197" s="8">
        <f>'New Capacity'!AA26</f>
        <v>0</v>
      </c>
      <c r="AC197" s="8">
        <f>'New Capacity'!AB26</f>
        <v>0</v>
      </c>
      <c r="AD197" s="8">
        <f>'New Capacity'!AC26</f>
        <v>0</v>
      </c>
      <c r="AE197" s="8">
        <f>'New Capacity'!AD26</f>
        <v>0</v>
      </c>
      <c r="AF197" s="8">
        <f>'New Capacity'!AE26</f>
        <v>0</v>
      </c>
      <c r="AG197" s="8">
        <f>'New Capacity'!AF26</f>
        <v>0.5</v>
      </c>
      <c r="AH197" s="8">
        <f>'New Capacity'!AG26</f>
        <v>0.5</v>
      </c>
    </row>
    <row r="198" spans="1:34" x14ac:dyDescent="0.25">
      <c r="A198" s="1" t="s">
        <v>44</v>
      </c>
      <c r="B198" s="1" t="s">
        <v>82</v>
      </c>
      <c r="C198" s="8">
        <f>'New Capacity'!B27</f>
        <v>0</v>
      </c>
      <c r="D198" s="8">
        <f>'New Capacity'!C27</f>
        <v>0</v>
      </c>
      <c r="E198" s="8">
        <f>'New Capacity'!D27</f>
        <v>0</v>
      </c>
      <c r="F198" s="8">
        <f>'New Capacity'!E27</f>
        <v>0</v>
      </c>
      <c r="G198" s="8">
        <f>'New Capacity'!F27</f>
        <v>0</v>
      </c>
      <c r="H198" s="8">
        <f>'New Capacity'!G27</f>
        <v>0</v>
      </c>
      <c r="I198" s="8">
        <f>'New Capacity'!H27</f>
        <v>0</v>
      </c>
      <c r="J198" s="8">
        <f>'New Capacity'!I27</f>
        <v>0</v>
      </c>
      <c r="K198" s="8">
        <f>'New Capacity'!J27</f>
        <v>0</v>
      </c>
      <c r="L198" s="8">
        <f>'New Capacity'!K27</f>
        <v>9.1832861766003401E-2</v>
      </c>
      <c r="M198" s="8">
        <f>'New Capacity'!L27</f>
        <v>0.35</v>
      </c>
      <c r="N198" s="8">
        <f>'New Capacity'!M27</f>
        <v>0.35</v>
      </c>
      <c r="O198" s="8">
        <f>'New Capacity'!N27</f>
        <v>0.25</v>
      </c>
      <c r="P198" s="8">
        <f>'New Capacity'!O27</f>
        <v>0.25</v>
      </c>
      <c r="Q198" s="8">
        <f>'New Capacity'!P27</f>
        <v>0.25</v>
      </c>
      <c r="R198" s="8">
        <f>'New Capacity'!Q27</f>
        <v>0.25</v>
      </c>
      <c r="S198" s="8">
        <f>'New Capacity'!R27</f>
        <v>0.25</v>
      </c>
      <c r="T198" s="8">
        <f>'New Capacity'!S27</f>
        <v>0.25</v>
      </c>
      <c r="U198" s="8">
        <f>'New Capacity'!T27</f>
        <v>0.25</v>
      </c>
      <c r="V198" s="8">
        <f>'New Capacity'!U27</f>
        <v>0.25</v>
      </c>
      <c r="W198" s="8">
        <f>'New Capacity'!V27</f>
        <v>0.20816713823399599</v>
      </c>
      <c r="X198" s="8">
        <f>'New Capacity'!W27</f>
        <v>0</v>
      </c>
      <c r="Y198" s="8">
        <f>'New Capacity'!X27</f>
        <v>0</v>
      </c>
      <c r="Z198" s="8">
        <f>'New Capacity'!Y27</f>
        <v>0</v>
      </c>
      <c r="AA198" s="8">
        <f>'New Capacity'!Z27</f>
        <v>0</v>
      </c>
      <c r="AB198" s="8">
        <f>'New Capacity'!AA27</f>
        <v>0</v>
      </c>
      <c r="AC198" s="8">
        <f>'New Capacity'!AB27</f>
        <v>0</v>
      </c>
      <c r="AD198" s="8">
        <f>'New Capacity'!AC27</f>
        <v>0</v>
      </c>
      <c r="AE198" s="8">
        <f>'New Capacity'!AD27</f>
        <v>0</v>
      </c>
      <c r="AF198" s="8">
        <f>'New Capacity'!AE27</f>
        <v>0</v>
      </c>
      <c r="AG198" s="8">
        <f>'New Capacity'!AF27</f>
        <v>0</v>
      </c>
      <c r="AH198" s="8">
        <f>'New Capacity'!AG27</f>
        <v>0</v>
      </c>
    </row>
    <row r="199" spans="1:34" x14ac:dyDescent="0.25">
      <c r="A199" s="1" t="s">
        <v>45</v>
      </c>
      <c r="B199" s="1" t="s">
        <v>83</v>
      </c>
      <c r="C199" s="8">
        <f>'New Capacity'!B28</f>
        <v>96.019203881957495</v>
      </c>
      <c r="D199" s="8">
        <f>'New Capacity'!C28</f>
        <v>5.1145495582441498</v>
      </c>
      <c r="E199" s="8">
        <f>'New Capacity'!D28</f>
        <v>0</v>
      </c>
      <c r="F199" s="8">
        <f>'New Capacity'!E28</f>
        <v>0</v>
      </c>
      <c r="G199" s="8">
        <f>'New Capacity'!F28</f>
        <v>0</v>
      </c>
      <c r="H199" s="8">
        <f>'New Capacity'!G28</f>
        <v>0</v>
      </c>
      <c r="I199" s="8">
        <f>'New Capacity'!H28</f>
        <v>0</v>
      </c>
      <c r="J199" s="8">
        <f>'New Capacity'!I28</f>
        <v>0</v>
      </c>
      <c r="K199" s="8">
        <f>'New Capacity'!J28</f>
        <v>0</v>
      </c>
      <c r="L199" s="8">
        <f>'New Capacity'!K28</f>
        <v>0</v>
      </c>
      <c r="M199" s="8">
        <f>'New Capacity'!L28</f>
        <v>0</v>
      </c>
      <c r="N199" s="8">
        <f>'New Capacity'!M28</f>
        <v>0</v>
      </c>
      <c r="O199" s="8">
        <f>'New Capacity'!N28</f>
        <v>0</v>
      </c>
      <c r="P199" s="8">
        <f>'New Capacity'!O28</f>
        <v>0</v>
      </c>
      <c r="Q199" s="8">
        <f>'New Capacity'!P28</f>
        <v>0</v>
      </c>
      <c r="R199" s="8">
        <f>'New Capacity'!Q28</f>
        <v>0</v>
      </c>
      <c r="S199" s="8">
        <f>'New Capacity'!R28</f>
        <v>0</v>
      </c>
      <c r="T199" s="8">
        <f>'New Capacity'!S28</f>
        <v>0</v>
      </c>
      <c r="U199" s="8">
        <f>'New Capacity'!T28</f>
        <v>0</v>
      </c>
      <c r="V199" s="8">
        <f>'New Capacity'!U28</f>
        <v>0</v>
      </c>
      <c r="W199" s="8">
        <f>'New Capacity'!V28</f>
        <v>0</v>
      </c>
      <c r="X199" s="8">
        <f>'New Capacity'!W28</f>
        <v>0</v>
      </c>
      <c r="Y199" s="8">
        <f>'New Capacity'!X28</f>
        <v>0</v>
      </c>
      <c r="Z199" s="8">
        <f>'New Capacity'!Y28</f>
        <v>0</v>
      </c>
      <c r="AA199" s="8">
        <f>'New Capacity'!Z28</f>
        <v>0</v>
      </c>
      <c r="AB199" s="8">
        <f>'New Capacity'!AA28</f>
        <v>0</v>
      </c>
      <c r="AC199" s="8">
        <f>'New Capacity'!AB28</f>
        <v>0</v>
      </c>
      <c r="AD199" s="8">
        <f>'New Capacity'!AC28</f>
        <v>0</v>
      </c>
      <c r="AE199" s="8">
        <f>'New Capacity'!AD28</f>
        <v>0</v>
      </c>
      <c r="AF199" s="8">
        <f>'New Capacity'!AE28</f>
        <v>0</v>
      </c>
      <c r="AG199" s="8">
        <f>'New Capacity'!AF28</f>
        <v>0</v>
      </c>
      <c r="AH199" s="8">
        <f>'New Capacity'!AG28</f>
        <v>0</v>
      </c>
    </row>
    <row r="200" spans="1:34" x14ac:dyDescent="0.25">
      <c r="A200" s="1" t="s">
        <v>92</v>
      </c>
      <c r="B200" s="1" t="s">
        <v>103</v>
      </c>
      <c r="C200" s="8">
        <f>'New Capacity'!B29</f>
        <v>4.0000000000000001E-3</v>
      </c>
      <c r="D200" s="8">
        <f>'New Capacity'!C29</f>
        <v>2E-3</v>
      </c>
      <c r="E200" s="8">
        <f>'New Capacity'!D29</f>
        <v>2E-3</v>
      </c>
      <c r="F200" s="8">
        <f>'New Capacity'!E29</f>
        <v>0</v>
      </c>
      <c r="G200" s="8">
        <f>'New Capacity'!F29</f>
        <v>0</v>
      </c>
      <c r="H200" s="8">
        <f>'New Capacity'!G29</f>
        <v>0</v>
      </c>
      <c r="I200" s="8">
        <f>'New Capacity'!H29</f>
        <v>0</v>
      </c>
      <c r="J200" s="8">
        <f>'New Capacity'!I29</f>
        <v>0</v>
      </c>
      <c r="K200" s="8">
        <f>'New Capacity'!J29</f>
        <v>0</v>
      </c>
      <c r="L200" s="8">
        <f>'New Capacity'!K29</f>
        <v>0</v>
      </c>
      <c r="M200" s="8">
        <f>'New Capacity'!L29</f>
        <v>0</v>
      </c>
      <c r="N200" s="8">
        <f>'New Capacity'!M29</f>
        <v>0</v>
      </c>
      <c r="O200" s="8">
        <f>'New Capacity'!N29</f>
        <v>0</v>
      </c>
      <c r="P200" s="8">
        <f>'New Capacity'!O29</f>
        <v>0</v>
      </c>
      <c r="Q200" s="8">
        <f>'New Capacity'!P29</f>
        <v>0</v>
      </c>
      <c r="R200" s="8">
        <f>'New Capacity'!Q29</f>
        <v>0</v>
      </c>
      <c r="S200" s="8">
        <f>'New Capacity'!R29</f>
        <v>0</v>
      </c>
      <c r="T200" s="8">
        <f>'New Capacity'!S29</f>
        <v>0</v>
      </c>
      <c r="U200" s="8">
        <f>'New Capacity'!T29</f>
        <v>0</v>
      </c>
      <c r="V200" s="8">
        <f>'New Capacity'!U29</f>
        <v>0</v>
      </c>
      <c r="W200" s="8">
        <f>'New Capacity'!V29</f>
        <v>0</v>
      </c>
      <c r="X200" s="8">
        <f>'New Capacity'!W29</f>
        <v>0</v>
      </c>
      <c r="Y200" s="8">
        <f>'New Capacity'!X29</f>
        <v>0</v>
      </c>
      <c r="Z200" s="8">
        <f>'New Capacity'!Y29</f>
        <v>0</v>
      </c>
      <c r="AA200" s="8">
        <f>'New Capacity'!Z29</f>
        <v>0</v>
      </c>
      <c r="AB200" s="8">
        <f>'New Capacity'!AA29</f>
        <v>0</v>
      </c>
      <c r="AC200" s="8">
        <f>'New Capacity'!AB29</f>
        <v>0</v>
      </c>
      <c r="AD200" s="8">
        <f>'New Capacity'!AC29</f>
        <v>0</v>
      </c>
      <c r="AE200" s="8">
        <f>'New Capacity'!AD29</f>
        <v>0</v>
      </c>
      <c r="AF200" s="8">
        <f>'New Capacity'!AE29</f>
        <v>0</v>
      </c>
      <c r="AG200" s="8">
        <f>'New Capacity'!AF29</f>
        <v>0</v>
      </c>
      <c r="AH200" s="8">
        <f>'New Capacity'!AG29</f>
        <v>0</v>
      </c>
    </row>
    <row r="201" spans="1:34" x14ac:dyDescent="0.25">
      <c r="A201" s="1" t="s">
        <v>46</v>
      </c>
      <c r="B201" s="1" t="s">
        <v>84</v>
      </c>
      <c r="C201" s="8">
        <f>'New Capacity'!B30</f>
        <v>0.50505050505050497</v>
      </c>
      <c r="D201" s="8">
        <f>'New Capacity'!C30</f>
        <v>0</v>
      </c>
      <c r="E201" s="8">
        <f>'New Capacity'!D30</f>
        <v>0</v>
      </c>
      <c r="F201" s="8">
        <f>'New Capacity'!E30</f>
        <v>0</v>
      </c>
      <c r="G201" s="8">
        <f>'New Capacity'!F30</f>
        <v>0</v>
      </c>
      <c r="H201" s="8">
        <f>'New Capacity'!G30</f>
        <v>0</v>
      </c>
      <c r="I201" s="8">
        <f>'New Capacity'!H30</f>
        <v>0</v>
      </c>
      <c r="J201" s="8">
        <f>'New Capacity'!I30</f>
        <v>0</v>
      </c>
      <c r="K201" s="8">
        <f>'New Capacity'!J30</f>
        <v>0</v>
      </c>
      <c r="L201" s="8">
        <f>'New Capacity'!K30</f>
        <v>0</v>
      </c>
      <c r="M201" s="8">
        <f>'New Capacity'!L30</f>
        <v>0</v>
      </c>
      <c r="N201" s="8">
        <f>'New Capacity'!M30</f>
        <v>0.30576030576030599</v>
      </c>
      <c r="O201" s="8">
        <f>'New Capacity'!N30</f>
        <v>0</v>
      </c>
      <c r="P201" s="8">
        <f>'New Capacity'!O30</f>
        <v>4.6332046332046302E-2</v>
      </c>
      <c r="Q201" s="8">
        <f>'New Capacity'!P30</f>
        <v>0</v>
      </c>
      <c r="R201" s="8">
        <f>'New Capacity'!Q30</f>
        <v>0</v>
      </c>
      <c r="S201" s="8">
        <f>'New Capacity'!R30</f>
        <v>0</v>
      </c>
      <c r="T201" s="8">
        <f>'New Capacity'!S30</f>
        <v>0</v>
      </c>
      <c r="U201" s="8">
        <f>'New Capacity'!T30</f>
        <v>0</v>
      </c>
      <c r="V201" s="8">
        <f>'New Capacity'!U30</f>
        <v>0</v>
      </c>
      <c r="W201" s="8">
        <f>'New Capacity'!V30</f>
        <v>0</v>
      </c>
      <c r="X201" s="8">
        <f>'New Capacity'!W30</f>
        <v>0</v>
      </c>
      <c r="Y201" s="8">
        <f>'New Capacity'!X30</f>
        <v>0</v>
      </c>
      <c r="Z201" s="8">
        <f>'New Capacity'!Y30</f>
        <v>0</v>
      </c>
      <c r="AA201" s="8">
        <f>'New Capacity'!Z30</f>
        <v>0</v>
      </c>
      <c r="AB201" s="8">
        <f>'New Capacity'!AA30</f>
        <v>0</v>
      </c>
      <c r="AC201" s="8">
        <f>'New Capacity'!AB30</f>
        <v>0</v>
      </c>
      <c r="AD201" s="8">
        <f>'New Capacity'!AC30</f>
        <v>0</v>
      </c>
      <c r="AE201" s="8">
        <f>'New Capacity'!AD30</f>
        <v>0</v>
      </c>
      <c r="AF201" s="8">
        <f>'New Capacity'!AE30</f>
        <v>0</v>
      </c>
      <c r="AG201" s="8">
        <f>'New Capacity'!AF30</f>
        <v>0</v>
      </c>
      <c r="AH201" s="8">
        <f>'New Capacity'!AG30</f>
        <v>0</v>
      </c>
    </row>
    <row r="202" spans="1:34" x14ac:dyDescent="0.25">
      <c r="A202" s="1" t="s">
        <v>47</v>
      </c>
      <c r="B202" s="1" t="s">
        <v>85</v>
      </c>
      <c r="C202" s="8">
        <f>'New Capacity'!B31</f>
        <v>7.1717171717171704</v>
      </c>
      <c r="D202" s="8">
        <f>'New Capacity'!C31</f>
        <v>0</v>
      </c>
      <c r="E202" s="8">
        <f>'New Capacity'!D31</f>
        <v>0</v>
      </c>
      <c r="F202" s="8">
        <f>'New Capacity'!E31</f>
        <v>0</v>
      </c>
      <c r="G202" s="8">
        <f>'New Capacity'!F31</f>
        <v>0</v>
      </c>
      <c r="H202" s="8">
        <f>'New Capacity'!G31</f>
        <v>0</v>
      </c>
      <c r="I202" s="8">
        <f>'New Capacity'!H31</f>
        <v>0</v>
      </c>
      <c r="J202" s="8">
        <f>'New Capacity'!I31</f>
        <v>0</v>
      </c>
      <c r="K202" s="8">
        <f>'New Capacity'!J31</f>
        <v>0</v>
      </c>
      <c r="L202" s="8">
        <f>'New Capacity'!K31</f>
        <v>0</v>
      </c>
      <c r="M202" s="8">
        <f>'New Capacity'!L31</f>
        <v>0</v>
      </c>
      <c r="N202" s="8">
        <f>'New Capacity'!M31</f>
        <v>0</v>
      </c>
      <c r="O202" s="8">
        <f>'New Capacity'!N31</f>
        <v>0</v>
      </c>
      <c r="P202" s="8">
        <f>'New Capacity'!O31</f>
        <v>0</v>
      </c>
      <c r="Q202" s="8">
        <f>'New Capacity'!P31</f>
        <v>0</v>
      </c>
      <c r="R202" s="8">
        <f>'New Capacity'!Q31</f>
        <v>0</v>
      </c>
      <c r="S202" s="8">
        <f>'New Capacity'!R31</f>
        <v>0</v>
      </c>
      <c r="T202" s="8">
        <f>'New Capacity'!S31</f>
        <v>0</v>
      </c>
      <c r="U202" s="8">
        <f>'New Capacity'!T31</f>
        <v>0</v>
      </c>
      <c r="V202" s="8">
        <f>'New Capacity'!U31</f>
        <v>0</v>
      </c>
      <c r="W202" s="8">
        <f>'New Capacity'!V31</f>
        <v>0</v>
      </c>
      <c r="X202" s="8">
        <f>'New Capacity'!W31</f>
        <v>0</v>
      </c>
      <c r="Y202" s="8">
        <f>'New Capacity'!X31</f>
        <v>0</v>
      </c>
      <c r="Z202" s="8">
        <f>'New Capacity'!Y31</f>
        <v>0</v>
      </c>
      <c r="AA202" s="8">
        <f>'New Capacity'!Z31</f>
        <v>0</v>
      </c>
      <c r="AB202" s="8">
        <f>'New Capacity'!AA31</f>
        <v>0</v>
      </c>
      <c r="AC202" s="8">
        <f>'New Capacity'!AB31</f>
        <v>0</v>
      </c>
      <c r="AD202" s="8">
        <f>'New Capacity'!AC31</f>
        <v>0</v>
      </c>
      <c r="AE202" s="8">
        <f>'New Capacity'!AD31</f>
        <v>0</v>
      </c>
      <c r="AF202" s="8">
        <f>'New Capacity'!AE31</f>
        <v>0</v>
      </c>
      <c r="AG202" s="8">
        <f>'New Capacity'!AF31</f>
        <v>0</v>
      </c>
      <c r="AH202" s="8">
        <f>'New Capacity'!AG31</f>
        <v>0</v>
      </c>
    </row>
    <row r="203" spans="1:34" x14ac:dyDescent="0.25">
      <c r="A203" s="1" t="s">
        <v>93</v>
      </c>
      <c r="B203" s="1" t="s">
        <v>155</v>
      </c>
      <c r="C203" s="8">
        <f>'New Capacity'!B32</f>
        <v>0</v>
      </c>
      <c r="D203" s="8">
        <f>'New Capacity'!C32</f>
        <v>0</v>
      </c>
      <c r="E203" s="8">
        <f>'New Capacity'!D32</f>
        <v>0</v>
      </c>
      <c r="F203" s="8">
        <f>'New Capacity'!E32</f>
        <v>0</v>
      </c>
      <c r="G203" s="8">
        <f>'New Capacity'!F32</f>
        <v>0</v>
      </c>
      <c r="H203" s="8">
        <f>'New Capacity'!G32</f>
        <v>0</v>
      </c>
      <c r="I203" s="8">
        <f>'New Capacity'!H32</f>
        <v>0</v>
      </c>
      <c r="J203" s="8">
        <f>'New Capacity'!I32</f>
        <v>0</v>
      </c>
      <c r="K203" s="8">
        <f>'New Capacity'!J32</f>
        <v>0</v>
      </c>
      <c r="L203" s="8">
        <f>'New Capacity'!K32</f>
        <v>0</v>
      </c>
      <c r="M203" s="8">
        <f>'New Capacity'!L32</f>
        <v>0</v>
      </c>
      <c r="N203" s="8">
        <f>'New Capacity'!M32</f>
        <v>0</v>
      </c>
      <c r="O203" s="8">
        <f>'New Capacity'!N32</f>
        <v>0</v>
      </c>
      <c r="P203" s="8">
        <f>'New Capacity'!O32</f>
        <v>0</v>
      </c>
      <c r="Q203" s="8">
        <f>'New Capacity'!P32</f>
        <v>0</v>
      </c>
      <c r="R203" s="8">
        <f>'New Capacity'!Q32</f>
        <v>0</v>
      </c>
      <c r="S203" s="8">
        <f>'New Capacity'!R32</f>
        <v>0</v>
      </c>
      <c r="T203" s="8">
        <f>'New Capacity'!S32</f>
        <v>0</v>
      </c>
      <c r="U203" s="8">
        <f>'New Capacity'!T32</f>
        <v>0</v>
      </c>
      <c r="V203" s="8">
        <f>'New Capacity'!U32</f>
        <v>0</v>
      </c>
      <c r="W203" s="8">
        <f>'New Capacity'!V32</f>
        <v>0</v>
      </c>
      <c r="X203" s="8">
        <f>'New Capacity'!W32</f>
        <v>0</v>
      </c>
      <c r="Y203" s="8">
        <f>'New Capacity'!X32</f>
        <v>0</v>
      </c>
      <c r="Z203" s="8">
        <f>'New Capacity'!Y32</f>
        <v>0</v>
      </c>
      <c r="AA203" s="8">
        <f>'New Capacity'!Z32</f>
        <v>0</v>
      </c>
      <c r="AB203" s="8">
        <f>'New Capacity'!AA32</f>
        <v>0</v>
      </c>
      <c r="AC203" s="8">
        <f>'New Capacity'!AB32</f>
        <v>0</v>
      </c>
      <c r="AD203" s="8">
        <f>'New Capacity'!AC32</f>
        <v>0</v>
      </c>
      <c r="AE203" s="8">
        <f>'New Capacity'!AD32</f>
        <v>0</v>
      </c>
      <c r="AF203" s="8">
        <f>'New Capacity'!AE32</f>
        <v>0</v>
      </c>
      <c r="AG203" s="8">
        <f>'New Capacity'!AF32</f>
        <v>0</v>
      </c>
      <c r="AH203" s="8">
        <f>'New Capacity'!AG32</f>
        <v>0</v>
      </c>
    </row>
    <row r="204" spans="1:34" x14ac:dyDescent="0.25">
      <c r="A204" s="1" t="s">
        <v>48</v>
      </c>
      <c r="B204" s="1" t="s">
        <v>104</v>
      </c>
      <c r="C204" s="8">
        <f>'New Capacity'!B33</f>
        <v>0</v>
      </c>
      <c r="D204" s="8">
        <f>'New Capacity'!C33</f>
        <v>0</v>
      </c>
      <c r="E204" s="8">
        <f>'New Capacity'!D33</f>
        <v>0</v>
      </c>
      <c r="F204" s="8">
        <f>'New Capacity'!E33</f>
        <v>0</v>
      </c>
      <c r="G204" s="8">
        <f>'New Capacity'!F33</f>
        <v>0</v>
      </c>
      <c r="H204" s="8">
        <f>'New Capacity'!G33</f>
        <v>0</v>
      </c>
      <c r="I204" s="8">
        <f>'New Capacity'!H33</f>
        <v>0</v>
      </c>
      <c r="J204" s="8">
        <f>'New Capacity'!I33</f>
        <v>0</v>
      </c>
      <c r="K204" s="8">
        <f>'New Capacity'!J33</f>
        <v>0</v>
      </c>
      <c r="L204" s="8">
        <f>'New Capacity'!K33</f>
        <v>0</v>
      </c>
      <c r="M204" s="8">
        <f>'New Capacity'!L33</f>
        <v>0</v>
      </c>
      <c r="N204" s="8">
        <f>'New Capacity'!M33</f>
        <v>0</v>
      </c>
      <c r="O204" s="8">
        <f>'New Capacity'!N33</f>
        <v>0</v>
      </c>
      <c r="P204" s="8">
        <f>'New Capacity'!O33</f>
        <v>0</v>
      </c>
      <c r="Q204" s="8">
        <f>'New Capacity'!P33</f>
        <v>0</v>
      </c>
      <c r="R204" s="8">
        <f>'New Capacity'!Q33</f>
        <v>0</v>
      </c>
      <c r="S204" s="8">
        <f>'New Capacity'!R33</f>
        <v>0</v>
      </c>
      <c r="T204" s="8">
        <f>'New Capacity'!S33</f>
        <v>0</v>
      </c>
      <c r="U204" s="8">
        <f>'New Capacity'!T33</f>
        <v>0</v>
      </c>
      <c r="V204" s="8">
        <f>'New Capacity'!U33</f>
        <v>0</v>
      </c>
      <c r="W204" s="8">
        <f>'New Capacity'!V33</f>
        <v>0</v>
      </c>
      <c r="X204" s="8">
        <f>'New Capacity'!W33</f>
        <v>0</v>
      </c>
      <c r="Y204" s="8">
        <f>'New Capacity'!X33</f>
        <v>0</v>
      </c>
      <c r="Z204" s="8">
        <f>'New Capacity'!Y33</f>
        <v>0</v>
      </c>
      <c r="AA204" s="8">
        <f>'New Capacity'!Z33</f>
        <v>0</v>
      </c>
      <c r="AB204" s="8">
        <f>'New Capacity'!AA33</f>
        <v>0</v>
      </c>
      <c r="AC204" s="8">
        <f>'New Capacity'!AB33</f>
        <v>0</v>
      </c>
      <c r="AD204" s="8">
        <f>'New Capacity'!AC33</f>
        <v>0</v>
      </c>
      <c r="AE204" s="8">
        <f>'New Capacity'!AD33</f>
        <v>0</v>
      </c>
      <c r="AF204" s="8">
        <f>'New Capacity'!AE33</f>
        <v>0</v>
      </c>
      <c r="AG204" s="8">
        <f>'New Capacity'!AF33</f>
        <v>0</v>
      </c>
      <c r="AH204" s="8">
        <f>'New Capacity'!AG33</f>
        <v>0</v>
      </c>
    </row>
    <row r="205" spans="1:34" ht="15.75" thickBot="1" x14ac:dyDescent="0.3">
      <c r="A205" s="1"/>
      <c r="B205" s="1"/>
      <c r="D205" s="8"/>
      <c r="E205" s="8"/>
      <c r="F205" s="8"/>
      <c r="G205" s="8"/>
      <c r="H205" s="8"/>
      <c r="I205" s="8"/>
      <c r="J205" s="8"/>
      <c r="K205" s="8"/>
      <c r="L205" s="8"/>
      <c r="M205" s="8"/>
      <c r="N205" s="8"/>
      <c r="O205" s="8"/>
      <c r="P205" s="8"/>
      <c r="Q205" s="8"/>
      <c r="R205" s="8"/>
      <c r="S205" s="8"/>
      <c r="T205" s="8"/>
      <c r="U205" s="8"/>
      <c r="V205" s="8"/>
      <c r="W205" s="8"/>
      <c r="X205" s="28"/>
      <c r="Y205" s="8"/>
      <c r="Z205" s="8"/>
      <c r="AA205" s="8"/>
      <c r="AB205" s="8"/>
      <c r="AC205" s="8"/>
      <c r="AD205" s="8"/>
      <c r="AE205" s="8"/>
      <c r="AF205" s="8"/>
      <c r="AG205" s="8"/>
      <c r="AH205" s="8"/>
    </row>
    <row r="206" spans="1:34" ht="16.5" thickBot="1" x14ac:dyDescent="0.3">
      <c r="A206" s="5" t="s">
        <v>20</v>
      </c>
      <c r="B206" s="5"/>
      <c r="C206" s="5">
        <v>2019</v>
      </c>
      <c r="D206" s="5">
        <v>2020</v>
      </c>
      <c r="E206" s="5">
        <v>2021</v>
      </c>
      <c r="F206" s="5">
        <v>2022</v>
      </c>
      <c r="G206" s="5">
        <v>2023</v>
      </c>
      <c r="H206" s="5">
        <v>2024</v>
      </c>
      <c r="I206" s="5">
        <v>2025</v>
      </c>
      <c r="J206" s="5">
        <v>2026</v>
      </c>
      <c r="K206" s="5">
        <v>2027</v>
      </c>
      <c r="L206" s="5">
        <v>2028</v>
      </c>
      <c r="M206" s="5">
        <v>2029</v>
      </c>
      <c r="N206" s="5">
        <v>2030</v>
      </c>
      <c r="O206" s="5">
        <v>2031</v>
      </c>
      <c r="P206" s="5">
        <v>2032</v>
      </c>
      <c r="Q206" s="5">
        <v>2033</v>
      </c>
      <c r="R206" s="5">
        <v>2034</v>
      </c>
      <c r="S206" s="5">
        <v>2035</v>
      </c>
      <c r="T206" s="5">
        <v>2036</v>
      </c>
      <c r="U206" s="5">
        <v>2037</v>
      </c>
      <c r="V206" s="5">
        <v>2038</v>
      </c>
      <c r="W206" s="5">
        <v>2039</v>
      </c>
      <c r="X206" s="5">
        <v>2040</v>
      </c>
      <c r="Y206" s="5">
        <v>2041</v>
      </c>
      <c r="Z206" s="5">
        <v>2042</v>
      </c>
      <c r="AA206" s="5">
        <v>2043</v>
      </c>
      <c r="AB206" s="5">
        <v>2044</v>
      </c>
      <c r="AC206" s="5">
        <v>2045</v>
      </c>
      <c r="AD206" s="5">
        <v>2046</v>
      </c>
      <c r="AE206" s="5">
        <v>2047</v>
      </c>
      <c r="AF206" s="5">
        <v>2048</v>
      </c>
      <c r="AG206" s="5">
        <v>2049</v>
      </c>
      <c r="AH206" s="5">
        <v>2050</v>
      </c>
    </row>
    <row r="207" spans="1:34" x14ac:dyDescent="0.25">
      <c r="A207" s="13" t="s">
        <v>6</v>
      </c>
      <c r="B207" s="24"/>
      <c r="C207" s="8">
        <f>C4</f>
        <v>3962.0329048490212</v>
      </c>
      <c r="D207" s="8">
        <f t="shared" ref="D207:AH207" si="1">D4</f>
        <v>3688.5222779488649</v>
      </c>
      <c r="E207" s="8">
        <f t="shared" si="1"/>
        <v>4021.5863620873624</v>
      </c>
      <c r="F207" s="8">
        <f t="shared" si="1"/>
        <v>4747.1669718720741</v>
      </c>
      <c r="G207" s="8">
        <f t="shared" si="1"/>
        <v>4769.1895410842953</v>
      </c>
      <c r="H207" s="8">
        <f t="shared" si="1"/>
        <v>4477.4916200301886</v>
      </c>
      <c r="I207" s="8">
        <f t="shared" si="1"/>
        <v>4293.2744440520455</v>
      </c>
      <c r="J207" s="8">
        <f t="shared" si="1"/>
        <v>4055.7616578805605</v>
      </c>
      <c r="K207" s="8">
        <f t="shared" si="1"/>
        <v>3818.3046304184372</v>
      </c>
      <c r="L207" s="8">
        <f t="shared" si="1"/>
        <v>3549.1892563509609</v>
      </c>
      <c r="M207" s="8">
        <f t="shared" si="1"/>
        <v>3231.1049555944219</v>
      </c>
      <c r="N207" s="8">
        <f t="shared" si="1"/>
        <v>3001.6885626201938</v>
      </c>
      <c r="O207" s="8">
        <f t="shared" si="1"/>
        <v>2876.1005756699183</v>
      </c>
      <c r="P207" s="8">
        <f t="shared" si="1"/>
        <v>2801.6421239778592</v>
      </c>
      <c r="Q207" s="8">
        <f t="shared" si="1"/>
        <v>2753.8039287296629</v>
      </c>
      <c r="R207" s="8">
        <f t="shared" si="1"/>
        <v>2744.6737751182973</v>
      </c>
      <c r="S207" s="8">
        <f t="shared" si="1"/>
        <v>2744.7734681632028</v>
      </c>
      <c r="T207" s="8">
        <f t="shared" si="1"/>
        <v>-826.88269729125363</v>
      </c>
      <c r="U207" s="8">
        <f t="shared" si="1"/>
        <v>-1765.1341779345887</v>
      </c>
      <c r="V207" s="8">
        <f t="shared" si="1"/>
        <v>-2453.2934125391121</v>
      </c>
      <c r="W207" s="8">
        <f t="shared" si="1"/>
        <v>-2741.7445925177635</v>
      </c>
      <c r="X207" s="8">
        <f t="shared" si="1"/>
        <v>-2908.6110315376695</v>
      </c>
      <c r="Y207" s="8">
        <f t="shared" si="1"/>
        <v>-2976.1307674570739</v>
      </c>
      <c r="Z207" s="8">
        <f t="shared" si="1"/>
        <v>-3063.3366753649793</v>
      </c>
      <c r="AA207" s="8">
        <f t="shared" si="1"/>
        <v>-3128.9394249252655</v>
      </c>
      <c r="AB207" s="8">
        <f t="shared" si="1"/>
        <v>-3033.2871717356606</v>
      </c>
      <c r="AC207" s="8">
        <f t="shared" si="1"/>
        <v>-3064.9904098426609</v>
      </c>
      <c r="AD207" s="8">
        <f t="shared" si="1"/>
        <v>-3111.9828919390939</v>
      </c>
      <c r="AE207" s="8">
        <f t="shared" si="1"/>
        <v>-3146.0905214503618</v>
      </c>
      <c r="AF207" s="8">
        <f t="shared" si="1"/>
        <v>-3126.5926293031721</v>
      </c>
      <c r="AG207" s="8">
        <f t="shared" si="1"/>
        <v>-1930.2634201784783</v>
      </c>
      <c r="AH207" s="8">
        <f t="shared" si="1"/>
        <v>-1944.4545814983378</v>
      </c>
    </row>
    <row r="208" spans="1:34" x14ac:dyDescent="0.25">
      <c r="A208" s="13"/>
      <c r="B208" s="24"/>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row>
    <row r="209" spans="1:34" x14ac:dyDescent="0.25">
      <c r="A209" s="13" t="s">
        <v>140</v>
      </c>
      <c r="B209" s="24"/>
      <c r="C209" s="8">
        <f>SUM(C74:C75,C83:C85,C86:C97,C99,C102:C103)</f>
        <v>1314.993021</v>
      </c>
      <c r="D209" s="8">
        <f t="shared" ref="D209:AH209" si="2">SUM(D107:D108,D116:D118,D119:D130,D132,D135:D136)</f>
        <v>259.22710800082893</v>
      </c>
      <c r="E209" s="8">
        <f t="shared" si="2"/>
        <v>351.56072743399795</v>
      </c>
      <c r="F209" s="8">
        <f t="shared" si="2"/>
        <v>815.39010200243627</v>
      </c>
      <c r="G209" s="8">
        <f t="shared" si="2"/>
        <v>1457.1525093004318</v>
      </c>
      <c r="H209" s="8">
        <f t="shared" si="2"/>
        <v>1669.2518635091631</v>
      </c>
      <c r="I209" s="8">
        <f t="shared" si="2"/>
        <v>1833.8959781206233</v>
      </c>
      <c r="J209" s="8">
        <f t="shared" si="2"/>
        <v>1996.5066542004079</v>
      </c>
      <c r="K209" s="8">
        <f t="shared" si="2"/>
        <v>2178.7726653217378</v>
      </c>
      <c r="L209" s="8">
        <f t="shared" si="2"/>
        <v>2383.2376558184969</v>
      </c>
      <c r="M209" s="8">
        <f t="shared" si="2"/>
        <v>2650.3942520413329</v>
      </c>
      <c r="N209" s="8">
        <f t="shared" si="2"/>
        <v>2864.8957394115014</v>
      </c>
      <c r="O209" s="8">
        <f t="shared" si="2"/>
        <v>3033.1653660816974</v>
      </c>
      <c r="P209" s="8">
        <f t="shared" si="2"/>
        <v>3262.5932131350087</v>
      </c>
      <c r="Q209" s="8">
        <f t="shared" si="2"/>
        <v>3490.0399277280248</v>
      </c>
      <c r="R209" s="8">
        <f t="shared" si="2"/>
        <v>3819.7820230999837</v>
      </c>
      <c r="S209" s="8">
        <f t="shared" si="2"/>
        <v>4143.7248677883335</v>
      </c>
      <c r="T209" s="8">
        <f t="shared" si="2"/>
        <v>4677.7742477693528</v>
      </c>
      <c r="U209" s="8">
        <f t="shared" si="2"/>
        <v>5127.9923275176052</v>
      </c>
      <c r="V209" s="8">
        <f t="shared" si="2"/>
        <v>5380.9829108258673</v>
      </c>
      <c r="W209" s="8">
        <f t="shared" si="2"/>
        <v>5541.0160698539166</v>
      </c>
      <c r="X209" s="8">
        <f t="shared" si="2"/>
        <v>5648.7580888833572</v>
      </c>
      <c r="Y209" s="8">
        <f t="shared" si="2"/>
        <v>5722.3198413517212</v>
      </c>
      <c r="Z209" s="8">
        <f t="shared" si="2"/>
        <v>5770.5881597138705</v>
      </c>
      <c r="AA209" s="8">
        <f t="shared" si="2"/>
        <v>5817.6610006276824</v>
      </c>
      <c r="AB209" s="8">
        <f t="shared" si="2"/>
        <v>5871.8823198409773</v>
      </c>
      <c r="AC209" s="8">
        <f t="shared" si="2"/>
        <v>5915.4341548348702</v>
      </c>
      <c r="AD209" s="8">
        <f t="shared" si="2"/>
        <v>5958.4152182159169</v>
      </c>
      <c r="AE209" s="8">
        <f t="shared" si="2"/>
        <v>6000.824843778365</v>
      </c>
      <c r="AF209" s="8">
        <f t="shared" si="2"/>
        <v>6045.9435405487066</v>
      </c>
      <c r="AG209" s="8">
        <f t="shared" si="2"/>
        <v>6236.9077265013129</v>
      </c>
      <c r="AH209" s="8">
        <f t="shared" si="2"/>
        <v>6355.7724822306673</v>
      </c>
    </row>
    <row r="210" spans="1:34" x14ac:dyDescent="0.25">
      <c r="A210" s="13" t="s">
        <v>8</v>
      </c>
      <c r="B210" s="24"/>
      <c r="C210" s="64">
        <v>847.69865530944401</v>
      </c>
      <c r="D210" s="64">
        <v>712.55201920483796</v>
      </c>
      <c r="E210" s="64">
        <v>1001.3223464324777</v>
      </c>
      <c r="F210" s="64">
        <v>1690.3045108832787</v>
      </c>
      <c r="G210" s="64">
        <v>1114.7548022683191</v>
      </c>
      <c r="H210" s="64">
        <v>798.42003308584196</v>
      </c>
      <c r="I210" s="64">
        <v>691.20782571224709</v>
      </c>
      <c r="J210" s="64">
        <v>635.46385353516393</v>
      </c>
      <c r="K210" s="64">
        <v>575.3660561108195</v>
      </c>
      <c r="L210" s="64">
        <v>489.78953941188774</v>
      </c>
      <c r="M210" s="64">
        <v>372.94912639279488</v>
      </c>
      <c r="N210" s="64">
        <v>324.86379188495636</v>
      </c>
      <c r="O210" s="64">
        <v>251.9308934439</v>
      </c>
      <c r="P210" s="64">
        <v>178.28651117991683</v>
      </c>
      <c r="Q210" s="64">
        <v>123.51585198686546</v>
      </c>
      <c r="R210" s="64">
        <v>50.947170533670125</v>
      </c>
      <c r="S210" s="64">
        <v>0</v>
      </c>
      <c r="T210" s="64">
        <v>0</v>
      </c>
      <c r="U210" s="64">
        <v>0</v>
      </c>
      <c r="V210" s="64">
        <v>0</v>
      </c>
      <c r="W210" s="64">
        <v>0</v>
      </c>
      <c r="X210" s="64">
        <v>0</v>
      </c>
      <c r="Y210" s="64">
        <v>0</v>
      </c>
      <c r="Z210" s="64">
        <v>0</v>
      </c>
      <c r="AA210" s="64">
        <v>0</v>
      </c>
      <c r="AB210" s="64">
        <v>0</v>
      </c>
      <c r="AC210" s="64">
        <v>0</v>
      </c>
      <c r="AD210" s="64">
        <v>0</v>
      </c>
      <c r="AE210" s="64">
        <v>0</v>
      </c>
      <c r="AF210" s="64">
        <v>0</v>
      </c>
      <c r="AG210" s="64">
        <v>0</v>
      </c>
      <c r="AH210" s="64">
        <v>0</v>
      </c>
    </row>
    <row r="211" spans="1:34" x14ac:dyDescent="0.25">
      <c r="A211" s="13" t="s">
        <v>10</v>
      </c>
      <c r="B211" s="24"/>
      <c r="C211" s="8">
        <f>SUM(C207:C210)</f>
        <v>6124.7245811584653</v>
      </c>
      <c r="D211" s="8">
        <f t="shared" ref="D211:AH211" si="3">SUM(D207:D210)</f>
        <v>4660.3014051545324</v>
      </c>
      <c r="E211" s="8">
        <f t="shared" si="3"/>
        <v>5374.469435953838</v>
      </c>
      <c r="F211" s="8">
        <f t="shared" si="3"/>
        <v>7252.8615847577885</v>
      </c>
      <c r="G211" s="8">
        <f t="shared" si="3"/>
        <v>7341.0968526530469</v>
      </c>
      <c r="H211" s="8">
        <f t="shared" si="3"/>
        <v>6945.1635166251936</v>
      </c>
      <c r="I211" s="8">
        <f t="shared" si="3"/>
        <v>6818.3782478849153</v>
      </c>
      <c r="J211" s="8">
        <f t="shared" si="3"/>
        <v>6687.732165616133</v>
      </c>
      <c r="K211" s="8">
        <f t="shared" si="3"/>
        <v>6572.4433518509941</v>
      </c>
      <c r="L211" s="8">
        <f t="shared" si="3"/>
        <v>6422.2164515813456</v>
      </c>
      <c r="M211" s="8">
        <f t="shared" si="3"/>
        <v>6254.4483340285497</v>
      </c>
      <c r="N211" s="8">
        <f t="shared" si="3"/>
        <v>6191.4480939166515</v>
      </c>
      <c r="O211" s="8">
        <f t="shared" si="3"/>
        <v>6161.1968351955147</v>
      </c>
      <c r="P211" s="8">
        <f t="shared" si="3"/>
        <v>6242.5218482927849</v>
      </c>
      <c r="Q211" s="8">
        <f t="shared" si="3"/>
        <v>6367.3597084445537</v>
      </c>
      <c r="R211" s="8">
        <f t="shared" si="3"/>
        <v>6615.4029687519514</v>
      </c>
      <c r="S211" s="8">
        <f t="shared" si="3"/>
        <v>6888.4983359515363</v>
      </c>
      <c r="T211" s="8">
        <f t="shared" si="3"/>
        <v>3850.8915504780989</v>
      </c>
      <c r="U211" s="8">
        <f t="shared" si="3"/>
        <v>3362.8581495830167</v>
      </c>
      <c r="V211" s="8">
        <f t="shared" si="3"/>
        <v>2927.6894982867552</v>
      </c>
      <c r="W211" s="8">
        <f t="shared" si="3"/>
        <v>2799.2714773361531</v>
      </c>
      <c r="X211" s="8">
        <f t="shared" si="3"/>
        <v>2740.1470573456877</v>
      </c>
      <c r="Y211" s="8">
        <f t="shared" si="3"/>
        <v>2746.1890738946472</v>
      </c>
      <c r="Z211" s="8">
        <f t="shared" si="3"/>
        <v>2707.2514843488912</v>
      </c>
      <c r="AA211" s="8">
        <f t="shared" si="3"/>
        <v>2688.7215757024169</v>
      </c>
      <c r="AB211" s="8">
        <f t="shared" si="3"/>
        <v>2838.5951481053166</v>
      </c>
      <c r="AC211" s="8">
        <f t="shared" si="3"/>
        <v>2850.4437449922093</v>
      </c>
      <c r="AD211" s="8">
        <f t="shared" si="3"/>
        <v>2846.432326276823</v>
      </c>
      <c r="AE211" s="8">
        <f t="shared" si="3"/>
        <v>2854.7343223280031</v>
      </c>
      <c r="AF211" s="8">
        <f t="shared" si="3"/>
        <v>2919.3509112455345</v>
      </c>
      <c r="AG211" s="8">
        <f t="shared" si="3"/>
        <v>4306.6443063228344</v>
      </c>
      <c r="AH211" s="8">
        <f t="shared" si="3"/>
        <v>4411.3179007323297</v>
      </c>
    </row>
    <row r="212" spans="1:34" x14ac:dyDescent="0.25">
      <c r="A212" s="13" t="s">
        <v>14</v>
      </c>
      <c r="B212" s="24"/>
      <c r="C212" s="65">
        <v>191.33676</v>
      </c>
      <c r="D212" s="65">
        <v>193.47202799999999</v>
      </c>
      <c r="E212" s="65">
        <v>195.60729599999996</v>
      </c>
      <c r="F212" s="65">
        <v>197.74256400000002</v>
      </c>
      <c r="G212" s="65">
        <v>199.87783200000001</v>
      </c>
      <c r="H212" s="65">
        <v>202.01310000000001</v>
      </c>
      <c r="I212" s="65">
        <v>204.14836799999998</v>
      </c>
      <c r="J212" s="65">
        <v>206.283636</v>
      </c>
      <c r="K212" s="65">
        <v>208.418904</v>
      </c>
      <c r="L212" s="65">
        <v>210.55417200000002</v>
      </c>
      <c r="M212" s="65">
        <v>212.68944000000005</v>
      </c>
      <c r="N212" s="65">
        <v>214.82470800000002</v>
      </c>
      <c r="O212" s="65">
        <v>217.09814040000003</v>
      </c>
      <c r="P212" s="65">
        <v>219.37157280000002</v>
      </c>
      <c r="Q212" s="65">
        <v>221.64500519999999</v>
      </c>
      <c r="R212" s="65">
        <v>223.9184376</v>
      </c>
      <c r="S212" s="65">
        <v>226.19186999999999</v>
      </c>
      <c r="T212" s="65">
        <v>228.46530240000001</v>
      </c>
      <c r="U212" s="65">
        <v>230.73873480000003</v>
      </c>
      <c r="V212" s="65">
        <v>233.01216720000002</v>
      </c>
      <c r="W212" s="65">
        <v>235.28559960000001</v>
      </c>
      <c r="X212" s="65">
        <v>237.559032</v>
      </c>
      <c r="Y212" s="65">
        <v>239.83246440000005</v>
      </c>
      <c r="Z212" s="65">
        <v>242.10589679999998</v>
      </c>
      <c r="AA212" s="65">
        <v>244.3793292</v>
      </c>
      <c r="AB212" s="65">
        <v>246.65276160000008</v>
      </c>
      <c r="AC212" s="65">
        <v>248.92619400000001</v>
      </c>
      <c r="AD212" s="65">
        <v>251.19962640000003</v>
      </c>
      <c r="AE212" s="65">
        <v>253.47305880000002</v>
      </c>
      <c r="AF212" s="65">
        <v>255.74649119999998</v>
      </c>
      <c r="AG212" s="65">
        <v>258.01992360000003</v>
      </c>
      <c r="AH212" s="65">
        <v>260.29335600000002</v>
      </c>
    </row>
    <row r="213" spans="1:34" ht="15.75" thickBot="1" x14ac:dyDescent="0.3">
      <c r="A213" s="13" t="s">
        <v>141</v>
      </c>
      <c r="B213" s="24">
        <v>277.77777800000001</v>
      </c>
      <c r="C213" s="8">
        <f>C212*$B$213</f>
        <v>53149.100042519283</v>
      </c>
      <c r="D213" s="8">
        <f t="shared" ref="D213:AH213" si="4">D212*$B$213</f>
        <v>53742.230042993782</v>
      </c>
      <c r="E213" s="8">
        <f t="shared" si="4"/>
        <v>54335.360043468281</v>
      </c>
      <c r="F213" s="8">
        <f t="shared" si="4"/>
        <v>54928.490043942802</v>
      </c>
      <c r="G213" s="8">
        <f t="shared" si="4"/>
        <v>55521.620044417301</v>
      </c>
      <c r="H213" s="8">
        <f t="shared" si="4"/>
        <v>56114.750044891807</v>
      </c>
      <c r="I213" s="8">
        <f t="shared" si="4"/>
        <v>56707.880045366299</v>
      </c>
      <c r="J213" s="8">
        <f t="shared" si="4"/>
        <v>57301.010045840812</v>
      </c>
      <c r="K213" s="8">
        <f t="shared" si="4"/>
        <v>57894.140046315311</v>
      </c>
      <c r="L213" s="8">
        <f t="shared" si="4"/>
        <v>58487.270046789825</v>
      </c>
      <c r="M213" s="8">
        <f t="shared" si="4"/>
        <v>59080.400047264338</v>
      </c>
      <c r="N213" s="8">
        <f t="shared" si="4"/>
        <v>59673.53004773883</v>
      </c>
      <c r="O213" s="8">
        <f t="shared" si="4"/>
        <v>60305.039048244042</v>
      </c>
      <c r="P213" s="8">
        <f t="shared" si="4"/>
        <v>60936.548048749246</v>
      </c>
      <c r="Q213" s="8">
        <f t="shared" si="4"/>
        <v>61568.057049254443</v>
      </c>
      <c r="R213" s="8">
        <f t="shared" si="4"/>
        <v>62199.566049759655</v>
      </c>
      <c r="S213" s="8">
        <f t="shared" si="4"/>
        <v>62831.075050264859</v>
      </c>
      <c r="T213" s="8">
        <f t="shared" si="4"/>
        <v>63462.58405077007</v>
      </c>
      <c r="U213" s="8">
        <f t="shared" si="4"/>
        <v>64094.093051275289</v>
      </c>
      <c r="V213" s="8">
        <f t="shared" si="4"/>
        <v>64725.602051780494</v>
      </c>
      <c r="W213" s="8">
        <f t="shared" si="4"/>
        <v>65357.111052285698</v>
      </c>
      <c r="X213" s="8">
        <f t="shared" si="4"/>
        <v>65988.620052790895</v>
      </c>
      <c r="Y213" s="8">
        <f t="shared" si="4"/>
        <v>66620.129053296114</v>
      </c>
      <c r="Z213" s="8">
        <f t="shared" si="4"/>
        <v>67251.638053801304</v>
      </c>
      <c r="AA213" s="8">
        <f t="shared" si="4"/>
        <v>67883.147054306522</v>
      </c>
      <c r="AB213" s="8">
        <f t="shared" si="4"/>
        <v>68514.656054811756</v>
      </c>
      <c r="AC213" s="8">
        <f t="shared" si="4"/>
        <v>69146.165055316931</v>
      </c>
      <c r="AD213" s="8">
        <f t="shared" si="4"/>
        <v>69777.67405582215</v>
      </c>
      <c r="AE213" s="8">
        <f t="shared" si="4"/>
        <v>70409.183056327354</v>
      </c>
      <c r="AF213" s="8">
        <f t="shared" si="4"/>
        <v>71040.692056832544</v>
      </c>
      <c r="AG213" s="8">
        <f t="shared" si="4"/>
        <v>71672.201057337777</v>
      </c>
      <c r="AH213" s="8">
        <f t="shared" si="4"/>
        <v>72303.710057842982</v>
      </c>
    </row>
    <row r="214" spans="1:34" ht="15.75" thickBot="1" x14ac:dyDescent="0.3">
      <c r="A214" s="14" t="s">
        <v>105</v>
      </c>
      <c r="B214" s="25"/>
      <c r="C214" s="15">
        <f>(C211/C213)*1000</f>
        <v>115.23665642990541</v>
      </c>
      <c r="D214" s="15">
        <f t="shared" ref="D214:M214" si="5">(D211/D213)*1000</f>
        <v>86.715817364227192</v>
      </c>
      <c r="E214" s="15">
        <f t="shared" si="5"/>
        <v>98.912925793705298</v>
      </c>
      <c r="F214" s="15">
        <f t="shared" si="5"/>
        <v>132.04188898976648</v>
      </c>
      <c r="G214" s="15">
        <f t="shared" si="5"/>
        <v>132.2205088176492</v>
      </c>
      <c r="H214" s="15">
        <f t="shared" si="5"/>
        <v>123.7671648019293</v>
      </c>
      <c r="I214" s="15">
        <f t="shared" si="5"/>
        <v>120.23687435379728</v>
      </c>
      <c r="J214" s="15">
        <f t="shared" si="5"/>
        <v>116.71229111434417</v>
      </c>
      <c r="K214" s="15">
        <f t="shared" si="5"/>
        <v>113.52519178267507</v>
      </c>
      <c r="L214" s="15">
        <f t="shared" si="5"/>
        <v>109.8053721167627</v>
      </c>
      <c r="M214" s="15">
        <f t="shared" si="5"/>
        <v>105.86333757092012</v>
      </c>
      <c r="N214" s="15">
        <f t="shared" ref="N214:AH214" si="6">(N211/N213)*1000</f>
        <v>103.75535164357618</v>
      </c>
      <c r="O214" s="15">
        <f t="shared" si="6"/>
        <v>102.16719750842971</v>
      </c>
      <c r="P214" s="15">
        <f t="shared" si="6"/>
        <v>102.44298451725173</v>
      </c>
      <c r="Q214" s="15">
        <f t="shared" si="6"/>
        <v>103.41985785503458</v>
      </c>
      <c r="R214" s="15">
        <f t="shared" si="6"/>
        <v>106.35770293734251</v>
      </c>
      <c r="S214" s="15">
        <f t="shared" si="6"/>
        <v>109.63521363339299</v>
      </c>
      <c r="T214" s="15">
        <f t="shared" si="6"/>
        <v>60.679715584814282</v>
      </c>
      <c r="U214" s="15">
        <f t="shared" si="6"/>
        <v>52.467520632404131</v>
      </c>
      <c r="V214" s="15">
        <f t="shared" si="6"/>
        <v>45.23232547060131</v>
      </c>
      <c r="W214" s="15">
        <f t="shared" si="6"/>
        <v>42.830404102420246</v>
      </c>
      <c r="X214" s="15">
        <f t="shared" si="6"/>
        <v>41.524539460797484</v>
      </c>
      <c r="Y214" s="15">
        <f t="shared" si="6"/>
        <v>41.221611439655057</v>
      </c>
      <c r="Z214" s="15">
        <f t="shared" si="6"/>
        <v>40.25554711668272</v>
      </c>
      <c r="AA214" s="15">
        <f t="shared" si="6"/>
        <v>39.608086725140176</v>
      </c>
      <c r="AB214" s="15">
        <f t="shared" si="6"/>
        <v>41.430480886227315</v>
      </c>
      <c r="AC214" s="15">
        <f t="shared" si="6"/>
        <v>41.223453863447872</v>
      </c>
      <c r="AD214" s="15">
        <f t="shared" si="6"/>
        <v>40.792880599598043</v>
      </c>
      <c r="AE214" s="15">
        <f t="shared" si="6"/>
        <v>40.544914717221125</v>
      </c>
      <c r="AF214" s="15">
        <f t="shared" si="6"/>
        <v>41.094066326240942</v>
      </c>
      <c r="AG214" s="15">
        <f t="shared" si="6"/>
        <v>60.088071006463416</v>
      </c>
      <c r="AH214" s="15">
        <f t="shared" si="6"/>
        <v>61.010948085558468</v>
      </c>
    </row>
    <row r="215" spans="1:34" x14ac:dyDescent="0.25">
      <c r="A215" s="24"/>
      <c r="B215" s="24" t="s">
        <v>167</v>
      </c>
      <c r="C215" s="65">
        <f>((C210/C213)*1000)*1.0246</f>
        <v>16.341801489304892</v>
      </c>
      <c r="D215" s="65">
        <f t="shared" ref="D215:AH215" si="7">((D210/D213)*1000)*1.0246</f>
        <v>13.58486237532779</v>
      </c>
      <c r="E215" s="65">
        <f t="shared" si="7"/>
        <v>18.881900761013689</v>
      </c>
      <c r="F215" s="65">
        <f t="shared" si="7"/>
        <v>31.529830884946925</v>
      </c>
      <c r="G215" s="65">
        <f t="shared" si="7"/>
        <v>20.571765908314227</v>
      </c>
      <c r="H215" s="65">
        <f t="shared" si="7"/>
        <v>14.578362467003855</v>
      </c>
      <c r="I215" s="65">
        <f t="shared" si="7"/>
        <v>12.48876765730264</v>
      </c>
      <c r="J215" s="65">
        <f t="shared" si="7"/>
        <v>11.362736255630606</v>
      </c>
      <c r="K215" s="65">
        <f t="shared" si="7"/>
        <v>10.182724203512301</v>
      </c>
      <c r="L215" s="65">
        <f t="shared" si="7"/>
        <v>8.5803006650840334</v>
      </c>
      <c r="M215" s="65">
        <f t="shared" si="7"/>
        <v>6.4678586231027309</v>
      </c>
      <c r="N215" s="65">
        <f t="shared" si="7"/>
        <v>5.5779411893186452</v>
      </c>
      <c r="O215" s="65">
        <f t="shared" si="7"/>
        <v>4.2803785139102084</v>
      </c>
      <c r="P215" s="65">
        <f t="shared" si="7"/>
        <v>2.9977470861789683</v>
      </c>
      <c r="Q215" s="65">
        <f t="shared" si="7"/>
        <v>2.0555195016873582</v>
      </c>
      <c r="R215" s="65">
        <f t="shared" si="7"/>
        <v>0.83924172215346371</v>
      </c>
      <c r="S215" s="65">
        <f t="shared" si="7"/>
        <v>0</v>
      </c>
      <c r="T215" s="65">
        <f t="shared" si="7"/>
        <v>0</v>
      </c>
      <c r="U215" s="65">
        <f t="shared" si="7"/>
        <v>0</v>
      </c>
      <c r="V215" s="65">
        <f t="shared" si="7"/>
        <v>0</v>
      </c>
      <c r="W215" s="65">
        <f t="shared" si="7"/>
        <v>0</v>
      </c>
      <c r="X215" s="65">
        <f t="shared" si="7"/>
        <v>0</v>
      </c>
      <c r="Y215" s="65">
        <f t="shared" si="7"/>
        <v>0</v>
      </c>
      <c r="Z215" s="65">
        <f t="shared" si="7"/>
        <v>0</v>
      </c>
      <c r="AA215" s="65">
        <f t="shared" si="7"/>
        <v>0</v>
      </c>
      <c r="AB215" s="65">
        <f t="shared" si="7"/>
        <v>0</v>
      </c>
      <c r="AC215" s="65">
        <f t="shared" si="7"/>
        <v>0</v>
      </c>
      <c r="AD215" s="65">
        <f t="shared" si="7"/>
        <v>0</v>
      </c>
      <c r="AE215" s="65">
        <f t="shared" si="7"/>
        <v>0</v>
      </c>
      <c r="AF215" s="65">
        <f t="shared" si="7"/>
        <v>0</v>
      </c>
      <c r="AG215" s="65">
        <f t="shared" si="7"/>
        <v>0</v>
      </c>
      <c r="AH215" s="65">
        <f t="shared" si="7"/>
        <v>0</v>
      </c>
    </row>
    <row r="216" spans="1:34" x14ac:dyDescent="0.25">
      <c r="A216" s="24"/>
      <c r="B216" s="24" t="s">
        <v>168</v>
      </c>
      <c r="C216" s="65">
        <f>((C209/C213)*1000)*1.0246</f>
        <v>25.350228851264205</v>
      </c>
      <c r="D216" s="65">
        <f t="shared" ref="D216:AH216" si="8">((D209/D213)*1000)*1.0246</f>
        <v>4.9421859614899875</v>
      </c>
      <c r="E216" s="65">
        <f t="shared" si="8"/>
        <v>6.629368445165488</v>
      </c>
      <c r="F216" s="65">
        <f t="shared" si="8"/>
        <v>15.209751767130992</v>
      </c>
      <c r="G216" s="65">
        <f t="shared" si="8"/>
        <v>26.890398007745876</v>
      </c>
      <c r="H216" s="65">
        <f t="shared" si="8"/>
        <v>30.478892946742803</v>
      </c>
      <c r="I216" s="65">
        <f t="shared" si="8"/>
        <v>33.13489796619416</v>
      </c>
      <c r="J216" s="65">
        <f t="shared" si="8"/>
        <v>35.699557760975615</v>
      </c>
      <c r="K216" s="65">
        <f t="shared" si="8"/>
        <v>38.559523832684199</v>
      </c>
      <c r="L216" s="65">
        <f t="shared" si="8"/>
        <v>41.750372349370025</v>
      </c>
      <c r="M216" s="65">
        <f t="shared" si="8"/>
        <v>45.964379869958123</v>
      </c>
      <c r="N216" s="65">
        <f t="shared" si="8"/>
        <v>49.19052337364198</v>
      </c>
      <c r="O216" s="65">
        <f t="shared" si="8"/>
        <v>51.534354062868303</v>
      </c>
      <c r="P216" s="65">
        <f t="shared" si="8"/>
        <v>54.857931950852333</v>
      </c>
      <c r="Q216" s="65">
        <f t="shared" si="8"/>
        <v>58.080359870531865</v>
      </c>
      <c r="R216" s="65">
        <f t="shared" si="8"/>
        <v>62.922443184527111</v>
      </c>
      <c r="S216" s="65">
        <f t="shared" si="8"/>
        <v>67.572622243681138</v>
      </c>
      <c r="T216" s="65">
        <f t="shared" si="8"/>
        <v>75.522413181760783</v>
      </c>
      <c r="U216" s="65">
        <f t="shared" si="8"/>
        <v>81.975431567012322</v>
      </c>
      <c r="V216" s="65">
        <f t="shared" si="8"/>
        <v>85.180437348755717</v>
      </c>
      <c r="W216" s="65">
        <f t="shared" si="8"/>
        <v>86.866218132415028</v>
      </c>
      <c r="X216" s="65">
        <f t="shared" si="8"/>
        <v>87.707812850756895</v>
      </c>
      <c r="Y216" s="65">
        <f t="shared" si="8"/>
        <v>88.007768714445149</v>
      </c>
      <c r="Z216" s="65">
        <f t="shared" si="8"/>
        <v>87.916737785818626</v>
      </c>
      <c r="AA216" s="65">
        <f t="shared" si="8"/>
        <v>87.809356517818813</v>
      </c>
      <c r="AB216" s="65">
        <f t="shared" si="8"/>
        <v>87.810856411451567</v>
      </c>
      <c r="AC216" s="65">
        <f t="shared" si="8"/>
        <v>87.654229705943138</v>
      </c>
      <c r="AD216" s="65">
        <f t="shared" si="8"/>
        <v>87.492056953632954</v>
      </c>
      <c r="AE216" s="65">
        <f t="shared" si="8"/>
        <v>87.3244776894593</v>
      </c>
      <c r="AF216" s="65">
        <f t="shared" si="8"/>
        <v>87.198949958010928</v>
      </c>
      <c r="AG216" s="65">
        <f t="shared" si="8"/>
        <v>89.160588935464304</v>
      </c>
      <c r="AH216" s="65">
        <f t="shared" si="8"/>
        <v>90.066256352320522</v>
      </c>
    </row>
    <row r="217" spans="1:34" x14ac:dyDescent="0.25">
      <c r="A217" s="24"/>
      <c r="B217" s="24" t="s">
        <v>169</v>
      </c>
      <c r="C217" s="65">
        <f>((C207/C213)*1000)*1.0246</f>
        <v>76.379447837511975</v>
      </c>
      <c r="D217" s="65">
        <f t="shared" ref="D217:AF217" si="9">((D207/D213)*1000)*1.0246</f>
        <v>70.321978134569392</v>
      </c>
      <c r="E217" s="65">
        <f t="shared" si="9"/>
        <v>75.834914562051267</v>
      </c>
      <c r="F217" s="65">
        <f t="shared" si="9"/>
        <v>88.550536806836817</v>
      </c>
      <c r="G217" s="65">
        <f t="shared" si="9"/>
        <v>88.010969418503265</v>
      </c>
      <c r="H217" s="65">
        <f t="shared" si="9"/>
        <v>81.7545816423101</v>
      </c>
      <c r="I217" s="65">
        <f t="shared" si="9"/>
        <v>77.571035839403891</v>
      </c>
      <c r="J217" s="65">
        <f t="shared" si="9"/>
        <v>72.52111945915081</v>
      </c>
      <c r="K217" s="65">
        <f t="shared" si="9"/>
        <v>67.575663464332351</v>
      </c>
      <c r="L217" s="65">
        <f t="shared" si="9"/>
        <v>62.175911256380999</v>
      </c>
      <c r="M217" s="65">
        <f t="shared" si="9"/>
        <v>56.035337182103909</v>
      </c>
      <c r="N217" s="65">
        <f t="shared" si="9"/>
        <v>51.539268731047521</v>
      </c>
      <c r="O217" s="65">
        <f t="shared" si="9"/>
        <v>48.865777990358573</v>
      </c>
      <c r="P217" s="65">
        <f t="shared" si="9"/>
        <v>47.107402899344805</v>
      </c>
      <c r="Q217" s="65">
        <f t="shared" si="9"/>
        <v>45.828106986049185</v>
      </c>
      <c r="R217" s="65">
        <f t="shared" si="9"/>
        <v>45.212417522920546</v>
      </c>
      <c r="S217" s="65">
        <f t="shared" si="9"/>
        <v>44.759617645093321</v>
      </c>
      <c r="T217" s="65">
        <f t="shared" si="9"/>
        <v>-13.34997659356006</v>
      </c>
      <c r="U217" s="65">
        <f t="shared" si="9"/>
        <v>-28.217209927051062</v>
      </c>
      <c r="V217" s="65">
        <f t="shared" si="9"/>
        <v>-38.83539667157762</v>
      </c>
      <c r="W217" s="65">
        <f t="shared" si="9"/>
        <v>-42.982186089075249</v>
      </c>
      <c r="X217" s="65">
        <f t="shared" si="9"/>
        <v>-45.161769719223798</v>
      </c>
      <c r="Y217" s="65">
        <f t="shared" si="9"/>
        <v>-45.772105633374601</v>
      </c>
      <c r="Z217" s="65">
        <f t="shared" si="9"/>
        <v>-46.670904210065515</v>
      </c>
      <c r="AA217" s="65">
        <f t="shared" si="9"/>
        <v>-47.226910859240178</v>
      </c>
      <c r="AB217" s="65">
        <f t="shared" si="9"/>
        <v>-45.36118569542306</v>
      </c>
      <c r="AC217" s="65">
        <f t="shared" si="9"/>
        <v>-45.41667887745443</v>
      </c>
      <c r="AD217" s="65">
        <f t="shared" si="9"/>
        <v>-45.695671491284806</v>
      </c>
      <c r="AE217" s="65">
        <f t="shared" si="9"/>
        <v>-45.782158070194519</v>
      </c>
      <c r="AF217" s="65">
        <f t="shared" si="9"/>
        <v>-45.093969600144447</v>
      </c>
      <c r="AG217" s="65">
        <v>-45.093969600144447</v>
      </c>
      <c r="AH217" s="65">
        <v>-45.093969600144447</v>
      </c>
    </row>
    <row r="218" spans="1:34" ht="15.75" thickBot="1" x14ac:dyDescent="0.3">
      <c r="A218" s="7">
        <v>0.94</v>
      </c>
      <c r="B218" s="1"/>
      <c r="C218" s="16"/>
      <c r="D218" s="16"/>
      <c r="E218" s="16"/>
      <c r="F218" s="16"/>
      <c r="G218" s="16"/>
      <c r="H218" s="16"/>
      <c r="I218" s="16"/>
      <c r="J218" s="16"/>
      <c r="K218" s="16"/>
      <c r="L218" s="16"/>
      <c r="M218" s="16"/>
      <c r="N218" s="16"/>
      <c r="O218" s="16"/>
      <c r="P218" s="16"/>
      <c r="Q218" s="16"/>
      <c r="R218" s="16"/>
      <c r="S218" s="16"/>
      <c r="T218" s="16"/>
      <c r="U218" s="16"/>
      <c r="V218" s="16"/>
      <c r="W218" s="17"/>
      <c r="X218" s="16"/>
      <c r="Y218" s="16"/>
      <c r="Z218" s="16"/>
      <c r="AA218" s="16"/>
      <c r="AB218" s="16"/>
      <c r="AC218" s="16"/>
      <c r="AD218" s="16"/>
      <c r="AE218" s="16"/>
      <c r="AF218" s="16"/>
      <c r="AG218" s="16"/>
      <c r="AH218" s="16"/>
    </row>
    <row r="219" spans="1:34" hidden="1" x14ac:dyDescent="0.25">
      <c r="A219" s="1"/>
      <c r="B219" s="1"/>
      <c r="C219" s="1"/>
      <c r="D219" s="1"/>
      <c r="E219" s="1"/>
      <c r="F219" s="1"/>
      <c r="G219" s="1"/>
      <c r="H219" s="1"/>
      <c r="I219" s="1"/>
      <c r="J219" s="1"/>
      <c r="K219" s="1"/>
      <c r="L219" s="1"/>
      <c r="M219" s="1"/>
      <c r="N219" s="1"/>
      <c r="O219" s="1"/>
      <c r="P219" s="1"/>
      <c r="Q219" s="1"/>
      <c r="R219" s="1"/>
      <c r="S219" s="1"/>
      <c r="T219" s="1"/>
      <c r="U219" s="1"/>
      <c r="V219" s="1"/>
      <c r="W219" s="10"/>
      <c r="X219" s="1"/>
      <c r="Y219" s="1"/>
      <c r="Z219" s="1"/>
      <c r="AA219" s="1"/>
      <c r="AB219" s="1"/>
      <c r="AC219" s="1"/>
      <c r="AD219" s="1"/>
      <c r="AE219" s="1"/>
      <c r="AF219" s="1"/>
      <c r="AG219" s="1"/>
      <c r="AH219" s="1"/>
    </row>
    <row r="220" spans="1:34" ht="16.5" hidden="1" thickBot="1" x14ac:dyDescent="0.3">
      <c r="A220" s="5" t="s">
        <v>21</v>
      </c>
      <c r="B220" s="5"/>
      <c r="C220" s="5">
        <v>2015</v>
      </c>
      <c r="D220" s="5">
        <v>2016</v>
      </c>
      <c r="E220" s="5">
        <v>2017</v>
      </c>
      <c r="F220" s="5">
        <v>2018</v>
      </c>
      <c r="G220" s="5">
        <v>2019</v>
      </c>
      <c r="H220" s="5">
        <v>2020</v>
      </c>
      <c r="I220" s="5">
        <v>2021</v>
      </c>
      <c r="J220" s="5">
        <v>2022</v>
      </c>
      <c r="K220" s="5">
        <v>2023</v>
      </c>
      <c r="L220" s="5">
        <v>2024</v>
      </c>
      <c r="M220" s="5">
        <v>2025</v>
      </c>
      <c r="N220" s="5">
        <v>2026</v>
      </c>
      <c r="O220" s="5">
        <v>2027</v>
      </c>
      <c r="P220" s="5">
        <v>2028</v>
      </c>
      <c r="Q220" s="5">
        <v>2029</v>
      </c>
      <c r="R220" s="5">
        <v>2030</v>
      </c>
      <c r="S220" s="5">
        <v>2031</v>
      </c>
      <c r="T220" s="5">
        <v>2032</v>
      </c>
      <c r="U220" s="5">
        <v>2033</v>
      </c>
      <c r="V220" s="5">
        <v>2034</v>
      </c>
      <c r="W220" s="5">
        <v>2035</v>
      </c>
      <c r="X220" s="5">
        <v>2036</v>
      </c>
      <c r="Y220" s="5">
        <v>2037</v>
      </c>
      <c r="Z220" s="5">
        <v>2038</v>
      </c>
      <c r="AA220" s="5">
        <v>2039</v>
      </c>
      <c r="AB220" s="5">
        <v>2040</v>
      </c>
      <c r="AC220" s="5">
        <v>2041</v>
      </c>
      <c r="AD220" s="5">
        <v>2042</v>
      </c>
      <c r="AE220" s="5">
        <v>2043</v>
      </c>
      <c r="AF220" s="5">
        <v>2044</v>
      </c>
      <c r="AG220" s="5">
        <v>2045</v>
      </c>
      <c r="AH220" s="5">
        <v>2046</v>
      </c>
    </row>
    <row r="221" spans="1:34" hidden="1" x14ac:dyDescent="0.25">
      <c r="A221" s="13" t="s">
        <v>6</v>
      </c>
      <c r="B221" s="24"/>
      <c r="C221" s="1">
        <f t="shared" ref="C221:AH221" si="10">C4</f>
        <v>3962.0329048490212</v>
      </c>
      <c r="D221" s="1">
        <f t="shared" si="10"/>
        <v>3688.5222779488649</v>
      </c>
      <c r="E221" s="1">
        <f t="shared" si="10"/>
        <v>4021.5863620873624</v>
      </c>
      <c r="F221" s="1">
        <f t="shared" si="10"/>
        <v>4747.1669718720741</v>
      </c>
      <c r="G221" s="1">
        <f t="shared" si="10"/>
        <v>4769.1895410842953</v>
      </c>
      <c r="H221" s="1">
        <f t="shared" si="10"/>
        <v>4477.4916200301886</v>
      </c>
      <c r="I221" s="1">
        <f t="shared" si="10"/>
        <v>4293.2744440520455</v>
      </c>
      <c r="J221" s="1">
        <f t="shared" si="10"/>
        <v>4055.7616578805605</v>
      </c>
      <c r="K221" s="1">
        <f t="shared" si="10"/>
        <v>3818.3046304184372</v>
      </c>
      <c r="L221" s="1">
        <f t="shared" si="10"/>
        <v>3549.1892563509609</v>
      </c>
      <c r="M221" s="1">
        <f t="shared" si="10"/>
        <v>3231.1049555944219</v>
      </c>
      <c r="N221" s="1">
        <f t="shared" si="10"/>
        <v>3001.6885626201938</v>
      </c>
      <c r="O221" s="1">
        <f t="shared" si="10"/>
        <v>2876.1005756699183</v>
      </c>
      <c r="P221" s="1">
        <f t="shared" si="10"/>
        <v>2801.6421239778592</v>
      </c>
      <c r="Q221" s="1">
        <f t="shared" si="10"/>
        <v>2753.8039287296629</v>
      </c>
      <c r="R221" s="1">
        <f t="shared" si="10"/>
        <v>2744.6737751182973</v>
      </c>
      <c r="S221" s="1">
        <f t="shared" si="10"/>
        <v>2744.7734681632028</v>
      </c>
      <c r="T221" s="1">
        <f t="shared" si="10"/>
        <v>-826.88269729125363</v>
      </c>
      <c r="U221" s="1">
        <f t="shared" si="10"/>
        <v>-1765.1341779345887</v>
      </c>
      <c r="V221" s="1">
        <f t="shared" si="10"/>
        <v>-2453.2934125391121</v>
      </c>
      <c r="W221" s="1">
        <f t="shared" si="10"/>
        <v>-2741.7445925177635</v>
      </c>
      <c r="X221" s="1">
        <f t="shared" si="10"/>
        <v>-2908.6110315376695</v>
      </c>
      <c r="Y221" s="1">
        <f t="shared" si="10"/>
        <v>-2976.1307674570739</v>
      </c>
      <c r="Z221" s="1">
        <f t="shared" si="10"/>
        <v>-3063.3366753649793</v>
      </c>
      <c r="AA221" s="1">
        <f t="shared" si="10"/>
        <v>-3128.9394249252655</v>
      </c>
      <c r="AB221" s="1">
        <f t="shared" si="10"/>
        <v>-3033.2871717356606</v>
      </c>
      <c r="AC221" s="1">
        <f t="shared" si="10"/>
        <v>-3064.9904098426609</v>
      </c>
      <c r="AD221" s="1">
        <f t="shared" si="10"/>
        <v>-3111.9828919390939</v>
      </c>
      <c r="AE221" s="1">
        <f t="shared" si="10"/>
        <v>-3146.0905214503618</v>
      </c>
      <c r="AF221" s="1">
        <f t="shared" si="10"/>
        <v>-3126.5926293031721</v>
      </c>
      <c r="AG221" s="1">
        <f t="shared" si="10"/>
        <v>-1930.2634201784783</v>
      </c>
      <c r="AH221" s="1">
        <f t="shared" si="10"/>
        <v>-1944.4545814983378</v>
      </c>
    </row>
    <row r="222" spans="1:34" hidden="1" x14ac:dyDescent="0.25">
      <c r="A222" s="13" t="s">
        <v>7</v>
      </c>
      <c r="B222" s="24"/>
      <c r="C222" s="1" t="e">
        <f>C106+C108+SUM(C119)+SUM(C124:C128)+#REF!+C134+#REF!+#REF!+#REF!+#REF!+SUM(#REF!)</f>
        <v>#REF!</v>
      </c>
      <c r="D222" s="1" t="e">
        <f>D106+D108+SUM(D119)+SUM(D124:D128)+#REF!+D134+#REF!+#REF!+#REF!+#REF!+SUM(#REF!)</f>
        <v>#REF!</v>
      </c>
      <c r="E222" s="1" t="e">
        <f>E106+E108+SUM(E119)+SUM(E124:E128)+#REF!+E134+#REF!+#REF!+#REF!+#REF!+SUM(#REF!)</f>
        <v>#REF!</v>
      </c>
      <c r="F222" s="1" t="e">
        <f>F106+F108+SUM(F119)+SUM(F124:F128)+#REF!+F134+#REF!+#REF!+#REF!+#REF!+SUM(#REF!)</f>
        <v>#REF!</v>
      </c>
      <c r="G222" s="1" t="e">
        <f>G106+G108+SUM(G119)+SUM(G124:G128)+#REF!+G134+#REF!+#REF!+#REF!+#REF!+SUM(#REF!)</f>
        <v>#REF!</v>
      </c>
      <c r="H222" s="1" t="e">
        <f>H106+H108+SUM(H119)+SUM(H124:H128)+#REF!+H134+#REF!+#REF!+#REF!+#REF!+SUM(#REF!)</f>
        <v>#REF!</v>
      </c>
      <c r="I222" s="1" t="e">
        <f>I106+I108+SUM(I119)+SUM(I124:I128)+#REF!+I134+#REF!+#REF!+#REF!+#REF!+SUM(#REF!)</f>
        <v>#REF!</v>
      </c>
      <c r="J222" s="1" t="e">
        <f>J106+J108+SUM(J119)+SUM(J124:J128)+#REF!+J134+#REF!+#REF!+#REF!+#REF!+SUM(#REF!)</f>
        <v>#REF!</v>
      </c>
      <c r="K222" s="1" t="e">
        <f>K106+K108+SUM(K119)+SUM(K124:K128)+#REF!+K134+#REF!+#REF!+#REF!+#REF!+SUM(#REF!)</f>
        <v>#REF!</v>
      </c>
      <c r="L222" s="1" t="e">
        <f>L106+L108+SUM(L119)+SUM(L124:L128)+#REF!+L134+#REF!+#REF!+#REF!+#REF!+SUM(#REF!)</f>
        <v>#REF!</v>
      </c>
      <c r="M222" s="1" t="e">
        <f>M106+M108+SUM(M119)+SUM(M124:M128)+#REF!+M134+#REF!+#REF!+#REF!+#REF!+SUM(#REF!)</f>
        <v>#REF!</v>
      </c>
      <c r="N222" s="1" t="e">
        <f>N106+N108+SUM(N119)+SUM(N124:N128)+#REF!+N134+#REF!+#REF!+#REF!+#REF!+SUM(#REF!)</f>
        <v>#REF!</v>
      </c>
      <c r="O222" s="1" t="e">
        <f>O106+O108+SUM(O119)+SUM(O124:O128)+#REF!+O134+#REF!+#REF!+#REF!+#REF!+SUM(#REF!)</f>
        <v>#REF!</v>
      </c>
      <c r="P222" s="1" t="e">
        <f>P106+P108+SUM(P119)+SUM(P124:P128)+#REF!+P134+#REF!+#REF!+#REF!+#REF!+SUM(#REF!)</f>
        <v>#REF!</v>
      </c>
      <c r="Q222" s="1" t="e">
        <f>Q106+Q108+SUM(Q119)+SUM(Q124:Q128)+#REF!+Q134+#REF!+#REF!+#REF!+#REF!+SUM(#REF!)</f>
        <v>#REF!</v>
      </c>
      <c r="R222" s="1" t="e">
        <f>R106+R108+SUM(R119)+SUM(R124:R128)+#REF!+R134+#REF!+#REF!+#REF!+#REF!+SUM(#REF!)</f>
        <v>#REF!</v>
      </c>
      <c r="S222" s="1" t="e">
        <f>S106+S108+SUM(S119)+SUM(S124:S128)+#REF!+S134+#REF!+#REF!+#REF!+#REF!+SUM(#REF!)</f>
        <v>#REF!</v>
      </c>
      <c r="T222" s="1" t="e">
        <f>T106+T108+SUM(T119)+SUM(T124:T128)+#REF!+T134+#REF!+#REF!+#REF!+#REF!+SUM(#REF!)</f>
        <v>#REF!</v>
      </c>
      <c r="U222" s="1" t="e">
        <f>U106+U108+SUM(U119)+SUM(U124:U128)+#REF!+U134+#REF!+#REF!+#REF!+#REF!+SUM(#REF!)</f>
        <v>#REF!</v>
      </c>
      <c r="V222" s="1" t="e">
        <f>V106+V108+SUM(V119)+SUM(V124:V128)+#REF!+V134+#REF!+#REF!+#REF!+#REF!+SUM(#REF!)</f>
        <v>#REF!</v>
      </c>
      <c r="W222" s="1" t="e">
        <f>W106+W108+SUM(W119)+SUM(W124:W128)+#REF!+W134+#REF!+#REF!+#REF!+#REF!+SUM(#REF!)</f>
        <v>#REF!</v>
      </c>
      <c r="X222" s="1" t="e">
        <f>X106+X108+SUM(X119)+SUM(X124:X128)+#REF!+X134+#REF!+#REF!+#REF!+#REF!+SUM(#REF!)</f>
        <v>#REF!</v>
      </c>
      <c r="Y222" s="1" t="e">
        <f>Y106+Y108+SUM(Y119)+SUM(Y124:Y128)+#REF!+Y134+#REF!+#REF!+#REF!+#REF!+SUM(#REF!)</f>
        <v>#REF!</v>
      </c>
      <c r="Z222" s="1" t="e">
        <f>Z106+Z108+SUM(Z119)+SUM(Z124:Z128)+#REF!+Z134+#REF!+#REF!+#REF!+#REF!+SUM(#REF!)</f>
        <v>#REF!</v>
      </c>
      <c r="AA222" s="1" t="e">
        <f>AA106+AA108+SUM(AA119)+SUM(AA124:AA128)+#REF!+AA134+#REF!+#REF!+#REF!+#REF!+SUM(#REF!)</f>
        <v>#REF!</v>
      </c>
      <c r="AB222" s="1" t="e">
        <f>AB106+AB108+SUM(AB119)+SUM(AB124:AB128)+#REF!+AB134+#REF!+#REF!+#REF!+#REF!+SUM(#REF!)</f>
        <v>#REF!</v>
      </c>
      <c r="AC222" s="1" t="e">
        <f>AC106+AC108+SUM(AC119)+SUM(AC124:AC128)+#REF!+AC134+#REF!+#REF!+#REF!+#REF!+SUM(#REF!)</f>
        <v>#REF!</v>
      </c>
      <c r="AD222" s="1" t="e">
        <f>AD106+AD108+SUM(AD119)+SUM(AD124:AD128)+#REF!+AD134+#REF!+#REF!+#REF!+#REF!+SUM(#REF!)</f>
        <v>#REF!</v>
      </c>
      <c r="AE222" s="1" t="e">
        <f>AE106+AE108+SUM(AE119)+SUM(AE124:AE128)+#REF!+AE134+#REF!+#REF!+#REF!+#REF!+SUM(#REF!)</f>
        <v>#REF!</v>
      </c>
      <c r="AF222" s="1" t="e">
        <f>AF106+AF108+SUM(AF119)+SUM(AF124:AF128)+#REF!+AF134+#REF!+#REF!+#REF!+#REF!+SUM(#REF!)</f>
        <v>#REF!</v>
      </c>
      <c r="AG222" s="1" t="e">
        <f>AG106+AG108+SUM(AG119)+SUM(AG124:AG128)+#REF!+AG134+#REF!+#REF!+#REF!+#REF!+SUM(#REF!)</f>
        <v>#REF!</v>
      </c>
      <c r="AH222" s="1" t="e">
        <f>AH106+AH108+SUM(AH119)+SUM(AH124:AH128)+#REF!+AH134+#REF!+#REF!+#REF!+#REF!+SUM(#REF!)</f>
        <v>#REF!</v>
      </c>
    </row>
    <row r="223" spans="1:34" hidden="1" x14ac:dyDescent="0.25">
      <c r="A223" s="13" t="s">
        <v>8</v>
      </c>
      <c r="B223" s="24"/>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row>
    <row r="224" spans="1:34" hidden="1" x14ac:dyDescent="0.25">
      <c r="A224" s="13" t="s">
        <v>10</v>
      </c>
      <c r="B224" s="24"/>
      <c r="C224" s="18">
        <f>SUM(C207:C209)</f>
        <v>5277.0259258490214</v>
      </c>
      <c r="D224" s="18">
        <f t="shared" ref="D224:AH224" si="11">SUM(D207:D209)</f>
        <v>3947.749385949694</v>
      </c>
      <c r="E224" s="18">
        <f t="shared" si="11"/>
        <v>4373.1470895213606</v>
      </c>
      <c r="F224" s="18">
        <f t="shared" si="11"/>
        <v>5562.55707387451</v>
      </c>
      <c r="G224" s="18">
        <f t="shared" si="11"/>
        <v>6226.3420503847274</v>
      </c>
      <c r="H224" s="18">
        <f t="shared" si="11"/>
        <v>6146.7434835393515</v>
      </c>
      <c r="I224" s="18">
        <f t="shared" si="11"/>
        <v>6127.1704221726686</v>
      </c>
      <c r="J224" s="18">
        <f t="shared" si="11"/>
        <v>6052.2683120809688</v>
      </c>
      <c r="K224" s="18">
        <f t="shared" si="11"/>
        <v>5997.077295740175</v>
      </c>
      <c r="L224" s="18">
        <f t="shared" si="11"/>
        <v>5932.4269121694579</v>
      </c>
      <c r="M224" s="18">
        <f t="shared" si="11"/>
        <v>5881.4992076357548</v>
      </c>
      <c r="N224" s="18">
        <f t="shared" si="11"/>
        <v>5866.5843020316952</v>
      </c>
      <c r="O224" s="18">
        <f t="shared" si="11"/>
        <v>5909.2659417516152</v>
      </c>
      <c r="P224" s="18">
        <f t="shared" si="11"/>
        <v>6064.2353371128684</v>
      </c>
      <c r="Q224" s="18">
        <f t="shared" si="11"/>
        <v>6243.8438564576882</v>
      </c>
      <c r="R224" s="18">
        <f t="shared" si="11"/>
        <v>6564.4557982182814</v>
      </c>
      <c r="S224" s="18">
        <f t="shared" si="11"/>
        <v>6888.4983359515363</v>
      </c>
      <c r="T224" s="18">
        <f t="shared" si="11"/>
        <v>3850.8915504780989</v>
      </c>
      <c r="U224" s="18">
        <f t="shared" si="11"/>
        <v>3362.8581495830167</v>
      </c>
      <c r="V224" s="18">
        <f t="shared" si="11"/>
        <v>2927.6894982867552</v>
      </c>
      <c r="W224" s="18">
        <f t="shared" si="11"/>
        <v>2799.2714773361531</v>
      </c>
      <c r="X224" s="18">
        <f t="shared" si="11"/>
        <v>2740.1470573456877</v>
      </c>
      <c r="Y224" s="18">
        <f t="shared" si="11"/>
        <v>2746.1890738946472</v>
      </c>
      <c r="Z224" s="18">
        <f t="shared" si="11"/>
        <v>2707.2514843488912</v>
      </c>
      <c r="AA224" s="18">
        <f t="shared" si="11"/>
        <v>2688.7215757024169</v>
      </c>
      <c r="AB224" s="18">
        <f t="shared" si="11"/>
        <v>2838.5951481053166</v>
      </c>
      <c r="AC224" s="18">
        <f t="shared" si="11"/>
        <v>2850.4437449922093</v>
      </c>
      <c r="AD224" s="18">
        <f t="shared" si="11"/>
        <v>2846.432326276823</v>
      </c>
      <c r="AE224" s="18">
        <f t="shared" si="11"/>
        <v>2854.7343223280031</v>
      </c>
      <c r="AF224" s="18">
        <f t="shared" si="11"/>
        <v>2919.3509112455345</v>
      </c>
      <c r="AG224" s="18">
        <f t="shared" si="11"/>
        <v>4306.6443063228344</v>
      </c>
      <c r="AH224" s="18">
        <f t="shared" si="11"/>
        <v>4411.3179007323297</v>
      </c>
    </row>
    <row r="225" spans="1:34" hidden="1" x14ac:dyDescent="0.25">
      <c r="A225" s="13" t="s">
        <v>14</v>
      </c>
      <c r="B225" s="24"/>
      <c r="C225" s="1">
        <f>(SUM(C141:C142)+SUM(C149:C154)+SUM(C156:C165)+C168+SUM(C145:C148))*'Operation Life Time'!$J$2</f>
        <v>118612.67490848326</v>
      </c>
      <c r="D225" s="1">
        <f>(SUM(D141:D142)+SUM(D149:D154)+SUM(D156:D165)+D168+SUM(D145:D148))*'Operation Life Time'!$J$2</f>
        <v>112977.30404057393</v>
      </c>
      <c r="E225" s="1">
        <f>(SUM(E141:E142)+SUM(E149:E154)+SUM(E156:E165)+E168+SUM(E145:E148))*'Operation Life Time'!$J$2</f>
        <v>134306.70666959105</v>
      </c>
      <c r="F225" s="1">
        <f>(SUM(F141:F142)+SUM(F149:F154)+SUM(F156:F165)+F168+SUM(F145:F148))*'Operation Life Time'!$J$2</f>
        <v>146118.78333047149</v>
      </c>
      <c r="G225" s="1">
        <f>(SUM(G141:G142)+SUM(G149:G154)+SUM(G156:G165)+G168+SUM(G145:G148))*'Operation Life Time'!$J$2</f>
        <v>126741.49652829401</v>
      </c>
      <c r="H225" s="1">
        <f>(SUM(H141:H142)+SUM(H149:H154)+SUM(H156:H165)+H168+SUM(H145:H148))*'Operation Life Time'!$J$2</f>
        <v>120817.16794641409</v>
      </c>
      <c r="I225" s="1">
        <f>(SUM(I141:I142)+SUM(I149:I154)+SUM(I156:I165)+I168+SUM(I145:I148))*'Operation Life Time'!$J$2</f>
        <v>120496.90793331117</v>
      </c>
      <c r="J225" s="1">
        <f>(SUM(J141:J142)+SUM(J149:J154)+SUM(J156:J165)+J168+SUM(J145:J148))*'Operation Life Time'!$J$2</f>
        <v>121618.62098306611</v>
      </c>
      <c r="K225" s="1">
        <f>(SUM(K141:K142)+SUM(K149:K154)+SUM(K156:K165)+K168+SUM(K145:K148))*'Operation Life Time'!$J$2</f>
        <v>122757.8340328351</v>
      </c>
      <c r="L225" s="1">
        <f>(SUM(L141:L142)+SUM(L149:L154)+SUM(L156:L165)+L168+SUM(L145:L148))*'Operation Life Time'!$J$2</f>
        <v>123730.38041580401</v>
      </c>
      <c r="M225" s="1">
        <f>(SUM(M141:M142)+SUM(M149:M154)+SUM(M156:M165)+M168+SUM(M145:M148))*'Operation Life Time'!$J$2</f>
        <v>125254.85916636429</v>
      </c>
      <c r="N225" s="1">
        <f>(SUM(N141:N142)+SUM(N149:N154)+SUM(N156:N165)+N168+SUM(N145:N148))*'Operation Life Time'!$J$2</f>
        <v>125399.25980618245</v>
      </c>
      <c r="O225" s="1">
        <f>(SUM(O141:O142)+SUM(O149:O154)+SUM(O156:O165)+O168+SUM(O145:O148))*'Operation Life Time'!$J$2</f>
        <v>126076.72785331479</v>
      </c>
      <c r="P225" s="1">
        <f>(SUM(P141:P142)+SUM(P149:P154)+SUM(P156:P165)+P168+SUM(P145:P148))*'Operation Life Time'!$J$2</f>
        <v>125623.20522945005</v>
      </c>
      <c r="Q225" s="1">
        <f>(SUM(Q141:Q142)+SUM(Q149:Q154)+SUM(Q156:Q165)+Q168+SUM(Q145:Q148))*'Operation Life Time'!$J$2</f>
        <v>125496.68999405627</v>
      </c>
      <c r="R225" s="1">
        <f>(SUM(R141:R142)+SUM(R149:R154)+SUM(R156:R165)+R168+SUM(R145:R148))*'Operation Life Time'!$J$2</f>
        <v>127515.99888938006</v>
      </c>
      <c r="S225" s="1">
        <f>(SUM(S141:S142)+SUM(S149:S154)+SUM(S156:S165)+S168+SUM(S145:S148))*'Operation Life Time'!$J$2</f>
        <v>128265.22968318347</v>
      </c>
      <c r="T225" s="1">
        <f>(SUM(T141:T142)+SUM(T149:T154)+SUM(T156:T165)+T168+SUM(T145:T148))*'Operation Life Time'!$J$2</f>
        <v>179450.69344136541</v>
      </c>
      <c r="U225" s="1">
        <f>(SUM(U141:U142)+SUM(U149:U154)+SUM(U156:U165)+U168+SUM(U145:U148))*'Operation Life Time'!$J$2</f>
        <v>189391.72967841226</v>
      </c>
      <c r="V225" s="1">
        <f>(SUM(V141:V142)+SUM(V149:V154)+SUM(V156:V165)+V168+SUM(V145:V148))*'Operation Life Time'!$J$2</f>
        <v>199111.41617377754</v>
      </c>
      <c r="W225" s="1">
        <f>(SUM(W141:W142)+SUM(W149:W154)+SUM(W156:W165)+W168+SUM(W145:W148))*'Operation Life Time'!$J$2</f>
        <v>203280.38721279893</v>
      </c>
      <c r="X225" s="1">
        <f>(SUM(X141:X142)+SUM(X149:X154)+SUM(X156:X165)+X168+SUM(X145:X148))*'Operation Life Time'!$J$2</f>
        <v>206292.69098390432</v>
      </c>
      <c r="Y225" s="1">
        <f>(SUM(Y141:Y142)+SUM(Y149:Y154)+SUM(Y156:Y165)+Y168+SUM(Y145:Y148))*'Operation Life Time'!$J$2</f>
        <v>208732.86981263899</v>
      </c>
      <c r="Z225" s="1">
        <f>(SUM(Z141:Z142)+SUM(Z149:Z154)+SUM(Z156:Z165)+Z168+SUM(Z145:Z148))*'Operation Life Time'!$J$2</f>
        <v>210649.12238286767</v>
      </c>
      <c r="AA225" s="1">
        <f>(SUM(AA141:AA142)+SUM(AA149:AA154)+SUM(AA156:AA165)+AA168+SUM(AA145:AA148))*'Operation Life Time'!$J$2</f>
        <v>212529.31690654834</v>
      </c>
      <c r="AB225" s="1">
        <f>(SUM(AB141:AB142)+SUM(AB149:AB154)+SUM(AB156:AB165)+AB168+SUM(AB145:AB148))*'Operation Life Time'!$J$2</f>
        <v>214679.71651926154</v>
      </c>
      <c r="AC225" s="1">
        <f>(SUM(AC141:AC142)+SUM(AC149:AC154)+SUM(AC156:AC165)+AC168+SUM(AC145:AC148))*'Operation Life Time'!$J$2</f>
        <v>216235.72406247255</v>
      </c>
      <c r="AD225" s="1">
        <f>(SUM(AD141:AD142)+SUM(AD149:AD154)+SUM(AD156:AD165)+AD168+SUM(AD145:AD148))*'Operation Life Time'!$J$2</f>
        <v>217644.73346128099</v>
      </c>
      <c r="AE225" s="1">
        <f>(SUM(AE141:AE142)+SUM(AE149:AE154)+SUM(AE156:AE165)+AE168+SUM(AE145:AE148))*'Operation Life Time'!$J$2</f>
        <v>219035.45176056362</v>
      </c>
      <c r="AF225" s="1">
        <f>(SUM(AF141:AF142)+SUM(AF149:AF154)+SUM(AF156:AF165)+AF168+SUM(AF145:AF148))*'Operation Life Time'!$J$2</f>
        <v>220518.18175401218</v>
      </c>
      <c r="AG225" s="1">
        <f>(SUM(AG141:AG142)+SUM(AG149:AG154)+SUM(AG156:AG165)+AG168+SUM(AG145:AG148))*'Operation Life Time'!$J$2</f>
        <v>209266.23541477</v>
      </c>
      <c r="AH225" s="1">
        <f>(SUM(AH141:AH142)+SUM(AH149:AH154)+SUM(AH156:AH165)+AH168+SUM(AH145:AH148))*'Operation Life Time'!$J$2</f>
        <v>210420.90884051289</v>
      </c>
    </row>
    <row r="226" spans="1:34" ht="15.75" hidden="1" thickBot="1" x14ac:dyDescent="0.3">
      <c r="A226" s="14" t="s">
        <v>19</v>
      </c>
      <c r="B226" s="25"/>
      <c r="C226" s="15">
        <f>(C224/C225)</f>
        <v>4.4489561759909396E-2</v>
      </c>
      <c r="D226" s="15">
        <f t="shared" ref="D226:AH226" si="12">(D224/D225)</f>
        <v>3.4942853518012122E-2</v>
      </c>
      <c r="E226" s="15">
        <f t="shared" si="12"/>
        <v>3.256089884088792E-2</v>
      </c>
      <c r="F226" s="15">
        <f t="shared" si="12"/>
        <v>3.8068733855344788E-2</v>
      </c>
      <c r="G226" s="15">
        <f t="shared" si="12"/>
        <v>4.9126310016346909E-2</v>
      </c>
      <c r="H226" s="15">
        <f t="shared" si="12"/>
        <v>5.0876407616718924E-2</v>
      </c>
      <c r="I226" s="15">
        <f t="shared" si="12"/>
        <v>5.0849192126687114E-2</v>
      </c>
      <c r="J226" s="15">
        <f t="shared" si="12"/>
        <v>4.9764322791685599E-2</v>
      </c>
      <c r="K226" s="15">
        <f t="shared" si="12"/>
        <v>4.8852909005677674E-2</v>
      </c>
      <c r="L226" s="15">
        <f t="shared" si="12"/>
        <v>4.7946404854112223E-2</v>
      </c>
      <c r="M226" s="15">
        <f t="shared" si="12"/>
        <v>4.6956255803408876E-2</v>
      </c>
      <c r="N226" s="15">
        <f t="shared" si="12"/>
        <v>4.678324506140713E-2</v>
      </c>
      <c r="O226" s="15">
        <f t="shared" si="12"/>
        <v>4.6870394262030726E-2</v>
      </c>
      <c r="P226" s="15">
        <f t="shared" si="12"/>
        <v>4.8273209762770962E-2</v>
      </c>
      <c r="Q226" s="15">
        <f t="shared" si="12"/>
        <v>4.9753056090590171E-2</v>
      </c>
      <c r="R226" s="15">
        <f t="shared" si="12"/>
        <v>5.1479468109040472E-2</v>
      </c>
      <c r="S226" s="15">
        <f t="shared" si="12"/>
        <v>5.3705110519555482E-2</v>
      </c>
      <c r="T226" s="15">
        <f t="shared" si="12"/>
        <v>2.1459329449380803E-2</v>
      </c>
      <c r="U226" s="15">
        <f t="shared" si="12"/>
        <v>1.7756098195486996E-2</v>
      </c>
      <c r="V226" s="15">
        <f t="shared" si="12"/>
        <v>1.4703775175460404E-2</v>
      </c>
      <c r="W226" s="15">
        <f t="shared" si="12"/>
        <v>1.3770494614445055E-2</v>
      </c>
      <c r="X226" s="15">
        <f t="shared" si="12"/>
        <v>1.3282812126191536E-2</v>
      </c>
      <c r="Y226" s="15">
        <f t="shared" si="12"/>
        <v>1.3156476391857488E-2</v>
      </c>
      <c r="Z226" s="15">
        <f t="shared" si="12"/>
        <v>1.2851947607112722E-2</v>
      </c>
      <c r="AA226" s="15">
        <f t="shared" si="12"/>
        <v>1.2651062050346116E-2</v>
      </c>
      <c r="AB226" s="15">
        <f t="shared" si="12"/>
        <v>1.3222465513413474E-2</v>
      </c>
      <c r="AC226" s="15">
        <f t="shared" si="12"/>
        <v>1.3182112980409699E-2</v>
      </c>
      <c r="AD226" s="15">
        <f t="shared" si="12"/>
        <v>1.307834231046626E-2</v>
      </c>
      <c r="AE226" s="15">
        <f t="shared" si="12"/>
        <v>1.3033206722392259E-2</v>
      </c>
      <c r="AF226" s="15">
        <f t="shared" si="12"/>
        <v>1.3238595058352455E-2</v>
      </c>
      <c r="AG226" s="15">
        <f t="shared" si="12"/>
        <v>2.0579738044156894E-2</v>
      </c>
      <c r="AH226" s="15">
        <f t="shared" si="12"/>
        <v>2.0964256475462038E-2</v>
      </c>
    </row>
    <row r="227" spans="1:34" hidden="1" x14ac:dyDescent="0.25">
      <c r="A227" s="1"/>
      <c r="B227" s="1"/>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row>
    <row r="228" spans="1:34" hidden="1" x14ac:dyDescent="0.25">
      <c r="A228" s="1"/>
      <c r="B228" s="1"/>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row>
    <row r="229" spans="1:34" ht="15.75" thickBot="1" x14ac:dyDescent="0.3">
      <c r="A229" s="14" t="s">
        <v>106</v>
      </c>
      <c r="B229" s="24" t="s">
        <v>324</v>
      </c>
      <c r="C229" s="8">
        <f t="shared" ref="C229:L229" si="13">SUM(C215:C217)</f>
        <v>118.07147817808107</v>
      </c>
      <c r="D229" s="8">
        <f t="shared" si="13"/>
        <v>88.849026471387162</v>
      </c>
      <c r="E229" s="8">
        <f t="shared" si="13"/>
        <v>101.34618376823045</v>
      </c>
      <c r="F229" s="8">
        <f t="shared" si="13"/>
        <v>135.29011945891472</v>
      </c>
      <c r="G229" s="8">
        <f t="shared" si="13"/>
        <v>135.47313333456339</v>
      </c>
      <c r="H229" s="8">
        <f t="shared" si="13"/>
        <v>126.81183705605676</v>
      </c>
      <c r="I229" s="8">
        <f t="shared" si="13"/>
        <v>123.1947014629007</v>
      </c>
      <c r="J229" s="8">
        <f t="shared" si="13"/>
        <v>119.58341347575703</v>
      </c>
      <c r="K229" s="8">
        <f t="shared" si="13"/>
        <v>116.31791150052885</v>
      </c>
      <c r="L229" s="8">
        <f t="shared" si="13"/>
        <v>112.50658427083505</v>
      </c>
      <c r="M229" s="8">
        <f t="shared" ref="M229:AH229" si="14">SUM(M215:M217)</f>
        <v>108.46757567516477</v>
      </c>
      <c r="N229" s="8">
        <f t="shared" si="14"/>
        <v>106.30773329400814</v>
      </c>
      <c r="O229" s="8">
        <f t="shared" si="14"/>
        <v>104.68051056713708</v>
      </c>
      <c r="P229" s="8">
        <f t="shared" si="14"/>
        <v>104.96308193637611</v>
      </c>
      <c r="Q229" s="8">
        <f t="shared" si="14"/>
        <v>105.96398635826841</v>
      </c>
      <c r="R229" s="8">
        <f t="shared" si="14"/>
        <v>108.97410242960112</v>
      </c>
      <c r="S229" s="8">
        <f t="shared" si="14"/>
        <v>112.33223988877447</v>
      </c>
      <c r="T229" s="8">
        <f t="shared" si="14"/>
        <v>62.172436588200725</v>
      </c>
      <c r="U229" s="8">
        <f t="shared" si="14"/>
        <v>53.758221639961263</v>
      </c>
      <c r="V229" s="8">
        <f t="shared" si="14"/>
        <v>46.345040677178098</v>
      </c>
      <c r="W229" s="8">
        <f t="shared" si="14"/>
        <v>43.884032043339779</v>
      </c>
      <c r="X229" s="8">
        <f t="shared" si="14"/>
        <v>42.546043131533096</v>
      </c>
      <c r="Y229" s="8">
        <f t="shared" si="14"/>
        <v>42.235663081070548</v>
      </c>
      <c r="Z229" s="8">
        <f t="shared" si="14"/>
        <v>41.24583357575311</v>
      </c>
      <c r="AA229" s="8">
        <f t="shared" si="14"/>
        <v>40.582445658578635</v>
      </c>
      <c r="AB229" s="8">
        <f t="shared" si="14"/>
        <v>42.449670716028507</v>
      </c>
      <c r="AC229" s="8">
        <f t="shared" si="14"/>
        <v>42.237550828488708</v>
      </c>
      <c r="AD229" s="8">
        <f t="shared" si="14"/>
        <v>41.796385462348148</v>
      </c>
      <c r="AE229" s="8">
        <f t="shared" si="14"/>
        <v>41.542319619264781</v>
      </c>
      <c r="AF229" s="8">
        <f t="shared" si="14"/>
        <v>42.104980357866481</v>
      </c>
      <c r="AG229" s="8">
        <f t="shared" si="14"/>
        <v>44.066619335319857</v>
      </c>
      <c r="AH229" s="8">
        <f t="shared" si="14"/>
        <v>44.972286752176075</v>
      </c>
    </row>
    <row r="230" spans="1:34" x14ac:dyDescent="0.25">
      <c r="A230" s="8">
        <v>1.0900000000000001</v>
      </c>
      <c r="B230" s="24" t="s">
        <v>335</v>
      </c>
      <c r="C230" s="8">
        <v>108.26908062886183</v>
      </c>
      <c r="D230" s="8">
        <v>78.939950320770222</v>
      </c>
      <c r="E230" s="8">
        <v>91.328609511529862</v>
      </c>
      <c r="F230" s="8">
        <v>125.12031651051559</v>
      </c>
      <c r="G230" s="8">
        <v>125.28205635324784</v>
      </c>
      <c r="H230" s="8">
        <v>116.46938382342701</v>
      </c>
      <c r="I230" s="8">
        <v>112.70060565956751</v>
      </c>
      <c r="J230" s="8">
        <v>110.58908605312187</v>
      </c>
      <c r="K230" s="8">
        <v>108.8166910030385</v>
      </c>
      <c r="L230" s="8">
        <v>106.54711239410366</v>
      </c>
      <c r="M230" s="8">
        <v>104.31842235152638</v>
      </c>
      <c r="N230" s="8">
        <v>103.01138099992528</v>
      </c>
      <c r="O230" s="8">
        <v>101.34113577559374</v>
      </c>
      <c r="P230" s="8">
        <v>101.56018283680501</v>
      </c>
      <c r="Q230" s="8">
        <v>102.86935651725761</v>
      </c>
      <c r="R230" s="8">
        <v>105.16715381622589</v>
      </c>
      <c r="S230" s="8">
        <v>108.64677311342982</v>
      </c>
      <c r="T230" s="8">
        <v>91.07510283110166</v>
      </c>
      <c r="U230" s="8">
        <v>89.488277646481308</v>
      </c>
      <c r="V230" s="8">
        <v>88.643660832804457</v>
      </c>
      <c r="W230" s="28">
        <v>87.412182644184014</v>
      </c>
      <c r="X230" s="8">
        <v>86.304138169540451</v>
      </c>
      <c r="Y230" s="8">
        <v>85.766438498349572</v>
      </c>
      <c r="Z230" s="8">
        <v>84.798576795286948</v>
      </c>
      <c r="AA230" s="8">
        <v>84.233613896087945</v>
      </c>
      <c r="AB230" s="8">
        <v>85.245319293659037</v>
      </c>
      <c r="AC230" s="8">
        <v>84.611880421207672</v>
      </c>
      <c r="AD230" s="8">
        <v>84.082270897647632</v>
      </c>
      <c r="AE230" s="8">
        <v>83.446109263868991</v>
      </c>
      <c r="AF230" s="8">
        <v>83.442950851199598</v>
      </c>
      <c r="AG230" s="8">
        <v>83.442950851199598</v>
      </c>
      <c r="AH230" s="8">
        <v>83.442950851199598</v>
      </c>
    </row>
    <row r="231" spans="1:34" x14ac:dyDescent="0.25">
      <c r="A231" s="1"/>
      <c r="B231" s="24" t="s">
        <v>171</v>
      </c>
      <c r="C231" s="8">
        <v>128.48498334669591</v>
      </c>
      <c r="D231" s="8">
        <v>99.320903830212302</v>
      </c>
      <c r="E231" s="8">
        <v>112.09917967241849</v>
      </c>
      <c r="F231" s="8">
        <v>145.93856720492187</v>
      </c>
      <c r="G231" s="8">
        <v>146.40495678485951</v>
      </c>
      <c r="H231" s="8">
        <v>138.02579302122786</v>
      </c>
      <c r="I231" s="8">
        <v>134.30256843828531</v>
      </c>
      <c r="J231" s="8">
        <v>129.24881524715565</v>
      </c>
      <c r="K231" s="8">
        <v>124.1844253723789</v>
      </c>
      <c r="L231" s="8">
        <v>118.74512688240951</v>
      </c>
      <c r="M231" s="8">
        <v>113.4052531190264</v>
      </c>
      <c r="N231" s="8">
        <v>109.92230783586476</v>
      </c>
      <c r="O231" s="8">
        <v>108.0409635439551</v>
      </c>
      <c r="P231" s="8">
        <v>108.68834362740193</v>
      </c>
      <c r="Q231" s="8">
        <v>110.50944064700076</v>
      </c>
      <c r="R231" s="8">
        <v>113.25312556897019</v>
      </c>
      <c r="S231" s="8">
        <v>119.01465222877628</v>
      </c>
      <c r="T231" s="8">
        <v>31.20262666310035</v>
      </c>
      <c r="U231" s="8">
        <v>20.722044968394663</v>
      </c>
      <c r="V231" s="8">
        <v>8.5547742107027016</v>
      </c>
      <c r="W231" s="28">
        <v>6.5366556642473235</v>
      </c>
      <c r="X231" s="8">
        <v>6.3293386918965</v>
      </c>
      <c r="Y231" s="8">
        <v>7.3975094629102642</v>
      </c>
      <c r="Z231" s="8">
        <v>7.2050677311371381</v>
      </c>
      <c r="AA231" s="8">
        <v>7.1409598961103233</v>
      </c>
      <c r="AB231" s="8">
        <v>10.845068256091116</v>
      </c>
      <c r="AC231" s="8">
        <v>11.083828457345055</v>
      </c>
      <c r="AD231" s="8">
        <v>9.6585567668594763</v>
      </c>
      <c r="AE231" s="8">
        <v>9.8756233804780411</v>
      </c>
      <c r="AF231" s="8">
        <v>11.221733802595898</v>
      </c>
      <c r="AG231" s="8">
        <v>47.78442970733839</v>
      </c>
      <c r="AH231" s="8">
        <v>50.178713462230903</v>
      </c>
    </row>
    <row r="232" spans="1:34" x14ac:dyDescent="0.25">
      <c r="A232" s="8">
        <v>1.0246</v>
      </c>
      <c r="B232" s="24" t="s">
        <v>336</v>
      </c>
      <c r="C232" s="8">
        <v>118.984862373884</v>
      </c>
      <c r="D232" s="8">
        <v>89.454724113147833</v>
      </c>
      <c r="E232" s="8">
        <v>102.2105870585082</v>
      </c>
      <c r="F232" s="8">
        <v>135.98514304265879</v>
      </c>
      <c r="G232" s="8">
        <v>136.04114968521688</v>
      </c>
      <c r="H232" s="8">
        <v>127.64006592570009</v>
      </c>
      <c r="I232" s="8">
        <v>123.85201660094113</v>
      </c>
      <c r="J232" s="8">
        <v>119.99539197283961</v>
      </c>
      <c r="K232" s="8">
        <v>116.7585532046463</v>
      </c>
      <c r="L232" s="8">
        <v>112.78931706142592</v>
      </c>
      <c r="M232" s="8">
        <v>108.99044576996619</v>
      </c>
      <c r="N232" s="8">
        <v>106.59871723085912</v>
      </c>
      <c r="O232" s="8">
        <v>104.78511585255005</v>
      </c>
      <c r="P232" s="8">
        <v>104.71957032273676</v>
      </c>
      <c r="Q232" s="8">
        <v>105.38314210049923</v>
      </c>
      <c r="R232" s="8">
        <v>107.09094581313126</v>
      </c>
      <c r="S232" s="8">
        <v>110.41410303934973</v>
      </c>
      <c r="T232" s="8">
        <v>110.4165048341185</v>
      </c>
      <c r="U232" s="8">
        <v>110.44071831391787</v>
      </c>
      <c r="V232" s="8">
        <v>111.08350173663483</v>
      </c>
      <c r="W232" s="28">
        <v>111.31349020346303</v>
      </c>
      <c r="X232" s="8">
        <v>111.55939571437516</v>
      </c>
      <c r="Y232" s="8">
        <v>111.97285024985099</v>
      </c>
      <c r="Z232" s="8">
        <v>111.90285444126521</v>
      </c>
      <c r="AA232" s="8">
        <v>112.14936081164319</v>
      </c>
      <c r="AB232" s="8">
        <v>114.01823633752109</v>
      </c>
      <c r="AC232" s="8">
        <v>114.62397792622924</v>
      </c>
      <c r="AD232" s="8">
        <v>115.14947042933194</v>
      </c>
      <c r="AE232" s="8">
        <v>115.72525031081292</v>
      </c>
      <c r="AF232" s="8">
        <v>116</v>
      </c>
      <c r="AG232" s="8">
        <v>116</v>
      </c>
      <c r="AH232" s="8">
        <v>116</v>
      </c>
    </row>
    <row r="233" spans="1:34" s="1" customFormat="1" x14ac:dyDescent="0.25">
      <c r="A233" s="19"/>
      <c r="B233" s="37" t="s">
        <v>325</v>
      </c>
      <c r="C233" s="8">
        <f>AVERAGE(G229:AH229)</f>
        <v>77.054155025609973</v>
      </c>
      <c r="D233" s="8">
        <v>77.054155025609973</v>
      </c>
      <c r="E233" s="8">
        <v>77.054155025609973</v>
      </c>
      <c r="F233" s="8">
        <v>77.054155025609973</v>
      </c>
      <c r="G233" s="8">
        <v>77.054155025609973</v>
      </c>
      <c r="H233" s="8">
        <v>77.054155025609973</v>
      </c>
      <c r="I233" s="8">
        <v>77.054155025609973</v>
      </c>
      <c r="J233" s="8">
        <v>77.054155025609973</v>
      </c>
      <c r="K233" s="8">
        <v>77.054155025609973</v>
      </c>
      <c r="L233" s="8">
        <v>77.054155025609973</v>
      </c>
      <c r="M233" s="8">
        <v>77.054155025609973</v>
      </c>
      <c r="N233" s="8">
        <v>77.054155025609973</v>
      </c>
      <c r="O233" s="8">
        <v>77.054155025609973</v>
      </c>
      <c r="P233" s="8">
        <v>77.054155025609973</v>
      </c>
      <c r="Q233" s="8">
        <v>77.054155025609973</v>
      </c>
      <c r="R233" s="8">
        <v>77.054155025609973</v>
      </c>
      <c r="S233" s="8">
        <v>77.054155025609973</v>
      </c>
      <c r="T233" s="8">
        <v>77.054155025609973</v>
      </c>
      <c r="U233" s="8">
        <v>77.054155025609973</v>
      </c>
      <c r="V233" s="8">
        <v>77.054155025609973</v>
      </c>
      <c r="W233" s="8">
        <v>77.054155025609973</v>
      </c>
      <c r="X233" s="8">
        <v>77.054155025609973</v>
      </c>
      <c r="Y233" s="8">
        <v>77.054155025609973</v>
      </c>
      <c r="Z233" s="8">
        <v>77.054155025609973</v>
      </c>
      <c r="AA233" s="8">
        <v>77.054155025609973</v>
      </c>
      <c r="AB233" s="8">
        <v>77.054155025609973</v>
      </c>
      <c r="AC233" s="8">
        <v>77.054155025609973</v>
      </c>
      <c r="AD233" s="8">
        <v>77.054155025609973</v>
      </c>
      <c r="AE233" s="8">
        <v>77.054155025609973</v>
      </c>
      <c r="AF233" s="8">
        <v>77.054155025609973</v>
      </c>
      <c r="AG233" s="8">
        <v>77.054155025609973</v>
      </c>
      <c r="AH233" s="8">
        <v>77.054155025609973</v>
      </c>
    </row>
    <row r="234" spans="1:34" s="1" customFormat="1" x14ac:dyDescent="0.25">
      <c r="A234"/>
      <c r="B234" s="37" t="s">
        <v>226</v>
      </c>
      <c r="C234" s="8">
        <f>AVERAGE(G232:AH232)</f>
        <v>113.69336235317951</v>
      </c>
      <c r="D234" s="8">
        <v>113.69336235317951</v>
      </c>
      <c r="E234" s="8">
        <v>113.69336235317951</v>
      </c>
      <c r="F234" s="8">
        <v>113.69336235317951</v>
      </c>
      <c r="G234" s="8">
        <v>113.69336235317951</v>
      </c>
      <c r="H234" s="8">
        <v>113.69336235317951</v>
      </c>
      <c r="I234" s="8">
        <v>113.69336235317951</v>
      </c>
      <c r="J234" s="8">
        <v>113.69336235317951</v>
      </c>
      <c r="K234" s="8">
        <v>113.69336235317951</v>
      </c>
      <c r="L234" s="8">
        <v>113.69336235317951</v>
      </c>
      <c r="M234" s="8">
        <v>113.69336235317951</v>
      </c>
      <c r="N234" s="8">
        <v>113.69336235317951</v>
      </c>
      <c r="O234" s="8">
        <v>113.69336235317951</v>
      </c>
      <c r="P234" s="8">
        <v>113.69336235317951</v>
      </c>
      <c r="Q234" s="8">
        <v>113.69336235317951</v>
      </c>
      <c r="R234" s="8">
        <v>113.69336235317951</v>
      </c>
      <c r="S234" s="8">
        <v>113.69336235317951</v>
      </c>
      <c r="T234" s="8">
        <v>113.69336235317951</v>
      </c>
      <c r="U234" s="8">
        <v>113.69336235317951</v>
      </c>
      <c r="V234" s="8">
        <v>113.69336235317951</v>
      </c>
      <c r="W234" s="8">
        <v>113.69336235317951</v>
      </c>
      <c r="X234" s="8">
        <v>113.69336235317951</v>
      </c>
      <c r="Y234" s="8">
        <v>113.69336235317951</v>
      </c>
      <c r="Z234" s="8">
        <v>113.69336235317951</v>
      </c>
      <c r="AA234" s="8">
        <v>113.69336235317951</v>
      </c>
      <c r="AB234" s="8">
        <v>113.69336235317951</v>
      </c>
      <c r="AC234" s="8">
        <v>113.69336235317951</v>
      </c>
      <c r="AD234" s="8">
        <v>113.69336235317951</v>
      </c>
      <c r="AE234" s="8">
        <v>113.69336235317951</v>
      </c>
      <c r="AF234" s="8">
        <v>113.69336235317951</v>
      </c>
      <c r="AG234" s="8">
        <v>113.69336235317951</v>
      </c>
      <c r="AH234" s="8">
        <v>113.69336235317951</v>
      </c>
    </row>
    <row r="235" spans="1:34" s="1" customFormat="1" x14ac:dyDescent="0.25">
      <c r="A235"/>
      <c r="B235"/>
      <c r="C235" s="8">
        <f>C234-C233</f>
        <v>36.639207327569537</v>
      </c>
      <c r="W235" s="10"/>
    </row>
    <row r="236" spans="1:34" s="1" customFormat="1" x14ac:dyDescent="0.25">
      <c r="A236"/>
      <c r="B236"/>
      <c r="C236" s="8">
        <f>AVERAGE(G230:AH230)</f>
        <v>96.169848730038865</v>
      </c>
      <c r="D236" s="8">
        <f>C234-C236</f>
        <v>17.523513623140644</v>
      </c>
      <c r="W236" s="10"/>
    </row>
    <row r="237" spans="1:34" x14ac:dyDescent="0.25">
      <c r="B237" s="19"/>
    </row>
    <row r="238" spans="1:34" x14ac:dyDescent="0.25">
      <c r="B238" s="187" t="s">
        <v>287</v>
      </c>
    </row>
    <row r="243" spans="12:12" ht="60" x14ac:dyDescent="0.25">
      <c r="L243" s="108" t="s">
        <v>260</v>
      </c>
    </row>
    <row r="268" spans="2:34" x14ac:dyDescent="0.25">
      <c r="B268">
        <v>1000</v>
      </c>
    </row>
    <row r="269" spans="2:34" x14ac:dyDescent="0.25">
      <c r="C269" s="8">
        <v>53149100.042519286</v>
      </c>
      <c r="D269" s="8">
        <v>53742230.042993784</v>
      </c>
      <c r="E269" s="8">
        <v>54335360.043468282</v>
      </c>
      <c r="F269" s="8">
        <v>54928490.043942802</v>
      </c>
      <c r="G269" s="8">
        <v>55521620.044417299</v>
      </c>
      <c r="H269" s="8">
        <v>56114750.044891804</v>
      </c>
      <c r="I269" s="8">
        <v>56707880.045366302</v>
      </c>
      <c r="J269" s="8">
        <v>57301010.045840815</v>
      </c>
      <c r="K269" s="8">
        <v>57894140.046315312</v>
      </c>
      <c r="L269" s="8">
        <v>58487270.046789825</v>
      </c>
      <c r="M269" s="8">
        <v>59080400.047264338</v>
      </c>
      <c r="N269" s="8">
        <v>59673530.047738828</v>
      </c>
      <c r="O269" s="8">
        <v>60305039.048244044</v>
      </c>
      <c r="P269" s="8">
        <v>60936548.048749246</v>
      </c>
      <c r="Q269" s="8">
        <v>61568057.04925444</v>
      </c>
      <c r="R269" s="8">
        <v>62199566.049759656</v>
      </c>
      <c r="S269" s="8">
        <v>62831075.050264858</v>
      </c>
      <c r="T269" s="8">
        <v>63462584.050770074</v>
      </c>
      <c r="U269" s="8">
        <v>64094093.051275291</v>
      </c>
      <c r="V269" s="8">
        <v>64725602.051780492</v>
      </c>
      <c r="W269" s="28">
        <v>65357111.052285701</v>
      </c>
      <c r="X269" s="8">
        <v>65988620.052790895</v>
      </c>
      <c r="Y269" s="8">
        <v>66620129.053296112</v>
      </c>
      <c r="Z269" s="8">
        <v>67251638.053801298</v>
      </c>
      <c r="AA269" s="8">
        <v>67883147.054306522</v>
      </c>
      <c r="AB269" s="8">
        <v>68514656.054811761</v>
      </c>
      <c r="AC269" s="8">
        <v>69146165.055316925</v>
      </c>
      <c r="AD269" s="8">
        <v>69777674.055822149</v>
      </c>
      <c r="AE269" s="8">
        <v>70409183.056327358</v>
      </c>
      <c r="AF269" s="8">
        <v>71040692.056832537</v>
      </c>
      <c r="AG269" s="8">
        <v>71672201.057337776</v>
      </c>
      <c r="AH269" s="8">
        <v>72303710.057842985</v>
      </c>
    </row>
    <row r="273" spans="2:34" x14ac:dyDescent="0.25">
      <c r="B273" t="s">
        <v>227</v>
      </c>
      <c r="C273" s="19">
        <v>118.07147817808107</v>
      </c>
      <c r="D273" s="19">
        <v>88.849026471387162</v>
      </c>
      <c r="E273" s="19">
        <v>101.34618376823045</v>
      </c>
      <c r="F273" s="19">
        <v>135.29011945891472</v>
      </c>
      <c r="G273" s="19">
        <v>135.47313333456339</v>
      </c>
      <c r="H273" s="19">
        <v>126.81183705605676</v>
      </c>
      <c r="I273" s="19">
        <v>123.1947014629007</v>
      </c>
      <c r="J273" s="19">
        <v>119.58341347575703</v>
      </c>
      <c r="K273" s="19">
        <v>116.31791150052885</v>
      </c>
      <c r="L273" s="19">
        <v>112.50658427083505</v>
      </c>
      <c r="M273" s="19">
        <v>108.46757567516477</v>
      </c>
      <c r="N273" s="19">
        <v>106.30773329400814</v>
      </c>
      <c r="O273" s="19">
        <v>104.68051056713708</v>
      </c>
      <c r="P273" s="19">
        <v>104.96308193637611</v>
      </c>
      <c r="Q273" s="19">
        <v>105.96398635826841</v>
      </c>
      <c r="R273" s="19">
        <v>108.97410242960112</v>
      </c>
      <c r="S273" s="19">
        <v>112.33223988877447</v>
      </c>
      <c r="T273" s="19">
        <v>62.172436588200725</v>
      </c>
      <c r="U273" s="19">
        <v>53.758221639961263</v>
      </c>
      <c r="V273" s="19">
        <v>46.345040677178098</v>
      </c>
      <c r="W273" s="140">
        <v>43.884032043339779</v>
      </c>
      <c r="X273" s="19">
        <v>42.546043131533096</v>
      </c>
      <c r="Y273" s="19">
        <v>42.235663081070548</v>
      </c>
      <c r="Z273" s="19">
        <v>41.24583357575311</v>
      </c>
      <c r="AA273" s="19">
        <v>40.582445658578635</v>
      </c>
      <c r="AB273" s="19">
        <v>42.449670716028507</v>
      </c>
      <c r="AC273" s="19">
        <v>42.237550828488708</v>
      </c>
      <c r="AD273" s="19">
        <v>41.796385462348148</v>
      </c>
      <c r="AE273" s="19">
        <v>41.542319619264781</v>
      </c>
      <c r="AF273" s="19">
        <v>42.104980357866481</v>
      </c>
      <c r="AG273" s="19">
        <v>44.066619335319857</v>
      </c>
      <c r="AH273" s="19">
        <v>44.972286752176075</v>
      </c>
    </row>
    <row r="274" spans="2:34" x14ac:dyDescent="0.25">
      <c r="C274" s="19">
        <f>(C273*C269)/(1000000*0.94*1.09)</f>
        <v>6124.7245811584644</v>
      </c>
      <c r="D274" s="19">
        <f t="shared" ref="D274:AH274" si="15">(D273*D269)/(1000000*0.94*1.09)</f>
        <v>4660.3014051545315</v>
      </c>
      <c r="E274" s="19">
        <f t="shared" si="15"/>
        <v>5374.4694359538371</v>
      </c>
      <c r="F274" s="19">
        <f t="shared" si="15"/>
        <v>7252.8615847577867</v>
      </c>
      <c r="G274" s="19">
        <f t="shared" si="15"/>
        <v>7341.096852653046</v>
      </c>
      <c r="H274" s="19">
        <f t="shared" si="15"/>
        <v>6945.1635166251926</v>
      </c>
      <c r="I274" s="19">
        <f t="shared" si="15"/>
        <v>6818.3782478849162</v>
      </c>
      <c r="J274" s="19">
        <f t="shared" si="15"/>
        <v>6687.7321656161321</v>
      </c>
      <c r="K274" s="19">
        <f t="shared" si="15"/>
        <v>6572.4433518509932</v>
      </c>
      <c r="L274" s="19">
        <f t="shared" si="15"/>
        <v>6422.2164515813438</v>
      </c>
      <c r="M274" s="19">
        <f t="shared" si="15"/>
        <v>6254.4483340285497</v>
      </c>
      <c r="N274" s="19">
        <f t="shared" si="15"/>
        <v>6191.4480939166497</v>
      </c>
      <c r="O274" s="19">
        <f t="shared" si="15"/>
        <v>6161.1968351955147</v>
      </c>
      <c r="P274" s="19">
        <f t="shared" si="15"/>
        <v>6242.5218482927839</v>
      </c>
      <c r="Q274" s="19">
        <f t="shared" si="15"/>
        <v>6367.3597084445528</v>
      </c>
      <c r="R274" s="19">
        <f t="shared" si="15"/>
        <v>6615.4029687519505</v>
      </c>
      <c r="S274" s="19">
        <f t="shared" si="15"/>
        <v>6888.4983359515363</v>
      </c>
      <c r="T274" s="19">
        <f t="shared" si="15"/>
        <v>3850.8915504780994</v>
      </c>
      <c r="U274" s="19">
        <f t="shared" si="15"/>
        <v>3362.8581495830153</v>
      </c>
      <c r="V274" s="19">
        <f t="shared" si="15"/>
        <v>2927.6894982867548</v>
      </c>
      <c r="W274" s="19">
        <f t="shared" si="15"/>
        <v>2799.2714773361527</v>
      </c>
      <c r="X274" s="19">
        <f t="shared" si="15"/>
        <v>2740.1470573456872</v>
      </c>
      <c r="Y274" s="19">
        <f t="shared" si="15"/>
        <v>2746.1890738946454</v>
      </c>
      <c r="Z274" s="19">
        <f t="shared" si="15"/>
        <v>2707.2514843488898</v>
      </c>
      <c r="AA274" s="19">
        <f t="shared" si="15"/>
        <v>2688.7215757024169</v>
      </c>
      <c r="AB274" s="19">
        <f t="shared" si="15"/>
        <v>2838.5951481053171</v>
      </c>
      <c r="AC274" s="19">
        <f t="shared" si="15"/>
        <v>2850.4437449922093</v>
      </c>
      <c r="AD274" s="19">
        <f t="shared" si="15"/>
        <v>2846.4323262768221</v>
      </c>
      <c r="AE274" s="19">
        <f t="shared" si="15"/>
        <v>2854.7343223280041</v>
      </c>
      <c r="AF274" s="19">
        <f t="shared" si="15"/>
        <v>2919.3509112455345</v>
      </c>
      <c r="AG274" s="19">
        <f t="shared" si="15"/>
        <v>3082.5215702891005</v>
      </c>
      <c r="AH274" s="19">
        <f t="shared" si="15"/>
        <v>3173.59279910942</v>
      </c>
    </row>
    <row r="275" spans="2:34" x14ac:dyDescent="0.25">
      <c r="C275" s="19">
        <v>53149.100042519283</v>
      </c>
      <c r="D275" s="19">
        <v>53742.230042993782</v>
      </c>
      <c r="E275" s="19">
        <v>54335.360043468281</v>
      </c>
      <c r="F275" s="19">
        <v>54928.490043942802</v>
      </c>
      <c r="G275" s="19">
        <v>55521.620044417301</v>
      </c>
      <c r="H275" s="19">
        <v>56114.750044891807</v>
      </c>
      <c r="I275" s="19">
        <v>56707.880045366299</v>
      </c>
      <c r="J275" s="19">
        <v>57301.010045840812</v>
      </c>
      <c r="K275" s="19">
        <v>57894.140046315311</v>
      </c>
      <c r="L275" s="19">
        <v>58487.270046789825</v>
      </c>
      <c r="M275" s="19">
        <v>59080.400047264338</v>
      </c>
      <c r="N275" s="19">
        <v>59673.53004773883</v>
      </c>
      <c r="O275" s="19">
        <v>60305.039048244042</v>
      </c>
      <c r="P275" s="19">
        <v>60936.548048749246</v>
      </c>
      <c r="Q275" s="19">
        <v>61568.057049254443</v>
      </c>
      <c r="R275" s="19">
        <v>62199.566049759655</v>
      </c>
      <c r="S275" s="19">
        <v>62831.075050264859</v>
      </c>
      <c r="T275" s="19">
        <v>63462.58405077007</v>
      </c>
      <c r="U275" s="19">
        <v>64094.093051275289</v>
      </c>
      <c r="V275" s="19">
        <v>64725.602051780494</v>
      </c>
      <c r="W275" s="140">
        <v>65357.111052285698</v>
      </c>
      <c r="X275" s="19">
        <v>65988.620052790895</v>
      </c>
      <c r="Y275" s="19">
        <v>66620.129053296114</v>
      </c>
      <c r="Z275" s="19">
        <v>67251.638053801304</v>
      </c>
      <c r="AA275" s="19">
        <v>67883.147054306522</v>
      </c>
      <c r="AB275" s="19">
        <v>68514.656054811756</v>
      </c>
      <c r="AC275" s="19">
        <v>69146.165055316931</v>
      </c>
      <c r="AD275" s="19">
        <v>69777.67405582215</v>
      </c>
      <c r="AE275" s="19">
        <v>70409.183056327354</v>
      </c>
      <c r="AF275" s="19">
        <v>71040.692056832544</v>
      </c>
      <c r="AG275" s="19">
        <v>71672.201057337777</v>
      </c>
      <c r="AH275" s="19">
        <v>72303.710057842982</v>
      </c>
    </row>
    <row r="278" spans="2:34" x14ac:dyDescent="0.25">
      <c r="B278" t="s">
        <v>229</v>
      </c>
      <c r="C278" s="19">
        <v>108.26908062886183</v>
      </c>
      <c r="D278" s="19">
        <v>78.939950320770222</v>
      </c>
      <c r="E278" s="19">
        <v>91.328609511529862</v>
      </c>
      <c r="F278" s="19">
        <v>125.12031651051559</v>
      </c>
      <c r="G278" s="19">
        <v>125.28205635324784</v>
      </c>
      <c r="H278" s="19">
        <v>116.46938382342701</v>
      </c>
      <c r="I278" s="19">
        <v>112.70060565956751</v>
      </c>
      <c r="J278" s="19">
        <v>110.58908605312187</v>
      </c>
      <c r="K278" s="19">
        <v>108.8166910030385</v>
      </c>
      <c r="L278" s="19">
        <v>106.54711239410366</v>
      </c>
      <c r="M278" s="19">
        <v>104.31842235152638</v>
      </c>
      <c r="N278" s="19">
        <v>103.01138099992528</v>
      </c>
      <c r="O278" s="19">
        <v>101.34113577559374</v>
      </c>
      <c r="P278" s="19">
        <v>101.56018283680501</v>
      </c>
      <c r="Q278" s="19">
        <v>102.86935651725761</v>
      </c>
      <c r="R278" s="19">
        <v>105.16715381622589</v>
      </c>
      <c r="S278" s="19">
        <v>108.64677311342982</v>
      </c>
      <c r="T278" s="19">
        <v>91.07510283110166</v>
      </c>
      <c r="U278" s="19">
        <v>89.488277646481308</v>
      </c>
      <c r="V278" s="19">
        <v>88.643660832804457</v>
      </c>
      <c r="W278" s="140">
        <v>87.412182644184014</v>
      </c>
      <c r="X278" s="19">
        <v>86.304138169540451</v>
      </c>
      <c r="Y278" s="19">
        <v>85.766438498349572</v>
      </c>
      <c r="Z278" s="19">
        <v>84.798576795286948</v>
      </c>
      <c r="AA278" s="19">
        <v>84.233613896087945</v>
      </c>
      <c r="AB278" s="19">
        <v>85.245319293659037</v>
      </c>
      <c r="AC278" s="19">
        <v>84.611880421207672</v>
      </c>
      <c r="AD278" s="19">
        <v>84.082270897647632</v>
      </c>
      <c r="AE278" s="19">
        <v>83.446109263868991</v>
      </c>
      <c r="AF278" s="19">
        <v>83.442950851199598</v>
      </c>
      <c r="AG278" s="19">
        <v>83.442950851199598</v>
      </c>
      <c r="AH278" s="19">
        <v>83.442950851199598</v>
      </c>
    </row>
    <row r="279" spans="2:34" x14ac:dyDescent="0.25">
      <c r="B279" t="s">
        <v>228</v>
      </c>
      <c r="C279" s="19">
        <v>118.984862373884</v>
      </c>
      <c r="D279" s="19">
        <v>89.454724113147833</v>
      </c>
      <c r="E279" s="19">
        <v>102.2105870585082</v>
      </c>
      <c r="F279" s="19">
        <v>135.98514304265879</v>
      </c>
      <c r="G279" s="19">
        <v>136.04114968521688</v>
      </c>
      <c r="H279" s="19">
        <v>127.64006592570009</v>
      </c>
      <c r="I279" s="19">
        <v>123.85201660094113</v>
      </c>
      <c r="J279" s="19">
        <v>119.99539197283961</v>
      </c>
      <c r="K279" s="19">
        <v>116.7585532046463</v>
      </c>
      <c r="L279" s="19">
        <v>112.78931706142592</v>
      </c>
      <c r="M279" s="19">
        <v>108.99044576996619</v>
      </c>
      <c r="N279" s="19">
        <v>106.59871723085912</v>
      </c>
      <c r="O279" s="19">
        <v>104.78511585255005</v>
      </c>
      <c r="P279" s="19">
        <v>104.71957032273676</v>
      </c>
      <c r="Q279" s="19">
        <v>105.38314210049923</v>
      </c>
      <c r="R279" s="19">
        <v>107.09094581313126</v>
      </c>
      <c r="S279" s="19">
        <v>110.41410303934973</v>
      </c>
      <c r="T279" s="19">
        <v>110.4165048341185</v>
      </c>
      <c r="U279" s="19">
        <v>110.44071831391787</v>
      </c>
      <c r="V279" s="19">
        <v>111.08350173663483</v>
      </c>
      <c r="W279" s="140">
        <v>111.31349020346303</v>
      </c>
      <c r="X279" s="19">
        <v>111.55939571437516</v>
      </c>
      <c r="Y279" s="19">
        <v>111.97285024985099</v>
      </c>
      <c r="Z279" s="19">
        <v>111.90285444126521</v>
      </c>
      <c r="AA279" s="19">
        <v>112.14936081164319</v>
      </c>
      <c r="AB279" s="19">
        <v>114.01823633752109</v>
      </c>
      <c r="AC279" s="19">
        <v>114.62397792622924</v>
      </c>
      <c r="AD279" s="19">
        <v>115.14947042933194</v>
      </c>
      <c r="AE279" s="19">
        <v>115.72525031081292</v>
      </c>
      <c r="AF279" s="19">
        <v>116</v>
      </c>
      <c r="AG279" s="19">
        <v>116</v>
      </c>
      <c r="AH279" s="19">
        <v>116</v>
      </c>
    </row>
  </sheetData>
  <pageMargins left="0.7" right="0.7" top="0.75" bottom="0.75" header="0.3" footer="0.3"/>
  <pageSetup paperSize="9" orientation="portrait" r:id="rId1"/>
  <ignoredErrors>
    <ignoredError sqref="D115:AH136 E105:AH105 E106:AH106 E107:AH107 D108 J108:AH108 D109 J109:AH109 J110:AH110 J111:AH111 J112:AH112 D105:D107 E112:H112 I111 E111:G111 H110:I110 E110 G109:I109 E109 F108:I108 I112 E108 F109 H111 C235:C236 E113:AH113 E114:AH114" formulaRange="1"/>
  </ignoredError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EB673-AC06-4806-A573-3D198B01BA27}">
  <dimension ref="A3:AH109"/>
  <sheetViews>
    <sheetView topLeftCell="AL1" zoomScale="70" zoomScaleNormal="70" workbookViewId="0">
      <selection activeCell="BF2" sqref="BF2"/>
    </sheetView>
  </sheetViews>
  <sheetFormatPr defaultColWidth="13" defaultRowHeight="15" x14ac:dyDescent="0.25"/>
  <cols>
    <col min="1" max="1" width="46.28515625" bestFit="1" customWidth="1"/>
    <col min="8" max="8" width="21.7109375" bestFit="1" customWidth="1"/>
  </cols>
  <sheetData>
    <row r="3" spans="1:34" x14ac:dyDescent="0.25">
      <c r="A3" t="s">
        <v>261</v>
      </c>
    </row>
    <row r="4" spans="1:34" ht="15.75" x14ac:dyDescent="0.25">
      <c r="A4" s="109" t="s">
        <v>20</v>
      </c>
      <c r="B4" s="109"/>
      <c r="C4" s="109">
        <v>2019</v>
      </c>
      <c r="D4" s="109">
        <v>2020</v>
      </c>
      <c r="E4" s="109">
        <v>2021</v>
      </c>
      <c r="F4" s="109">
        <v>2022</v>
      </c>
      <c r="G4" s="109">
        <v>2023</v>
      </c>
      <c r="H4" s="109">
        <v>2024</v>
      </c>
      <c r="I4" s="109">
        <v>2025</v>
      </c>
      <c r="J4" s="109">
        <v>2026</v>
      </c>
      <c r="K4" s="109">
        <v>2027</v>
      </c>
      <c r="L4" s="109">
        <v>2028</v>
      </c>
      <c r="M4" s="109">
        <v>2029</v>
      </c>
      <c r="N4" s="109">
        <v>2030</v>
      </c>
      <c r="O4" s="109">
        <v>2031</v>
      </c>
      <c r="P4" s="109">
        <v>2032</v>
      </c>
      <c r="Q4" s="109">
        <v>2033</v>
      </c>
      <c r="R4" s="109">
        <v>2034</v>
      </c>
      <c r="S4" s="109">
        <v>2035</v>
      </c>
      <c r="T4" s="109">
        <v>2036</v>
      </c>
      <c r="U4" s="109">
        <v>2037</v>
      </c>
      <c r="V4" s="109">
        <v>2038</v>
      </c>
      <c r="W4" s="109">
        <v>2039</v>
      </c>
      <c r="X4" s="109">
        <v>2040</v>
      </c>
      <c r="Y4" s="109">
        <v>2041</v>
      </c>
      <c r="Z4" s="109">
        <v>2042</v>
      </c>
      <c r="AA4" s="109">
        <v>2043</v>
      </c>
      <c r="AB4" s="109">
        <v>2044</v>
      </c>
      <c r="AC4" s="109">
        <v>2045</v>
      </c>
      <c r="AD4" s="109">
        <v>2046</v>
      </c>
      <c r="AE4" s="109">
        <v>2047</v>
      </c>
      <c r="AF4" s="109">
        <v>2048</v>
      </c>
      <c r="AG4" s="109">
        <v>2049</v>
      </c>
      <c r="AH4" s="109">
        <v>2050</v>
      </c>
    </row>
    <row r="5" spans="1:34" x14ac:dyDescent="0.25">
      <c r="A5" s="6" t="s">
        <v>6</v>
      </c>
      <c r="B5" s="6"/>
      <c r="C5" s="7">
        <v>3962.0329048490212</v>
      </c>
      <c r="D5" s="7">
        <v>3688.5222779488649</v>
      </c>
      <c r="E5" s="7">
        <v>4021.5863620873624</v>
      </c>
      <c r="F5" s="7">
        <v>4747.1669718720741</v>
      </c>
      <c r="G5" s="7">
        <v>4769.1895410842953</v>
      </c>
      <c r="H5" s="7">
        <v>4477.4916200301886</v>
      </c>
      <c r="I5" s="7">
        <v>4293.2744440520455</v>
      </c>
      <c r="J5" s="7">
        <v>4055.7616578805605</v>
      </c>
      <c r="K5" s="7">
        <v>3818.3046304184372</v>
      </c>
      <c r="L5" s="7">
        <v>3549.1892563509609</v>
      </c>
      <c r="M5" s="7">
        <v>3231.1049555944219</v>
      </c>
      <c r="N5" s="7">
        <v>3001.6885626201938</v>
      </c>
      <c r="O5" s="7">
        <v>2876.1005756699183</v>
      </c>
      <c r="P5" s="7">
        <v>2801.6421239778601</v>
      </c>
      <c r="Q5" s="7">
        <v>2753.8039287296629</v>
      </c>
      <c r="R5" s="7">
        <v>2744.6737751182973</v>
      </c>
      <c r="S5" s="7">
        <v>2744.7734681632028</v>
      </c>
      <c r="T5" s="7">
        <v>-826.88269729125363</v>
      </c>
      <c r="U5" s="7">
        <v>-1765.1341779345887</v>
      </c>
      <c r="V5" s="7">
        <v>-2453.2934125391121</v>
      </c>
      <c r="W5" s="7">
        <v>-2741.7445925177635</v>
      </c>
      <c r="X5" s="7">
        <v>-2908.6110315376695</v>
      </c>
      <c r="Y5" s="7">
        <v>-2976.1307674570739</v>
      </c>
      <c r="Z5" s="7">
        <v>-3063.3366753649793</v>
      </c>
      <c r="AA5" s="7">
        <v>-3128.9394249252655</v>
      </c>
      <c r="AB5" s="7">
        <v>-3033.2871717356606</v>
      </c>
      <c r="AC5" s="7">
        <v>-3064.9904098426609</v>
      </c>
      <c r="AD5" s="7">
        <v>-3111.9828919390939</v>
      </c>
      <c r="AE5" s="7">
        <v>-3146.0905214503618</v>
      </c>
      <c r="AF5" s="7">
        <v>-3126.5926293031721</v>
      </c>
      <c r="AG5" s="7">
        <v>-1930.2634201784783</v>
      </c>
      <c r="AH5" s="7">
        <v>-1944.4545814983378</v>
      </c>
    </row>
    <row r="6" spans="1:34" x14ac:dyDescent="0.25">
      <c r="A6" s="6" t="s">
        <v>140</v>
      </c>
      <c r="B6" s="6"/>
      <c r="C6" s="7">
        <v>1314.993021</v>
      </c>
      <c r="D6" s="7">
        <v>259.22710800082893</v>
      </c>
      <c r="E6" s="7">
        <v>351.56072743399795</v>
      </c>
      <c r="F6" s="7">
        <v>815.39010200243627</v>
      </c>
      <c r="G6" s="7">
        <v>1457.1525093004318</v>
      </c>
      <c r="H6" s="7">
        <v>1669.2518635091631</v>
      </c>
      <c r="I6" s="7">
        <v>1833.8959781206233</v>
      </c>
      <c r="J6" s="7">
        <v>1996.5066542004079</v>
      </c>
      <c r="K6" s="7">
        <v>2178.7726653217378</v>
      </c>
      <c r="L6" s="7">
        <v>2383.2376558184969</v>
      </c>
      <c r="M6" s="7">
        <v>2650.3942520413329</v>
      </c>
      <c r="N6" s="7">
        <v>2864.8957394115014</v>
      </c>
      <c r="O6" s="7">
        <v>3033.1653660816974</v>
      </c>
      <c r="P6" s="7">
        <v>3262.5932131350087</v>
      </c>
      <c r="Q6" s="7">
        <v>3490.0399277280248</v>
      </c>
      <c r="R6" s="7">
        <v>3819.7820230999837</v>
      </c>
      <c r="S6" s="7">
        <v>4143.7248677883335</v>
      </c>
      <c r="T6" s="7">
        <v>4677.7742477693528</v>
      </c>
      <c r="U6" s="7">
        <v>5127.9923275176052</v>
      </c>
      <c r="V6" s="7">
        <v>5380.9829108258673</v>
      </c>
      <c r="W6" s="7">
        <v>5541.0160698539166</v>
      </c>
      <c r="X6" s="7">
        <v>5648.7580888833572</v>
      </c>
      <c r="Y6" s="7">
        <v>5722.3198413517212</v>
      </c>
      <c r="Z6" s="7">
        <v>5770.5881597138705</v>
      </c>
      <c r="AA6" s="7">
        <v>5817.6610006276824</v>
      </c>
      <c r="AB6" s="7">
        <v>5871.8823198409773</v>
      </c>
      <c r="AC6" s="7">
        <v>5915.4341548348702</v>
      </c>
      <c r="AD6" s="7">
        <v>5958.4152182159169</v>
      </c>
      <c r="AE6" s="7">
        <v>6000.824843778365</v>
      </c>
      <c r="AF6" s="7">
        <v>6045.9435405487066</v>
      </c>
      <c r="AG6" s="7">
        <v>6236.9077265013129</v>
      </c>
      <c r="AH6" s="7">
        <v>6355.7724822306673</v>
      </c>
    </row>
    <row r="7" spans="1:34" x14ac:dyDescent="0.25">
      <c r="A7" s="6" t="s">
        <v>8</v>
      </c>
      <c r="B7" s="6"/>
      <c r="C7" s="7">
        <v>847.69865530944401</v>
      </c>
      <c r="D7" s="7">
        <v>712.55201920483796</v>
      </c>
      <c r="E7" s="7">
        <v>1001.3223464324777</v>
      </c>
      <c r="F7" s="7">
        <v>1690.3045108832787</v>
      </c>
      <c r="G7" s="7">
        <v>1114.7548022683191</v>
      </c>
      <c r="H7" s="7">
        <v>798.42003308584196</v>
      </c>
      <c r="I7" s="7">
        <v>691.20782571224709</v>
      </c>
      <c r="J7" s="7">
        <v>635.46385353516393</v>
      </c>
      <c r="K7" s="7">
        <v>575.3660561108195</v>
      </c>
      <c r="L7" s="7">
        <v>489.78953941188774</v>
      </c>
      <c r="M7" s="7">
        <v>372.94912639279488</v>
      </c>
      <c r="N7" s="7">
        <v>324.86379188495636</v>
      </c>
      <c r="O7" s="7">
        <v>251.9308934439</v>
      </c>
      <c r="P7" s="7">
        <v>178.28651117991683</v>
      </c>
      <c r="Q7" s="7">
        <v>123.51585198686546</v>
      </c>
      <c r="R7" s="7">
        <v>50.947170533670125</v>
      </c>
      <c r="S7" s="7">
        <v>0</v>
      </c>
      <c r="T7" s="7">
        <v>0</v>
      </c>
      <c r="U7" s="7">
        <v>0</v>
      </c>
      <c r="V7" s="7">
        <v>0</v>
      </c>
      <c r="W7" s="7">
        <v>0</v>
      </c>
      <c r="X7" s="7">
        <v>0</v>
      </c>
      <c r="Y7" s="7">
        <v>0</v>
      </c>
      <c r="Z7" s="7">
        <v>0</v>
      </c>
      <c r="AA7" s="7">
        <v>0</v>
      </c>
      <c r="AB7" s="7">
        <v>0</v>
      </c>
      <c r="AC7" s="7">
        <v>0</v>
      </c>
      <c r="AD7" s="7">
        <v>0</v>
      </c>
      <c r="AE7" s="7">
        <v>0</v>
      </c>
      <c r="AF7" s="7">
        <v>0</v>
      </c>
      <c r="AG7" s="7">
        <v>0</v>
      </c>
      <c r="AH7" s="7">
        <v>0</v>
      </c>
    </row>
    <row r="8" spans="1:34" x14ac:dyDescent="0.25">
      <c r="A8" s="6" t="s">
        <v>10</v>
      </c>
      <c r="B8" s="6"/>
      <c r="C8" s="7">
        <v>6124.7245811584653</v>
      </c>
      <c r="D8" s="7">
        <v>4660.3014051545324</v>
      </c>
      <c r="E8" s="7">
        <v>5374.469435953838</v>
      </c>
      <c r="F8" s="7">
        <v>7252.8615847577885</v>
      </c>
      <c r="G8" s="7">
        <v>7341.0968526530469</v>
      </c>
      <c r="H8" s="7">
        <v>6945.1635166251936</v>
      </c>
      <c r="I8" s="7">
        <v>6818.3782478849153</v>
      </c>
      <c r="J8" s="7">
        <v>6687.732165616133</v>
      </c>
      <c r="K8" s="7">
        <v>6572.4433518509941</v>
      </c>
      <c r="L8" s="7">
        <v>6422.2164515813456</v>
      </c>
      <c r="M8" s="7">
        <v>6254.4483340285497</v>
      </c>
      <c r="N8" s="7">
        <v>6191.4480939166515</v>
      </c>
      <c r="O8" s="7">
        <v>6161.1968351955147</v>
      </c>
      <c r="P8" s="7">
        <v>6242.5218482927803</v>
      </c>
      <c r="Q8" s="7">
        <v>6367.3597084445537</v>
      </c>
      <c r="R8" s="7">
        <v>6615.4029687519514</v>
      </c>
      <c r="S8" s="7">
        <v>6888.4983359515363</v>
      </c>
      <c r="T8" s="7">
        <v>3850.8915504780989</v>
      </c>
      <c r="U8" s="7">
        <v>3362.8581495830167</v>
      </c>
      <c r="V8" s="7">
        <v>2927.6894982867552</v>
      </c>
      <c r="W8" s="7">
        <v>2799.2714773361531</v>
      </c>
      <c r="X8" s="7">
        <v>2740.1470573456877</v>
      </c>
      <c r="Y8" s="7">
        <v>2746.1890738946472</v>
      </c>
      <c r="Z8" s="7">
        <v>2707.2514843488912</v>
      </c>
      <c r="AA8" s="7">
        <v>2688.7215757024169</v>
      </c>
      <c r="AB8" s="7">
        <v>2838.5951481053166</v>
      </c>
      <c r="AC8" s="7">
        <v>2850.4437449922093</v>
      </c>
      <c r="AD8" s="7">
        <v>2846.432326276823</v>
      </c>
      <c r="AE8" s="7">
        <v>2854.7343223280031</v>
      </c>
      <c r="AF8" s="7">
        <v>2919.3509112455345</v>
      </c>
      <c r="AG8" s="7">
        <v>4306.6443063228344</v>
      </c>
      <c r="AH8" s="7">
        <v>4411.3179007323297</v>
      </c>
    </row>
    <row r="9" spans="1:34" hidden="1" x14ac:dyDescent="0.25"/>
    <row r="10" spans="1:34" hidden="1" x14ac:dyDescent="0.25">
      <c r="A10" t="s">
        <v>269</v>
      </c>
    </row>
    <row r="11" spans="1:34" ht="15.75" hidden="1" x14ac:dyDescent="0.25">
      <c r="A11" s="109" t="s">
        <v>20</v>
      </c>
      <c r="B11" s="109"/>
      <c r="C11" s="109">
        <v>2019</v>
      </c>
      <c r="D11" s="109">
        <v>2020</v>
      </c>
      <c r="E11" s="109">
        <v>2021</v>
      </c>
      <c r="F11" s="109">
        <v>2022</v>
      </c>
      <c r="G11" s="109">
        <v>2023</v>
      </c>
      <c r="H11" s="109">
        <v>2024</v>
      </c>
      <c r="I11" s="109">
        <v>2025</v>
      </c>
      <c r="J11" s="109">
        <v>2026</v>
      </c>
      <c r="K11" s="109">
        <v>2027</v>
      </c>
      <c r="L11" s="109">
        <v>2028</v>
      </c>
      <c r="M11" s="109">
        <v>2029</v>
      </c>
      <c r="N11" s="109">
        <v>2030</v>
      </c>
      <c r="O11" s="109">
        <v>2031</v>
      </c>
      <c r="P11" s="109">
        <v>2032</v>
      </c>
      <c r="Q11" s="109">
        <v>2033</v>
      </c>
      <c r="R11" s="109">
        <v>2034</v>
      </c>
      <c r="S11" s="109">
        <v>2035</v>
      </c>
      <c r="T11" s="109">
        <v>2036</v>
      </c>
      <c r="U11" s="109">
        <v>2037</v>
      </c>
      <c r="V11" s="109">
        <v>2038</v>
      </c>
      <c r="W11" s="109">
        <v>2039</v>
      </c>
      <c r="X11" s="109">
        <v>2040</v>
      </c>
      <c r="Y11" s="109">
        <v>2041</v>
      </c>
      <c r="Z11" s="109">
        <v>2042</v>
      </c>
      <c r="AA11" s="109">
        <v>2043</v>
      </c>
      <c r="AB11" s="109">
        <v>2044</v>
      </c>
      <c r="AC11" s="109">
        <v>2045</v>
      </c>
      <c r="AD11" s="109">
        <v>2046</v>
      </c>
      <c r="AE11" s="109">
        <v>2047</v>
      </c>
      <c r="AF11" s="109">
        <v>2048</v>
      </c>
      <c r="AG11" s="109">
        <v>2049</v>
      </c>
      <c r="AH11" s="109">
        <v>2050</v>
      </c>
    </row>
    <row r="12" spans="1:34" hidden="1" x14ac:dyDescent="0.25">
      <c r="A12" s="6" t="s">
        <v>6</v>
      </c>
      <c r="B12" s="6"/>
      <c r="C12" s="7">
        <v>3453.5529048490207</v>
      </c>
      <c r="D12" s="7">
        <v>3168.7722779488658</v>
      </c>
      <c r="E12" s="7">
        <v>3490.3463620873626</v>
      </c>
      <c r="F12" s="7">
        <v>4201.9669718720725</v>
      </c>
      <c r="G12" s="7">
        <v>4216.9495410842947</v>
      </c>
      <c r="H12" s="7">
        <v>3911.0616200301874</v>
      </c>
      <c r="I12" s="7">
        <v>3712.4644440520456</v>
      </c>
      <c r="J12" s="7">
        <v>3552.7516578805612</v>
      </c>
      <c r="K12" s="7">
        <v>3394.4546304184369</v>
      </c>
      <c r="L12" s="7">
        <v>3218.7668032323681</v>
      </c>
      <c r="M12" s="7">
        <v>3033.4451850402493</v>
      </c>
      <c r="N12" s="7">
        <v>2866.8849826583314</v>
      </c>
      <c r="O12" s="7">
        <v>2729.9091788856213</v>
      </c>
      <c r="P12" s="7">
        <v>2655.927719133354</v>
      </c>
      <c r="Q12" s="7">
        <v>2609.9665527740681</v>
      </c>
      <c r="R12" s="7">
        <v>2601.8541298496075</v>
      </c>
      <c r="S12" s="7">
        <v>2597.952668311771</v>
      </c>
      <c r="T12" s="7">
        <v>1355.0430812969321</v>
      </c>
      <c r="U12" s="7">
        <v>1092.3892916325744</v>
      </c>
      <c r="V12" s="7">
        <v>904.67064626885895</v>
      </c>
      <c r="W12" s="7">
        <v>769.60456151022618</v>
      </c>
      <c r="X12" s="7">
        <v>643.01270671975817</v>
      </c>
      <c r="Y12" s="7">
        <v>548.81206109170967</v>
      </c>
      <c r="Z12" s="7">
        <v>489.87811020221216</v>
      </c>
      <c r="AA12" s="7">
        <v>457.63994126742023</v>
      </c>
      <c r="AB12" s="7">
        <v>522.98814446661981</v>
      </c>
      <c r="AC12" s="7">
        <v>489.22873340197339</v>
      </c>
      <c r="AD12" s="7">
        <v>353.30588888577586</v>
      </c>
      <c r="AE12" s="7">
        <v>319.00390526032584</v>
      </c>
      <c r="AF12" s="7">
        <v>325.09796784528112</v>
      </c>
      <c r="AG12" s="7">
        <v>847.48206001544827</v>
      </c>
      <c r="AH12" s="7">
        <v>831.56353220435426</v>
      </c>
    </row>
    <row r="13" spans="1:34" hidden="1" x14ac:dyDescent="0.25">
      <c r="A13" s="6" t="s">
        <v>140</v>
      </c>
      <c r="B13" s="6"/>
      <c r="C13" s="7">
        <v>1314.993021</v>
      </c>
      <c r="D13" s="7">
        <v>259.22710800082893</v>
      </c>
      <c r="E13" s="7">
        <v>351.56072743399795</v>
      </c>
      <c r="F13" s="7">
        <v>815.39010200243627</v>
      </c>
      <c r="G13" s="7">
        <v>1457.1525093004318</v>
      </c>
      <c r="H13" s="7">
        <v>1669.2518635091631</v>
      </c>
      <c r="I13" s="7">
        <v>1833.8959781206233</v>
      </c>
      <c r="J13" s="7">
        <v>1996.5066542004079</v>
      </c>
      <c r="K13" s="7">
        <v>2178.7726653217378</v>
      </c>
      <c r="L13" s="7">
        <v>2357.9939819959945</v>
      </c>
      <c r="M13" s="7">
        <v>2532.1410604402522</v>
      </c>
      <c r="N13" s="7">
        <v>2746.6425478104206</v>
      </c>
      <c r="O13" s="7">
        <v>2952.5407825323878</v>
      </c>
      <c r="P13" s="7">
        <v>3181.9686295856991</v>
      </c>
      <c r="Q13" s="7">
        <v>3449.3087104987962</v>
      </c>
      <c r="R13" s="7">
        <v>3719.9927571911999</v>
      </c>
      <c r="S13" s="7">
        <v>4064.5434818531771</v>
      </c>
      <c r="T13" s="7">
        <v>4286.0474597447583</v>
      </c>
      <c r="U13" s="7">
        <v>4505.5708825543597</v>
      </c>
      <c r="V13" s="7">
        <v>4695.0895679387368</v>
      </c>
      <c r="W13" s="7">
        <v>4806.2374533234788</v>
      </c>
      <c r="X13" s="7">
        <v>4915.3427321377212</v>
      </c>
      <c r="Y13" s="7">
        <v>5027.7750960443755</v>
      </c>
      <c r="Z13" s="7">
        <v>5076.0434144065248</v>
      </c>
      <c r="AA13" s="7">
        <v>5123.1162553203367</v>
      </c>
      <c r="AB13" s="7">
        <v>5177.3375745336316</v>
      </c>
      <c r="AC13" s="7">
        <v>5220.8894095275255</v>
      </c>
      <c r="AD13" s="7">
        <v>5372.8948651347173</v>
      </c>
      <c r="AE13" s="7">
        <v>5415.3044906971654</v>
      </c>
      <c r="AF13" s="7">
        <v>5460.423187467507</v>
      </c>
      <c r="AG13" s="7">
        <v>5685.0190378055631</v>
      </c>
      <c r="AH13" s="7">
        <v>5799.8098078534304</v>
      </c>
    </row>
    <row r="14" spans="1:34" hidden="1" x14ac:dyDescent="0.25">
      <c r="A14" s="6" t="s">
        <v>8</v>
      </c>
      <c r="B14" s="6"/>
      <c r="C14" s="7">
        <v>847.69865530944355</v>
      </c>
      <c r="D14" s="7">
        <v>712.55201920483796</v>
      </c>
      <c r="E14" s="7">
        <v>1001.3223464324728</v>
      </c>
      <c r="F14" s="7">
        <v>1690.3045108832787</v>
      </c>
      <c r="G14" s="7">
        <v>1114.7548022683113</v>
      </c>
      <c r="H14" s="7">
        <v>798.42003308584196</v>
      </c>
      <c r="I14" s="7">
        <v>691.20782571224709</v>
      </c>
      <c r="J14" s="7">
        <v>635.46385353516484</v>
      </c>
      <c r="K14" s="7">
        <v>575.36605611082041</v>
      </c>
      <c r="L14" s="7">
        <v>505.27096891921394</v>
      </c>
      <c r="M14" s="7">
        <v>449.61395442937692</v>
      </c>
      <c r="N14" s="7">
        <v>385.93834827233121</v>
      </c>
      <c r="O14" s="7">
        <v>282.20078047207562</v>
      </c>
      <c r="P14" s="7">
        <v>202.24318014560288</v>
      </c>
      <c r="Q14" s="7">
        <v>122.12861206835274</v>
      </c>
      <c r="R14" s="7">
        <v>62.45072183834079</v>
      </c>
      <c r="S14" s="7">
        <v>0</v>
      </c>
      <c r="T14" s="7">
        <v>0</v>
      </c>
      <c r="U14" s="7">
        <v>0</v>
      </c>
      <c r="V14" s="7">
        <v>0</v>
      </c>
      <c r="W14" s="7">
        <v>0</v>
      </c>
      <c r="X14" s="7">
        <v>0</v>
      </c>
      <c r="Y14" s="7">
        <v>0</v>
      </c>
      <c r="Z14" s="7">
        <v>0</v>
      </c>
      <c r="AA14" s="7">
        <v>0</v>
      </c>
      <c r="AB14" s="7">
        <v>0</v>
      </c>
      <c r="AC14" s="7">
        <v>0</v>
      </c>
      <c r="AD14" s="7">
        <v>0</v>
      </c>
      <c r="AE14" s="7">
        <v>0</v>
      </c>
      <c r="AF14" s="7">
        <v>0</v>
      </c>
      <c r="AG14" s="7">
        <v>0</v>
      </c>
      <c r="AH14" s="7">
        <v>0</v>
      </c>
    </row>
    <row r="15" spans="1:34" hidden="1" x14ac:dyDescent="0.25">
      <c r="A15" s="6" t="s">
        <v>10</v>
      </c>
      <c r="B15" s="54"/>
      <c r="C15" s="7">
        <f t="shared" ref="C15:I15" si="0">SUM(C12:C14)</f>
        <v>5616.2445811584648</v>
      </c>
      <c r="D15" s="7">
        <f t="shared" si="0"/>
        <v>4140.5514051545324</v>
      </c>
      <c r="E15" s="7">
        <f t="shared" si="0"/>
        <v>4843.2294359538337</v>
      </c>
      <c r="F15" s="7">
        <f t="shared" si="0"/>
        <v>6707.6615847577868</v>
      </c>
      <c r="G15" s="7">
        <f t="shared" si="0"/>
        <v>6788.856852653038</v>
      </c>
      <c r="H15" s="7">
        <f t="shared" si="0"/>
        <v>6378.7335166251924</v>
      </c>
      <c r="I15" s="7">
        <f t="shared" si="0"/>
        <v>6237.5682478849158</v>
      </c>
      <c r="J15" s="7">
        <f t="shared" ref="J15:AH15" si="1">SUM(J12:J14)</f>
        <v>6184.7221656161337</v>
      </c>
      <c r="K15" s="7">
        <f t="shared" si="1"/>
        <v>6148.5933518509955</v>
      </c>
      <c r="L15" s="7">
        <f t="shared" si="1"/>
        <v>6082.031754147577</v>
      </c>
      <c r="M15" s="7">
        <f t="shared" si="1"/>
        <v>6015.2001999098775</v>
      </c>
      <c r="N15" s="7">
        <f t="shared" si="1"/>
        <v>5999.4658787410835</v>
      </c>
      <c r="O15" s="7">
        <f t="shared" si="1"/>
        <v>5964.6507418900856</v>
      </c>
      <c r="P15" s="7">
        <f t="shared" si="1"/>
        <v>6040.1395288646563</v>
      </c>
      <c r="Q15" s="7">
        <f t="shared" si="1"/>
        <v>6181.4038753412169</v>
      </c>
      <c r="R15" s="7">
        <f t="shared" si="1"/>
        <v>6384.2976088791474</v>
      </c>
      <c r="S15" s="7">
        <f t="shared" si="1"/>
        <v>6662.4961501649486</v>
      </c>
      <c r="T15" s="7">
        <f t="shared" si="1"/>
        <v>5641.0905410416908</v>
      </c>
      <c r="U15" s="7">
        <f t="shared" si="1"/>
        <v>5597.9601741869337</v>
      </c>
      <c r="V15" s="7">
        <f t="shared" si="1"/>
        <v>5599.7602142075957</v>
      </c>
      <c r="W15" s="7">
        <f t="shared" si="1"/>
        <v>5575.8420148337045</v>
      </c>
      <c r="X15" s="7">
        <f t="shared" si="1"/>
        <v>5558.3554388574794</v>
      </c>
      <c r="Y15" s="7">
        <f t="shared" si="1"/>
        <v>5576.5871571360849</v>
      </c>
      <c r="Z15" s="7">
        <f t="shared" si="1"/>
        <v>5565.9215246087369</v>
      </c>
      <c r="AA15" s="7">
        <f t="shared" si="1"/>
        <v>5580.7561965877567</v>
      </c>
      <c r="AB15" s="7">
        <f t="shared" si="1"/>
        <v>5700.3257190002514</v>
      </c>
      <c r="AC15" s="7">
        <f t="shared" si="1"/>
        <v>5710.1181429294993</v>
      </c>
      <c r="AD15" s="7">
        <f t="shared" si="1"/>
        <v>5726.2007540204932</v>
      </c>
      <c r="AE15" s="7">
        <f t="shared" si="1"/>
        <v>5734.3083959574915</v>
      </c>
      <c r="AF15" s="7">
        <f t="shared" si="1"/>
        <v>5785.5211553127883</v>
      </c>
      <c r="AG15" s="7">
        <f t="shared" si="1"/>
        <v>6532.5010978210112</v>
      </c>
      <c r="AH15" s="7">
        <f t="shared" si="1"/>
        <v>6631.3733400577848</v>
      </c>
    </row>
    <row r="17" spans="1:34" x14ac:dyDescent="0.25">
      <c r="A17" s="1" t="s">
        <v>182</v>
      </c>
    </row>
    <row r="18" spans="1:34" x14ac:dyDescent="0.25">
      <c r="A18" s="1" t="s">
        <v>20</v>
      </c>
      <c r="C18" s="8">
        <v>2019</v>
      </c>
      <c r="D18" s="8">
        <v>2020</v>
      </c>
      <c r="E18" s="8">
        <v>2021</v>
      </c>
      <c r="F18" s="8">
        <v>2022</v>
      </c>
      <c r="G18" s="8">
        <v>2023</v>
      </c>
      <c r="H18" s="8">
        <v>2024</v>
      </c>
      <c r="I18" s="8">
        <v>2025</v>
      </c>
      <c r="J18" s="8">
        <v>2026</v>
      </c>
      <c r="K18" s="8">
        <v>2027</v>
      </c>
      <c r="L18" s="8">
        <v>2028</v>
      </c>
      <c r="M18" s="8">
        <v>2029</v>
      </c>
      <c r="N18" s="8">
        <v>2030</v>
      </c>
      <c r="O18" s="8">
        <v>2031</v>
      </c>
      <c r="P18" s="8">
        <v>2032</v>
      </c>
      <c r="Q18" s="8">
        <v>2033</v>
      </c>
      <c r="R18" s="8">
        <v>2034</v>
      </c>
      <c r="S18" s="8">
        <v>2035</v>
      </c>
      <c r="T18" s="8">
        <v>2036</v>
      </c>
      <c r="U18" s="8">
        <v>2037</v>
      </c>
      <c r="V18" s="8">
        <v>2038</v>
      </c>
      <c r="W18" s="8">
        <v>2039</v>
      </c>
      <c r="X18" s="8">
        <v>2040</v>
      </c>
      <c r="Y18" s="8">
        <v>2041</v>
      </c>
      <c r="Z18" s="8">
        <v>2042</v>
      </c>
      <c r="AA18" s="8">
        <v>2043</v>
      </c>
      <c r="AB18" s="8">
        <v>2044</v>
      </c>
      <c r="AC18" s="8">
        <v>2045</v>
      </c>
      <c r="AD18" s="8">
        <v>2046</v>
      </c>
      <c r="AE18" s="8">
        <v>2047</v>
      </c>
      <c r="AF18" s="8">
        <v>2048</v>
      </c>
      <c r="AG18" s="8">
        <v>2049</v>
      </c>
      <c r="AH18" s="8">
        <v>2050</v>
      </c>
    </row>
    <row r="19" spans="1:34" x14ac:dyDescent="0.25">
      <c r="A19" s="1" t="s">
        <v>6</v>
      </c>
      <c r="C19" s="8">
        <v>4009.4129048490208</v>
      </c>
      <c r="D19" s="8">
        <v>3720.2922779488654</v>
      </c>
      <c r="E19" s="8">
        <v>4067.4263620873626</v>
      </c>
      <c r="F19" s="8">
        <v>4784.4269718720725</v>
      </c>
      <c r="G19" s="8">
        <v>4799.9695410842951</v>
      </c>
      <c r="H19" s="8">
        <v>4522.8516200301874</v>
      </c>
      <c r="I19" s="8">
        <v>4329.6544440520456</v>
      </c>
      <c r="J19" s="8">
        <v>4078.8016578805605</v>
      </c>
      <c r="K19" s="8">
        <v>3841.1389623604541</v>
      </c>
      <c r="L19" s="8">
        <v>3574.2911023959509</v>
      </c>
      <c r="M19" s="8">
        <v>3282.2226705137127</v>
      </c>
      <c r="N19" s="8">
        <v>3086.2466468870034</v>
      </c>
      <c r="O19" s="8">
        <v>2952.0144308830681</v>
      </c>
      <c r="P19" s="8">
        <v>2870.5701191358357</v>
      </c>
      <c r="Q19" s="8">
        <v>2813.1722646877934</v>
      </c>
      <c r="R19" s="8">
        <v>2786.0944921513351</v>
      </c>
      <c r="S19" s="8">
        <v>2757.5495097883049</v>
      </c>
      <c r="T19" s="8">
        <v>2747.0384274075241</v>
      </c>
      <c r="U19" s="8">
        <v>2744.8888915029574</v>
      </c>
      <c r="V19" s="8">
        <v>2743.3805914286186</v>
      </c>
      <c r="W19" s="8">
        <v>2740.0904980098221</v>
      </c>
      <c r="X19" s="8">
        <v>2726.1180562952677</v>
      </c>
      <c r="Y19" s="8">
        <v>2737.50764989342</v>
      </c>
      <c r="Z19" s="8">
        <v>2746.0165879079004</v>
      </c>
      <c r="AA19" s="8">
        <v>2755.7280859510292</v>
      </c>
      <c r="AB19" s="8">
        <v>2794.1413721400295</v>
      </c>
      <c r="AC19" s="8">
        <v>2811.7945716987451</v>
      </c>
      <c r="AD19" s="8">
        <v>2828.3024874949651</v>
      </c>
      <c r="AE19" s="8">
        <v>2849.3091954571091</v>
      </c>
      <c r="AF19" s="8">
        <v>2878.1427805816675</v>
      </c>
      <c r="AG19" s="8">
        <v>2817.2719757362283</v>
      </c>
      <c r="AH19" s="8">
        <v>2820.4987175191527</v>
      </c>
    </row>
    <row r="20" spans="1:34" x14ac:dyDescent="0.25">
      <c r="A20" s="1" t="s">
        <v>140</v>
      </c>
      <c r="C20" s="8">
        <v>1314.993021</v>
      </c>
      <c r="D20" s="8">
        <v>259.22710800082893</v>
      </c>
      <c r="E20" s="8">
        <v>351.56072743399795</v>
      </c>
      <c r="F20" s="8">
        <v>815.39010200243627</v>
      </c>
      <c r="G20" s="8">
        <v>1457.1525093004318</v>
      </c>
      <c r="H20" s="8">
        <v>1669.2518635091631</v>
      </c>
      <c r="I20" s="8">
        <v>1833.8959781206233</v>
      </c>
      <c r="J20" s="8">
        <v>1996.5066542004079</v>
      </c>
      <c r="K20" s="8">
        <v>2222.7744275017408</v>
      </c>
      <c r="L20" s="8">
        <v>2401.9957441759975</v>
      </c>
      <c r="M20" s="8">
        <v>2629.7599239478764</v>
      </c>
      <c r="N20" s="8">
        <v>2738.5377565164463</v>
      </c>
      <c r="O20" s="8">
        <v>2920.523671910204</v>
      </c>
      <c r="P20" s="8">
        <v>3134.9696619798347</v>
      </c>
      <c r="Q20" s="8">
        <v>3375.3088606329793</v>
      </c>
      <c r="R20" s="8">
        <v>3631.4647364577281</v>
      </c>
      <c r="S20" s="8">
        <v>4013.3238014288136</v>
      </c>
      <c r="T20" s="8">
        <v>4092.037034848483</v>
      </c>
      <c r="U20" s="8">
        <v>4163.7561175366036</v>
      </c>
      <c r="V20" s="8">
        <v>4273.9398535486343</v>
      </c>
      <c r="W20" s="8">
        <v>4360.3664030688906</v>
      </c>
      <c r="X20" s="8">
        <v>4458.7839319097402</v>
      </c>
      <c r="Y20" s="8">
        <v>4543.0366933727046</v>
      </c>
      <c r="Z20" s="8">
        <v>4598.9475581697679</v>
      </c>
      <c r="AA20" s="8">
        <v>4674.538898260621</v>
      </c>
      <c r="AB20" s="8">
        <v>4830.2195947167893</v>
      </c>
      <c r="AC20" s="8">
        <v>4923.7202604153017</v>
      </c>
      <c r="AD20" s="8">
        <v>5013.6477519335485</v>
      </c>
      <c r="AE20" s="8">
        <v>5103.1799060198882</v>
      </c>
      <c r="AF20" s="8">
        <v>5316.1216966880575</v>
      </c>
      <c r="AG20" s="8">
        <v>5717.9572668473347</v>
      </c>
      <c r="AH20" s="8">
        <v>5829.4349310500702</v>
      </c>
    </row>
    <row r="21" spans="1:34" x14ac:dyDescent="0.25">
      <c r="A21" s="1" t="s">
        <v>8</v>
      </c>
      <c r="C21" s="8">
        <v>847.69865530944355</v>
      </c>
      <c r="D21" s="8">
        <v>712.55201920483796</v>
      </c>
      <c r="E21" s="8">
        <v>1001.3223464324777</v>
      </c>
      <c r="F21" s="8">
        <v>1690.3045108832712</v>
      </c>
      <c r="G21" s="8">
        <v>1114.7548022683191</v>
      </c>
      <c r="H21" s="8">
        <v>798.42003308584196</v>
      </c>
      <c r="I21" s="8">
        <v>691.207825712248</v>
      </c>
      <c r="J21" s="8">
        <v>635.46385353516393</v>
      </c>
      <c r="K21" s="8">
        <v>533.42804175497383</v>
      </c>
      <c r="L21" s="8">
        <v>462.06884868924192</v>
      </c>
      <c r="M21" s="8">
        <v>372.61543151857143</v>
      </c>
      <c r="N21" s="8">
        <v>383.61082959097433</v>
      </c>
      <c r="O21" s="8">
        <v>294.81550169902272</v>
      </c>
      <c r="P21" s="8">
        <v>222.49957923551398</v>
      </c>
      <c r="Q21" s="8">
        <v>143.97574064958036</v>
      </c>
      <c r="R21" s="8">
        <v>83.524469844078112</v>
      </c>
      <c r="S21" s="8">
        <v>0</v>
      </c>
      <c r="T21" s="8">
        <v>0</v>
      </c>
      <c r="U21" s="8">
        <v>0</v>
      </c>
      <c r="V21" s="8">
        <v>0</v>
      </c>
      <c r="W21" s="8">
        <v>0</v>
      </c>
      <c r="X21" s="8">
        <v>0</v>
      </c>
      <c r="Y21" s="8">
        <v>0</v>
      </c>
      <c r="Z21" s="8">
        <v>0</v>
      </c>
      <c r="AA21" s="8">
        <v>0</v>
      </c>
      <c r="AB21" s="8">
        <v>0</v>
      </c>
      <c r="AC21" s="8">
        <v>0</v>
      </c>
      <c r="AD21" s="8">
        <v>0</v>
      </c>
      <c r="AE21" s="8">
        <v>0</v>
      </c>
      <c r="AF21" s="8">
        <v>0</v>
      </c>
      <c r="AG21" s="8">
        <v>0</v>
      </c>
      <c r="AH21" s="8">
        <v>0</v>
      </c>
    </row>
    <row r="22" spans="1:34" x14ac:dyDescent="0.25">
      <c r="A22" s="1" t="s">
        <v>10</v>
      </c>
      <c r="C22" s="8">
        <v>6172.1045811584645</v>
      </c>
      <c r="D22" s="8">
        <v>4692.0714051545328</v>
      </c>
      <c r="E22" s="8">
        <v>5420.3094359538381</v>
      </c>
      <c r="F22" s="8">
        <v>7290.1215847577796</v>
      </c>
      <c r="G22" s="8">
        <v>7371.8768526530503</v>
      </c>
      <c r="H22" s="8">
        <v>6990.5235166251923</v>
      </c>
      <c r="I22" s="8">
        <v>6854.7582478849163</v>
      </c>
      <c r="J22" s="8">
        <v>6710.772165616132</v>
      </c>
      <c r="K22" s="8">
        <v>6597.3414316171684</v>
      </c>
      <c r="L22" s="8">
        <v>6438.3556952611907</v>
      </c>
      <c r="M22" s="8">
        <v>6284.5980259801609</v>
      </c>
      <c r="N22" s="8">
        <v>6208.3952329944241</v>
      </c>
      <c r="O22" s="8">
        <v>6167.3536044922957</v>
      </c>
      <c r="P22" s="8">
        <v>6228.0393603511848</v>
      </c>
      <c r="Q22" s="8">
        <v>6332.4568659703527</v>
      </c>
      <c r="R22" s="8">
        <v>6501.0836984531416</v>
      </c>
      <c r="S22" s="8">
        <v>6770.8733112171185</v>
      </c>
      <c r="T22" s="8">
        <v>6839.0754622560071</v>
      </c>
      <c r="U22" s="8">
        <v>6908.645009039561</v>
      </c>
      <c r="V22" s="8">
        <v>7017.3204449772529</v>
      </c>
      <c r="W22" s="8">
        <v>7100.4569010787127</v>
      </c>
      <c r="X22" s="8">
        <v>7184.9019882050079</v>
      </c>
      <c r="Y22" s="8">
        <v>7280.544343266125</v>
      </c>
      <c r="Z22" s="8">
        <v>7344.9641460776684</v>
      </c>
      <c r="AA22" s="8">
        <v>7430.2669842116502</v>
      </c>
      <c r="AB22" s="8">
        <v>7624.3609668568188</v>
      </c>
      <c r="AC22" s="8">
        <v>7735.5148321140468</v>
      </c>
      <c r="AD22" s="8">
        <v>7841.9502394285137</v>
      </c>
      <c r="AE22" s="8">
        <v>7952.4891014769973</v>
      </c>
      <c r="AF22" s="8">
        <v>8194.264477269724</v>
      </c>
      <c r="AG22" s="8">
        <v>8535.2292425835622</v>
      </c>
      <c r="AH22" s="8">
        <v>8649.933648569222</v>
      </c>
    </row>
    <row r="24" spans="1:34" x14ac:dyDescent="0.25">
      <c r="C24" s="19">
        <f>C6-C20</f>
        <v>0</v>
      </c>
      <c r="D24" s="19">
        <f t="shared" ref="D24:S24" si="2">D6-D20</f>
        <v>0</v>
      </c>
      <c r="E24" s="19">
        <f t="shared" si="2"/>
        <v>0</v>
      </c>
      <c r="F24" s="19">
        <f t="shared" si="2"/>
        <v>0</v>
      </c>
      <c r="G24" s="19">
        <f t="shared" si="2"/>
        <v>0</v>
      </c>
      <c r="H24" s="19">
        <f t="shared" si="2"/>
        <v>0</v>
      </c>
      <c r="I24" s="19">
        <f t="shared" si="2"/>
        <v>0</v>
      </c>
      <c r="J24" s="19">
        <f t="shared" si="2"/>
        <v>0</v>
      </c>
      <c r="K24" s="19">
        <f>K6-K20</f>
        <v>-44.00176218000297</v>
      </c>
      <c r="L24" s="19">
        <f t="shared" si="2"/>
        <v>-18.758088357500583</v>
      </c>
      <c r="M24" s="19">
        <f t="shared" si="2"/>
        <v>20.634328093456588</v>
      </c>
      <c r="N24" s="19">
        <f t="shared" si="2"/>
        <v>126.3579828950551</v>
      </c>
      <c r="O24" s="19">
        <f t="shared" si="2"/>
        <v>112.64169417149333</v>
      </c>
      <c r="P24" s="19">
        <f t="shared" si="2"/>
        <v>127.62355115517403</v>
      </c>
      <c r="Q24" s="19">
        <f t="shared" si="2"/>
        <v>114.73106709504555</v>
      </c>
      <c r="R24" s="19">
        <f t="shared" si="2"/>
        <v>188.31728664225557</v>
      </c>
      <c r="S24" s="19">
        <f t="shared" si="2"/>
        <v>130.40106635951997</v>
      </c>
    </row>
    <row r="25" spans="1:34" ht="15.75" x14ac:dyDescent="0.25">
      <c r="A25" s="1" t="s">
        <v>262</v>
      </c>
      <c r="C25" s="121">
        <v>2019</v>
      </c>
      <c r="D25" s="121">
        <v>2020</v>
      </c>
      <c r="E25" s="121">
        <v>2021</v>
      </c>
      <c r="F25" s="121">
        <v>2022</v>
      </c>
      <c r="G25" s="121">
        <v>2023</v>
      </c>
      <c r="H25" s="121">
        <v>2024</v>
      </c>
      <c r="I25" s="121">
        <v>2025</v>
      </c>
      <c r="J25" s="121">
        <v>2026</v>
      </c>
      <c r="K25" s="121">
        <v>2027</v>
      </c>
      <c r="L25" s="121">
        <v>2028</v>
      </c>
      <c r="M25" s="121">
        <v>2029</v>
      </c>
      <c r="N25" s="121">
        <v>2030</v>
      </c>
      <c r="O25" s="121">
        <v>2031</v>
      </c>
      <c r="P25" s="121">
        <v>2032</v>
      </c>
      <c r="Q25" s="121">
        <v>2033</v>
      </c>
      <c r="R25" s="121">
        <v>2034</v>
      </c>
      <c r="S25" s="121">
        <v>2035</v>
      </c>
      <c r="T25" s="121">
        <v>2036</v>
      </c>
      <c r="U25" s="121">
        <v>2037</v>
      </c>
      <c r="V25" s="121">
        <v>2038</v>
      </c>
      <c r="W25" s="121">
        <v>2039</v>
      </c>
      <c r="X25" s="121">
        <v>2040</v>
      </c>
      <c r="Y25" s="121">
        <v>2041</v>
      </c>
      <c r="Z25" s="121">
        <v>2042</v>
      </c>
      <c r="AA25" s="121">
        <v>2043</v>
      </c>
      <c r="AB25" s="121">
        <v>2044</v>
      </c>
      <c r="AC25" s="121">
        <v>2045</v>
      </c>
      <c r="AD25" s="121">
        <v>2046</v>
      </c>
      <c r="AE25" s="121">
        <v>2047</v>
      </c>
      <c r="AF25" s="121">
        <v>2048</v>
      </c>
      <c r="AG25" s="121">
        <v>2049</v>
      </c>
      <c r="AH25" s="121">
        <v>2050</v>
      </c>
    </row>
    <row r="26" spans="1:34" x14ac:dyDescent="0.25">
      <c r="C26" s="7">
        <f>C8-C22</f>
        <v>-47.3799999999992</v>
      </c>
      <c r="D26" s="7">
        <f>D8-D22</f>
        <v>-31.770000000000437</v>
      </c>
      <c r="E26" s="7">
        <f t="shared" ref="E26:AH26" si="3">E8-E22</f>
        <v>-45.840000000000146</v>
      </c>
      <c r="F26" s="7">
        <f t="shared" si="3"/>
        <v>-37.259999999991123</v>
      </c>
      <c r="G26" s="7">
        <f>G8-G22</f>
        <v>-30.780000000003383</v>
      </c>
      <c r="H26" s="7">
        <f t="shared" si="3"/>
        <v>-45.359999999998763</v>
      </c>
      <c r="I26" s="7">
        <f t="shared" si="3"/>
        <v>-36.380000000001019</v>
      </c>
      <c r="J26" s="7">
        <f t="shared" si="3"/>
        <v>-23.039999999999054</v>
      </c>
      <c r="K26" s="7">
        <f t="shared" si="3"/>
        <v>-24.898079766174305</v>
      </c>
      <c r="L26" s="7">
        <f t="shared" si="3"/>
        <v>-16.139243679845094</v>
      </c>
      <c r="M26" s="7">
        <f t="shared" si="3"/>
        <v>-30.149691951611203</v>
      </c>
      <c r="N26" s="7">
        <f t="shared" si="3"/>
        <v>-16.94713907777259</v>
      </c>
      <c r="O26" s="7">
        <f>O8-O22</f>
        <v>-6.1567692967810217</v>
      </c>
      <c r="P26" s="7">
        <f t="shared" si="3"/>
        <v>14.482487941595537</v>
      </c>
      <c r="Q26" s="7">
        <f t="shared" si="3"/>
        <v>34.902842474200952</v>
      </c>
      <c r="R26" s="7">
        <f t="shared" si="3"/>
        <v>114.3192702988099</v>
      </c>
      <c r="S26" s="7">
        <f t="shared" si="3"/>
        <v>117.62502473441782</v>
      </c>
      <c r="T26" s="7">
        <f t="shared" si="3"/>
        <v>-2988.1839117779082</v>
      </c>
      <c r="U26" s="7">
        <f t="shared" si="3"/>
        <v>-3545.7868594565443</v>
      </c>
      <c r="V26" s="7">
        <f t="shared" si="3"/>
        <v>-4089.6309466904977</v>
      </c>
      <c r="W26" s="7">
        <f t="shared" si="3"/>
        <v>-4301.1854237425596</v>
      </c>
      <c r="X26" s="7">
        <f t="shared" si="3"/>
        <v>-4444.7549308593207</v>
      </c>
      <c r="Y26" s="7">
        <f t="shared" si="3"/>
        <v>-4534.3552693714773</v>
      </c>
      <c r="Z26" s="7">
        <f t="shared" si="3"/>
        <v>-4637.7126617287777</v>
      </c>
      <c r="AA26" s="7">
        <f t="shared" si="3"/>
        <v>-4741.5454085092333</v>
      </c>
      <c r="AB26" s="7">
        <f t="shared" si="3"/>
        <v>-4785.7658187515026</v>
      </c>
      <c r="AC26" s="7">
        <f t="shared" si="3"/>
        <v>-4885.071087121838</v>
      </c>
      <c r="AD26" s="7">
        <f t="shared" si="3"/>
        <v>-4995.5179131516907</v>
      </c>
      <c r="AE26" s="7">
        <f t="shared" si="3"/>
        <v>-5097.7547791489942</v>
      </c>
      <c r="AF26" s="7">
        <f t="shared" si="3"/>
        <v>-5274.91356602419</v>
      </c>
      <c r="AG26" s="7">
        <f t="shared" si="3"/>
        <v>-4228.5849362607278</v>
      </c>
      <c r="AH26" s="7">
        <f t="shared" si="3"/>
        <v>-4238.6157478368923</v>
      </c>
    </row>
    <row r="28" spans="1:34" x14ac:dyDescent="0.25">
      <c r="G28" s="216" t="s">
        <v>270</v>
      </c>
      <c r="H28" s="216"/>
      <c r="I28" s="216"/>
      <c r="J28" s="216"/>
      <c r="K28" s="216"/>
      <c r="L28" s="216"/>
    </row>
    <row r="29" spans="1:34" x14ac:dyDescent="0.25">
      <c r="G29" s="6" t="s">
        <v>263</v>
      </c>
      <c r="H29" s="6" t="s">
        <v>264</v>
      </c>
      <c r="I29" s="6" t="s">
        <v>265</v>
      </c>
      <c r="J29" s="6" t="s">
        <v>266</v>
      </c>
      <c r="K29" s="6" t="s">
        <v>267</v>
      </c>
      <c r="L29" s="6" t="s">
        <v>268</v>
      </c>
    </row>
    <row r="30" spans="1:34" x14ac:dyDescent="0.25">
      <c r="G30" s="7">
        <f>SUM($G$26:$I$26)</f>
        <v>-112.52000000000317</v>
      </c>
      <c r="H30" s="7">
        <f>SUM($G$26:$N$26)</f>
        <v>-223.69415447540541</v>
      </c>
      <c r="I30" s="7">
        <f>SUM($G$26:$S$26)</f>
        <v>51.478701676837773</v>
      </c>
      <c r="J30" s="7">
        <f>SUM($G$26:$X$26)</f>
        <v>-19318.063370849992</v>
      </c>
      <c r="K30" s="7">
        <f>SUM($G$26:$AC$26)</f>
        <v>-42902.513616332828</v>
      </c>
      <c r="L30" s="7">
        <f>SUM($G$26:$AH$26)</f>
        <v>-66737.900558755326</v>
      </c>
    </row>
    <row r="33" spans="1:34" ht="15.75" x14ac:dyDescent="0.25">
      <c r="A33" s="1" t="s">
        <v>271</v>
      </c>
      <c r="C33" s="121">
        <v>2019</v>
      </c>
      <c r="D33" s="121">
        <v>2020</v>
      </c>
      <c r="E33" s="121">
        <v>2021</v>
      </c>
      <c r="F33" s="121">
        <v>2022</v>
      </c>
      <c r="G33" s="121">
        <v>2023</v>
      </c>
      <c r="H33" s="121">
        <v>2024</v>
      </c>
      <c r="I33" s="121">
        <v>2025</v>
      </c>
      <c r="J33" s="121">
        <v>2026</v>
      </c>
      <c r="K33" s="121">
        <v>2027</v>
      </c>
      <c r="L33" s="121">
        <v>2028</v>
      </c>
      <c r="M33" s="121">
        <v>2029</v>
      </c>
      <c r="N33" s="121">
        <v>2030</v>
      </c>
      <c r="O33" s="121">
        <v>2031</v>
      </c>
      <c r="P33" s="121">
        <v>2032</v>
      </c>
      <c r="Q33" s="121">
        <v>2033</v>
      </c>
      <c r="R33" s="121">
        <v>2034</v>
      </c>
      <c r="S33" s="121">
        <v>2035</v>
      </c>
      <c r="T33" s="121">
        <v>2036</v>
      </c>
      <c r="U33" s="121">
        <v>2037</v>
      </c>
      <c r="V33" s="121">
        <v>2038</v>
      </c>
      <c r="W33" s="121">
        <v>2039</v>
      </c>
      <c r="X33" s="121">
        <v>2040</v>
      </c>
      <c r="Y33" s="121">
        <v>2041</v>
      </c>
      <c r="Z33" s="121">
        <v>2042</v>
      </c>
      <c r="AA33" s="121">
        <v>2043</v>
      </c>
      <c r="AB33" s="121">
        <v>2044</v>
      </c>
      <c r="AC33" s="121">
        <v>2045</v>
      </c>
      <c r="AD33" s="121">
        <v>2046</v>
      </c>
      <c r="AE33" s="121">
        <v>2047</v>
      </c>
      <c r="AF33" s="121">
        <v>2048</v>
      </c>
      <c r="AG33" s="121">
        <v>2049</v>
      </c>
      <c r="AH33" s="121">
        <v>2050</v>
      </c>
    </row>
    <row r="34" spans="1:34" x14ac:dyDescent="0.25">
      <c r="C34" s="7">
        <f>C15-C22</f>
        <v>-555.85999999999967</v>
      </c>
      <c r="D34" s="7">
        <f t="shared" ref="D34:AH34" si="4">D15-D22</f>
        <v>-551.52000000000044</v>
      </c>
      <c r="E34" s="7">
        <f t="shared" si="4"/>
        <v>-577.08000000000447</v>
      </c>
      <c r="F34" s="7">
        <f t="shared" si="4"/>
        <v>-582.45999999999276</v>
      </c>
      <c r="G34" s="7">
        <f t="shared" si="4"/>
        <v>-583.02000000001226</v>
      </c>
      <c r="H34" s="7">
        <f t="shared" si="4"/>
        <v>-611.79</v>
      </c>
      <c r="I34" s="7">
        <f t="shared" si="4"/>
        <v>-617.19000000000051</v>
      </c>
      <c r="J34" s="7">
        <f t="shared" si="4"/>
        <v>-526.04999999999836</v>
      </c>
      <c r="K34" s="7">
        <f t="shared" si="4"/>
        <v>-448.74807976617285</v>
      </c>
      <c r="L34" s="7">
        <f t="shared" si="4"/>
        <v>-356.32394111361373</v>
      </c>
      <c r="M34" s="7">
        <f t="shared" si="4"/>
        <v>-269.39782607028337</v>
      </c>
      <c r="N34" s="7">
        <f t="shared" si="4"/>
        <v>-208.92935425334053</v>
      </c>
      <c r="O34" s="7">
        <f t="shared" si="4"/>
        <v>-202.70286260221019</v>
      </c>
      <c r="P34" s="7">
        <f t="shared" si="4"/>
        <v>-187.89983148652846</v>
      </c>
      <c r="Q34" s="7">
        <f t="shared" si="4"/>
        <v>-151.05299062913582</v>
      </c>
      <c r="R34" s="7">
        <f t="shared" si="4"/>
        <v>-116.7860895739941</v>
      </c>
      <c r="S34" s="7">
        <f t="shared" si="4"/>
        <v>-108.37716105216987</v>
      </c>
      <c r="T34" s="7">
        <f t="shared" si="4"/>
        <v>-1197.9849212143163</v>
      </c>
      <c r="U34" s="7">
        <f t="shared" si="4"/>
        <v>-1310.6848348526273</v>
      </c>
      <c r="V34" s="7">
        <f t="shared" si="4"/>
        <v>-1417.5602307696572</v>
      </c>
      <c r="W34" s="7">
        <f t="shared" si="4"/>
        <v>-1524.6148862450082</v>
      </c>
      <c r="X34" s="7">
        <f t="shared" si="4"/>
        <v>-1626.5465493475285</v>
      </c>
      <c r="Y34" s="7">
        <f t="shared" si="4"/>
        <v>-1703.9571861300401</v>
      </c>
      <c r="Z34" s="7">
        <f t="shared" si="4"/>
        <v>-1779.0426214689314</v>
      </c>
      <c r="AA34" s="7">
        <f t="shared" si="4"/>
        <v>-1849.5107876238935</v>
      </c>
      <c r="AB34" s="7">
        <f t="shared" si="4"/>
        <v>-1924.0352478565674</v>
      </c>
      <c r="AC34" s="7">
        <f t="shared" si="4"/>
        <v>-2025.3966891845475</v>
      </c>
      <c r="AD34" s="7">
        <f t="shared" si="4"/>
        <v>-2115.7494854080205</v>
      </c>
      <c r="AE34" s="7">
        <f t="shared" si="4"/>
        <v>-2218.1807055195059</v>
      </c>
      <c r="AF34" s="7">
        <f t="shared" si="4"/>
        <v>-2408.7433219569357</v>
      </c>
      <c r="AG34" s="7">
        <f t="shared" si="4"/>
        <v>-2002.728144762551</v>
      </c>
      <c r="AH34" s="7">
        <f t="shared" si="4"/>
        <v>-2018.5603085114371</v>
      </c>
    </row>
    <row r="36" spans="1:34" x14ac:dyDescent="0.25">
      <c r="G36" s="216" t="s">
        <v>270</v>
      </c>
      <c r="H36" s="216"/>
      <c r="I36" s="216"/>
      <c r="J36" s="216"/>
      <c r="K36" s="216"/>
      <c r="L36" s="216"/>
    </row>
    <row r="37" spans="1:34" x14ac:dyDescent="0.25">
      <c r="G37" s="6" t="s">
        <v>263</v>
      </c>
      <c r="H37" s="6" t="s">
        <v>264</v>
      </c>
      <c r="I37" s="6" t="s">
        <v>265</v>
      </c>
      <c r="J37" s="6" t="s">
        <v>266</v>
      </c>
      <c r="K37" s="6" t="s">
        <v>267</v>
      </c>
      <c r="L37" s="6" t="s">
        <v>268</v>
      </c>
    </row>
    <row r="38" spans="1:34" x14ac:dyDescent="0.25">
      <c r="G38" s="7">
        <f>SUM($G$34:$I$34)</f>
        <v>-1812.0000000000127</v>
      </c>
      <c r="H38" s="7">
        <f>SUM($G$34:$N$34)</f>
        <v>-3621.4492012034216</v>
      </c>
      <c r="I38" s="7">
        <f>SUM($G$34:$S$34)</f>
        <v>-4388.26813654746</v>
      </c>
      <c r="J38" s="7">
        <f>SUM($G$34:$X$34)</f>
        <v>-11465.659558976597</v>
      </c>
      <c r="K38" s="7">
        <f>SUM($G$34:$AC$34)</f>
        <v>-20747.60209124058</v>
      </c>
      <c r="L38" s="7">
        <f>SUM($G$34:$AH$34)</f>
        <v>-31511.564057399031</v>
      </c>
    </row>
    <row r="40" spans="1:34" ht="15.75" thickBot="1" x14ac:dyDescent="0.3"/>
    <row r="41" spans="1:34" ht="15.75" thickBot="1" x14ac:dyDescent="0.3">
      <c r="A41" s="133" t="s">
        <v>261</v>
      </c>
    </row>
    <row r="42" spans="1:34" ht="15.75" thickBot="1" x14ac:dyDescent="0.3">
      <c r="A42" s="113" t="s">
        <v>182</v>
      </c>
      <c r="B42" s="119" t="s">
        <v>274</v>
      </c>
      <c r="C42" s="119" t="s">
        <v>275</v>
      </c>
      <c r="D42" s="119" t="s">
        <v>276</v>
      </c>
      <c r="E42" s="119" t="s">
        <v>277</v>
      </c>
      <c r="F42" s="119" t="s">
        <v>278</v>
      </c>
      <c r="G42" s="120" t="s">
        <v>279</v>
      </c>
      <c r="M42" s="122" t="s">
        <v>286</v>
      </c>
      <c r="N42" s="126">
        <v>2020</v>
      </c>
    </row>
    <row r="43" spans="1:34" x14ac:dyDescent="0.25">
      <c r="A43" s="127" t="s">
        <v>272</v>
      </c>
      <c r="B43" s="135">
        <v>-98.68</v>
      </c>
      <c r="C43" s="136">
        <v>-256.68</v>
      </c>
      <c r="D43" s="135">
        <v>-553.14</v>
      </c>
      <c r="E43" s="135">
        <v>-3106.24</v>
      </c>
      <c r="F43" s="137">
        <v>1666.8</v>
      </c>
      <c r="G43" s="138">
        <v>698.9</v>
      </c>
      <c r="M43" s="123" t="s">
        <v>281</v>
      </c>
      <c r="N43" s="84">
        <v>225420.81</v>
      </c>
    </row>
    <row r="44" spans="1:34" ht="15.75" thickBot="1" x14ac:dyDescent="0.3">
      <c r="A44" s="114" t="s">
        <v>273</v>
      </c>
      <c r="B44" s="129">
        <v>-38.225173950195313</v>
      </c>
      <c r="C44" s="129">
        <v>-102.95962524414063</v>
      </c>
      <c r="D44" s="129">
        <v>-224.22119140625</v>
      </c>
      <c r="E44" s="129">
        <v>-1243.5057373046875</v>
      </c>
      <c r="F44" s="6"/>
      <c r="G44" s="111"/>
      <c r="M44" s="123" t="s">
        <v>282</v>
      </c>
      <c r="N44" s="124">
        <v>56952.06</v>
      </c>
    </row>
    <row r="45" spans="1:34" ht="15.75" thickBot="1" x14ac:dyDescent="0.3">
      <c r="A45" s="115" t="s">
        <v>280</v>
      </c>
      <c r="B45" s="131">
        <v>9.9124758321032846E-2</v>
      </c>
      <c r="C45" s="132">
        <v>0.21389021711260336</v>
      </c>
      <c r="D45" s="132">
        <v>0.33457031385348901</v>
      </c>
      <c r="E45" s="132">
        <v>0.46006320034926507</v>
      </c>
      <c r="F45" s="132">
        <v>0.58768701967388082</v>
      </c>
      <c r="G45" s="141">
        <v>0.72190806843932553</v>
      </c>
      <c r="M45" s="112" t="s">
        <v>283</v>
      </c>
      <c r="N45" s="125">
        <v>215093.75</v>
      </c>
    </row>
    <row r="46" spans="1:34" ht="15.75" thickBot="1" x14ac:dyDescent="0.3">
      <c r="M46" s="1"/>
      <c r="N46" s="104"/>
    </row>
    <row r="47" spans="1:34" x14ac:dyDescent="0.25">
      <c r="A47" s="113" t="s">
        <v>270</v>
      </c>
      <c r="B47" s="119" t="s">
        <v>274</v>
      </c>
      <c r="C47" s="119" t="s">
        <v>275</v>
      </c>
      <c r="D47" s="119" t="s">
        <v>276</v>
      </c>
      <c r="E47" s="119" t="s">
        <v>277</v>
      </c>
      <c r="F47" s="119" t="s">
        <v>278</v>
      </c>
      <c r="G47" s="120" t="s">
        <v>279</v>
      </c>
    </row>
    <row r="48" spans="1:34" x14ac:dyDescent="0.25">
      <c r="A48" s="127" t="s">
        <v>272</v>
      </c>
      <c r="B48" s="139">
        <f>(G30/$N$43)*100</f>
        <v>-4.9915533530379544E-2</v>
      </c>
      <c r="C48" s="139">
        <f t="shared" ref="C48:G48" si="5">(H30/$N$43)*100</f>
        <v>-9.9234030112572758E-2</v>
      </c>
      <c r="D48" s="139">
        <f t="shared" si="5"/>
        <v>2.2836712225831224E-2</v>
      </c>
      <c r="E48" s="139">
        <f t="shared" si="5"/>
        <v>-8.5697781721439075</v>
      </c>
      <c r="F48" s="139">
        <f t="shared" si="5"/>
        <v>-19.032188561620742</v>
      </c>
      <c r="G48" s="139">
        <f t="shared" si="5"/>
        <v>-29.605918175325218</v>
      </c>
    </row>
    <row r="49" spans="1:14" x14ac:dyDescent="0.25">
      <c r="A49" s="114" t="s">
        <v>273</v>
      </c>
      <c r="B49" s="130">
        <f>G30/$N$44</f>
        <v>-1.9756967526723909E-3</v>
      </c>
      <c r="C49" s="130">
        <f>H30/$N$44</f>
        <v>-3.9277623052687716E-3</v>
      </c>
      <c r="D49" s="130">
        <f>I30/$N$44</f>
        <v>9.0389534069246615E-4</v>
      </c>
      <c r="E49" s="130">
        <f t="shared" ref="E49:G49" si="6">J30/$N$44</f>
        <v>-0.33919867641047563</v>
      </c>
      <c r="F49" s="130">
        <f t="shared" si="6"/>
        <v>-0.75330925020680251</v>
      </c>
      <c r="G49" s="130">
        <f t="shared" si="6"/>
        <v>-1.1718259279603815</v>
      </c>
    </row>
    <row r="50" spans="1:14" ht="15.75" thickBot="1" x14ac:dyDescent="0.3">
      <c r="A50" s="115" t="s">
        <v>280</v>
      </c>
      <c r="B50" s="132">
        <v>9.9199999999999997E-2</v>
      </c>
      <c r="C50" s="132">
        <v>0.2142</v>
      </c>
      <c r="D50" s="132">
        <v>0.33450000000000002</v>
      </c>
      <c r="E50" s="132">
        <v>0.49230000000000002</v>
      </c>
      <c r="F50" s="132">
        <v>0.66269999999999996</v>
      </c>
      <c r="G50" s="141">
        <v>0.84570000000000001</v>
      </c>
    </row>
    <row r="51" spans="1:14" ht="15.75" thickBot="1" x14ac:dyDescent="0.3"/>
    <row r="52" spans="1:14" x14ac:dyDescent="0.25">
      <c r="A52" s="116" t="s">
        <v>284</v>
      </c>
      <c r="B52" s="117" t="s">
        <v>274</v>
      </c>
      <c r="C52" s="117" t="s">
        <v>275</v>
      </c>
      <c r="D52" s="117" t="s">
        <v>276</v>
      </c>
      <c r="E52" s="117" t="s">
        <v>277</v>
      </c>
      <c r="F52" s="117" t="s">
        <v>278</v>
      </c>
      <c r="G52" s="118" t="s">
        <v>279</v>
      </c>
    </row>
    <row r="53" spans="1:14" x14ac:dyDescent="0.25">
      <c r="A53" s="127" t="s">
        <v>272</v>
      </c>
      <c r="B53" s="135">
        <f>B48+B43</f>
        <v>-98.729915533530388</v>
      </c>
      <c r="C53" s="135">
        <f t="shared" ref="C53:G53" si="7">C48+C43</f>
        <v>-256.7792340301126</v>
      </c>
      <c r="D53" s="135">
        <f t="shared" si="7"/>
        <v>-553.11716328777413</v>
      </c>
      <c r="E53" s="135">
        <f t="shared" si="7"/>
        <v>-3114.8097781721435</v>
      </c>
      <c r="F53" s="135">
        <f t="shared" si="7"/>
        <v>1647.7678114383791</v>
      </c>
      <c r="G53" s="135">
        <f t="shared" si="7"/>
        <v>669.29408182467478</v>
      </c>
    </row>
    <row r="54" spans="1:14" x14ac:dyDescent="0.25">
      <c r="A54" s="114" t="s">
        <v>273</v>
      </c>
      <c r="B54" s="130">
        <f>B49-B44</f>
        <v>38.223198253442639</v>
      </c>
      <c r="C54" s="130">
        <f t="shared" ref="C54:G54" si="8">C49-C44</f>
        <v>102.95569748183536</v>
      </c>
      <c r="D54" s="130">
        <f t="shared" si="8"/>
        <v>224.22209530159068</v>
      </c>
      <c r="E54" s="130">
        <f t="shared" si="8"/>
        <v>1243.1665386282771</v>
      </c>
      <c r="F54" s="130">
        <f t="shared" si="8"/>
        <v>-0.75330925020680251</v>
      </c>
      <c r="G54" s="130">
        <f t="shared" si="8"/>
        <v>-1.1718259279603815</v>
      </c>
    </row>
    <row r="55" spans="1:14" ht="15.75" thickBot="1" x14ac:dyDescent="0.3">
      <c r="A55" s="115" t="s">
        <v>280</v>
      </c>
      <c r="B55" s="132">
        <f>B50-B45</f>
        <v>7.5241678967150061E-5</v>
      </c>
      <c r="C55" s="132">
        <f>C50-C45</f>
        <v>3.0978288739663684E-4</v>
      </c>
      <c r="D55" s="132">
        <f>D50-D45</f>
        <v>-7.0313853488990219E-5</v>
      </c>
      <c r="E55" s="132">
        <f>E50-E45</f>
        <v>3.2236799650734949E-2</v>
      </c>
      <c r="F55" s="132">
        <f>F50-F45</f>
        <v>7.5012980326119139E-2</v>
      </c>
      <c r="G55" s="132">
        <f>G50-G45</f>
        <v>0.12379193156067447</v>
      </c>
    </row>
    <row r="57" spans="1:14" ht="15.75" thickBot="1" x14ac:dyDescent="0.3"/>
    <row r="58" spans="1:14" ht="15.75" thickBot="1" x14ac:dyDescent="0.3">
      <c r="A58" s="133" t="s">
        <v>285</v>
      </c>
    </row>
    <row r="59" spans="1:14" x14ac:dyDescent="0.25">
      <c r="A59" s="113" t="s">
        <v>182</v>
      </c>
      <c r="B59" s="119" t="s">
        <v>274</v>
      </c>
      <c r="C59" s="119" t="s">
        <v>275</v>
      </c>
      <c r="D59" s="119" t="s">
        <v>276</v>
      </c>
      <c r="E59" s="119" t="s">
        <v>277</v>
      </c>
      <c r="F59" s="119" t="s">
        <v>278</v>
      </c>
      <c r="G59" s="120" t="s">
        <v>279</v>
      </c>
      <c r="M59" s="122" t="s">
        <v>286</v>
      </c>
      <c r="N59" s="126">
        <v>2020</v>
      </c>
    </row>
    <row r="60" spans="1:14" x14ac:dyDescent="0.25">
      <c r="A60" s="127" t="s">
        <v>272</v>
      </c>
      <c r="B60" s="128">
        <v>-98.68</v>
      </c>
      <c r="C60" s="128">
        <v>-256.68</v>
      </c>
      <c r="D60" s="128">
        <v>-553.14</v>
      </c>
      <c r="E60" s="128">
        <v>-3106.24</v>
      </c>
      <c r="F60" s="60">
        <v>1666.8</v>
      </c>
      <c r="G60" s="134">
        <v>698.9</v>
      </c>
      <c r="M60" s="123" t="s">
        <v>281</v>
      </c>
      <c r="N60" s="84">
        <v>225420.81</v>
      </c>
    </row>
    <row r="61" spans="1:14" x14ac:dyDescent="0.25">
      <c r="A61" s="114" t="s">
        <v>273</v>
      </c>
      <c r="B61" s="110">
        <f>G38/$N$44</f>
        <v>-3.1816232810542987E-2</v>
      </c>
      <c r="C61" s="110">
        <v>-102.95962524414063</v>
      </c>
      <c r="D61" s="110">
        <v>-224.22119140625</v>
      </c>
      <c r="E61" s="110">
        <v>-1243.5057373046875</v>
      </c>
      <c r="F61" s="6"/>
      <c r="G61" s="111"/>
      <c r="M61" s="123" t="s">
        <v>282</v>
      </c>
      <c r="N61" s="124">
        <v>56952.06</v>
      </c>
    </row>
    <row r="62" spans="1:14" ht="15.75" thickBot="1" x14ac:dyDescent="0.3">
      <c r="A62" s="115" t="s">
        <v>280</v>
      </c>
      <c r="B62" s="132">
        <v>9.9124758321032846E-2</v>
      </c>
      <c r="C62" s="132">
        <v>0.21389021711260336</v>
      </c>
      <c r="D62" s="132">
        <v>0.33457031385348901</v>
      </c>
      <c r="E62" s="132">
        <v>0.46006320034926507</v>
      </c>
      <c r="F62" s="132">
        <v>0.58768701967388082</v>
      </c>
      <c r="G62" s="141">
        <v>0.72190806843932553</v>
      </c>
      <c r="M62" s="112" t="s">
        <v>283</v>
      </c>
      <c r="N62" s="125">
        <v>215093.75</v>
      </c>
    </row>
    <row r="63" spans="1:14" ht="15.75" thickBot="1" x14ac:dyDescent="0.3"/>
    <row r="64" spans="1:14" x14ac:dyDescent="0.25">
      <c r="A64" s="113" t="s">
        <v>270</v>
      </c>
      <c r="B64" s="119" t="s">
        <v>274</v>
      </c>
      <c r="C64" s="119" t="s">
        <v>275</v>
      </c>
      <c r="D64" s="119" t="s">
        <v>276</v>
      </c>
      <c r="E64" s="119" t="s">
        <v>277</v>
      </c>
      <c r="F64" s="119" t="s">
        <v>278</v>
      </c>
      <c r="G64" s="120" t="s">
        <v>279</v>
      </c>
    </row>
    <row r="65" spans="1:11" x14ac:dyDescent="0.25">
      <c r="A65" s="127" t="s">
        <v>272</v>
      </c>
      <c r="B65" s="139">
        <f>(G38/$N$43)*100</f>
        <v>-0.80382995695917026</v>
      </c>
      <c r="C65" s="139">
        <f t="shared" ref="C65:G65" si="9">(H38/$N$43)*100</f>
        <v>-1.6065283419057104</v>
      </c>
      <c r="D65" s="139">
        <f t="shared" si="9"/>
        <v>-1.9467005448820189</v>
      </c>
      <c r="E65" s="139">
        <f t="shared" si="9"/>
        <v>-5.0863358884109218</v>
      </c>
      <c r="F65" s="139">
        <f t="shared" si="9"/>
        <v>-9.2039426578409422</v>
      </c>
      <c r="G65" s="139">
        <f t="shared" si="9"/>
        <v>-13.978995132436545</v>
      </c>
    </row>
    <row r="66" spans="1:11" x14ac:dyDescent="0.25">
      <c r="A66" s="114" t="s">
        <v>273</v>
      </c>
      <c r="B66" s="110">
        <f>G38/$N$44</f>
        <v>-3.1816232810542987E-2</v>
      </c>
      <c r="C66" s="110">
        <f t="shared" ref="C66:G66" si="10">H38/$N$44</f>
        <v>-6.3587677095497896E-2</v>
      </c>
      <c r="D66" s="110">
        <f t="shared" si="10"/>
        <v>-7.7051965048278506E-2</v>
      </c>
      <c r="E66" s="110">
        <f t="shared" si="10"/>
        <v>-0.20132124384924088</v>
      </c>
      <c r="F66" s="110">
        <f t="shared" si="10"/>
        <v>-0.36429941412550454</v>
      </c>
      <c r="G66" s="110">
        <f t="shared" si="10"/>
        <v>-0.55329981140978979</v>
      </c>
    </row>
    <row r="67" spans="1:11" ht="15.75" thickBot="1" x14ac:dyDescent="0.3">
      <c r="A67" s="115" t="s">
        <v>280</v>
      </c>
      <c r="B67" s="132">
        <v>0.1017</v>
      </c>
      <c r="C67" s="132">
        <v>0.2195</v>
      </c>
      <c r="D67" s="132">
        <v>0.34150000000000003</v>
      </c>
      <c r="E67" s="132">
        <v>0.47920000000000001</v>
      </c>
      <c r="F67" s="132">
        <v>0.624</v>
      </c>
      <c r="G67" s="141">
        <v>0.78029999999999999</v>
      </c>
    </row>
    <row r="68" spans="1:11" ht="15.75" thickBot="1" x14ac:dyDescent="0.3"/>
    <row r="69" spans="1:11" x14ac:dyDescent="0.25">
      <c r="A69" s="116" t="s">
        <v>284</v>
      </c>
      <c r="B69" s="117" t="s">
        <v>274</v>
      </c>
      <c r="C69" s="117" t="s">
        <v>275</v>
      </c>
      <c r="D69" s="117" t="s">
        <v>276</v>
      </c>
      <c r="E69" s="117" t="s">
        <v>277</v>
      </c>
      <c r="F69" s="117" t="s">
        <v>278</v>
      </c>
      <c r="G69" s="118" t="s">
        <v>279</v>
      </c>
    </row>
    <row r="70" spans="1:11" x14ac:dyDescent="0.25">
      <c r="A70" s="127" t="s">
        <v>272</v>
      </c>
      <c r="B70" s="135">
        <f>B65+B60</f>
        <v>-99.483829956959184</v>
      </c>
      <c r="C70" s="135">
        <f t="shared" ref="C70:G70" si="11">C65+C60</f>
        <v>-258.28652834190569</v>
      </c>
      <c r="D70" s="135">
        <f t="shared" si="11"/>
        <v>-555.08670054488198</v>
      </c>
      <c r="E70" s="135">
        <f t="shared" si="11"/>
        <v>-3111.3263358884105</v>
      </c>
      <c r="F70" s="135">
        <f t="shared" si="11"/>
        <v>1657.5960573421589</v>
      </c>
      <c r="G70" s="135">
        <f t="shared" si="11"/>
        <v>684.9210048675634</v>
      </c>
    </row>
    <row r="71" spans="1:11" x14ac:dyDescent="0.25">
      <c r="A71" s="114" t="s">
        <v>273</v>
      </c>
      <c r="B71" s="130">
        <f>B66-B61</f>
        <v>0</v>
      </c>
      <c r="C71" s="130">
        <f>C66-C61</f>
        <v>102.89603756704513</v>
      </c>
      <c r="D71" s="130">
        <f t="shared" ref="D71:G71" si="12">D66-D61</f>
        <v>224.14413944120173</v>
      </c>
      <c r="E71" s="130">
        <f t="shared" si="12"/>
        <v>1243.3044160608383</v>
      </c>
      <c r="F71" s="130">
        <f t="shared" si="12"/>
        <v>-0.36429941412550454</v>
      </c>
      <c r="G71" s="130">
        <f t="shared" si="12"/>
        <v>-0.55329981140978979</v>
      </c>
    </row>
    <row r="72" spans="1:11" ht="15.75" thickBot="1" x14ac:dyDescent="0.3">
      <c r="A72" s="115" t="s">
        <v>280</v>
      </c>
      <c r="B72" s="132">
        <f>B67-B62</f>
        <v>2.5752416789671523E-3</v>
      </c>
      <c r="C72" s="132">
        <f>C67-C62</f>
        <v>5.609782887396636E-3</v>
      </c>
      <c r="D72" s="132">
        <f>D67-D62</f>
        <v>6.929686146511016E-3</v>
      </c>
      <c r="E72" s="132">
        <f>E67-E62</f>
        <v>1.9136799650734948E-2</v>
      </c>
      <c r="F72" s="132">
        <f>F67-F62</f>
        <v>3.6312980326119182E-2</v>
      </c>
      <c r="G72" s="132">
        <f>G67-G62</f>
        <v>5.8391931560674459E-2</v>
      </c>
    </row>
    <row r="76" spans="1:11" x14ac:dyDescent="0.25">
      <c r="A76" s="6" t="s">
        <v>290</v>
      </c>
      <c r="B76" s="142">
        <v>2020</v>
      </c>
      <c r="C76" s="142">
        <v>2025</v>
      </c>
      <c r="D76" s="142">
        <v>2030</v>
      </c>
      <c r="E76" s="142">
        <v>2035</v>
      </c>
      <c r="F76" s="142">
        <v>2040</v>
      </c>
      <c r="G76" s="142">
        <v>2045</v>
      </c>
      <c r="H76" s="142">
        <v>2050</v>
      </c>
      <c r="I76" s="1"/>
      <c r="J76" s="1"/>
    </row>
    <row r="77" spans="1:11" x14ac:dyDescent="0.25">
      <c r="A77" s="6" t="s">
        <v>289</v>
      </c>
      <c r="B77" s="6">
        <v>1</v>
      </c>
      <c r="C77" s="7">
        <f>$B$77+$B$77*B50</f>
        <v>1.0992</v>
      </c>
      <c r="D77" s="7">
        <f t="shared" ref="D77:G77" si="13">$B$77+$B$77*C50</f>
        <v>1.2141999999999999</v>
      </c>
      <c r="E77" s="7">
        <f t="shared" si="13"/>
        <v>1.3345</v>
      </c>
      <c r="F77" s="7">
        <f>$B$77+$B$77*E50</f>
        <v>1.4923</v>
      </c>
      <c r="G77" s="7">
        <f t="shared" si="13"/>
        <v>1.6627000000000001</v>
      </c>
      <c r="H77" s="7">
        <f>$B$77+$B$77*G50</f>
        <v>1.8456999999999999</v>
      </c>
    </row>
    <row r="78" spans="1:11" x14ac:dyDescent="0.25">
      <c r="A78" s="6" t="s">
        <v>288</v>
      </c>
      <c r="B78" s="6">
        <v>1</v>
      </c>
      <c r="C78" s="7">
        <f>$B$78+$B$78*B67</f>
        <v>1.1016999999999999</v>
      </c>
      <c r="D78" s="7">
        <f t="shared" ref="D78:H78" si="14">$B$78+$B$78*C67</f>
        <v>1.2195</v>
      </c>
      <c r="E78" s="7">
        <f t="shared" si="14"/>
        <v>1.3414999999999999</v>
      </c>
      <c r="F78" s="7">
        <f t="shared" si="14"/>
        <v>1.4792000000000001</v>
      </c>
      <c r="G78" s="7">
        <f t="shared" si="14"/>
        <v>1.6240000000000001</v>
      </c>
      <c r="H78" s="7">
        <f t="shared" si="14"/>
        <v>1.7803</v>
      </c>
    </row>
    <row r="79" spans="1:11" x14ac:dyDescent="0.25">
      <c r="A79" s="6" t="s">
        <v>182</v>
      </c>
      <c r="B79" s="6">
        <v>1</v>
      </c>
      <c r="C79" s="7">
        <f t="shared" ref="C79:H79" si="15">$B$79+$B$79*B45</f>
        <v>1.0991247583210328</v>
      </c>
      <c r="D79" s="7">
        <f t="shared" si="15"/>
        <v>1.2138902171126034</v>
      </c>
      <c r="E79" s="7">
        <f t="shared" si="15"/>
        <v>1.334570313853489</v>
      </c>
      <c r="F79" s="7">
        <f t="shared" si="15"/>
        <v>1.4600632003492651</v>
      </c>
      <c r="G79" s="7">
        <f t="shared" si="15"/>
        <v>1.5876870196738808</v>
      </c>
      <c r="H79" s="7">
        <f t="shared" si="15"/>
        <v>1.7219080684393255</v>
      </c>
      <c r="I79" s="19"/>
      <c r="J79" s="19"/>
    </row>
    <row r="80" spans="1:11" x14ac:dyDescent="0.25">
      <c r="C80" s="19"/>
      <c r="D80" s="19"/>
      <c r="E80" s="19"/>
      <c r="F80" s="19"/>
      <c r="G80" s="19"/>
      <c r="H80" s="19"/>
      <c r="I80" s="19"/>
      <c r="J80" s="19"/>
      <c r="K80" s="29">
        <f>H95/$K$83</f>
        <v>2.4230367803617443E-3</v>
      </c>
    </row>
    <row r="81" spans="1:11" x14ac:dyDescent="0.25">
      <c r="B81" s="143">
        <v>2023</v>
      </c>
      <c r="C81" s="143">
        <v>2025</v>
      </c>
      <c r="D81" s="143">
        <v>2030</v>
      </c>
      <c r="E81" s="143">
        <v>2035</v>
      </c>
      <c r="F81" s="143">
        <v>2040</v>
      </c>
      <c r="G81" s="143">
        <v>2045</v>
      </c>
      <c r="H81" s="143">
        <v>2050</v>
      </c>
      <c r="K81" s="29">
        <f>H96/$K$83</f>
        <v>1.1429323063638695E-3</v>
      </c>
    </row>
    <row r="82" spans="1:11" x14ac:dyDescent="0.25">
      <c r="A82" s="54" t="s">
        <v>332</v>
      </c>
      <c r="B82" s="144">
        <f>B77/B79-1</f>
        <v>0</v>
      </c>
      <c r="C82" s="144">
        <f t="shared" ref="C82:H82" si="16">C77/C79-1</f>
        <v>6.845599500637789E-5</v>
      </c>
      <c r="D82" s="144">
        <f t="shared" si="16"/>
        <v>2.5519843807075837E-4</v>
      </c>
      <c r="E82" s="144">
        <f t="shared" si="16"/>
        <v>-5.2686510975896717E-5</v>
      </c>
      <c r="F82" s="144">
        <f>F77/F79-1</f>
        <v>2.2079044005097526E-2</v>
      </c>
      <c r="G82" s="144">
        <f t="shared" si="16"/>
        <v>4.724670504740125E-2</v>
      </c>
      <c r="H82" s="144">
        <f t="shared" si="16"/>
        <v>7.1892300076667137E-2</v>
      </c>
    </row>
    <row r="83" spans="1:11" x14ac:dyDescent="0.25">
      <c r="A83" s="54" t="s">
        <v>333</v>
      </c>
      <c r="B83" s="144">
        <f>B78/B79-1</f>
        <v>0</v>
      </c>
      <c r="C83" s="144">
        <f t="shared" ref="C83:H83" si="17">C78/C79-1</f>
        <v>2.3429930583138692E-3</v>
      </c>
      <c r="D83" s="144">
        <f t="shared" si="17"/>
        <v>4.6213263838144059E-3</v>
      </c>
      <c r="E83" s="144">
        <f t="shared" si="17"/>
        <v>5.1924473926756587E-3</v>
      </c>
      <c r="F83" s="144">
        <f t="shared" si="17"/>
        <v>1.310682965378307E-2</v>
      </c>
      <c r="G83" s="144">
        <f t="shared" si="17"/>
        <v>2.2871623862981583E-2</v>
      </c>
      <c r="H83" s="144">
        <f t="shared" si="17"/>
        <v>3.3911178320686242E-2</v>
      </c>
      <c r="J83" s="189">
        <f>2030-2020</f>
        <v>10</v>
      </c>
      <c r="K83">
        <f>2050-2023</f>
        <v>27</v>
      </c>
    </row>
    <row r="84" spans="1:11" x14ac:dyDescent="0.25">
      <c r="C84" s="19">
        <v>0</v>
      </c>
      <c r="D84" s="19">
        <v>3.0978288739663684E-4</v>
      </c>
      <c r="E84" s="19">
        <v>-7.0313853488990219E-5</v>
      </c>
      <c r="F84" s="19">
        <v>3.2236799650734949E-2</v>
      </c>
      <c r="G84" s="19">
        <v>7.5012980326119139E-2</v>
      </c>
      <c r="H84" s="19">
        <v>0.12379193156067447</v>
      </c>
    </row>
    <row r="86" spans="1:11" ht="15.75" thickBot="1" x14ac:dyDescent="0.3">
      <c r="A86" t="s">
        <v>292</v>
      </c>
      <c r="H86" s="19"/>
    </row>
    <row r="87" spans="1:11" x14ac:dyDescent="0.25">
      <c r="A87" s="217" t="s">
        <v>334</v>
      </c>
      <c r="B87" s="82">
        <v>0</v>
      </c>
      <c r="C87" s="82">
        <v>6.845599500637789E-5</v>
      </c>
      <c r="D87" s="82">
        <v>2.5519843807075837E-4</v>
      </c>
      <c r="E87" s="82">
        <v>-5.2686510975896703E-5</v>
      </c>
      <c r="F87" s="82">
        <v>2.2079044005097526E-2</v>
      </c>
      <c r="G87" s="82">
        <v>4.724670504740125E-2</v>
      </c>
      <c r="H87" s="83">
        <v>7.1892300076667137E-2</v>
      </c>
    </row>
    <row r="88" spans="1:11" ht="15.75" thickBot="1" x14ac:dyDescent="0.3">
      <c r="A88" s="218"/>
      <c r="B88" s="85">
        <v>0</v>
      </c>
      <c r="C88" s="85">
        <v>2.3429930583138692E-3</v>
      </c>
      <c r="D88" s="85">
        <v>4.6213263838144059E-3</v>
      </c>
      <c r="E88" s="85">
        <v>5.1924473926756587E-3</v>
      </c>
      <c r="F88" s="85">
        <v>1.310682965378307E-2</v>
      </c>
      <c r="G88" s="85">
        <v>2.2871623862981583E-2</v>
      </c>
      <c r="H88" s="86">
        <v>3.3911178320686242E-2</v>
      </c>
    </row>
    <row r="89" spans="1:11" x14ac:dyDescent="0.25">
      <c r="B89">
        <f>2050-2023</f>
        <v>27</v>
      </c>
      <c r="H89" s="38">
        <v>0.05</v>
      </c>
    </row>
    <row r="91" spans="1:11" x14ac:dyDescent="0.25">
      <c r="B91" s="29">
        <f>H82/B89</f>
        <v>2.6626777806173013E-3</v>
      </c>
      <c r="H91" s="145">
        <f>H89/H82</f>
        <v>0.69548477301017186</v>
      </c>
    </row>
    <row r="92" spans="1:11" x14ac:dyDescent="0.25">
      <c r="B92" s="29">
        <f>H83/B89</f>
        <v>1.2559695674328238E-3</v>
      </c>
      <c r="F92">
        <f>F93*F95</f>
        <v>1.9926337214600517E-2</v>
      </c>
      <c r="G92">
        <f>G93*G95</f>
        <v>4.0863675195497343E-2</v>
      </c>
      <c r="H92">
        <f>H93*H95</f>
        <v>5.9534013693488055E-2</v>
      </c>
    </row>
    <row r="93" spans="1:11" x14ac:dyDescent="0.25">
      <c r="F93" s="19">
        <v>0.95</v>
      </c>
      <c r="G93">
        <v>0.93</v>
      </c>
      <c r="H93" s="19">
        <v>0.91</v>
      </c>
    </row>
    <row r="94" spans="1:11" x14ac:dyDescent="0.25">
      <c r="B94" s="142">
        <v>2023</v>
      </c>
      <c r="C94" s="142">
        <v>2025</v>
      </c>
      <c r="D94" s="142">
        <v>2030</v>
      </c>
      <c r="E94" s="142">
        <v>2035</v>
      </c>
      <c r="F94" s="142">
        <v>2040</v>
      </c>
      <c r="G94" s="142">
        <v>2045</v>
      </c>
      <c r="H94" s="142">
        <v>2050</v>
      </c>
    </row>
    <row r="95" spans="1:11" x14ac:dyDescent="0.25">
      <c r="A95" s="54" t="s">
        <v>261</v>
      </c>
      <c r="B95" s="188">
        <v>0</v>
      </c>
      <c r="C95" s="188">
        <v>6.845599500637789E-5</v>
      </c>
      <c r="D95" s="188">
        <v>2.5519843807075837E-4</v>
      </c>
      <c r="E95" s="188">
        <v>-1E-3</v>
      </c>
      <c r="F95" s="188">
        <v>2.0975091804842649E-2</v>
      </c>
      <c r="G95" s="188">
        <v>4.3939435694083165E-2</v>
      </c>
      <c r="H95" s="188">
        <v>6.5421993069767093E-2</v>
      </c>
    </row>
    <row r="96" spans="1:11" x14ac:dyDescent="0.25">
      <c r="A96" s="54" t="s">
        <v>322</v>
      </c>
      <c r="B96" s="188">
        <v>0</v>
      </c>
      <c r="C96" s="188">
        <v>2.3429930583138692E-3</v>
      </c>
      <c r="D96" s="188">
        <v>4.6213263838144059E-3</v>
      </c>
      <c r="E96" s="188">
        <v>5.1924473926756587E-3</v>
      </c>
      <c r="F96" s="188">
        <v>1.2451488171093915E-2</v>
      </c>
      <c r="G96" s="188">
        <v>2.1270610192572873E-2</v>
      </c>
      <c r="H96" s="188">
        <v>3.085917227182448E-2</v>
      </c>
    </row>
    <row r="98" spans="2:8" x14ac:dyDescent="0.25">
      <c r="E98" s="152">
        <f>E95</f>
        <v>-1E-3</v>
      </c>
      <c r="H98" s="19">
        <f>H95/H82</f>
        <v>0.90999999999999992</v>
      </c>
    </row>
    <row r="99" spans="2:8" x14ac:dyDescent="0.25">
      <c r="B99" s="1">
        <v>2050</v>
      </c>
    </row>
    <row r="100" spans="2:8" x14ac:dyDescent="0.25">
      <c r="B100" s="1"/>
      <c r="C100" s="29">
        <f>H95/27</f>
        <v>2.4230367803617443E-3</v>
      </c>
      <c r="E100">
        <v>2050</v>
      </c>
      <c r="H100" s="19">
        <f>H98*H96</f>
        <v>2.8081846767360273E-2</v>
      </c>
    </row>
    <row r="101" spans="2:8" x14ac:dyDescent="0.25">
      <c r="B101" s="1"/>
      <c r="C101" s="29">
        <f>H96/27</f>
        <v>1.1429323063638695E-3</v>
      </c>
      <c r="E101">
        <v>2023</v>
      </c>
    </row>
    <row r="102" spans="2:8" x14ac:dyDescent="0.25">
      <c r="B102" s="1">
        <v>2035</v>
      </c>
      <c r="E102">
        <f>E100-E101</f>
        <v>27</v>
      </c>
    </row>
    <row r="103" spans="2:8" x14ac:dyDescent="0.25">
      <c r="B103" s="1"/>
    </row>
    <row r="104" spans="2:8" x14ac:dyDescent="0.25">
      <c r="B104" s="8">
        <f>B99-B102</f>
        <v>15</v>
      </c>
    </row>
    <row r="105" spans="2:8" ht="15.75" thickBot="1" x14ac:dyDescent="0.3"/>
    <row r="106" spans="2:8" ht="15.75" thickBot="1" x14ac:dyDescent="0.3">
      <c r="B106" s="146">
        <f>H82/B104</f>
        <v>4.7928200051111421E-3</v>
      </c>
    </row>
    <row r="108" spans="2:8" x14ac:dyDescent="0.25">
      <c r="B108" s="16">
        <v>0</v>
      </c>
      <c r="C108" s="16">
        <v>6.845599500637789E-5</v>
      </c>
      <c r="D108" s="16">
        <v>2.5519843807075837E-4</v>
      </c>
      <c r="E108" s="16">
        <v>-1E-3</v>
      </c>
      <c r="F108" s="16">
        <v>2.0975091804842649E-2</v>
      </c>
      <c r="G108" s="16">
        <v>4.3939435694083165E-2</v>
      </c>
      <c r="H108" s="16">
        <v>6.5421993069767093E-2</v>
      </c>
    </row>
    <row r="109" spans="2:8" x14ac:dyDescent="0.25">
      <c r="B109" s="16">
        <v>0</v>
      </c>
      <c r="C109" s="16">
        <v>2.3429930583138692E-3</v>
      </c>
      <c r="D109" s="16">
        <v>4.6213263838144059E-3</v>
      </c>
      <c r="E109" s="16">
        <v>5.1924473926756587E-3</v>
      </c>
      <c r="F109" s="16">
        <v>1.2451488171093915E-2</v>
      </c>
      <c r="G109" s="16">
        <v>2.1270610192572873E-2</v>
      </c>
      <c r="H109" s="16">
        <v>3.085917227182448E-2</v>
      </c>
    </row>
  </sheetData>
  <mergeCells count="3">
    <mergeCell ref="G28:L28"/>
    <mergeCell ref="G36:L36"/>
    <mergeCell ref="A87:A88"/>
  </mergeCells>
  <pageMargins left="0.7" right="0.7" top="0.75" bottom="0.75" header="0.3" footer="0.3"/>
  <pageSetup paperSize="9" orientation="portrait" verticalDpi="0" r:id="rId1"/>
  <ignoredErrors>
    <ignoredError sqref="C15:AH15" formulaRange="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Έγγραφο" ma:contentTypeID="0x010100888ED677EAFBA648A1D1F74993B325B1" ma:contentTypeVersion="2" ma:contentTypeDescription="Δημιουργία νέου εγγράφου" ma:contentTypeScope="" ma:versionID="85b9634ea15b1720a47552ac8f147353">
  <xsd:schema xmlns:xsd="http://www.w3.org/2001/XMLSchema" xmlns:xs="http://www.w3.org/2001/XMLSchema" xmlns:p="http://schemas.microsoft.com/office/2006/metadata/properties" xmlns:ns2="8407d91f-9337-48ff-bb86-86221dca9f09" targetNamespace="http://schemas.microsoft.com/office/2006/metadata/properties" ma:root="true" ma:fieldsID="f3dc147a8a11a65f1de87830e9c109bb" ns2:_="">
    <xsd:import namespace="8407d91f-9337-48ff-bb86-86221dca9f09"/>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07d91f-9337-48ff-bb86-86221dca9f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B739C8B-154B-4CD2-B025-4E0F0BC71B05}">
  <ds:schemaRefs>
    <ds:schemaRef ds:uri="http://purl.org/dc/dcmitype/"/>
    <ds:schemaRef ds:uri="http://schemas.openxmlformats.org/package/2006/metadata/core-properties"/>
    <ds:schemaRef ds:uri="http://schemas.microsoft.com/office/2006/documentManagement/types"/>
    <ds:schemaRef ds:uri="http://purl.org/dc/elements/1.1/"/>
    <ds:schemaRef ds:uri="8407d91f-9337-48ff-bb86-86221dca9f09"/>
    <ds:schemaRef ds:uri="http://schemas.microsoft.com/office/2006/metadata/properties"/>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57D47DD4-725D-48DC-8F53-1F4F4F64BF3C}">
  <ds:schemaRefs>
    <ds:schemaRef ds:uri="http://schemas.microsoft.com/sharepoint/v3/contenttype/forms"/>
  </ds:schemaRefs>
</ds:datastoreItem>
</file>

<file path=customXml/itemProps3.xml><?xml version="1.0" encoding="utf-8"?>
<ds:datastoreItem xmlns:ds="http://schemas.openxmlformats.org/officeDocument/2006/customXml" ds:itemID="{EBFC38AC-43C5-438C-948E-338299C9E2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07d91f-9337-48ff-bb86-86221dca9f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Fixed</vt:lpstr>
      <vt:lpstr>Variable</vt:lpstr>
      <vt:lpstr>Capital_Investments</vt:lpstr>
      <vt:lpstr>New Capacity</vt:lpstr>
      <vt:lpstr>AnnualProduction</vt:lpstr>
      <vt:lpstr>shan entropy</vt:lpstr>
      <vt:lpstr>Sheet2</vt:lpstr>
      <vt:lpstr>ET_Cost_of_ELCgen_InvestmentCos</vt:lpstr>
      <vt:lpstr>Schocks_GTAP</vt:lpstr>
      <vt:lpstr>Sheet1</vt:lpstr>
      <vt:lpstr>CO2emissions</vt:lpstr>
      <vt:lpstr>AnnualCapacity</vt:lpstr>
      <vt:lpstr>AnnualCapacity_decreased</vt:lpstr>
      <vt:lpstr>AnnualCapacity_Baseline</vt:lpstr>
      <vt:lpstr>Operation Life Time</vt:lpstr>
      <vt:lpstr>land_requirements</vt:lpstr>
      <vt:lpstr>land_req_appl.</vt:lpstr>
      <vt:lpstr>Human_toxicity</vt:lpstr>
      <vt:lpstr>Multicriteria TOPSIS</vt:lpstr>
      <vt:lpstr>critical_materials</vt:lpstr>
      <vt:lpstr>Marine_impact</vt:lpstr>
      <vt:lpstr>Sheet3</vt:lpstr>
      <vt:lpstr>Appendix_data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2025-02-28T15:43:24Z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0x010100888ED677EAFBA648A1D1F74993B325B1</vt:lpwstr>
  </property>
</Properties>
</file>