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hidePivotFieldList="1" defaultThemeVersion="124226"/>
  <xr:revisionPtr revIDLastSave="943" documentId="13_ncr:1_{856FACB6-0C03-4C27-9F7D-4CB8A5A1073D}" xr6:coauthVersionLast="47" xr6:coauthVersionMax="47" xr10:uidLastSave="{DD98073D-46AE-4D29-A901-5FB1FE8132EE}"/>
  <bookViews>
    <workbookView xWindow="-108" yWindow="-108" windowWidth="23256" windowHeight="12456" tabRatio="745" firstSheet="6" activeTab="12" xr2:uid="{00000000-000D-0000-FFFF-FFFF00000000}"/>
  </bookViews>
  <sheets>
    <sheet name="Fixed" sheetId="14" r:id="rId1"/>
    <sheet name="Variable" sheetId="13" r:id="rId2"/>
    <sheet name="Capital_Investments" sheetId="15" r:id="rId3"/>
    <sheet name="AnnualProduction" sheetId="16" r:id="rId4"/>
    <sheet name="New Capacity" sheetId="17" r:id="rId5"/>
    <sheet name="ET_Cost_of_ELCgen_InvestmentCos" sheetId="11" r:id="rId6"/>
    <sheet name="CO2emissions" sheetId="19" r:id="rId7"/>
    <sheet name="AnnualCapacity" sheetId="20" r:id="rId8"/>
    <sheet name="Operation Life Time" sheetId="12" r:id="rId9"/>
    <sheet name="land_requirements" sheetId="25" state="hidden" r:id="rId10"/>
    <sheet name="land_req_appl." sheetId="26" r:id="rId11"/>
    <sheet name="critical_materials" sheetId="29" r:id="rId12"/>
    <sheet name="Marine_impact" sheetId="27" r:id="rId13"/>
  </sheets>
  <definedNames>
    <definedName name="_xlnm._FilterDatabase" localSheetId="3" hidden="1">AnnualProduction!$A$37:$AH$61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9" i="11" l="1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G35" i="27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AH51" i="27"/>
  <c r="B20" i="26"/>
  <c r="B22" i="26" s="1"/>
  <c r="B23" i="26" s="1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2" i="27" s="1"/>
  <c r="D42" i="27" s="1"/>
  <c r="E42" i="27" s="1"/>
  <c r="I20" i="26" l="1"/>
  <c r="I22" i="26" s="1"/>
  <c r="C20" i="26" l="1"/>
  <c r="C22" i="26" s="1"/>
  <c r="C23" i="26" s="1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C215" i="11"/>
  <c r="AG20" i="26"/>
  <c r="AG22" i="26" s="1"/>
  <c r="AG23" i="26" s="1"/>
  <c r="AF20" i="26"/>
  <c r="AF22" i="26" s="1"/>
  <c r="AF23" i="26" s="1"/>
  <c r="AE20" i="26"/>
  <c r="AE22" i="26" s="1"/>
  <c r="AE23" i="26" s="1"/>
  <c r="AD20" i="26"/>
  <c r="AD22" i="26" s="1"/>
  <c r="AD23" i="26" s="1"/>
  <c r="AC20" i="26"/>
  <c r="AC22" i="26" s="1"/>
  <c r="AC23" i="26" s="1"/>
  <c r="AB20" i="26"/>
  <c r="AB22" i="26" s="1"/>
  <c r="AB23" i="26" s="1"/>
  <c r="AA20" i="26"/>
  <c r="AA22" i="26" s="1"/>
  <c r="AA23" i="26" s="1"/>
  <c r="Z20" i="26"/>
  <c r="Z22" i="26" s="1"/>
  <c r="Z23" i="26" s="1"/>
  <c r="Y20" i="26"/>
  <c r="Y22" i="26" s="1"/>
  <c r="Y23" i="26" s="1"/>
  <c r="X20" i="26"/>
  <c r="X22" i="26" s="1"/>
  <c r="X23" i="26" s="1"/>
  <c r="W20" i="26"/>
  <c r="W22" i="26" s="1"/>
  <c r="W23" i="26" s="1"/>
  <c r="V20" i="26"/>
  <c r="V22" i="26" s="1"/>
  <c r="V23" i="26" s="1"/>
  <c r="U20" i="26"/>
  <c r="U22" i="26" s="1"/>
  <c r="U23" i="26" s="1"/>
  <c r="T20" i="26"/>
  <c r="T22" i="26" s="1"/>
  <c r="T23" i="26" s="1"/>
  <c r="S20" i="26"/>
  <c r="S22" i="26" s="1"/>
  <c r="S23" i="26" s="1"/>
  <c r="R20" i="26"/>
  <c r="R22" i="26" s="1"/>
  <c r="R23" i="26" s="1"/>
  <c r="Q20" i="26"/>
  <c r="Q22" i="26" s="1"/>
  <c r="Q23" i="26" s="1"/>
  <c r="P20" i="26"/>
  <c r="P22" i="26" s="1"/>
  <c r="P23" i="26" s="1"/>
  <c r="O20" i="26"/>
  <c r="O22" i="26" s="1"/>
  <c r="O23" i="26" s="1"/>
  <c r="N20" i="26"/>
  <c r="N22" i="26" s="1"/>
  <c r="N23" i="26" s="1"/>
  <c r="M20" i="26"/>
  <c r="M22" i="26" s="1"/>
  <c r="M23" i="26" s="1"/>
  <c r="L20" i="26"/>
  <c r="L22" i="26" s="1"/>
  <c r="L23" i="26" s="1"/>
  <c r="K20" i="26"/>
  <c r="K22" i="26" s="1"/>
  <c r="K23" i="26" s="1"/>
  <c r="J20" i="26"/>
  <c r="J22" i="26" s="1"/>
  <c r="J23" i="26" s="1"/>
  <c r="I23" i="26"/>
  <c r="H20" i="26"/>
  <c r="H22" i="26" s="1"/>
  <c r="H23" i="26" s="1"/>
  <c r="G20" i="26"/>
  <c r="G22" i="26" s="1"/>
  <c r="G23" i="26" s="1"/>
  <c r="F20" i="26"/>
  <c r="F22" i="26" s="1"/>
  <c r="F23" i="26" s="1"/>
  <c r="E20" i="26"/>
  <c r="E22" i="26" s="1"/>
  <c r="E23" i="26" s="1"/>
  <c r="D20" i="26"/>
  <c r="D22" i="26" s="1"/>
  <c r="D23" i="26" s="1"/>
  <c r="AH213" i="11"/>
  <c r="AG213" i="11"/>
  <c r="AF213" i="11"/>
  <c r="AE213" i="11"/>
  <c r="AD213" i="11"/>
  <c r="AC213" i="11"/>
  <c r="AB213" i="11"/>
  <c r="AA213" i="11"/>
  <c r="Z213" i="11"/>
  <c r="Y213" i="11"/>
  <c r="X213" i="11"/>
  <c r="W213" i="11"/>
  <c r="V213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AH204" i="11"/>
  <c r="AG204" i="11"/>
  <c r="AF204" i="11"/>
  <c r="AE204" i="11"/>
  <c r="AD204" i="11"/>
  <c r="AC204" i="11"/>
  <c r="AB204" i="11"/>
  <c r="AA204" i="11"/>
  <c r="Z204" i="11"/>
  <c r="Y204" i="11"/>
  <c r="X204" i="11"/>
  <c r="W204" i="11"/>
  <c r="V204" i="11"/>
  <c r="U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AH203" i="11"/>
  <c r="AG203" i="11"/>
  <c r="AF203" i="11"/>
  <c r="AE203" i="11"/>
  <c r="AD203" i="11"/>
  <c r="AC203" i="11"/>
  <c r="AB203" i="11"/>
  <c r="AA203" i="11"/>
  <c r="Z203" i="11"/>
  <c r="Y203" i="11"/>
  <c r="X203" i="11"/>
  <c r="W203" i="11"/>
  <c r="V203" i="11"/>
  <c r="U203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AH202" i="11"/>
  <c r="AG202" i="11"/>
  <c r="AF202" i="11"/>
  <c r="AE202" i="11"/>
  <c r="AD202" i="11"/>
  <c r="AC202" i="11"/>
  <c r="AB202" i="11"/>
  <c r="AA202" i="11"/>
  <c r="Z202" i="11"/>
  <c r="Y202" i="11"/>
  <c r="X202" i="11"/>
  <c r="W202" i="11"/>
  <c r="V202" i="11"/>
  <c r="U202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C202" i="11"/>
  <c r="AH201" i="11"/>
  <c r="AG201" i="11"/>
  <c r="AF201" i="11"/>
  <c r="AE201" i="11"/>
  <c r="AD201" i="11"/>
  <c r="AC201" i="11"/>
  <c r="AB201" i="11"/>
  <c r="AA201" i="11"/>
  <c r="Z201" i="11"/>
  <c r="Y201" i="11"/>
  <c r="X201" i="11"/>
  <c r="W201" i="11"/>
  <c r="V201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AH200" i="11"/>
  <c r="AG200" i="11"/>
  <c r="AF200" i="11"/>
  <c r="AE200" i="11"/>
  <c r="AD200" i="11"/>
  <c r="AC200" i="11"/>
  <c r="AB200" i="11"/>
  <c r="AA200" i="11"/>
  <c r="Z200" i="11"/>
  <c r="Y200" i="11"/>
  <c r="X200" i="11"/>
  <c r="W200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AH199" i="11"/>
  <c r="AG199" i="11"/>
  <c r="AF199" i="11"/>
  <c r="AE199" i="11"/>
  <c r="AD199" i="11"/>
  <c r="AC199" i="11"/>
  <c r="AB199" i="11"/>
  <c r="AA199" i="11"/>
  <c r="Z199" i="11"/>
  <c r="Y199" i="11"/>
  <c r="X199" i="11"/>
  <c r="W199" i="11"/>
  <c r="V199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C199" i="11"/>
  <c r="AH198" i="11"/>
  <c r="AG198" i="11"/>
  <c r="AF198" i="11"/>
  <c r="AE198" i="11"/>
  <c r="AD198" i="11"/>
  <c r="AC198" i="11"/>
  <c r="AB198" i="11"/>
  <c r="AA198" i="11"/>
  <c r="Z198" i="11"/>
  <c r="Y198" i="11"/>
  <c r="X198" i="11"/>
  <c r="W198" i="11"/>
  <c r="V198" i="11"/>
  <c r="U198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E198" i="11"/>
  <c r="D198" i="11"/>
  <c r="C198" i="11"/>
  <c r="AH197" i="11"/>
  <c r="AG197" i="11"/>
  <c r="AF197" i="11"/>
  <c r="AE197" i="11"/>
  <c r="AD197" i="11"/>
  <c r="AC197" i="11"/>
  <c r="AB197" i="11"/>
  <c r="AA197" i="11"/>
  <c r="Z197" i="11"/>
  <c r="Y197" i="11"/>
  <c r="X197" i="11"/>
  <c r="W197" i="11"/>
  <c r="V197" i="11"/>
  <c r="U197" i="11"/>
  <c r="T197" i="11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E197" i="11"/>
  <c r="D197" i="11"/>
  <c r="C197" i="11"/>
  <c r="AH196" i="11"/>
  <c r="AG196" i="11"/>
  <c r="AF196" i="11"/>
  <c r="AE196" i="11"/>
  <c r="AD196" i="11"/>
  <c r="AC196" i="11"/>
  <c r="AB196" i="11"/>
  <c r="AA196" i="11"/>
  <c r="Z196" i="11"/>
  <c r="Y196" i="11"/>
  <c r="X196" i="11"/>
  <c r="W196" i="11"/>
  <c r="V196" i="11"/>
  <c r="U196" i="11"/>
  <c r="T196" i="11"/>
  <c r="S196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F196" i="11"/>
  <c r="E196" i="11"/>
  <c r="D196" i="11"/>
  <c r="C196" i="11"/>
  <c r="AH195" i="11"/>
  <c r="AG195" i="11"/>
  <c r="AF195" i="11"/>
  <c r="AE195" i="11"/>
  <c r="AD195" i="11"/>
  <c r="AC195" i="11"/>
  <c r="AB195" i="11"/>
  <c r="AA195" i="11"/>
  <c r="Z195" i="11"/>
  <c r="Y195" i="11"/>
  <c r="X195" i="11"/>
  <c r="W195" i="11"/>
  <c r="V195" i="11"/>
  <c r="U195" i="11"/>
  <c r="T195" i="11"/>
  <c r="S195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E195" i="11"/>
  <c r="D195" i="11"/>
  <c r="C195" i="11"/>
  <c r="AH194" i="11"/>
  <c r="AG194" i="11"/>
  <c r="AF194" i="11"/>
  <c r="AE194" i="11"/>
  <c r="AD194" i="11"/>
  <c r="AC194" i="11"/>
  <c r="AB194" i="11"/>
  <c r="AA194" i="11"/>
  <c r="Z194" i="11"/>
  <c r="Y194" i="11"/>
  <c r="X194" i="11"/>
  <c r="W194" i="11"/>
  <c r="V194" i="11"/>
  <c r="U194" i="11"/>
  <c r="T194" i="11"/>
  <c r="S194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E194" i="11"/>
  <c r="D194" i="11"/>
  <c r="C194" i="11"/>
  <c r="AH193" i="11"/>
  <c r="AG193" i="11"/>
  <c r="AF193" i="11"/>
  <c r="AE193" i="11"/>
  <c r="AD193" i="11"/>
  <c r="AC193" i="11"/>
  <c r="AB193" i="11"/>
  <c r="AA193" i="11"/>
  <c r="Z193" i="11"/>
  <c r="Y193" i="11"/>
  <c r="X193" i="11"/>
  <c r="W193" i="11"/>
  <c r="V193" i="11"/>
  <c r="U193" i="11"/>
  <c r="T193" i="11"/>
  <c r="S193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F193" i="11"/>
  <c r="E193" i="11"/>
  <c r="D193" i="11"/>
  <c r="C193" i="11"/>
  <c r="AH192" i="11"/>
  <c r="AG192" i="11"/>
  <c r="AF192" i="11"/>
  <c r="AE192" i="11"/>
  <c r="AD192" i="11"/>
  <c r="AC192" i="11"/>
  <c r="AB192" i="11"/>
  <c r="AA192" i="11"/>
  <c r="Z192" i="11"/>
  <c r="Y192" i="11"/>
  <c r="X192" i="11"/>
  <c r="W192" i="11"/>
  <c r="V192" i="11"/>
  <c r="U192" i="11"/>
  <c r="T192" i="11"/>
  <c r="S192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F192" i="11"/>
  <c r="E192" i="11"/>
  <c r="D192" i="11"/>
  <c r="C192" i="11"/>
  <c r="AH191" i="11"/>
  <c r="AG191" i="11"/>
  <c r="AF191" i="11"/>
  <c r="AE191" i="11"/>
  <c r="AD191" i="11"/>
  <c r="AC191" i="11"/>
  <c r="AB191" i="11"/>
  <c r="AA191" i="11"/>
  <c r="Z191" i="11"/>
  <c r="Y191" i="11"/>
  <c r="X191" i="11"/>
  <c r="W191" i="11"/>
  <c r="V191" i="11"/>
  <c r="U191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E191" i="11"/>
  <c r="D191" i="11"/>
  <c r="C191" i="11"/>
  <c r="AH190" i="11"/>
  <c r="AG190" i="11"/>
  <c r="AF190" i="11"/>
  <c r="AE190" i="11"/>
  <c r="AD190" i="11"/>
  <c r="AC190" i="11"/>
  <c r="AB190" i="11"/>
  <c r="AA190" i="11"/>
  <c r="Z190" i="11"/>
  <c r="Y190" i="11"/>
  <c r="X190" i="11"/>
  <c r="W190" i="11"/>
  <c r="V190" i="11"/>
  <c r="U190" i="11"/>
  <c r="T190" i="11"/>
  <c r="S190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F190" i="11"/>
  <c r="E190" i="11"/>
  <c r="D190" i="11"/>
  <c r="C190" i="11"/>
  <c r="AH189" i="11"/>
  <c r="AG189" i="11"/>
  <c r="AF189" i="11"/>
  <c r="AE189" i="11"/>
  <c r="AD189" i="11"/>
  <c r="AC189" i="11"/>
  <c r="AB189" i="11"/>
  <c r="AA189" i="11"/>
  <c r="Z189" i="11"/>
  <c r="Y189" i="11"/>
  <c r="X189" i="11"/>
  <c r="W189" i="11"/>
  <c r="V189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C189" i="11"/>
  <c r="AH188" i="11"/>
  <c r="AG188" i="11"/>
  <c r="AF188" i="11"/>
  <c r="AE188" i="11"/>
  <c r="AD188" i="11"/>
  <c r="AC188" i="11"/>
  <c r="AB188" i="11"/>
  <c r="AA188" i="11"/>
  <c r="Z188" i="11"/>
  <c r="Y188" i="11"/>
  <c r="X188" i="11"/>
  <c r="W188" i="11"/>
  <c r="V188" i="11"/>
  <c r="U188" i="11"/>
  <c r="T188" i="11"/>
  <c r="S188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E188" i="11"/>
  <c r="D188" i="11"/>
  <c r="C188" i="11"/>
  <c r="AH187" i="11"/>
  <c r="AG187" i="11"/>
  <c r="AF187" i="11"/>
  <c r="AE187" i="11"/>
  <c r="AD187" i="11"/>
  <c r="AC187" i="11"/>
  <c r="AB187" i="11"/>
  <c r="AA187" i="11"/>
  <c r="Z187" i="11"/>
  <c r="Y187" i="11"/>
  <c r="X187" i="11"/>
  <c r="W187" i="11"/>
  <c r="V187" i="11"/>
  <c r="U187" i="11"/>
  <c r="T187" i="11"/>
  <c r="S187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F187" i="11"/>
  <c r="E187" i="11"/>
  <c r="D187" i="11"/>
  <c r="C187" i="11"/>
  <c r="AH186" i="11"/>
  <c r="AG186" i="11"/>
  <c r="AF186" i="11"/>
  <c r="AE186" i="11"/>
  <c r="AD186" i="11"/>
  <c r="AC186" i="11"/>
  <c r="AB186" i="11"/>
  <c r="AA186" i="11"/>
  <c r="Z186" i="11"/>
  <c r="Y186" i="11"/>
  <c r="X186" i="11"/>
  <c r="W186" i="11"/>
  <c r="V186" i="11"/>
  <c r="U186" i="11"/>
  <c r="T186" i="11"/>
  <c r="S186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F186" i="11"/>
  <c r="E186" i="11"/>
  <c r="D186" i="11"/>
  <c r="C186" i="11"/>
  <c r="AH185" i="11"/>
  <c r="AG185" i="11"/>
  <c r="AF185" i="11"/>
  <c r="AE185" i="11"/>
  <c r="AD185" i="11"/>
  <c r="AC185" i="11"/>
  <c r="AB185" i="11"/>
  <c r="AA185" i="11"/>
  <c r="Z185" i="11"/>
  <c r="Y185" i="11"/>
  <c r="X185" i="11"/>
  <c r="W185" i="11"/>
  <c r="V185" i="11"/>
  <c r="U185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E185" i="11"/>
  <c r="D185" i="11"/>
  <c r="C185" i="11"/>
  <c r="AH184" i="11"/>
  <c r="AG184" i="11"/>
  <c r="AF184" i="11"/>
  <c r="AE184" i="11"/>
  <c r="AD184" i="11"/>
  <c r="AC184" i="11"/>
  <c r="AB184" i="11"/>
  <c r="AA184" i="11"/>
  <c r="Z184" i="11"/>
  <c r="Y184" i="11"/>
  <c r="X184" i="11"/>
  <c r="W184" i="11"/>
  <c r="V184" i="11"/>
  <c r="U184" i="11"/>
  <c r="T184" i="11"/>
  <c r="S184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E184" i="11"/>
  <c r="D184" i="11"/>
  <c r="C184" i="11"/>
  <c r="AH183" i="11"/>
  <c r="AG183" i="11"/>
  <c r="AF183" i="11"/>
  <c r="AE183" i="11"/>
  <c r="AD183" i="11"/>
  <c r="AC183" i="11"/>
  <c r="AB183" i="11"/>
  <c r="AA183" i="11"/>
  <c r="Z183" i="11"/>
  <c r="Y183" i="11"/>
  <c r="X183" i="11"/>
  <c r="W183" i="11"/>
  <c r="V183" i="11"/>
  <c r="U183" i="11"/>
  <c r="T183" i="11"/>
  <c r="S183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F183" i="11"/>
  <c r="E183" i="11"/>
  <c r="D183" i="11"/>
  <c r="C183" i="11"/>
  <c r="AH182" i="11"/>
  <c r="AG182" i="11"/>
  <c r="AF182" i="11"/>
  <c r="AE182" i="11"/>
  <c r="AD182" i="11"/>
  <c r="AC182" i="11"/>
  <c r="AB182" i="11"/>
  <c r="AA182" i="11"/>
  <c r="Z182" i="11"/>
  <c r="Y182" i="11"/>
  <c r="X182" i="11"/>
  <c r="W182" i="11"/>
  <c r="V182" i="11"/>
  <c r="U182" i="11"/>
  <c r="T182" i="11"/>
  <c r="S182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F182" i="11"/>
  <c r="E182" i="11"/>
  <c r="D182" i="11"/>
  <c r="C182" i="11"/>
  <c r="AH181" i="11"/>
  <c r="AG181" i="11"/>
  <c r="AF181" i="11"/>
  <c r="AE181" i="11"/>
  <c r="AD181" i="11"/>
  <c r="AC181" i="11"/>
  <c r="AB181" i="11"/>
  <c r="AA181" i="11"/>
  <c r="Z181" i="11"/>
  <c r="Y181" i="11"/>
  <c r="X181" i="11"/>
  <c r="W181" i="11"/>
  <c r="V181" i="11"/>
  <c r="U181" i="11"/>
  <c r="T181" i="11"/>
  <c r="S181" i="11"/>
  <c r="R181" i="11"/>
  <c r="Q181" i="11"/>
  <c r="P181" i="11"/>
  <c r="O181" i="11"/>
  <c r="N181" i="11"/>
  <c r="M181" i="11"/>
  <c r="L181" i="11"/>
  <c r="K181" i="11"/>
  <c r="J181" i="11"/>
  <c r="I181" i="11"/>
  <c r="H181" i="11"/>
  <c r="G181" i="11"/>
  <c r="F181" i="11"/>
  <c r="E181" i="11"/>
  <c r="D181" i="11"/>
  <c r="C181" i="11"/>
  <c r="AH180" i="11"/>
  <c r="AG180" i="11"/>
  <c r="AF180" i="11"/>
  <c r="AE180" i="11"/>
  <c r="AD180" i="11"/>
  <c r="AC180" i="11"/>
  <c r="AB180" i="11"/>
  <c r="AA180" i="11"/>
  <c r="Z180" i="11"/>
  <c r="Y180" i="11"/>
  <c r="X180" i="11"/>
  <c r="W180" i="11"/>
  <c r="V180" i="11"/>
  <c r="U180" i="11"/>
  <c r="T180" i="11"/>
  <c r="S180" i="11"/>
  <c r="R180" i="11"/>
  <c r="Q180" i="11"/>
  <c r="P180" i="11"/>
  <c r="O180" i="11"/>
  <c r="N180" i="11"/>
  <c r="M180" i="11"/>
  <c r="L180" i="11"/>
  <c r="K180" i="11"/>
  <c r="J180" i="11"/>
  <c r="I180" i="11"/>
  <c r="H180" i="11"/>
  <c r="G180" i="11"/>
  <c r="F180" i="11"/>
  <c r="E180" i="11"/>
  <c r="D180" i="11"/>
  <c r="C180" i="11"/>
  <c r="AH179" i="11"/>
  <c r="AG179" i="11"/>
  <c r="AF179" i="11"/>
  <c r="AE179" i="11"/>
  <c r="AD179" i="11"/>
  <c r="AC179" i="11"/>
  <c r="AB179" i="11"/>
  <c r="AA179" i="11"/>
  <c r="Z179" i="11"/>
  <c r="Y179" i="11"/>
  <c r="X179" i="11"/>
  <c r="W179" i="11"/>
  <c r="V179" i="11"/>
  <c r="U179" i="11"/>
  <c r="T179" i="11"/>
  <c r="S179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E179" i="11"/>
  <c r="D179" i="11"/>
  <c r="C179" i="11"/>
  <c r="AH178" i="11"/>
  <c r="AG178" i="11"/>
  <c r="AF178" i="11"/>
  <c r="AE178" i="11"/>
  <c r="AD178" i="11"/>
  <c r="AC178" i="11"/>
  <c r="AB178" i="11"/>
  <c r="AA178" i="11"/>
  <c r="Z178" i="11"/>
  <c r="Y178" i="11"/>
  <c r="X178" i="11"/>
  <c r="W178" i="11"/>
  <c r="V178" i="11"/>
  <c r="U178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C178" i="11"/>
  <c r="AH177" i="11"/>
  <c r="AG177" i="11"/>
  <c r="AF177" i="11"/>
  <c r="AE177" i="11"/>
  <c r="AD177" i="11"/>
  <c r="AC177" i="11"/>
  <c r="AB177" i="11"/>
  <c r="AA177" i="11"/>
  <c r="Z177" i="11"/>
  <c r="Y177" i="11"/>
  <c r="X177" i="11"/>
  <c r="W177" i="11"/>
  <c r="V177" i="11"/>
  <c r="U177" i="11"/>
  <c r="T177" i="11"/>
  <c r="S177" i="11"/>
  <c r="R177" i="11"/>
  <c r="Q177" i="11"/>
  <c r="P177" i="11"/>
  <c r="O177" i="11"/>
  <c r="N177" i="11"/>
  <c r="M177" i="11"/>
  <c r="L177" i="11"/>
  <c r="K177" i="11"/>
  <c r="J177" i="11"/>
  <c r="I177" i="11"/>
  <c r="H177" i="11"/>
  <c r="G177" i="11"/>
  <c r="F177" i="11"/>
  <c r="E177" i="11"/>
  <c r="D177" i="11"/>
  <c r="C177" i="11"/>
  <c r="AH176" i="11"/>
  <c r="AG176" i="11"/>
  <c r="AF176" i="11"/>
  <c r="AE176" i="11"/>
  <c r="AD176" i="11"/>
  <c r="AC176" i="11"/>
  <c r="AB176" i="11"/>
  <c r="AA176" i="11"/>
  <c r="Z176" i="11"/>
  <c r="Y176" i="11"/>
  <c r="X176" i="11"/>
  <c r="W176" i="11"/>
  <c r="V176" i="11"/>
  <c r="U176" i="11"/>
  <c r="T176" i="11"/>
  <c r="S176" i="11"/>
  <c r="R176" i="11"/>
  <c r="Q176" i="11"/>
  <c r="P176" i="11"/>
  <c r="O176" i="11"/>
  <c r="N176" i="11"/>
  <c r="M176" i="11"/>
  <c r="L176" i="11"/>
  <c r="K176" i="11"/>
  <c r="J176" i="11"/>
  <c r="I176" i="11"/>
  <c r="H176" i="11"/>
  <c r="G176" i="11"/>
  <c r="F176" i="11"/>
  <c r="E176" i="11"/>
  <c r="D176" i="11"/>
  <c r="C176" i="11"/>
  <c r="AH175" i="11"/>
  <c r="AG175" i="11"/>
  <c r="AF175" i="11"/>
  <c r="AE175" i="11"/>
  <c r="AD175" i="11"/>
  <c r="AC175" i="11"/>
  <c r="AB175" i="11"/>
  <c r="AA175" i="11"/>
  <c r="Z175" i="11"/>
  <c r="Y175" i="11"/>
  <c r="X175" i="11"/>
  <c r="W175" i="11"/>
  <c r="V175" i="11"/>
  <c r="U175" i="11"/>
  <c r="T175" i="11"/>
  <c r="S175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F175" i="11"/>
  <c r="E175" i="11"/>
  <c r="D175" i="11"/>
  <c r="C175" i="11"/>
  <c r="AH174" i="11"/>
  <c r="AG174" i="11"/>
  <c r="AF174" i="11"/>
  <c r="AE174" i="11"/>
  <c r="AD174" i="11"/>
  <c r="AC174" i="11"/>
  <c r="AB174" i="11"/>
  <c r="AA174" i="11"/>
  <c r="Z174" i="11"/>
  <c r="Y174" i="11"/>
  <c r="X174" i="11"/>
  <c r="W174" i="11"/>
  <c r="V174" i="11"/>
  <c r="U174" i="11"/>
  <c r="T174" i="11"/>
  <c r="S174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F174" i="11"/>
  <c r="E174" i="11"/>
  <c r="D174" i="11"/>
  <c r="C174" i="11"/>
  <c r="AH173" i="11"/>
  <c r="AG173" i="11"/>
  <c r="AF173" i="11"/>
  <c r="AE173" i="11"/>
  <c r="AD173" i="11"/>
  <c r="AC173" i="11"/>
  <c r="AB173" i="11"/>
  <c r="AA173" i="11"/>
  <c r="Z173" i="11"/>
  <c r="Y173" i="11"/>
  <c r="X173" i="11"/>
  <c r="W173" i="11"/>
  <c r="V173" i="11"/>
  <c r="U173" i="11"/>
  <c r="T173" i="11"/>
  <c r="S173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E173" i="11"/>
  <c r="D173" i="11"/>
  <c r="AH171" i="11"/>
  <c r="AG171" i="11"/>
  <c r="AF171" i="11"/>
  <c r="AE171" i="11"/>
  <c r="AD171" i="11"/>
  <c r="AC171" i="11"/>
  <c r="AB171" i="11"/>
  <c r="AA171" i="11"/>
  <c r="Z171" i="11"/>
  <c r="Y171" i="11"/>
  <c r="X171" i="11"/>
  <c r="W171" i="11"/>
  <c r="V171" i="11"/>
  <c r="U171" i="11"/>
  <c r="T171" i="11"/>
  <c r="S171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F171" i="11"/>
  <c r="E171" i="11"/>
  <c r="D171" i="11"/>
  <c r="C171" i="11"/>
  <c r="AH170" i="11"/>
  <c r="AG170" i="11"/>
  <c r="AF170" i="11"/>
  <c r="AE170" i="11"/>
  <c r="AD170" i="11"/>
  <c r="AC170" i="11"/>
  <c r="AB170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E170" i="11"/>
  <c r="D170" i="11"/>
  <c r="C170" i="11"/>
  <c r="AH169" i="11"/>
  <c r="AG169" i="11"/>
  <c r="AF169" i="11"/>
  <c r="AE169" i="11"/>
  <c r="AD169" i="11"/>
  <c r="AC169" i="11"/>
  <c r="AB169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E169" i="11"/>
  <c r="D169" i="11"/>
  <c r="C169" i="11"/>
  <c r="AH168" i="11"/>
  <c r="AG168" i="11"/>
  <c r="AF168" i="11"/>
  <c r="AE168" i="11"/>
  <c r="AD168" i="11"/>
  <c r="AC168" i="11"/>
  <c r="AB168" i="11"/>
  <c r="AA168" i="11"/>
  <c r="Z168" i="11"/>
  <c r="Y168" i="11"/>
  <c r="X168" i="11"/>
  <c r="W168" i="11"/>
  <c r="V168" i="11"/>
  <c r="U168" i="11"/>
  <c r="T168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E168" i="11"/>
  <c r="D168" i="11"/>
  <c r="C168" i="11"/>
  <c r="AH167" i="11"/>
  <c r="AG167" i="11"/>
  <c r="AF167" i="11"/>
  <c r="AE167" i="11"/>
  <c r="AD167" i="11"/>
  <c r="AC167" i="11"/>
  <c r="AB167" i="11"/>
  <c r="AA167" i="11"/>
  <c r="Z167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AH166" i="11"/>
  <c r="AG166" i="11"/>
  <c r="AF166" i="11"/>
  <c r="AE166" i="11"/>
  <c r="AD166" i="11"/>
  <c r="AC166" i="11"/>
  <c r="AB166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E166" i="11"/>
  <c r="D166" i="11"/>
  <c r="C166" i="11"/>
  <c r="AH165" i="11"/>
  <c r="AG165" i="11"/>
  <c r="AF165" i="11"/>
  <c r="AE165" i="11"/>
  <c r="AD165" i="11"/>
  <c r="AC165" i="11"/>
  <c r="AB165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E165" i="11"/>
  <c r="D165" i="11"/>
  <c r="C165" i="11"/>
  <c r="AH164" i="11"/>
  <c r="AG164" i="11"/>
  <c r="AF164" i="11"/>
  <c r="AE164" i="11"/>
  <c r="AD164" i="11"/>
  <c r="AC164" i="11"/>
  <c r="AB164" i="11"/>
  <c r="AA164" i="11"/>
  <c r="Z164" i="11"/>
  <c r="Y164" i="11"/>
  <c r="X164" i="11"/>
  <c r="W164" i="11"/>
  <c r="V164" i="11"/>
  <c r="U164" i="11"/>
  <c r="T164" i="11"/>
  <c r="S164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E164" i="11"/>
  <c r="D164" i="11"/>
  <c r="C164" i="11"/>
  <c r="AH163" i="11"/>
  <c r="AG163" i="11"/>
  <c r="AF163" i="11"/>
  <c r="AE163" i="11"/>
  <c r="AD163" i="11"/>
  <c r="AC163" i="11"/>
  <c r="AB163" i="11"/>
  <c r="AA163" i="11"/>
  <c r="Z163" i="11"/>
  <c r="Y163" i="11"/>
  <c r="X163" i="11"/>
  <c r="W163" i="11"/>
  <c r="V163" i="11"/>
  <c r="U163" i="11"/>
  <c r="T163" i="11"/>
  <c r="S163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E163" i="11"/>
  <c r="D163" i="11"/>
  <c r="C163" i="11"/>
  <c r="AH162" i="11"/>
  <c r="AG162" i="11"/>
  <c r="AF162" i="11"/>
  <c r="AE162" i="11"/>
  <c r="AD162" i="11"/>
  <c r="AC162" i="11"/>
  <c r="AB162" i="11"/>
  <c r="AA162" i="11"/>
  <c r="Z162" i="11"/>
  <c r="Y162" i="11"/>
  <c r="X162" i="11"/>
  <c r="W162" i="11"/>
  <c r="V162" i="11"/>
  <c r="U162" i="11"/>
  <c r="T162" i="11"/>
  <c r="S162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E162" i="11"/>
  <c r="D162" i="11"/>
  <c r="C162" i="11"/>
  <c r="AH161" i="11"/>
  <c r="AG161" i="11"/>
  <c r="AF161" i="11"/>
  <c r="AE161" i="11"/>
  <c r="AD161" i="11"/>
  <c r="AC161" i="11"/>
  <c r="AB161" i="11"/>
  <c r="AA161" i="11"/>
  <c r="Z161" i="11"/>
  <c r="Y161" i="11"/>
  <c r="X161" i="11"/>
  <c r="W161" i="11"/>
  <c r="V161" i="11"/>
  <c r="U161" i="11"/>
  <c r="T161" i="11"/>
  <c r="S161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E161" i="11"/>
  <c r="D161" i="11"/>
  <c r="C161" i="11"/>
  <c r="AH160" i="11"/>
  <c r="AG160" i="11"/>
  <c r="AF160" i="11"/>
  <c r="AE160" i="11"/>
  <c r="AD160" i="11"/>
  <c r="AC160" i="11"/>
  <c r="AB160" i="11"/>
  <c r="AA160" i="11"/>
  <c r="Z160" i="11"/>
  <c r="Y160" i="11"/>
  <c r="X160" i="11"/>
  <c r="W160" i="11"/>
  <c r="V160" i="11"/>
  <c r="U160" i="11"/>
  <c r="T160" i="11"/>
  <c r="S160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E160" i="11"/>
  <c r="D160" i="11"/>
  <c r="C160" i="11"/>
  <c r="AH159" i="11"/>
  <c r="AG159" i="11"/>
  <c r="AF159" i="11"/>
  <c r="AE159" i="11"/>
  <c r="AD159" i="11"/>
  <c r="AC159" i="11"/>
  <c r="AB159" i="11"/>
  <c r="AA159" i="11"/>
  <c r="Z159" i="11"/>
  <c r="Y159" i="11"/>
  <c r="X159" i="11"/>
  <c r="W159" i="11"/>
  <c r="V159" i="11"/>
  <c r="U159" i="11"/>
  <c r="T159" i="11"/>
  <c r="S159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E159" i="11"/>
  <c r="D159" i="11"/>
  <c r="C159" i="11"/>
  <c r="AH158" i="11"/>
  <c r="AG158" i="11"/>
  <c r="AF158" i="11"/>
  <c r="AE158" i="11"/>
  <c r="AD158" i="11"/>
  <c r="AC158" i="11"/>
  <c r="AB158" i="11"/>
  <c r="AA158" i="11"/>
  <c r="Z158" i="11"/>
  <c r="Y158" i="11"/>
  <c r="X158" i="11"/>
  <c r="W158" i="11"/>
  <c r="V158" i="11"/>
  <c r="U158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E158" i="11"/>
  <c r="D158" i="11"/>
  <c r="C158" i="11"/>
  <c r="AH157" i="11"/>
  <c r="AG157" i="11"/>
  <c r="AF157" i="11"/>
  <c r="AE157" i="11"/>
  <c r="AD157" i="11"/>
  <c r="AC157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E157" i="11"/>
  <c r="D157" i="11"/>
  <c r="C157" i="11"/>
  <c r="AH156" i="11"/>
  <c r="AG156" i="11"/>
  <c r="AF156" i="11"/>
  <c r="AE156" i="11"/>
  <c r="AD156" i="11"/>
  <c r="AC156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AH155" i="11"/>
  <c r="AG155" i="11"/>
  <c r="AF155" i="11"/>
  <c r="AE155" i="11"/>
  <c r="AD155" i="11"/>
  <c r="AC155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AH154" i="11"/>
  <c r="AG154" i="11"/>
  <c r="AF154" i="11"/>
  <c r="AE154" i="11"/>
  <c r="AD154" i="11"/>
  <c r="AC154" i="11"/>
  <c r="AB154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AH153" i="11"/>
  <c r="AG153" i="11"/>
  <c r="AF153" i="11"/>
  <c r="AE153" i="11"/>
  <c r="AD153" i="11"/>
  <c r="AC153" i="11"/>
  <c r="AB153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AH152" i="11"/>
  <c r="AG152" i="11"/>
  <c r="AF152" i="11"/>
  <c r="AE152" i="11"/>
  <c r="AD152" i="11"/>
  <c r="AC152" i="11"/>
  <c r="AB152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AH151" i="11"/>
  <c r="AG151" i="11"/>
  <c r="AF151" i="11"/>
  <c r="AE151" i="11"/>
  <c r="AD151" i="11"/>
  <c r="AC151" i="11"/>
  <c r="AB151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AH150" i="11"/>
  <c r="AG150" i="11"/>
  <c r="AF150" i="11"/>
  <c r="AE150" i="11"/>
  <c r="AD150" i="11"/>
  <c r="AC150" i="11"/>
  <c r="AB150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AH149" i="11"/>
  <c r="AG149" i="11"/>
  <c r="AF149" i="11"/>
  <c r="AE149" i="11"/>
  <c r="AD149" i="11"/>
  <c r="AC149" i="11"/>
  <c r="AB149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AH148" i="11"/>
  <c r="AG148" i="11"/>
  <c r="AF148" i="11"/>
  <c r="AE148" i="11"/>
  <c r="AD148" i="11"/>
  <c r="AC148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AH147" i="11"/>
  <c r="AG147" i="11"/>
  <c r="AF147" i="11"/>
  <c r="AE147" i="11"/>
  <c r="AD147" i="11"/>
  <c r="AC147" i="11"/>
  <c r="AB147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E147" i="11"/>
  <c r="D147" i="11"/>
  <c r="C147" i="11"/>
  <c r="AH146" i="11"/>
  <c r="AG146" i="11"/>
  <c r="AF146" i="11"/>
  <c r="AE146" i="11"/>
  <c r="AD146" i="11"/>
  <c r="AC146" i="11"/>
  <c r="AB146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E146" i="11"/>
  <c r="D146" i="11"/>
  <c r="C146" i="11"/>
  <c r="AH145" i="11"/>
  <c r="AG145" i="11"/>
  <c r="AF145" i="11"/>
  <c r="AE145" i="11"/>
  <c r="AD145" i="11"/>
  <c r="AC145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E145" i="11"/>
  <c r="D145" i="11"/>
  <c r="C145" i="11"/>
  <c r="AH144" i="11"/>
  <c r="AG144" i="11"/>
  <c r="AF144" i="11"/>
  <c r="AE144" i="11"/>
  <c r="AD144" i="11"/>
  <c r="AC144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AH143" i="11"/>
  <c r="AG143" i="11"/>
  <c r="AF143" i="11"/>
  <c r="AE143" i="11"/>
  <c r="AD143" i="11"/>
  <c r="AC143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AH142" i="11"/>
  <c r="AG142" i="11"/>
  <c r="AF142" i="11"/>
  <c r="AE142" i="11"/>
  <c r="AD142" i="11"/>
  <c r="AC142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AH141" i="11"/>
  <c r="AG141" i="11"/>
  <c r="AF141" i="11"/>
  <c r="AE141" i="11"/>
  <c r="AD141" i="11"/>
  <c r="AC141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AH140" i="11"/>
  <c r="AG140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C133" i="11" s="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C131" i="11" s="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C130" i="11" s="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C129" i="11" s="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C125" i="11" s="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C124" i="11" s="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C123" i="11" s="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C117" i="11" s="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C116" i="11" s="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C114" i="11" s="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C108" i="11" s="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C107" i="11" s="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E36" i="12"/>
  <c r="E35" i="12"/>
  <c r="E34" i="12"/>
  <c r="E33" i="12"/>
  <c r="E32" i="12"/>
  <c r="E31" i="12"/>
  <c r="E30" i="12"/>
  <c r="E29" i="12"/>
  <c r="E28" i="12"/>
  <c r="E26" i="12"/>
  <c r="E24" i="12"/>
  <c r="E23" i="12"/>
  <c r="E22" i="12"/>
  <c r="E21" i="12"/>
  <c r="E7" i="12"/>
  <c r="E6" i="12"/>
  <c r="E5" i="12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46" i="20"/>
  <c r="C45" i="20"/>
  <c r="C44" i="20"/>
  <c r="C43" i="20"/>
  <c r="C42" i="20"/>
  <c r="C41" i="20"/>
  <c r="C40" i="20"/>
  <c r="C39" i="20"/>
  <c r="C38" i="20"/>
  <c r="C37" i="20"/>
  <c r="C36" i="20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" i="19"/>
  <c r="E2" i="19"/>
  <c r="D49" i="16"/>
  <c r="D48" i="16"/>
  <c r="D47" i="16"/>
  <c r="D46" i="16"/>
  <c r="D45" i="16"/>
  <c r="D44" i="16"/>
  <c r="D43" i="16"/>
  <c r="D42" i="16"/>
  <c r="D41" i="16"/>
  <c r="D40" i="16"/>
  <c r="D39" i="16"/>
  <c r="D38" i="16"/>
  <c r="C46" i="15"/>
  <c r="C45" i="15"/>
  <c r="C44" i="15"/>
  <c r="C43" i="15"/>
  <c r="C42" i="15"/>
  <c r="C41" i="15"/>
  <c r="C40" i="15"/>
  <c r="C39" i="15"/>
  <c r="C38" i="15"/>
  <c r="C37" i="15"/>
  <c r="C49" i="13"/>
  <c r="C48" i="13"/>
  <c r="C47" i="13"/>
  <c r="C46" i="13"/>
  <c r="C45" i="13"/>
  <c r="C44" i="13"/>
  <c r="C43" i="13"/>
  <c r="C42" i="13"/>
  <c r="C41" i="13"/>
  <c r="C40" i="13"/>
  <c r="C47" i="14"/>
  <c r="C46" i="14"/>
  <c r="C45" i="14"/>
  <c r="C44" i="14"/>
  <c r="C43" i="14"/>
  <c r="C42" i="14"/>
  <c r="C41" i="14"/>
  <c r="C40" i="14"/>
  <c r="C39" i="14"/>
  <c r="C38" i="14"/>
  <c r="T50" i="16" l="1"/>
  <c r="AC50" i="16"/>
  <c r="V50" i="16"/>
  <c r="AE50" i="16"/>
  <c r="X50" i="16"/>
  <c r="I50" i="16"/>
  <c r="AG50" i="16"/>
  <c r="K50" i="16"/>
  <c r="S50" i="16"/>
  <c r="AA50" i="16"/>
  <c r="AI50" i="16"/>
  <c r="L50" i="16"/>
  <c r="AB50" i="16"/>
  <c r="E50" i="16"/>
  <c r="M50" i="16"/>
  <c r="U50" i="16"/>
  <c r="F50" i="16"/>
  <c r="N50" i="16"/>
  <c r="AD50" i="16"/>
  <c r="G50" i="16"/>
  <c r="O50" i="16"/>
  <c r="W50" i="16"/>
  <c r="H50" i="16"/>
  <c r="P50" i="16"/>
  <c r="AF50" i="16"/>
  <c r="Q50" i="16"/>
  <c r="Y50" i="16"/>
  <c r="J50" i="16"/>
  <c r="R50" i="16"/>
  <c r="Z50" i="16"/>
  <c r="AH50" i="16"/>
  <c r="K47" i="15"/>
  <c r="F4" i="11"/>
  <c r="F207" i="11" s="1"/>
  <c r="AD4" i="11"/>
  <c r="AD207" i="11" s="1"/>
  <c r="N4" i="11"/>
  <c r="N207" i="11" s="1"/>
  <c r="P4" i="11"/>
  <c r="P207" i="11" s="1"/>
  <c r="X4" i="11"/>
  <c r="X207" i="11" s="1"/>
  <c r="H4" i="11"/>
  <c r="H207" i="11" s="1"/>
  <c r="A23" i="26"/>
  <c r="D50" i="16"/>
  <c r="J47" i="15"/>
  <c r="I47" i="15"/>
  <c r="F107" i="11" a="1"/>
  <c r="F107" i="11" s="1"/>
  <c r="E109" i="11" a="1"/>
  <c r="E109" i="11" s="1"/>
  <c r="J106" i="11" a="1"/>
  <c r="J106" i="11" s="1"/>
  <c r="V107" i="11" a="1"/>
  <c r="V107" i="11" s="1"/>
  <c r="Q108" i="11" a="1"/>
  <c r="Q108" i="11" s="1"/>
  <c r="N109" i="11" a="1"/>
  <c r="N109" i="11" s="1"/>
  <c r="U110" i="11" a="1"/>
  <c r="U110" i="11" s="1"/>
  <c r="Y111" i="11" a="1"/>
  <c r="Y111" i="11" s="1"/>
  <c r="U112" i="11" a="1"/>
  <c r="U112" i="11" s="1"/>
  <c r="Q114" i="11" a="1"/>
  <c r="Q114" i="11" s="1"/>
  <c r="AD116" i="11" a="1"/>
  <c r="AD116" i="11" s="1"/>
  <c r="AB118" i="11" a="1"/>
  <c r="AB118" i="11" s="1"/>
  <c r="G119" i="11" a="1"/>
  <c r="G119" i="11" s="1"/>
  <c r="M121" i="11" a="1"/>
  <c r="M121" i="11" s="1"/>
  <c r="K123" i="11" a="1"/>
  <c r="K123" i="11" s="1"/>
  <c r="Y125" i="11" a="1"/>
  <c r="Y125" i="11" s="1"/>
  <c r="AE127" i="11" a="1"/>
  <c r="AE127" i="11" s="1"/>
  <c r="W130" i="11" a="1"/>
  <c r="W130" i="11" s="1"/>
  <c r="E107" i="11" a="1"/>
  <c r="E107" i="11" s="1"/>
  <c r="F47" i="15"/>
  <c r="G47" i="15"/>
  <c r="H47" i="15"/>
  <c r="AF106" i="11" a="1"/>
  <c r="AF106" i="11" s="1"/>
  <c r="AB107" i="11" a="1"/>
  <c r="AB107" i="11" s="1"/>
  <c r="D109" i="11" a="1"/>
  <c r="D109" i="11" s="1"/>
  <c r="H108" i="11" a="1"/>
  <c r="H108" i="11" s="1"/>
  <c r="E105" i="11" a="1"/>
  <c r="E105" i="11" s="1"/>
  <c r="AF107" i="11" a="1"/>
  <c r="AF107" i="11" s="1"/>
  <c r="AF109" i="11" a="1"/>
  <c r="AF109" i="11" s="1"/>
  <c r="AA110" i="11" a="1"/>
  <c r="AA110" i="11" s="1"/>
  <c r="AE111" i="11" a="1"/>
  <c r="AE111" i="11" s="1"/>
  <c r="AA112" i="11" a="1"/>
  <c r="AA112" i="11" s="1"/>
  <c r="F113" i="11" a="1"/>
  <c r="F113" i="11" s="1"/>
  <c r="L115" i="11" a="1"/>
  <c r="L115" i="11" s="1"/>
  <c r="Q117" i="11" a="1"/>
  <c r="Q117" i="11" s="1"/>
  <c r="W119" i="11" a="1"/>
  <c r="W119" i="11" s="1"/>
  <c r="AC121" i="11" a="1"/>
  <c r="AC121" i="11" s="1"/>
  <c r="AA123" i="11" a="1"/>
  <c r="AA123" i="11" s="1"/>
  <c r="F124" i="11" a="1"/>
  <c r="F124" i="11" s="1"/>
  <c r="L126" i="11" a="1"/>
  <c r="L126" i="11" s="1"/>
  <c r="R128" i="11" a="1"/>
  <c r="R128" i="11" s="1"/>
  <c r="V131" i="11" a="1"/>
  <c r="V131" i="11" s="1"/>
  <c r="L132" i="11" a="1"/>
  <c r="L132" i="11" s="1"/>
  <c r="C115" i="11"/>
  <c r="E121" i="11" a="1"/>
  <c r="E121" i="11" s="1"/>
  <c r="AB106" i="11" a="1"/>
  <c r="AB106" i="11" s="1"/>
  <c r="AB108" i="11" a="1"/>
  <c r="AB108" i="11" s="1"/>
  <c r="C132" i="11"/>
  <c r="C109" i="11"/>
  <c r="F131" i="11" a="1"/>
  <c r="F131" i="11" s="1"/>
  <c r="AF4" i="11"/>
  <c r="AF207" i="11" s="1"/>
  <c r="V4" i="11"/>
  <c r="V207" i="11" s="1"/>
  <c r="E4" i="11"/>
  <c r="E207" i="11" s="1"/>
  <c r="J4" i="11"/>
  <c r="J207" i="11" s="1"/>
  <c r="Z4" i="11"/>
  <c r="Z207" i="11" s="1"/>
  <c r="M4" i="11"/>
  <c r="M207" i="11" s="1"/>
  <c r="U4" i="11"/>
  <c r="U207" i="11" s="1"/>
  <c r="AC4" i="11"/>
  <c r="AC207" i="11" s="1"/>
  <c r="R4" i="11"/>
  <c r="R207" i="11" s="1"/>
  <c r="I106" i="11" a="1"/>
  <c r="I106" i="11" s="1"/>
  <c r="M107" i="11" a="1"/>
  <c r="M107" i="11" s="1"/>
  <c r="AC109" i="11" a="1"/>
  <c r="AC109" i="11" s="1"/>
  <c r="G111" i="11" a="1"/>
  <c r="G111" i="11" s="1"/>
  <c r="AD107" i="11" a="1"/>
  <c r="AD107" i="11" s="1"/>
  <c r="V109" i="11" a="1"/>
  <c r="V109" i="11" s="1"/>
  <c r="I111" i="11" a="1"/>
  <c r="I111" i="11" s="1"/>
  <c r="S123" i="11" a="1"/>
  <c r="S123" i="11" s="1"/>
  <c r="Q106" i="11" a="1"/>
  <c r="Q106" i="11" s="1"/>
  <c r="Y108" i="11" a="1"/>
  <c r="Y108" i="11" s="1"/>
  <c r="X111" i="11" a="1"/>
  <c r="X111" i="11" s="1"/>
  <c r="W127" i="11" a="1"/>
  <c r="W127" i="11" s="1"/>
  <c r="Z106" i="11" a="1"/>
  <c r="Z106" i="11" s="1"/>
  <c r="J108" i="11" a="1"/>
  <c r="J108" i="11" s="1"/>
  <c r="Y114" i="11" a="1"/>
  <c r="Y114" i="11" s="1"/>
  <c r="AG120" i="11" a="1"/>
  <c r="AG120" i="11" s="1"/>
  <c r="AG121" i="11" a="1"/>
  <c r="AG121" i="11" s="1"/>
  <c r="AG128" i="11" a="1"/>
  <c r="AG128" i="11" s="1"/>
  <c r="AG129" i="11" a="1"/>
  <c r="AG129" i="11" s="1"/>
  <c r="AG134" i="11" a="1"/>
  <c r="AG134" i="11" s="1"/>
  <c r="C122" i="11"/>
  <c r="C106" i="11"/>
  <c r="K106" i="11" a="1"/>
  <c r="K106" i="11" s="1"/>
  <c r="S106" i="11" a="1"/>
  <c r="S106" i="11" s="1"/>
  <c r="AA106" i="11" a="1"/>
  <c r="AA106" i="11" s="1"/>
  <c r="G107" i="11" a="1"/>
  <c r="G107" i="11" s="1"/>
  <c r="O107" i="11" a="1"/>
  <c r="O107" i="11" s="1"/>
  <c r="W107" i="11" a="1"/>
  <c r="W107" i="11" s="1"/>
  <c r="AE107" i="11" a="1"/>
  <c r="AE107" i="11" s="1"/>
  <c r="K108" i="11" a="1"/>
  <c r="K108" i="11" s="1"/>
  <c r="S108" i="11" a="1"/>
  <c r="S108" i="11" s="1"/>
  <c r="AA108" i="11" a="1"/>
  <c r="AA108" i="11" s="1"/>
  <c r="G109" i="11" a="1"/>
  <c r="G109" i="11" s="1"/>
  <c r="O109" i="11" a="1"/>
  <c r="O109" i="11" s="1"/>
  <c r="W109" i="11" a="1"/>
  <c r="W109" i="11" s="1"/>
  <c r="AE109" i="11" a="1"/>
  <c r="AE109" i="11" s="1"/>
  <c r="L110" i="11" a="1"/>
  <c r="L110" i="11" s="1"/>
  <c r="Z110" i="11" a="1"/>
  <c r="Z110" i="11" s="1"/>
  <c r="L111" i="11" a="1"/>
  <c r="L111" i="11" s="1"/>
  <c r="AB111" i="11" a="1"/>
  <c r="AB111" i="11" s="1"/>
  <c r="D115" i="11" a="1"/>
  <c r="D115" i="11" s="1"/>
  <c r="I117" i="11" a="1"/>
  <c r="I117" i="11" s="1"/>
  <c r="O119" i="11" a="1"/>
  <c r="O119" i="11" s="1"/>
  <c r="U121" i="11" a="1"/>
  <c r="U121" i="11" s="1"/>
  <c r="D126" i="11" a="1"/>
  <c r="D126" i="11" s="1"/>
  <c r="J128" i="11" a="1"/>
  <c r="J128" i="11" s="1"/>
  <c r="I108" i="11" a="1"/>
  <c r="I108" i="11" s="1"/>
  <c r="J110" i="11" a="1"/>
  <c r="J110" i="11" s="1"/>
  <c r="W116" i="11" a="1"/>
  <c r="W116" i="11" s="1"/>
  <c r="R108" i="11" a="1"/>
  <c r="R108" i="11" s="1"/>
  <c r="X110" i="11" a="1"/>
  <c r="X110" i="11" s="1"/>
  <c r="AH121" i="11" a="1"/>
  <c r="AH121" i="11" s="1"/>
  <c r="AH127" i="11" a="1"/>
  <c r="AH127" i="11" s="1"/>
  <c r="AH129" i="11" a="1"/>
  <c r="AH129" i="11" s="1"/>
  <c r="AH135" i="11" a="1"/>
  <c r="AH135" i="11" s="1"/>
  <c r="C121" i="11"/>
  <c r="C113" i="11"/>
  <c r="L106" i="11" a="1"/>
  <c r="L106" i="11" s="1"/>
  <c r="T106" i="11" a="1"/>
  <c r="T106" i="11" s="1"/>
  <c r="H107" i="11" a="1"/>
  <c r="H107" i="11" s="1"/>
  <c r="P107" i="11" a="1"/>
  <c r="P107" i="11" s="1"/>
  <c r="X107" i="11" a="1"/>
  <c r="X107" i="11" s="1"/>
  <c r="L108" i="11" a="1"/>
  <c r="L108" i="11" s="1"/>
  <c r="T108" i="11" a="1"/>
  <c r="T108" i="11" s="1"/>
  <c r="H109" i="11" a="1"/>
  <c r="H109" i="11" s="1"/>
  <c r="P109" i="11" a="1"/>
  <c r="P109" i="11" s="1"/>
  <c r="X109" i="11" a="1"/>
  <c r="X109" i="11" s="1"/>
  <c r="M110" i="11" a="1"/>
  <c r="M110" i="11" s="1"/>
  <c r="O111" i="11" a="1"/>
  <c r="O111" i="11" s="1"/>
  <c r="U107" i="11" a="1"/>
  <c r="U107" i="11" s="1"/>
  <c r="U109" i="11" a="1"/>
  <c r="U109" i="11" s="1"/>
  <c r="D105" i="11" a="1"/>
  <c r="D105" i="11" s="1"/>
  <c r="C209" i="11"/>
  <c r="C216" i="11" s="1"/>
  <c r="D107" i="11" a="1"/>
  <c r="D107" i="11" s="1"/>
  <c r="E108" i="11" a="1"/>
  <c r="E108" i="11" s="1"/>
  <c r="F109" i="11" a="1"/>
  <c r="F109" i="11" s="1"/>
  <c r="G110" i="11" a="1"/>
  <c r="G110" i="11" s="1"/>
  <c r="AE110" i="11" a="1"/>
  <c r="AE110" i="11" s="1"/>
  <c r="W110" i="11" a="1"/>
  <c r="W110" i="11" s="1"/>
  <c r="O110" i="11" a="1"/>
  <c r="O110" i="11" s="1"/>
  <c r="AD110" i="11" a="1"/>
  <c r="AD110" i="11" s="1"/>
  <c r="V110" i="11" a="1"/>
  <c r="V110" i="11" s="1"/>
  <c r="N110" i="11" a="1"/>
  <c r="N110" i="11" s="1"/>
  <c r="Y110" i="11" a="1"/>
  <c r="Y110" i="11" s="1"/>
  <c r="Q110" i="11" a="1"/>
  <c r="Q110" i="11" s="1"/>
  <c r="I110" i="11" a="1"/>
  <c r="I110" i="11" s="1"/>
  <c r="H111" i="11" a="1"/>
  <c r="H111" i="11" s="1"/>
  <c r="AA111" i="11" a="1"/>
  <c r="AA111" i="11" s="1"/>
  <c r="S111" i="11" a="1"/>
  <c r="S111" i="11" s="1"/>
  <c r="K111" i="11" a="1"/>
  <c r="K111" i="11" s="1"/>
  <c r="Z111" i="11" a="1"/>
  <c r="Z111" i="11" s="1"/>
  <c r="R111" i="11" a="1"/>
  <c r="R111" i="11" s="1"/>
  <c r="J111" i="11" a="1"/>
  <c r="J111" i="11" s="1"/>
  <c r="AF111" i="11" a="1"/>
  <c r="AF111" i="11" s="1"/>
  <c r="AD111" i="11" a="1"/>
  <c r="AD111" i="11" s="1"/>
  <c r="V111" i="11" a="1"/>
  <c r="V111" i="11" s="1"/>
  <c r="N111" i="11" a="1"/>
  <c r="N111" i="11" s="1"/>
  <c r="E111" i="11" a="1"/>
  <c r="E111" i="11" s="1"/>
  <c r="AC111" i="11" a="1"/>
  <c r="AC111" i="11" s="1"/>
  <c r="U111" i="11" a="1"/>
  <c r="U111" i="11" s="1"/>
  <c r="M111" i="11" a="1"/>
  <c r="M111" i="11" s="1"/>
  <c r="D111" i="11" a="1"/>
  <c r="D111" i="11" s="1"/>
  <c r="I112" i="11" a="1"/>
  <c r="I112" i="11" s="1"/>
  <c r="AF112" i="11" a="1"/>
  <c r="AF112" i="11" s="1"/>
  <c r="X112" i="11" a="1"/>
  <c r="X112" i="11" s="1"/>
  <c r="P112" i="11" a="1"/>
  <c r="P112" i="11" s="1"/>
  <c r="AE112" i="11" a="1"/>
  <c r="AE112" i="11" s="1"/>
  <c r="W112" i="11" a="1"/>
  <c r="W112" i="11" s="1"/>
  <c r="O112" i="11" a="1"/>
  <c r="O112" i="11" s="1"/>
  <c r="F112" i="11" a="1"/>
  <c r="F112" i="11" s="1"/>
  <c r="AD112" i="11" a="1"/>
  <c r="AD112" i="11" s="1"/>
  <c r="V112" i="11" a="1"/>
  <c r="V112" i="11" s="1"/>
  <c r="N112" i="11" a="1"/>
  <c r="N112" i="11" s="1"/>
  <c r="E112" i="11" a="1"/>
  <c r="E112" i="11" s="1"/>
  <c r="AC112" i="11" a="1"/>
  <c r="AC112" i="11" s="1"/>
  <c r="AB112" i="11" a="1"/>
  <c r="AB112" i="11" s="1"/>
  <c r="T112" i="11" a="1"/>
  <c r="T112" i="11" s="1"/>
  <c r="L112" i="11" a="1"/>
  <c r="L112" i="11" s="1"/>
  <c r="Z112" i="11" a="1"/>
  <c r="Z112" i="11" s="1"/>
  <c r="R112" i="11" a="1"/>
  <c r="R112" i="11" s="1"/>
  <c r="J112" i="11" a="1"/>
  <c r="J112" i="11" s="1"/>
  <c r="Y112" i="11" a="1"/>
  <c r="Y112" i="11" s="1"/>
  <c r="Q112" i="11" a="1"/>
  <c r="Q112" i="11" s="1"/>
  <c r="H112" i="11" a="1"/>
  <c r="H112" i="11" s="1"/>
  <c r="AA113" i="11" a="1"/>
  <c r="AA113" i="11" s="1"/>
  <c r="S113" i="11" a="1"/>
  <c r="S113" i="11" s="1"/>
  <c r="K113" i="11" a="1"/>
  <c r="K113" i="11" s="1"/>
  <c r="Z113" i="11" a="1"/>
  <c r="Z113" i="11" s="1"/>
  <c r="R113" i="11" a="1"/>
  <c r="R113" i="11" s="1"/>
  <c r="J113" i="11" a="1"/>
  <c r="J113" i="11" s="1"/>
  <c r="Y113" i="11" a="1"/>
  <c r="Y113" i="11" s="1"/>
  <c r="Q113" i="11" a="1"/>
  <c r="Q113" i="11" s="1"/>
  <c r="I113" i="11" a="1"/>
  <c r="I113" i="11" s="1"/>
  <c r="AF113" i="11" a="1"/>
  <c r="AF113" i="11" s="1"/>
  <c r="X113" i="11" a="1"/>
  <c r="X113" i="11" s="1"/>
  <c r="P113" i="11" a="1"/>
  <c r="P113" i="11" s="1"/>
  <c r="H113" i="11" a="1"/>
  <c r="H113" i="11" s="1"/>
  <c r="AE113" i="11" a="1"/>
  <c r="AE113" i="11" s="1"/>
  <c r="W113" i="11" a="1"/>
  <c r="W113" i="11" s="1"/>
  <c r="O113" i="11" a="1"/>
  <c r="O113" i="11" s="1"/>
  <c r="G113" i="11" a="1"/>
  <c r="G113" i="11" s="1"/>
  <c r="AC113" i="11" a="1"/>
  <c r="AC113" i="11" s="1"/>
  <c r="U113" i="11" a="1"/>
  <c r="U113" i="11" s="1"/>
  <c r="M113" i="11" a="1"/>
  <c r="M113" i="11" s="1"/>
  <c r="E113" i="11" a="1"/>
  <c r="E113" i="11" s="1"/>
  <c r="AB113" i="11" a="1"/>
  <c r="AB113" i="11" s="1"/>
  <c r="T113" i="11" a="1"/>
  <c r="T113" i="11" s="1"/>
  <c r="L113" i="11" a="1"/>
  <c r="L113" i="11" s="1"/>
  <c r="D113" i="11" a="1"/>
  <c r="D113" i="11" s="1"/>
  <c r="AD114" i="11" a="1"/>
  <c r="AD114" i="11" s="1"/>
  <c r="V114" i="11" a="1"/>
  <c r="V114" i="11" s="1"/>
  <c r="N114" i="11" a="1"/>
  <c r="N114" i="11" s="1"/>
  <c r="F114" i="11" a="1"/>
  <c r="F114" i="11" s="1"/>
  <c r="AC114" i="11" a="1"/>
  <c r="AC114" i="11" s="1"/>
  <c r="U114" i="11" a="1"/>
  <c r="U114" i="11" s="1"/>
  <c r="M114" i="11" a="1"/>
  <c r="M114" i="11" s="1"/>
  <c r="E114" i="11" a="1"/>
  <c r="E114" i="11" s="1"/>
  <c r="AB114" i="11" a="1"/>
  <c r="AB114" i="11" s="1"/>
  <c r="T114" i="11" a="1"/>
  <c r="T114" i="11" s="1"/>
  <c r="L114" i="11" a="1"/>
  <c r="L114" i="11" s="1"/>
  <c r="D114" i="11" a="1"/>
  <c r="D114" i="11" s="1"/>
  <c r="AA114" i="11" a="1"/>
  <c r="AA114" i="11" s="1"/>
  <c r="S114" i="11" a="1"/>
  <c r="S114" i="11" s="1"/>
  <c r="K114" i="11" a="1"/>
  <c r="K114" i="11" s="1"/>
  <c r="Z114" i="11" a="1"/>
  <c r="Z114" i="11" s="1"/>
  <c r="R114" i="11" a="1"/>
  <c r="R114" i="11" s="1"/>
  <c r="J114" i="11" a="1"/>
  <c r="J114" i="11" s="1"/>
  <c r="AF114" i="11" a="1"/>
  <c r="AF114" i="11" s="1"/>
  <c r="X114" i="11" a="1"/>
  <c r="X114" i="11" s="1"/>
  <c r="P114" i="11" a="1"/>
  <c r="P114" i="11" s="1"/>
  <c r="H114" i="11" a="1"/>
  <c r="H114" i="11" s="1"/>
  <c r="AE114" i="11" a="1"/>
  <c r="AE114" i="11" s="1"/>
  <c r="W114" i="11" a="1"/>
  <c r="W114" i="11" s="1"/>
  <c r="O114" i="11" a="1"/>
  <c r="O114" i="11" s="1"/>
  <c r="G114" i="11" a="1"/>
  <c r="G114" i="11" s="1"/>
  <c r="Y115" i="11" a="1"/>
  <c r="Y115" i="11" s="1"/>
  <c r="Q115" i="11" a="1"/>
  <c r="Q115" i="11" s="1"/>
  <c r="I115" i="11" a="1"/>
  <c r="I115" i="11" s="1"/>
  <c r="AF115" i="11" a="1"/>
  <c r="AF115" i="11" s="1"/>
  <c r="X115" i="11" a="1"/>
  <c r="X115" i="11" s="1"/>
  <c r="P115" i="11" a="1"/>
  <c r="P115" i="11" s="1"/>
  <c r="H115" i="11" a="1"/>
  <c r="H115" i="11" s="1"/>
  <c r="AE115" i="11" a="1"/>
  <c r="AE115" i="11" s="1"/>
  <c r="W115" i="11" a="1"/>
  <c r="W115" i="11" s="1"/>
  <c r="O115" i="11" a="1"/>
  <c r="O115" i="11" s="1"/>
  <c r="G115" i="11" a="1"/>
  <c r="G115" i="11" s="1"/>
  <c r="AD115" i="11" a="1"/>
  <c r="AD115" i="11" s="1"/>
  <c r="V115" i="11" a="1"/>
  <c r="V115" i="11" s="1"/>
  <c r="N115" i="11" a="1"/>
  <c r="N115" i="11" s="1"/>
  <c r="F115" i="11" a="1"/>
  <c r="F115" i="11" s="1"/>
  <c r="AC115" i="11" a="1"/>
  <c r="AC115" i="11" s="1"/>
  <c r="U115" i="11" a="1"/>
  <c r="U115" i="11" s="1"/>
  <c r="M115" i="11" a="1"/>
  <c r="M115" i="11" s="1"/>
  <c r="E115" i="11" a="1"/>
  <c r="E115" i="11" s="1"/>
  <c r="AA115" i="11" a="1"/>
  <c r="AA115" i="11" s="1"/>
  <c r="S115" i="11" a="1"/>
  <c r="S115" i="11" s="1"/>
  <c r="K115" i="11" a="1"/>
  <c r="K115" i="11" s="1"/>
  <c r="Z115" i="11" a="1"/>
  <c r="Z115" i="11" s="1"/>
  <c r="R115" i="11" a="1"/>
  <c r="R115" i="11" s="1"/>
  <c r="J115" i="11" a="1"/>
  <c r="J115" i="11" s="1"/>
  <c r="T116" i="11" a="1"/>
  <c r="T116" i="11" s="1"/>
  <c r="L116" i="11" a="1"/>
  <c r="L116" i="11" s="1"/>
  <c r="D116" i="11" a="1"/>
  <c r="D116" i="11" s="1"/>
  <c r="AA116" i="11" a="1"/>
  <c r="AA116" i="11" s="1"/>
  <c r="S116" i="11" a="1"/>
  <c r="S116" i="11" s="1"/>
  <c r="K116" i="11" a="1"/>
  <c r="K116" i="11" s="1"/>
  <c r="Z116" i="11" a="1"/>
  <c r="Z116" i="11" s="1"/>
  <c r="R116" i="11" a="1"/>
  <c r="R116" i="11" s="1"/>
  <c r="J116" i="11" a="1"/>
  <c r="J116" i="11" s="1"/>
  <c r="AF116" i="11" a="1"/>
  <c r="AF116" i="11" s="1"/>
  <c r="Y116" i="11" a="1"/>
  <c r="Y116" i="11" s="1"/>
  <c r="Q116" i="11" a="1"/>
  <c r="Q116" i="11" s="1"/>
  <c r="I116" i="11" a="1"/>
  <c r="I116" i="11" s="1"/>
  <c r="AE116" i="11" a="1"/>
  <c r="AE116" i="11" s="1"/>
  <c r="X116" i="11" a="1"/>
  <c r="X116" i="11" s="1"/>
  <c r="P116" i="11" a="1"/>
  <c r="P116" i="11" s="1"/>
  <c r="H116" i="11" a="1"/>
  <c r="H116" i="11" s="1"/>
  <c r="AC116" i="11" a="1"/>
  <c r="AC116" i="11" s="1"/>
  <c r="V116" i="11" a="1"/>
  <c r="V116" i="11" s="1"/>
  <c r="N116" i="11" a="1"/>
  <c r="N116" i="11" s="1"/>
  <c r="F116" i="11" a="1"/>
  <c r="F116" i="11" s="1"/>
  <c r="AB116" i="11" a="1"/>
  <c r="AB116" i="11" s="1"/>
  <c r="U116" i="11" a="1"/>
  <c r="U116" i="11" s="1"/>
  <c r="M116" i="11" a="1"/>
  <c r="M116" i="11" s="1"/>
  <c r="E116" i="11" a="1"/>
  <c r="E116" i="11" s="1"/>
  <c r="AD117" i="11" a="1"/>
  <c r="AD117" i="11" s="1"/>
  <c r="V117" i="11" a="1"/>
  <c r="V117" i="11" s="1"/>
  <c r="N117" i="11" a="1"/>
  <c r="N117" i="11" s="1"/>
  <c r="F117" i="11" a="1"/>
  <c r="F117" i="11" s="1"/>
  <c r="AC117" i="11" a="1"/>
  <c r="AC117" i="11" s="1"/>
  <c r="U117" i="11" a="1"/>
  <c r="U117" i="11" s="1"/>
  <c r="M117" i="11" a="1"/>
  <c r="M117" i="11" s="1"/>
  <c r="E117" i="11" a="1"/>
  <c r="E117" i="11" s="1"/>
  <c r="AB117" i="11" a="1"/>
  <c r="AB117" i="11" s="1"/>
  <c r="T117" i="11" a="1"/>
  <c r="T117" i="11" s="1"/>
  <c r="L117" i="11" a="1"/>
  <c r="L117" i="11" s="1"/>
  <c r="D117" i="11" a="1"/>
  <c r="D117" i="11" s="1"/>
  <c r="AA117" i="11" a="1"/>
  <c r="AA117" i="11" s="1"/>
  <c r="S117" i="11" a="1"/>
  <c r="S117" i="11" s="1"/>
  <c r="K117" i="11" a="1"/>
  <c r="K117" i="11" s="1"/>
  <c r="Z117" i="11" a="1"/>
  <c r="Z117" i="11" s="1"/>
  <c r="R117" i="11" a="1"/>
  <c r="R117" i="11" s="1"/>
  <c r="J117" i="11" a="1"/>
  <c r="J117" i="11" s="1"/>
  <c r="AF117" i="11" a="1"/>
  <c r="AF117" i="11" s="1"/>
  <c r="X117" i="11" a="1"/>
  <c r="X117" i="11" s="1"/>
  <c r="P117" i="11" a="1"/>
  <c r="P117" i="11" s="1"/>
  <c r="H117" i="11" a="1"/>
  <c r="H117" i="11" s="1"/>
  <c r="AE117" i="11" a="1"/>
  <c r="AE117" i="11" s="1"/>
  <c r="W117" i="11" a="1"/>
  <c r="W117" i="11" s="1"/>
  <c r="O117" i="11" a="1"/>
  <c r="O117" i="11" s="1"/>
  <c r="G117" i="11" a="1"/>
  <c r="G117" i="11" s="1"/>
  <c r="Y118" i="11" a="1"/>
  <c r="Y118" i="11" s="1"/>
  <c r="Q118" i="11" a="1"/>
  <c r="Q118" i="11" s="1"/>
  <c r="I118" i="11" a="1"/>
  <c r="I118" i="11" s="1"/>
  <c r="AF118" i="11" a="1"/>
  <c r="AF118" i="11" s="1"/>
  <c r="X118" i="11" a="1"/>
  <c r="X118" i="11" s="1"/>
  <c r="P118" i="11" a="1"/>
  <c r="P118" i="11" s="1"/>
  <c r="H118" i="11" a="1"/>
  <c r="H118" i="11" s="1"/>
  <c r="AE118" i="11" a="1"/>
  <c r="AE118" i="11" s="1"/>
  <c r="W118" i="11" a="1"/>
  <c r="W118" i="11" s="1"/>
  <c r="O118" i="11" a="1"/>
  <c r="O118" i="11" s="1"/>
  <c r="G118" i="11" a="1"/>
  <c r="G118" i="11" s="1"/>
  <c r="AD118" i="11" a="1"/>
  <c r="AD118" i="11" s="1"/>
  <c r="V118" i="11" a="1"/>
  <c r="V118" i="11" s="1"/>
  <c r="N118" i="11" a="1"/>
  <c r="N118" i="11" s="1"/>
  <c r="F118" i="11" a="1"/>
  <c r="F118" i="11" s="1"/>
  <c r="AC118" i="11" a="1"/>
  <c r="AC118" i="11" s="1"/>
  <c r="U118" i="11" a="1"/>
  <c r="U118" i="11" s="1"/>
  <c r="M118" i="11" a="1"/>
  <c r="M118" i="11" s="1"/>
  <c r="E118" i="11" a="1"/>
  <c r="E118" i="11" s="1"/>
  <c r="AA118" i="11" a="1"/>
  <c r="AA118" i="11" s="1"/>
  <c r="S118" i="11" a="1"/>
  <c r="S118" i="11" s="1"/>
  <c r="K118" i="11" a="1"/>
  <c r="K118" i="11" s="1"/>
  <c r="Z118" i="11" a="1"/>
  <c r="Z118" i="11" s="1"/>
  <c r="R118" i="11" a="1"/>
  <c r="R118" i="11" s="1"/>
  <c r="J118" i="11" a="1"/>
  <c r="J118" i="11" s="1"/>
  <c r="AB119" i="11" a="1"/>
  <c r="AB119" i="11" s="1"/>
  <c r="T119" i="11" a="1"/>
  <c r="T119" i="11" s="1"/>
  <c r="L119" i="11" a="1"/>
  <c r="L119" i="11" s="1"/>
  <c r="D119" i="11" a="1"/>
  <c r="D119" i="11" s="1"/>
  <c r="AA119" i="11" a="1"/>
  <c r="AA119" i="11" s="1"/>
  <c r="S119" i="11" a="1"/>
  <c r="S119" i="11" s="1"/>
  <c r="K119" i="11" a="1"/>
  <c r="K119" i="11" s="1"/>
  <c r="Z119" i="11" a="1"/>
  <c r="Z119" i="11" s="1"/>
  <c r="R119" i="11" a="1"/>
  <c r="R119" i="11" s="1"/>
  <c r="J119" i="11" a="1"/>
  <c r="J119" i="11" s="1"/>
  <c r="Y119" i="11" a="1"/>
  <c r="Y119" i="11" s="1"/>
  <c r="Q119" i="11" a="1"/>
  <c r="Q119" i="11" s="1"/>
  <c r="I119" i="11" a="1"/>
  <c r="I119" i="11" s="1"/>
  <c r="AF119" i="11" a="1"/>
  <c r="AF119" i="11" s="1"/>
  <c r="X119" i="11" a="1"/>
  <c r="X119" i="11" s="1"/>
  <c r="P119" i="11" a="1"/>
  <c r="P119" i="11" s="1"/>
  <c r="H119" i="11" a="1"/>
  <c r="H119" i="11" s="1"/>
  <c r="AD119" i="11" a="1"/>
  <c r="AD119" i="11" s="1"/>
  <c r="V119" i="11" a="1"/>
  <c r="V119" i="11" s="1"/>
  <c r="N119" i="11" a="1"/>
  <c r="N119" i="11" s="1"/>
  <c r="F119" i="11" a="1"/>
  <c r="F119" i="11" s="1"/>
  <c r="AC119" i="11" a="1"/>
  <c r="AC119" i="11" s="1"/>
  <c r="U119" i="11" a="1"/>
  <c r="U119" i="11" s="1"/>
  <c r="M119" i="11" a="1"/>
  <c r="M119" i="11" s="1"/>
  <c r="E119" i="11" a="1"/>
  <c r="E119" i="11" s="1"/>
  <c r="AE120" i="11" a="1"/>
  <c r="AE120" i="11" s="1"/>
  <c r="W120" i="11" a="1"/>
  <c r="W120" i="11" s="1"/>
  <c r="O120" i="11" a="1"/>
  <c r="O120" i="11" s="1"/>
  <c r="G120" i="11" a="1"/>
  <c r="G120" i="11" s="1"/>
  <c r="AD120" i="11" a="1"/>
  <c r="AD120" i="11" s="1"/>
  <c r="V120" i="11" a="1"/>
  <c r="V120" i="11" s="1"/>
  <c r="N120" i="11" a="1"/>
  <c r="N120" i="11" s="1"/>
  <c r="F120" i="11" a="1"/>
  <c r="F120" i="11" s="1"/>
  <c r="AC120" i="11" a="1"/>
  <c r="AC120" i="11" s="1"/>
  <c r="U120" i="11" a="1"/>
  <c r="U120" i="11" s="1"/>
  <c r="M120" i="11" a="1"/>
  <c r="M120" i="11" s="1"/>
  <c r="E120" i="11" a="1"/>
  <c r="E120" i="11" s="1"/>
  <c r="AB120" i="11" a="1"/>
  <c r="AB120" i="11" s="1"/>
  <c r="T120" i="11" a="1"/>
  <c r="T120" i="11" s="1"/>
  <c r="L120" i="11" a="1"/>
  <c r="L120" i="11" s="1"/>
  <c r="D120" i="11" a="1"/>
  <c r="D120" i="11" s="1"/>
  <c r="AA120" i="11" a="1"/>
  <c r="AA120" i="11" s="1"/>
  <c r="S120" i="11" a="1"/>
  <c r="S120" i="11" s="1"/>
  <c r="K120" i="11" a="1"/>
  <c r="K120" i="11" s="1"/>
  <c r="Y120" i="11" a="1"/>
  <c r="Y120" i="11" s="1"/>
  <c r="Q120" i="11" a="1"/>
  <c r="Q120" i="11" s="1"/>
  <c r="I120" i="11" a="1"/>
  <c r="I120" i="11" s="1"/>
  <c r="AF120" i="11" a="1"/>
  <c r="AF120" i="11" s="1"/>
  <c r="X120" i="11" a="1"/>
  <c r="X120" i="11" s="1"/>
  <c r="P120" i="11" a="1"/>
  <c r="P120" i="11" s="1"/>
  <c r="H120" i="11" a="1"/>
  <c r="H120" i="11" s="1"/>
  <c r="Z121" i="11" a="1"/>
  <c r="Z121" i="11" s="1"/>
  <c r="R121" i="11" a="1"/>
  <c r="R121" i="11" s="1"/>
  <c r="J121" i="11" a="1"/>
  <c r="J121" i="11" s="1"/>
  <c r="Y121" i="11" a="1"/>
  <c r="Y121" i="11" s="1"/>
  <c r="Q121" i="11" a="1"/>
  <c r="Q121" i="11" s="1"/>
  <c r="I121" i="11" a="1"/>
  <c r="I121" i="11" s="1"/>
  <c r="AF121" i="11" a="1"/>
  <c r="AF121" i="11" s="1"/>
  <c r="X121" i="11" a="1"/>
  <c r="X121" i="11" s="1"/>
  <c r="P121" i="11" a="1"/>
  <c r="P121" i="11" s="1"/>
  <c r="H121" i="11" a="1"/>
  <c r="H121" i="11" s="1"/>
  <c r="AE121" i="11" a="1"/>
  <c r="AE121" i="11" s="1"/>
  <c r="W121" i="11" a="1"/>
  <c r="W121" i="11" s="1"/>
  <c r="O121" i="11" a="1"/>
  <c r="O121" i="11" s="1"/>
  <c r="G121" i="11" a="1"/>
  <c r="G121" i="11" s="1"/>
  <c r="AD121" i="11" a="1"/>
  <c r="AD121" i="11" s="1"/>
  <c r="V121" i="11" a="1"/>
  <c r="V121" i="11" s="1"/>
  <c r="N121" i="11" a="1"/>
  <c r="N121" i="11" s="1"/>
  <c r="F121" i="11" a="1"/>
  <c r="F121" i="11" s="1"/>
  <c r="AB121" i="11" a="1"/>
  <c r="AB121" i="11" s="1"/>
  <c r="T121" i="11" a="1"/>
  <c r="T121" i="11" s="1"/>
  <c r="L121" i="11" a="1"/>
  <c r="L121" i="11" s="1"/>
  <c r="D121" i="11" a="1"/>
  <c r="D121" i="11" s="1"/>
  <c r="AA121" i="11" a="1"/>
  <c r="AA121" i="11" s="1"/>
  <c r="S121" i="11" a="1"/>
  <c r="S121" i="11" s="1"/>
  <c r="K121" i="11" a="1"/>
  <c r="K121" i="11" s="1"/>
  <c r="AC122" i="11" a="1"/>
  <c r="AC122" i="11" s="1"/>
  <c r="U122" i="11" a="1"/>
  <c r="U122" i="11" s="1"/>
  <c r="M122" i="11" a="1"/>
  <c r="M122" i="11" s="1"/>
  <c r="E122" i="11" a="1"/>
  <c r="E122" i="11" s="1"/>
  <c r="AB122" i="11" a="1"/>
  <c r="AB122" i="11" s="1"/>
  <c r="T122" i="11" a="1"/>
  <c r="T122" i="11" s="1"/>
  <c r="L122" i="11" a="1"/>
  <c r="L122" i="11" s="1"/>
  <c r="D122" i="11" a="1"/>
  <c r="D122" i="11" s="1"/>
  <c r="AA122" i="11" a="1"/>
  <c r="AA122" i="11" s="1"/>
  <c r="S122" i="11" a="1"/>
  <c r="S122" i="11" s="1"/>
  <c r="K122" i="11" a="1"/>
  <c r="K122" i="11" s="1"/>
  <c r="Z122" i="11" a="1"/>
  <c r="Z122" i="11" s="1"/>
  <c r="R122" i="11" a="1"/>
  <c r="R122" i="11" s="1"/>
  <c r="J122" i="11" a="1"/>
  <c r="J122" i="11" s="1"/>
  <c r="Y122" i="11" a="1"/>
  <c r="Y122" i="11" s="1"/>
  <c r="Q122" i="11" a="1"/>
  <c r="Q122" i="11" s="1"/>
  <c r="I122" i="11" a="1"/>
  <c r="I122" i="11" s="1"/>
  <c r="AE122" i="11" a="1"/>
  <c r="AE122" i="11" s="1"/>
  <c r="W122" i="11" a="1"/>
  <c r="W122" i="11" s="1"/>
  <c r="O122" i="11" a="1"/>
  <c r="O122" i="11" s="1"/>
  <c r="G122" i="11" a="1"/>
  <c r="G122" i="11" s="1"/>
  <c r="AD122" i="11" a="1"/>
  <c r="AD122" i="11" s="1"/>
  <c r="V122" i="11" a="1"/>
  <c r="V122" i="11" s="1"/>
  <c r="N122" i="11" a="1"/>
  <c r="N122" i="11" s="1"/>
  <c r="F122" i="11" a="1"/>
  <c r="F122" i="11" s="1"/>
  <c r="AF123" i="11" a="1"/>
  <c r="AF123" i="11" s="1"/>
  <c r="X123" i="11" a="1"/>
  <c r="X123" i="11" s="1"/>
  <c r="P123" i="11" a="1"/>
  <c r="P123" i="11" s="1"/>
  <c r="H123" i="11" a="1"/>
  <c r="H123" i="11" s="1"/>
  <c r="AE123" i="11" a="1"/>
  <c r="AE123" i="11" s="1"/>
  <c r="W123" i="11" a="1"/>
  <c r="W123" i="11" s="1"/>
  <c r="O123" i="11" a="1"/>
  <c r="O123" i="11" s="1"/>
  <c r="G123" i="11" a="1"/>
  <c r="G123" i="11" s="1"/>
  <c r="AD123" i="11" a="1"/>
  <c r="AD123" i="11" s="1"/>
  <c r="V123" i="11" a="1"/>
  <c r="V123" i="11" s="1"/>
  <c r="N123" i="11" a="1"/>
  <c r="N123" i="11" s="1"/>
  <c r="F123" i="11" a="1"/>
  <c r="F123" i="11" s="1"/>
  <c r="AC123" i="11" a="1"/>
  <c r="AC123" i="11" s="1"/>
  <c r="U123" i="11" a="1"/>
  <c r="U123" i="11" s="1"/>
  <c r="M123" i="11" a="1"/>
  <c r="M123" i="11" s="1"/>
  <c r="E123" i="11" a="1"/>
  <c r="E123" i="11" s="1"/>
  <c r="AB123" i="11" a="1"/>
  <c r="AB123" i="11" s="1"/>
  <c r="T123" i="11" a="1"/>
  <c r="T123" i="11" s="1"/>
  <c r="L123" i="11" a="1"/>
  <c r="L123" i="11" s="1"/>
  <c r="D123" i="11" a="1"/>
  <c r="D123" i="11" s="1"/>
  <c r="Z123" i="11" a="1"/>
  <c r="Z123" i="11" s="1"/>
  <c r="R123" i="11" a="1"/>
  <c r="R123" i="11" s="1"/>
  <c r="J123" i="11" a="1"/>
  <c r="J123" i="11" s="1"/>
  <c r="Y123" i="11" a="1"/>
  <c r="Y123" i="11" s="1"/>
  <c r="Q123" i="11" a="1"/>
  <c r="Q123" i="11" s="1"/>
  <c r="I123" i="11" a="1"/>
  <c r="I123" i="11" s="1"/>
  <c r="AA124" i="11" a="1"/>
  <c r="AA124" i="11" s="1"/>
  <c r="S124" i="11" a="1"/>
  <c r="S124" i="11" s="1"/>
  <c r="K124" i="11" a="1"/>
  <c r="K124" i="11" s="1"/>
  <c r="Z124" i="11" a="1"/>
  <c r="Z124" i="11" s="1"/>
  <c r="R124" i="11" a="1"/>
  <c r="R124" i="11" s="1"/>
  <c r="J124" i="11" a="1"/>
  <c r="J124" i="11" s="1"/>
  <c r="Y124" i="11" a="1"/>
  <c r="Y124" i="11" s="1"/>
  <c r="Q124" i="11" a="1"/>
  <c r="Q124" i="11" s="1"/>
  <c r="I124" i="11" a="1"/>
  <c r="I124" i="11" s="1"/>
  <c r="AF124" i="11" a="1"/>
  <c r="AF124" i="11" s="1"/>
  <c r="X124" i="11" a="1"/>
  <c r="X124" i="11" s="1"/>
  <c r="P124" i="11" a="1"/>
  <c r="P124" i="11" s="1"/>
  <c r="H124" i="11" a="1"/>
  <c r="H124" i="11" s="1"/>
  <c r="AE124" i="11" a="1"/>
  <c r="AE124" i="11" s="1"/>
  <c r="W124" i="11" a="1"/>
  <c r="W124" i="11" s="1"/>
  <c r="O124" i="11" a="1"/>
  <c r="O124" i="11" s="1"/>
  <c r="G124" i="11" a="1"/>
  <c r="G124" i="11" s="1"/>
  <c r="AC124" i="11" a="1"/>
  <c r="AC124" i="11" s="1"/>
  <c r="U124" i="11" a="1"/>
  <c r="U124" i="11" s="1"/>
  <c r="M124" i="11" a="1"/>
  <c r="M124" i="11" s="1"/>
  <c r="E124" i="11" a="1"/>
  <c r="E124" i="11" s="1"/>
  <c r="AB124" i="11" a="1"/>
  <c r="AB124" i="11" s="1"/>
  <c r="T124" i="11" a="1"/>
  <c r="T124" i="11" s="1"/>
  <c r="L124" i="11" a="1"/>
  <c r="L124" i="11" s="1"/>
  <c r="D124" i="11" a="1"/>
  <c r="D124" i="11" s="1"/>
  <c r="AD125" i="11" a="1"/>
  <c r="AD125" i="11" s="1"/>
  <c r="V125" i="11" a="1"/>
  <c r="V125" i="11" s="1"/>
  <c r="N125" i="11" a="1"/>
  <c r="N125" i="11" s="1"/>
  <c r="F125" i="11" a="1"/>
  <c r="F125" i="11" s="1"/>
  <c r="AC125" i="11" a="1"/>
  <c r="AC125" i="11" s="1"/>
  <c r="U125" i="11" a="1"/>
  <c r="U125" i="11" s="1"/>
  <c r="M125" i="11" a="1"/>
  <c r="M125" i="11" s="1"/>
  <c r="E125" i="11" a="1"/>
  <c r="E125" i="11" s="1"/>
  <c r="AB125" i="11" a="1"/>
  <c r="AB125" i="11" s="1"/>
  <c r="T125" i="11" a="1"/>
  <c r="T125" i="11" s="1"/>
  <c r="L125" i="11" a="1"/>
  <c r="L125" i="11" s="1"/>
  <c r="D125" i="11" a="1"/>
  <c r="D125" i="11" s="1"/>
  <c r="AA125" i="11" a="1"/>
  <c r="AA125" i="11" s="1"/>
  <c r="S125" i="11" a="1"/>
  <c r="S125" i="11" s="1"/>
  <c r="K125" i="11" a="1"/>
  <c r="K125" i="11" s="1"/>
  <c r="Z125" i="11" a="1"/>
  <c r="Z125" i="11" s="1"/>
  <c r="R125" i="11" a="1"/>
  <c r="R125" i="11" s="1"/>
  <c r="J125" i="11" a="1"/>
  <c r="J125" i="11" s="1"/>
  <c r="AF125" i="11" a="1"/>
  <c r="AF125" i="11" s="1"/>
  <c r="X125" i="11" a="1"/>
  <c r="X125" i="11" s="1"/>
  <c r="P125" i="11" a="1"/>
  <c r="P125" i="11" s="1"/>
  <c r="H125" i="11" a="1"/>
  <c r="H125" i="11" s="1"/>
  <c r="AE125" i="11" a="1"/>
  <c r="AE125" i="11" s="1"/>
  <c r="W125" i="11" a="1"/>
  <c r="W125" i="11" s="1"/>
  <c r="O125" i="11" a="1"/>
  <c r="O125" i="11" s="1"/>
  <c r="G125" i="11" a="1"/>
  <c r="G125" i="11" s="1"/>
  <c r="Y126" i="11" a="1"/>
  <c r="Y126" i="11" s="1"/>
  <c r="Q126" i="11" a="1"/>
  <c r="Q126" i="11" s="1"/>
  <c r="I126" i="11" a="1"/>
  <c r="I126" i="11" s="1"/>
  <c r="AF126" i="11" a="1"/>
  <c r="AF126" i="11" s="1"/>
  <c r="X126" i="11" a="1"/>
  <c r="X126" i="11" s="1"/>
  <c r="P126" i="11" a="1"/>
  <c r="P126" i="11" s="1"/>
  <c r="H126" i="11" a="1"/>
  <c r="H126" i="11" s="1"/>
  <c r="AE126" i="11" a="1"/>
  <c r="AE126" i="11" s="1"/>
  <c r="W126" i="11" a="1"/>
  <c r="W126" i="11" s="1"/>
  <c r="O126" i="11" a="1"/>
  <c r="O126" i="11" s="1"/>
  <c r="G126" i="11" a="1"/>
  <c r="G126" i="11" s="1"/>
  <c r="AD126" i="11" a="1"/>
  <c r="AD126" i="11" s="1"/>
  <c r="V126" i="11" a="1"/>
  <c r="V126" i="11" s="1"/>
  <c r="N126" i="11" a="1"/>
  <c r="N126" i="11" s="1"/>
  <c r="F126" i="11" a="1"/>
  <c r="F126" i="11" s="1"/>
  <c r="AC126" i="11" a="1"/>
  <c r="AC126" i="11" s="1"/>
  <c r="U126" i="11" a="1"/>
  <c r="U126" i="11" s="1"/>
  <c r="M126" i="11" a="1"/>
  <c r="M126" i="11" s="1"/>
  <c r="E126" i="11" a="1"/>
  <c r="E126" i="11" s="1"/>
  <c r="AA126" i="11" a="1"/>
  <c r="AA126" i="11" s="1"/>
  <c r="S126" i="11" a="1"/>
  <c r="S126" i="11" s="1"/>
  <c r="K126" i="11" a="1"/>
  <c r="K126" i="11" s="1"/>
  <c r="Z126" i="11" a="1"/>
  <c r="Z126" i="11" s="1"/>
  <c r="R126" i="11" a="1"/>
  <c r="R126" i="11" s="1"/>
  <c r="J126" i="11" a="1"/>
  <c r="J126" i="11" s="1"/>
  <c r="AB127" i="11" a="1"/>
  <c r="AB127" i="11" s="1"/>
  <c r="T127" i="11" a="1"/>
  <c r="T127" i="11" s="1"/>
  <c r="L127" i="11" a="1"/>
  <c r="L127" i="11" s="1"/>
  <c r="D127" i="11" a="1"/>
  <c r="D127" i="11" s="1"/>
  <c r="AA127" i="11" a="1"/>
  <c r="AA127" i="11" s="1"/>
  <c r="S127" i="11" a="1"/>
  <c r="S127" i="11" s="1"/>
  <c r="K127" i="11" a="1"/>
  <c r="K127" i="11" s="1"/>
  <c r="Z127" i="11" a="1"/>
  <c r="Z127" i="11" s="1"/>
  <c r="R127" i="11" a="1"/>
  <c r="R127" i="11" s="1"/>
  <c r="J127" i="11" a="1"/>
  <c r="J127" i="11" s="1"/>
  <c r="Y127" i="11" a="1"/>
  <c r="Y127" i="11" s="1"/>
  <c r="Q127" i="11" a="1"/>
  <c r="Q127" i="11" s="1"/>
  <c r="I127" i="11" a="1"/>
  <c r="I127" i="11" s="1"/>
  <c r="AF127" i="11" a="1"/>
  <c r="AF127" i="11" s="1"/>
  <c r="X127" i="11" a="1"/>
  <c r="X127" i="11" s="1"/>
  <c r="P127" i="11" a="1"/>
  <c r="P127" i="11" s="1"/>
  <c r="H127" i="11" a="1"/>
  <c r="H127" i="11" s="1"/>
  <c r="AD127" i="11" a="1"/>
  <c r="AD127" i="11" s="1"/>
  <c r="V127" i="11" a="1"/>
  <c r="V127" i="11" s="1"/>
  <c r="N127" i="11" a="1"/>
  <c r="N127" i="11" s="1"/>
  <c r="F127" i="11" a="1"/>
  <c r="F127" i="11" s="1"/>
  <c r="AC127" i="11" a="1"/>
  <c r="AC127" i="11" s="1"/>
  <c r="U127" i="11" a="1"/>
  <c r="U127" i="11" s="1"/>
  <c r="M127" i="11" a="1"/>
  <c r="M127" i="11" s="1"/>
  <c r="E127" i="11" a="1"/>
  <c r="E127" i="11" s="1"/>
  <c r="AE128" i="11" a="1"/>
  <c r="AE128" i="11" s="1"/>
  <c r="W128" i="11" a="1"/>
  <c r="W128" i="11" s="1"/>
  <c r="AD128" i="11" a="1"/>
  <c r="AD128" i="11" s="1"/>
  <c r="V128" i="11" a="1"/>
  <c r="V128" i="11" s="1"/>
  <c r="AB128" i="11" a="1"/>
  <c r="AB128" i="11" s="1"/>
  <c r="Y128" i="11" a="1"/>
  <c r="Y128" i="11" s="1"/>
  <c r="O128" i="11" a="1"/>
  <c r="O128" i="11" s="1"/>
  <c r="G128" i="11" a="1"/>
  <c r="G128" i="11" s="1"/>
  <c r="X128" i="11" a="1"/>
  <c r="X128" i="11" s="1"/>
  <c r="N128" i="11" a="1"/>
  <c r="N128" i="11" s="1"/>
  <c r="F128" i="11" a="1"/>
  <c r="F128" i="11" s="1"/>
  <c r="U128" i="11" a="1"/>
  <c r="U128" i="11" s="1"/>
  <c r="M128" i="11" a="1"/>
  <c r="M128" i="11" s="1"/>
  <c r="E128" i="11" a="1"/>
  <c r="E128" i="11" s="1"/>
  <c r="T128" i="11" a="1"/>
  <c r="T128" i="11" s="1"/>
  <c r="L128" i="11" a="1"/>
  <c r="L128" i="11" s="1"/>
  <c r="D128" i="11" a="1"/>
  <c r="D128" i="11" s="1"/>
  <c r="AF128" i="11" a="1"/>
  <c r="AF128" i="11" s="1"/>
  <c r="S128" i="11" a="1"/>
  <c r="S128" i="11" s="1"/>
  <c r="K128" i="11" a="1"/>
  <c r="K128" i="11" s="1"/>
  <c r="AA128" i="11" a="1"/>
  <c r="AA128" i="11" s="1"/>
  <c r="Q128" i="11" a="1"/>
  <c r="Q128" i="11" s="1"/>
  <c r="I128" i="11" a="1"/>
  <c r="I128" i="11" s="1"/>
  <c r="Z128" i="11" a="1"/>
  <c r="Z128" i="11" s="1"/>
  <c r="P128" i="11" a="1"/>
  <c r="P128" i="11" s="1"/>
  <c r="H128" i="11" a="1"/>
  <c r="H128" i="11" s="1"/>
  <c r="Z129" i="11" a="1"/>
  <c r="Z129" i="11" s="1"/>
  <c r="R129" i="11" a="1"/>
  <c r="R129" i="11" s="1"/>
  <c r="J129" i="11" a="1"/>
  <c r="J129" i="11" s="1"/>
  <c r="Y129" i="11" a="1"/>
  <c r="Y129" i="11" s="1"/>
  <c r="Q129" i="11" a="1"/>
  <c r="Q129" i="11" s="1"/>
  <c r="I129" i="11" a="1"/>
  <c r="I129" i="11" s="1"/>
  <c r="AE129" i="11" a="1"/>
  <c r="AE129" i="11" s="1"/>
  <c r="W129" i="11" a="1"/>
  <c r="W129" i="11" s="1"/>
  <c r="O129" i="11" a="1"/>
  <c r="O129" i="11" s="1"/>
  <c r="G129" i="11" a="1"/>
  <c r="G129" i="11" s="1"/>
  <c r="U129" i="11" a="1"/>
  <c r="U129" i="11" s="1"/>
  <c r="H129" i="11" a="1"/>
  <c r="H129" i="11" s="1"/>
  <c r="AF129" i="11" a="1"/>
  <c r="AF129" i="11" s="1"/>
  <c r="T129" i="11" a="1"/>
  <c r="T129" i="11" s="1"/>
  <c r="F129" i="11" a="1"/>
  <c r="F129" i="11" s="1"/>
  <c r="AD129" i="11" a="1"/>
  <c r="AD129" i="11" s="1"/>
  <c r="S129" i="11" a="1"/>
  <c r="S129" i="11" s="1"/>
  <c r="E129" i="11" a="1"/>
  <c r="E129" i="11" s="1"/>
  <c r="AC129" i="11" a="1"/>
  <c r="AC129" i="11" s="1"/>
  <c r="P129" i="11" a="1"/>
  <c r="P129" i="11" s="1"/>
  <c r="D129" i="11" a="1"/>
  <c r="D129" i="11" s="1"/>
  <c r="AB129" i="11" a="1"/>
  <c r="AB129" i="11" s="1"/>
  <c r="N129" i="11" a="1"/>
  <c r="N129" i="11" s="1"/>
  <c r="X129" i="11" a="1"/>
  <c r="X129" i="11" s="1"/>
  <c r="L129" i="11" a="1"/>
  <c r="L129" i="11" s="1"/>
  <c r="V129" i="11" a="1"/>
  <c r="V129" i="11" s="1"/>
  <c r="K129" i="11" a="1"/>
  <c r="K129" i="11" s="1"/>
  <c r="AC130" i="11" a="1"/>
  <c r="AC130" i="11" s="1"/>
  <c r="U130" i="11" a="1"/>
  <c r="U130" i="11" s="1"/>
  <c r="M130" i="11" a="1"/>
  <c r="M130" i="11" s="1"/>
  <c r="E130" i="11" a="1"/>
  <c r="E130" i="11" s="1"/>
  <c r="AB130" i="11" a="1"/>
  <c r="AB130" i="11" s="1"/>
  <c r="T130" i="11" a="1"/>
  <c r="T130" i="11" s="1"/>
  <c r="L130" i="11" a="1"/>
  <c r="L130" i="11" s="1"/>
  <c r="D130" i="11" a="1"/>
  <c r="D130" i="11" s="1"/>
  <c r="Z130" i="11" a="1"/>
  <c r="Z130" i="11" s="1"/>
  <c r="R130" i="11" a="1"/>
  <c r="R130" i="11" s="1"/>
  <c r="J130" i="11" a="1"/>
  <c r="J130" i="11" s="1"/>
  <c r="AE130" i="11" a="1"/>
  <c r="AE130" i="11" s="1"/>
  <c r="Q130" i="11" a="1"/>
  <c r="Q130" i="11" s="1"/>
  <c r="F130" i="11" a="1"/>
  <c r="F130" i="11" s="1"/>
  <c r="AD130" i="11" a="1"/>
  <c r="AD130" i="11" s="1"/>
  <c r="P130" i="11" a="1"/>
  <c r="P130" i="11" s="1"/>
  <c r="AA130" i="11" a="1"/>
  <c r="AA130" i="11" s="1"/>
  <c r="O130" i="11" a="1"/>
  <c r="O130" i="11" s="1"/>
  <c r="Y130" i="11" a="1"/>
  <c r="Y130" i="11" s="1"/>
  <c r="N130" i="11" a="1"/>
  <c r="N130" i="11" s="1"/>
  <c r="X130" i="11" a="1"/>
  <c r="X130" i="11" s="1"/>
  <c r="K130" i="11" a="1"/>
  <c r="K130" i="11" s="1"/>
  <c r="V130" i="11" a="1"/>
  <c r="V130" i="11" s="1"/>
  <c r="H130" i="11" a="1"/>
  <c r="H130" i="11" s="1"/>
  <c r="AF130" i="11" a="1"/>
  <c r="AF130" i="11" s="1"/>
  <c r="S130" i="11" a="1"/>
  <c r="S130" i="11" s="1"/>
  <c r="G130" i="11" a="1"/>
  <c r="G130" i="11" s="1"/>
  <c r="Z131" i="11" a="1"/>
  <c r="Z131" i="11" s="1"/>
  <c r="R131" i="11" a="1"/>
  <c r="R131" i="11" s="1"/>
  <c r="J131" i="11" a="1"/>
  <c r="J131" i="11" s="1"/>
  <c r="AF131" i="11" a="1"/>
  <c r="AF131" i="11" s="1"/>
  <c r="X131" i="11" a="1"/>
  <c r="X131" i="11" s="1"/>
  <c r="P131" i="11" a="1"/>
  <c r="P131" i="11" s="1"/>
  <c r="H131" i="11" a="1"/>
  <c r="H131" i="11" s="1"/>
  <c r="AE131" i="11" a="1"/>
  <c r="AE131" i="11" s="1"/>
  <c r="W131" i="11" a="1"/>
  <c r="W131" i="11" s="1"/>
  <c r="O131" i="11" a="1"/>
  <c r="O131" i="11" s="1"/>
  <c r="G131" i="11" a="1"/>
  <c r="G131" i="11" s="1"/>
  <c r="AC131" i="11" a="1"/>
  <c r="AC131" i="11" s="1"/>
  <c r="U131" i="11" a="1"/>
  <c r="U131" i="11" s="1"/>
  <c r="M131" i="11" a="1"/>
  <c r="M131" i="11" s="1"/>
  <c r="E131" i="11" a="1"/>
  <c r="E131" i="11" s="1"/>
  <c r="Q131" i="11" a="1"/>
  <c r="Q131" i="11" s="1"/>
  <c r="AD131" i="11" a="1"/>
  <c r="AD131" i="11" s="1"/>
  <c r="N131" i="11" a="1"/>
  <c r="N131" i="11" s="1"/>
  <c r="AB131" i="11" a="1"/>
  <c r="AB131" i="11" s="1"/>
  <c r="L131" i="11" a="1"/>
  <c r="L131" i="11" s="1"/>
  <c r="AA131" i="11" a="1"/>
  <c r="AA131" i="11" s="1"/>
  <c r="K131" i="11" a="1"/>
  <c r="K131" i="11" s="1"/>
  <c r="Y131" i="11" a="1"/>
  <c r="Y131" i="11" s="1"/>
  <c r="I131" i="11" a="1"/>
  <c r="I131" i="11" s="1"/>
  <c r="T131" i="11" a="1"/>
  <c r="T131" i="11" s="1"/>
  <c r="D131" i="11" a="1"/>
  <c r="D131" i="11" s="1"/>
  <c r="S131" i="11" a="1"/>
  <c r="S131" i="11" s="1"/>
  <c r="AC132" i="11" a="1"/>
  <c r="AC132" i="11" s="1"/>
  <c r="U132" i="11" a="1"/>
  <c r="U132" i="11" s="1"/>
  <c r="M132" i="11" a="1"/>
  <c r="M132" i="11" s="1"/>
  <c r="E132" i="11" a="1"/>
  <c r="E132" i="11" s="1"/>
  <c r="AB132" i="11" a="1"/>
  <c r="AB132" i="11" s="1"/>
  <c r="T132" i="11" a="1"/>
  <c r="T132" i="11" s="1"/>
  <c r="AA132" i="11" a="1"/>
  <c r="AA132" i="11" s="1"/>
  <c r="S132" i="11" a="1"/>
  <c r="S132" i="11" s="1"/>
  <c r="K132" i="11" a="1"/>
  <c r="K132" i="11" s="1"/>
  <c r="Z132" i="11" a="1"/>
  <c r="Z132" i="11" s="1"/>
  <c r="R132" i="11" a="1"/>
  <c r="R132" i="11" s="1"/>
  <c r="J132" i="11" a="1"/>
  <c r="J132" i="11" s="1"/>
  <c r="Y132" i="11" a="1"/>
  <c r="Y132" i="11" s="1"/>
  <c r="Q132" i="11" a="1"/>
  <c r="Q132" i="11" s="1"/>
  <c r="I132" i="11" a="1"/>
  <c r="I132" i="11" s="1"/>
  <c r="AF132" i="11" a="1"/>
  <c r="AF132" i="11" s="1"/>
  <c r="X132" i="11" a="1"/>
  <c r="X132" i="11" s="1"/>
  <c r="P132" i="11" a="1"/>
  <c r="P132" i="11" s="1"/>
  <c r="H132" i="11" a="1"/>
  <c r="H132" i="11" s="1"/>
  <c r="AD132" i="11" a="1"/>
  <c r="AD132" i="11" s="1"/>
  <c r="D132" i="11" a="1"/>
  <c r="D132" i="11" s="1"/>
  <c r="W132" i="11" a="1"/>
  <c r="W132" i="11" s="1"/>
  <c r="V132" i="11" a="1"/>
  <c r="V132" i="11" s="1"/>
  <c r="O132" i="11" a="1"/>
  <c r="O132" i="11" s="1"/>
  <c r="N132" i="11" a="1"/>
  <c r="N132" i="11" s="1"/>
  <c r="G132" i="11" a="1"/>
  <c r="G132" i="11" s="1"/>
  <c r="AE132" i="11" a="1"/>
  <c r="AE132" i="11" s="1"/>
  <c r="F132" i="11" a="1"/>
  <c r="F132" i="11" s="1"/>
  <c r="AF133" i="11" a="1"/>
  <c r="AF133" i="11" s="1"/>
  <c r="X133" i="11" a="1"/>
  <c r="X133" i="11" s="1"/>
  <c r="P133" i="11" a="1"/>
  <c r="P133" i="11" s="1"/>
  <c r="H133" i="11" a="1"/>
  <c r="H133" i="11" s="1"/>
  <c r="AE133" i="11" a="1"/>
  <c r="AE133" i="11" s="1"/>
  <c r="W133" i="11" a="1"/>
  <c r="W133" i="11" s="1"/>
  <c r="O133" i="11" a="1"/>
  <c r="O133" i="11" s="1"/>
  <c r="G133" i="11" a="1"/>
  <c r="G133" i="11" s="1"/>
  <c r="AD133" i="11" a="1"/>
  <c r="AD133" i="11" s="1"/>
  <c r="V133" i="11" a="1"/>
  <c r="V133" i="11" s="1"/>
  <c r="N133" i="11" a="1"/>
  <c r="N133" i="11" s="1"/>
  <c r="F133" i="11" a="1"/>
  <c r="F133" i="11" s="1"/>
  <c r="AC133" i="11" a="1"/>
  <c r="AC133" i="11" s="1"/>
  <c r="U133" i="11" a="1"/>
  <c r="U133" i="11" s="1"/>
  <c r="M133" i="11" a="1"/>
  <c r="M133" i="11" s="1"/>
  <c r="E133" i="11" a="1"/>
  <c r="E133" i="11" s="1"/>
  <c r="AB133" i="11" a="1"/>
  <c r="AB133" i="11" s="1"/>
  <c r="T133" i="11" a="1"/>
  <c r="T133" i="11" s="1"/>
  <c r="L133" i="11" a="1"/>
  <c r="L133" i="11" s="1"/>
  <c r="D133" i="11" a="1"/>
  <c r="D133" i="11" s="1"/>
  <c r="AA133" i="11" a="1"/>
  <c r="AA133" i="11" s="1"/>
  <c r="S133" i="11" a="1"/>
  <c r="S133" i="11" s="1"/>
  <c r="K133" i="11" a="1"/>
  <c r="K133" i="11" s="1"/>
  <c r="Z133" i="11" a="1"/>
  <c r="Z133" i="11" s="1"/>
  <c r="Y133" i="11" a="1"/>
  <c r="Y133" i="11" s="1"/>
  <c r="R133" i="11" a="1"/>
  <c r="R133" i="11" s="1"/>
  <c r="Q133" i="11" a="1"/>
  <c r="Q133" i="11" s="1"/>
  <c r="I133" i="11" a="1"/>
  <c r="I133" i="11" s="1"/>
  <c r="AA134" i="11" a="1"/>
  <c r="AA134" i="11" s="1"/>
  <c r="S134" i="11" a="1"/>
  <c r="S134" i="11" s="1"/>
  <c r="K134" i="11" a="1"/>
  <c r="K134" i="11" s="1"/>
  <c r="Z134" i="11" a="1"/>
  <c r="Z134" i="11" s="1"/>
  <c r="R134" i="11" a="1"/>
  <c r="R134" i="11" s="1"/>
  <c r="J134" i="11" a="1"/>
  <c r="J134" i="11" s="1"/>
  <c r="Y134" i="11" a="1"/>
  <c r="Y134" i="11" s="1"/>
  <c r="Q134" i="11" a="1"/>
  <c r="Q134" i="11" s="1"/>
  <c r="I134" i="11" a="1"/>
  <c r="I134" i="11" s="1"/>
  <c r="AF134" i="11" a="1"/>
  <c r="AF134" i="11" s="1"/>
  <c r="X134" i="11" a="1"/>
  <c r="X134" i="11" s="1"/>
  <c r="P134" i="11" a="1"/>
  <c r="P134" i="11" s="1"/>
  <c r="H134" i="11" a="1"/>
  <c r="H134" i="11" s="1"/>
  <c r="AE134" i="11" a="1"/>
  <c r="AE134" i="11" s="1"/>
  <c r="W134" i="11" a="1"/>
  <c r="W134" i="11" s="1"/>
  <c r="O134" i="11" a="1"/>
  <c r="O134" i="11" s="1"/>
  <c r="G134" i="11" a="1"/>
  <c r="G134" i="11" s="1"/>
  <c r="AD134" i="11" a="1"/>
  <c r="AD134" i="11" s="1"/>
  <c r="V134" i="11" a="1"/>
  <c r="V134" i="11" s="1"/>
  <c r="N134" i="11" a="1"/>
  <c r="N134" i="11" s="1"/>
  <c r="F134" i="11" a="1"/>
  <c r="F134" i="11" s="1"/>
  <c r="D134" i="11" a="1"/>
  <c r="D134" i="11" s="1"/>
  <c r="AC134" i="11" a="1"/>
  <c r="AC134" i="11" s="1"/>
  <c r="AB134" i="11" a="1"/>
  <c r="AB134" i="11" s="1"/>
  <c r="U134" i="11" a="1"/>
  <c r="U134" i="11" s="1"/>
  <c r="T134" i="11" a="1"/>
  <c r="T134" i="11" s="1"/>
  <c r="L134" i="11" a="1"/>
  <c r="L134" i="11" s="1"/>
  <c r="E134" i="11" a="1"/>
  <c r="E134" i="11" s="1"/>
  <c r="AD135" i="11" a="1"/>
  <c r="AD135" i="11" s="1"/>
  <c r="V135" i="11" a="1"/>
  <c r="V135" i="11" s="1"/>
  <c r="N135" i="11" a="1"/>
  <c r="N135" i="11" s="1"/>
  <c r="F135" i="11" a="1"/>
  <c r="F135" i="11" s="1"/>
  <c r="AC135" i="11" a="1"/>
  <c r="AC135" i="11" s="1"/>
  <c r="U135" i="11" a="1"/>
  <c r="U135" i="11" s="1"/>
  <c r="M135" i="11" a="1"/>
  <c r="M135" i="11" s="1"/>
  <c r="E135" i="11" a="1"/>
  <c r="E135" i="11" s="1"/>
  <c r="AB135" i="11" a="1"/>
  <c r="AB135" i="11" s="1"/>
  <c r="T135" i="11" a="1"/>
  <c r="T135" i="11" s="1"/>
  <c r="L135" i="11" a="1"/>
  <c r="L135" i="11" s="1"/>
  <c r="D135" i="11" a="1"/>
  <c r="D135" i="11" s="1"/>
  <c r="AA135" i="11" a="1"/>
  <c r="AA135" i="11" s="1"/>
  <c r="S135" i="11" a="1"/>
  <c r="S135" i="11" s="1"/>
  <c r="K135" i="11" a="1"/>
  <c r="K135" i="11" s="1"/>
  <c r="Z135" i="11" a="1"/>
  <c r="Z135" i="11" s="1"/>
  <c r="R135" i="11" a="1"/>
  <c r="R135" i="11" s="1"/>
  <c r="J135" i="11" a="1"/>
  <c r="J135" i="11" s="1"/>
  <c r="Y135" i="11" a="1"/>
  <c r="Y135" i="11" s="1"/>
  <c r="Q135" i="11" a="1"/>
  <c r="Q135" i="11" s="1"/>
  <c r="I135" i="11" a="1"/>
  <c r="I135" i="11" s="1"/>
  <c r="G135" i="11" a="1"/>
  <c r="G135" i="11" s="1"/>
  <c r="AF135" i="11" a="1"/>
  <c r="AF135" i="11" s="1"/>
  <c r="AE135" i="11" a="1"/>
  <c r="AE135" i="11" s="1"/>
  <c r="X135" i="11" a="1"/>
  <c r="X135" i="11" s="1"/>
  <c r="W135" i="11" a="1"/>
  <c r="W135" i="11" s="1"/>
  <c r="O135" i="11" a="1"/>
  <c r="O135" i="11" s="1"/>
  <c r="H135" i="11" a="1"/>
  <c r="H135" i="11" s="1"/>
  <c r="Z136" i="11" a="1"/>
  <c r="Z136" i="11" s="1"/>
  <c r="R136" i="11" a="1"/>
  <c r="R136" i="11" s="1"/>
  <c r="J136" i="11" a="1"/>
  <c r="J136" i="11" s="1"/>
  <c r="AG136" i="11" a="1"/>
  <c r="AG136" i="11" s="1"/>
  <c r="Y136" i="11" a="1"/>
  <c r="Y136" i="11" s="1"/>
  <c r="Q136" i="11" a="1"/>
  <c r="Q136" i="11" s="1"/>
  <c r="I136" i="11" a="1"/>
  <c r="I136" i="11" s="1"/>
  <c r="AF136" i="11" a="1"/>
  <c r="AF136" i="11" s="1"/>
  <c r="X136" i="11" a="1"/>
  <c r="X136" i="11" s="1"/>
  <c r="P136" i="11" a="1"/>
  <c r="P136" i="11" s="1"/>
  <c r="H136" i="11" a="1"/>
  <c r="H136" i="11" s="1"/>
  <c r="AE136" i="11" a="1"/>
  <c r="AE136" i="11" s="1"/>
  <c r="W136" i="11" a="1"/>
  <c r="W136" i="11" s="1"/>
  <c r="O136" i="11" a="1"/>
  <c r="O136" i="11" s="1"/>
  <c r="G136" i="11" a="1"/>
  <c r="G136" i="11" s="1"/>
  <c r="AD136" i="11" a="1"/>
  <c r="AD136" i="11" s="1"/>
  <c r="V136" i="11" a="1"/>
  <c r="V136" i="11" s="1"/>
  <c r="N136" i="11" a="1"/>
  <c r="N136" i="11" s="1"/>
  <c r="F136" i="11" a="1"/>
  <c r="F136" i="11" s="1"/>
  <c r="AC136" i="11" a="1"/>
  <c r="AC136" i="11" s="1"/>
  <c r="U136" i="11" a="1"/>
  <c r="U136" i="11" s="1"/>
  <c r="M136" i="11" a="1"/>
  <c r="M136" i="11" s="1"/>
  <c r="E136" i="11" a="1"/>
  <c r="E136" i="11" s="1"/>
  <c r="AB136" i="11" a="1"/>
  <c r="AB136" i="11" s="1"/>
  <c r="T136" i="11" a="1"/>
  <c r="T136" i="11" s="1"/>
  <c r="L136" i="11" a="1"/>
  <c r="L136" i="11" s="1"/>
  <c r="D136" i="11" a="1"/>
  <c r="D136" i="11" s="1"/>
  <c r="K136" i="11" a="1"/>
  <c r="K136" i="11" s="1"/>
  <c r="AA136" i="11" a="1"/>
  <c r="AA136" i="11" s="1"/>
  <c r="S136" i="11" a="1"/>
  <c r="S136" i="11" s="1"/>
  <c r="C136" i="11"/>
  <c r="C128" i="11"/>
  <c r="C120" i="11"/>
  <c r="C112" i="11"/>
  <c r="E106" i="11" a="1"/>
  <c r="E106" i="11" s="1"/>
  <c r="M106" i="11" a="1"/>
  <c r="M106" i="11" s="1"/>
  <c r="U106" i="11" a="1"/>
  <c r="U106" i="11" s="1"/>
  <c r="AC106" i="11" a="1"/>
  <c r="AC106" i="11" s="1"/>
  <c r="I107" i="11" a="1"/>
  <c r="I107" i="11" s="1"/>
  <c r="Q107" i="11" a="1"/>
  <c r="Q107" i="11" s="1"/>
  <c r="Y107" i="11" a="1"/>
  <c r="Y107" i="11" s="1"/>
  <c r="D108" i="11" a="1"/>
  <c r="D108" i="11" s="1"/>
  <c r="M108" i="11" a="1"/>
  <c r="M108" i="11" s="1"/>
  <c r="U108" i="11" a="1"/>
  <c r="U108" i="11" s="1"/>
  <c r="AC108" i="11" a="1"/>
  <c r="AC108" i="11" s="1"/>
  <c r="I109" i="11" a="1"/>
  <c r="I109" i="11" s="1"/>
  <c r="Q109" i="11" a="1"/>
  <c r="Q109" i="11" s="1"/>
  <c r="Y109" i="11" a="1"/>
  <c r="Y109" i="11" s="1"/>
  <c r="D110" i="11" a="1"/>
  <c r="D110" i="11" s="1"/>
  <c r="P110" i="11" a="1"/>
  <c r="P110" i="11" s="1"/>
  <c r="AB110" i="11" a="1"/>
  <c r="AB110" i="11" s="1"/>
  <c r="P111" i="11" a="1"/>
  <c r="P111" i="11" s="1"/>
  <c r="D112" i="11" a="1"/>
  <c r="D112" i="11" s="1"/>
  <c r="N113" i="11" a="1"/>
  <c r="N113" i="11" s="1"/>
  <c r="T115" i="11" a="1"/>
  <c r="T115" i="11" s="1"/>
  <c r="Y117" i="11" a="1"/>
  <c r="Y117" i="11" s="1"/>
  <c r="AE119" i="11" a="1"/>
  <c r="AE119" i="11" s="1"/>
  <c r="H122" i="11" a="1"/>
  <c r="H122" i="11" s="1"/>
  <c r="N124" i="11" a="1"/>
  <c r="N124" i="11" s="1"/>
  <c r="T126" i="11" a="1"/>
  <c r="T126" i="11" s="1"/>
  <c r="AC128" i="11" a="1"/>
  <c r="AC128" i="11" s="1"/>
  <c r="J133" i="11" a="1"/>
  <c r="J133" i="11" s="1"/>
  <c r="Y106" i="11" a="1"/>
  <c r="Y106" i="11" s="1"/>
  <c r="R106" i="11" a="1"/>
  <c r="R106" i="11" s="1"/>
  <c r="Z108" i="11" a="1"/>
  <c r="Z108" i="11" s="1"/>
  <c r="K110" i="11" a="1"/>
  <c r="K110" i="11" s="1"/>
  <c r="C135" i="11"/>
  <c r="C127" i="11"/>
  <c r="C119" i="11"/>
  <c r="C111" i="11"/>
  <c r="F106" i="11" a="1"/>
  <c r="F106" i="11" s="1"/>
  <c r="N106" i="11" a="1"/>
  <c r="N106" i="11" s="1"/>
  <c r="V106" i="11" a="1"/>
  <c r="V106" i="11" s="1"/>
  <c r="AD106" i="11" a="1"/>
  <c r="AD106" i="11" s="1"/>
  <c r="J107" i="11" a="1"/>
  <c r="J107" i="11" s="1"/>
  <c r="R107" i="11" a="1"/>
  <c r="R107" i="11" s="1"/>
  <c r="Z107" i="11" a="1"/>
  <c r="Z107" i="11" s="1"/>
  <c r="F108" i="11" a="1"/>
  <c r="F108" i="11" s="1"/>
  <c r="N108" i="11" a="1"/>
  <c r="N108" i="11" s="1"/>
  <c r="V108" i="11" a="1"/>
  <c r="V108" i="11" s="1"/>
  <c r="AD108" i="11" a="1"/>
  <c r="AD108" i="11" s="1"/>
  <c r="J109" i="11" a="1"/>
  <c r="J109" i="11" s="1"/>
  <c r="R109" i="11" a="1"/>
  <c r="R109" i="11" s="1"/>
  <c r="Z109" i="11" a="1"/>
  <c r="Z109" i="11" s="1"/>
  <c r="E110" i="11" a="1"/>
  <c r="E110" i="11" s="1"/>
  <c r="R110" i="11" a="1"/>
  <c r="R110" i="11" s="1"/>
  <c r="AC110" i="11" a="1"/>
  <c r="AC110" i="11" s="1"/>
  <c r="Q111" i="11" a="1"/>
  <c r="Q111" i="11" s="1"/>
  <c r="G112" i="11" a="1"/>
  <c r="G112" i="11" s="1"/>
  <c r="V113" i="11" a="1"/>
  <c r="V113" i="11" s="1"/>
  <c r="AB115" i="11" a="1"/>
  <c r="AB115" i="11" s="1"/>
  <c r="D118" i="11" a="1"/>
  <c r="D118" i="11" s="1"/>
  <c r="J120" i="11" a="1"/>
  <c r="J120" i="11" s="1"/>
  <c r="P122" i="11" a="1"/>
  <c r="P122" i="11" s="1"/>
  <c r="V124" i="11" a="1"/>
  <c r="V124" i="11" s="1"/>
  <c r="AB126" i="11" a="1"/>
  <c r="AB126" i="11" s="1"/>
  <c r="M129" i="11" a="1"/>
  <c r="M129" i="11" s="1"/>
  <c r="M134" i="11" a="1"/>
  <c r="M134" i="11" s="1"/>
  <c r="AC107" i="11" a="1"/>
  <c r="AC107" i="11" s="1"/>
  <c r="M109" i="11" a="1"/>
  <c r="M109" i="11" s="1"/>
  <c r="S112" i="11" a="1"/>
  <c r="S112" i="11" s="1"/>
  <c r="N107" i="11" a="1"/>
  <c r="N107" i="11" s="1"/>
  <c r="AD109" i="11" a="1"/>
  <c r="AD109" i="11" s="1"/>
  <c r="AG108" i="11" a="1"/>
  <c r="AG108" i="11" s="1"/>
  <c r="C134" i="11"/>
  <c r="C126" i="11"/>
  <c r="C118" i="11"/>
  <c r="C110" i="11"/>
  <c r="G106" i="11" a="1"/>
  <c r="G106" i="11" s="1"/>
  <c r="O106" i="11" a="1"/>
  <c r="O106" i="11" s="1"/>
  <c r="W106" i="11" a="1"/>
  <c r="W106" i="11" s="1"/>
  <c r="AE106" i="11" a="1"/>
  <c r="AE106" i="11" s="1"/>
  <c r="K107" i="11" a="1"/>
  <c r="K107" i="11" s="1"/>
  <c r="S107" i="11" a="1"/>
  <c r="S107" i="11" s="1"/>
  <c r="AA107" i="11" a="1"/>
  <c r="AA107" i="11" s="1"/>
  <c r="G108" i="11" a="1"/>
  <c r="G108" i="11" s="1"/>
  <c r="O108" i="11" a="1"/>
  <c r="O108" i="11" s="1"/>
  <c r="W108" i="11" a="1"/>
  <c r="W108" i="11" s="1"/>
  <c r="AE108" i="11" a="1"/>
  <c r="AE108" i="11" s="1"/>
  <c r="K109" i="11" a="1"/>
  <c r="K109" i="11" s="1"/>
  <c r="S109" i="11" a="1"/>
  <c r="S109" i="11" s="1"/>
  <c r="AA109" i="11" a="1"/>
  <c r="AA109" i="11" s="1"/>
  <c r="F110" i="11" a="1"/>
  <c r="F110" i="11" s="1"/>
  <c r="S110" i="11" a="1"/>
  <c r="S110" i="11" s="1"/>
  <c r="AF110" i="11" a="1"/>
  <c r="AF110" i="11" s="1"/>
  <c r="T111" i="11" a="1"/>
  <c r="T111" i="11" s="1"/>
  <c r="K112" i="11" a="1"/>
  <c r="K112" i="11" s="1"/>
  <c r="AD113" i="11" a="1"/>
  <c r="AD113" i="11" s="1"/>
  <c r="G116" i="11" a="1"/>
  <c r="G116" i="11" s="1"/>
  <c r="L118" i="11" a="1"/>
  <c r="L118" i="11" s="1"/>
  <c r="R120" i="11" a="1"/>
  <c r="R120" i="11" s="1"/>
  <c r="X122" i="11" a="1"/>
  <c r="X122" i="11" s="1"/>
  <c r="AD124" i="11" a="1"/>
  <c r="AD124" i="11" s="1"/>
  <c r="G127" i="11" a="1"/>
  <c r="G127" i="11" s="1"/>
  <c r="AA129" i="11" a="1"/>
  <c r="AA129" i="11" s="1"/>
  <c r="P135" i="11" a="1"/>
  <c r="P135" i="11" s="1"/>
  <c r="Q125" i="11" a="1"/>
  <c r="Q125" i="11" s="1"/>
  <c r="H106" i="11" a="1"/>
  <c r="H106" i="11" s="1"/>
  <c r="P106" i="11" a="1"/>
  <c r="P106" i="11" s="1"/>
  <c r="X106" i="11" a="1"/>
  <c r="X106" i="11" s="1"/>
  <c r="L107" i="11" a="1"/>
  <c r="L107" i="11" s="1"/>
  <c r="T107" i="11" a="1"/>
  <c r="T107" i="11" s="1"/>
  <c r="P108" i="11" a="1"/>
  <c r="P108" i="11" s="1"/>
  <c r="X108" i="11" a="1"/>
  <c r="X108" i="11" s="1"/>
  <c r="AF108" i="11" a="1"/>
  <c r="AF108" i="11" s="1"/>
  <c r="L109" i="11" a="1"/>
  <c r="L109" i="11" s="1"/>
  <c r="T109" i="11" a="1"/>
  <c r="T109" i="11" s="1"/>
  <c r="AB109" i="11" a="1"/>
  <c r="AB109" i="11" s="1"/>
  <c r="H110" i="11" a="1"/>
  <c r="H110" i="11" s="1"/>
  <c r="T110" i="11" a="1"/>
  <c r="T110" i="11" s="1"/>
  <c r="F111" i="11" a="1"/>
  <c r="F111" i="11" s="1"/>
  <c r="W111" i="11" a="1"/>
  <c r="W111" i="11" s="1"/>
  <c r="M112" i="11" a="1"/>
  <c r="M112" i="11" s="1"/>
  <c r="I114" i="11" a="1"/>
  <c r="I114" i="11" s="1"/>
  <c r="O116" i="11" a="1"/>
  <c r="O116" i="11" s="1"/>
  <c r="T118" i="11" a="1"/>
  <c r="T118" i="11" s="1"/>
  <c r="Z120" i="11" a="1"/>
  <c r="Z120" i="11" s="1"/>
  <c r="AF122" i="11" a="1"/>
  <c r="AF122" i="11" s="1"/>
  <c r="I125" i="11" a="1"/>
  <c r="I125" i="11" s="1"/>
  <c r="O127" i="11" a="1"/>
  <c r="O127" i="11" s="1"/>
  <c r="I130" i="11" a="1"/>
  <c r="I130" i="11" s="1"/>
  <c r="D106" i="11" a="1"/>
  <c r="D106" i="11" s="1"/>
  <c r="G4" i="11"/>
  <c r="G207" i="11" s="1"/>
  <c r="O4" i="11"/>
  <c r="O207" i="11" s="1"/>
  <c r="W4" i="11"/>
  <c r="W207" i="11" s="1"/>
  <c r="AE4" i="11"/>
  <c r="AE207" i="11" s="1"/>
  <c r="I4" i="11"/>
  <c r="I207" i="11" s="1"/>
  <c r="Q4" i="11"/>
  <c r="Q207" i="11" s="1"/>
  <c r="Y4" i="11"/>
  <c r="Y207" i="11" s="1"/>
  <c r="K4" i="11"/>
  <c r="K207" i="11" s="1"/>
  <c r="S4" i="11"/>
  <c r="S207" i="11" s="1"/>
  <c r="AA4" i="11"/>
  <c r="AA207" i="11" s="1"/>
  <c r="D4" i="11"/>
  <c r="D207" i="11" s="1"/>
  <c r="L4" i="11"/>
  <c r="L207" i="11" s="1"/>
  <c r="T4" i="11"/>
  <c r="T207" i="11" s="1"/>
  <c r="AB4" i="11"/>
  <c r="AB207" i="11" s="1"/>
  <c r="AH111" i="11" a="1"/>
  <c r="AH111" i="11" s="1"/>
  <c r="AH107" i="11" a="1"/>
  <c r="AH107" i="11" s="1"/>
  <c r="AH112" i="11" a="1"/>
  <c r="AH112" i="11" s="1"/>
  <c r="AG118" i="11" a="1"/>
  <c r="AG118" i="11" s="1"/>
  <c r="AG126" i="11" a="1"/>
  <c r="AG126" i="11" s="1"/>
  <c r="AH108" i="11" a="1"/>
  <c r="AH108" i="11" s="1"/>
  <c r="AH119" i="11" a="1"/>
  <c r="AH119" i="11" s="1"/>
  <c r="AH109" i="11" a="1"/>
  <c r="AH109" i="11" s="1"/>
  <c r="AH113" i="11" a="1"/>
  <c r="AH113" i="11" s="1"/>
  <c r="AH115" i="11" a="1"/>
  <c r="AH115" i="11" s="1"/>
  <c r="AH117" i="11" a="1"/>
  <c r="AH117" i="11" s="1"/>
  <c r="AH122" i="11" a="1"/>
  <c r="AH122" i="11" s="1"/>
  <c r="AH123" i="11" a="1"/>
  <c r="AH123" i="11" s="1"/>
  <c r="AH130" i="11" a="1"/>
  <c r="AH130" i="11" s="1"/>
  <c r="AH131" i="11" a="1"/>
  <c r="AH131" i="11" s="1"/>
  <c r="AG107" i="11" a="1"/>
  <c r="AG107" i="11" s="1"/>
  <c r="AG111" i="11" a="1"/>
  <c r="AG111" i="11" s="1"/>
  <c r="AG119" i="11" a="1"/>
  <c r="AG119" i="11" s="1"/>
  <c r="AH120" i="11" a="1"/>
  <c r="AH120" i="11" s="1"/>
  <c r="AG127" i="11" a="1"/>
  <c r="AG127" i="11" s="1"/>
  <c r="AH128" i="11" a="1"/>
  <c r="AH128" i="11" s="1"/>
  <c r="AG135" i="11" a="1"/>
  <c r="AG135" i="11" s="1"/>
  <c r="AH136" i="11" a="1"/>
  <c r="AH136" i="11" s="1"/>
  <c r="AG106" i="11" a="1"/>
  <c r="AG106" i="11" s="1"/>
  <c r="AG110" i="11" a="1"/>
  <c r="AG110" i="11" s="1"/>
  <c r="AG117" i="11" a="1"/>
  <c r="AG117" i="11" s="1"/>
  <c r="AH118" i="11" a="1"/>
  <c r="AH118" i="11" s="1"/>
  <c r="AG125" i="11" a="1"/>
  <c r="AG125" i="11" s="1"/>
  <c r="AH126" i="11" a="1"/>
  <c r="AH126" i="11" s="1"/>
  <c r="AG133" i="11" a="1"/>
  <c r="AG133" i="11" s="1"/>
  <c r="AH134" i="11" a="1"/>
  <c r="AH134" i="11" s="1"/>
  <c r="AH106" i="11" a="1"/>
  <c r="AH106" i="11" s="1"/>
  <c r="AH110" i="11" a="1"/>
  <c r="AH110" i="11" s="1"/>
  <c r="AG115" i="11" a="1"/>
  <c r="AG115" i="11" s="1"/>
  <c r="AG116" i="11" a="1"/>
  <c r="AG116" i="11" s="1"/>
  <c r="AG124" i="11" a="1"/>
  <c r="AG124" i="11" s="1"/>
  <c r="AH125" i="11" a="1"/>
  <c r="AH125" i="11" s="1"/>
  <c r="AG132" i="11" a="1"/>
  <c r="AG132" i="11" s="1"/>
  <c r="AH133" i="11" a="1"/>
  <c r="AH133" i="11" s="1"/>
  <c r="AG109" i="11" a="1"/>
  <c r="AG109" i="11" s="1"/>
  <c r="AG114" i="11" a="1"/>
  <c r="AG114" i="11" s="1"/>
  <c r="AH116" i="11" a="1"/>
  <c r="AH116" i="11" s="1"/>
  <c r="AG123" i="11" a="1"/>
  <c r="AG123" i="11" s="1"/>
  <c r="AH124" i="11" a="1"/>
  <c r="AH124" i="11" s="1"/>
  <c r="AG131" i="11" a="1"/>
  <c r="AG131" i="11" s="1"/>
  <c r="AH132" i="11" a="1"/>
  <c r="AH132" i="11" s="1"/>
  <c r="AG113" i="11" a="1"/>
  <c r="AG113" i="11" s="1"/>
  <c r="AH114" i="11" a="1"/>
  <c r="AH114" i="11" s="1"/>
  <c r="AG122" i="11" a="1"/>
  <c r="AG122" i="11" s="1"/>
  <c r="AG130" i="11" a="1"/>
  <c r="AG130" i="11" s="1"/>
  <c r="AG112" i="11" a="1"/>
  <c r="AG112" i="11" s="1"/>
  <c r="AH4" i="11"/>
  <c r="AH207" i="11" s="1"/>
  <c r="AG4" i="11"/>
  <c r="AG207" i="11" s="1"/>
  <c r="B26" i="26"/>
  <c r="F209" i="11" l="1"/>
  <c r="F211" i="11" s="1"/>
  <c r="F214" i="11" s="1"/>
  <c r="K209" i="11"/>
  <c r="K211" i="11" s="1"/>
  <c r="K214" i="11" s="1"/>
  <c r="G209" i="11"/>
  <c r="G211" i="11" s="1"/>
  <c r="G214" i="11" s="1"/>
  <c r="O209" i="11"/>
  <c r="O211" i="11" s="1"/>
  <c r="N209" i="11"/>
  <c r="N211" i="11" s="1"/>
  <c r="Y209" i="11"/>
  <c r="Y211" i="11" s="1"/>
  <c r="W209" i="11"/>
  <c r="W211" i="11" s="1"/>
  <c r="Z209" i="11"/>
  <c r="Z211" i="11" s="1"/>
  <c r="L209" i="11"/>
  <c r="L211" i="11" s="1"/>
  <c r="L214" i="11" s="1"/>
  <c r="S209" i="11"/>
  <c r="S211" i="11" s="1"/>
  <c r="AE209" i="11"/>
  <c r="AE211" i="11" s="1"/>
  <c r="R209" i="11"/>
  <c r="R211" i="11" s="1"/>
  <c r="AC209" i="11"/>
  <c r="AC211" i="11" s="1"/>
  <c r="I209" i="11"/>
  <c r="I211" i="11" s="1"/>
  <c r="I214" i="11" s="1"/>
  <c r="Q209" i="11"/>
  <c r="Q211" i="11" s="1"/>
  <c r="AB209" i="11"/>
  <c r="AB211" i="11" s="1"/>
  <c r="AD209" i="11"/>
  <c r="AD211" i="11" s="1"/>
  <c r="M209" i="11"/>
  <c r="M211" i="11" s="1"/>
  <c r="M214" i="11" s="1"/>
  <c r="E209" i="11"/>
  <c r="E211" i="11" s="1"/>
  <c r="E214" i="11" s="1"/>
  <c r="H209" i="11"/>
  <c r="H211" i="11" s="1"/>
  <c r="H214" i="11" s="1"/>
  <c r="T209" i="11"/>
  <c r="T211" i="11" s="1"/>
  <c r="D209" i="11"/>
  <c r="D211" i="11" s="1"/>
  <c r="D214" i="11" s="1"/>
  <c r="P209" i="11"/>
  <c r="P211" i="11" s="1"/>
  <c r="J209" i="11"/>
  <c r="J211" i="11" s="1"/>
  <c r="J214" i="11" s="1"/>
  <c r="U209" i="11"/>
  <c r="U211" i="11" s="1"/>
  <c r="AF209" i="11"/>
  <c r="AF211" i="11" s="1"/>
  <c r="X209" i="11"/>
  <c r="X211" i="11" s="1"/>
  <c r="AA209" i="11"/>
  <c r="AA211" i="11" s="1"/>
  <c r="V209" i="11"/>
  <c r="V211" i="11" s="1"/>
  <c r="AH209" i="11"/>
  <c r="AH211" i="11" s="1"/>
  <c r="AG209" i="11"/>
  <c r="AG211" i="11" s="1"/>
  <c r="I11" i="25" l="1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H11" i="25"/>
  <c r="H2" i="25"/>
  <c r="Z28" i="25"/>
  <c r="Z25" i="25"/>
  <c r="AE24" i="25"/>
  <c r="AC26" i="25" s="1"/>
  <c r="AC24" i="25"/>
  <c r="B36" i="16" l="1"/>
  <c r="AM10" i="25" l="1"/>
  <c r="AL10" i="25"/>
  <c r="AK10" i="25"/>
  <c r="AJ10" i="25"/>
  <c r="AI10" i="25"/>
  <c r="AH10" i="25"/>
  <c r="AG10" i="25"/>
  <c r="AF10" i="25"/>
  <c r="AE10" i="25"/>
  <c r="AD10" i="25"/>
  <c r="AC10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AM9" i="25"/>
  <c r="AL9" i="25"/>
  <c r="AK9" i="25"/>
  <c r="AJ9" i="25"/>
  <c r="AI9" i="25"/>
  <c r="AH9" i="25"/>
  <c r="AG9" i="25"/>
  <c r="AF9" i="25"/>
  <c r="AE9" i="25"/>
  <c r="AD9" i="25"/>
  <c r="AC9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AM7" i="25"/>
  <c r="AL7" i="25"/>
  <c r="AK7" i="25"/>
  <c r="AJ7" i="25"/>
  <c r="AI7" i="25"/>
  <c r="AH7" i="25"/>
  <c r="AG7" i="25"/>
  <c r="AF7" i="25"/>
  <c r="AE7" i="25"/>
  <c r="AD7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AM6" i="25"/>
  <c r="AL6" i="25"/>
  <c r="AK6" i="25"/>
  <c r="AJ6" i="25"/>
  <c r="AI6" i="25"/>
  <c r="AH6" i="25"/>
  <c r="AG6" i="25"/>
  <c r="AF6" i="25"/>
  <c r="AE6" i="25"/>
  <c r="AD6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AM5" i="25"/>
  <c r="AL5" i="25"/>
  <c r="AK5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AM4" i="25"/>
  <c r="AL4" i="25"/>
  <c r="AK4" i="25"/>
  <c r="AJ4" i="25"/>
  <c r="AI4" i="25"/>
  <c r="AH4" i="25"/>
  <c r="AG4" i="25"/>
  <c r="AF4" i="25"/>
  <c r="AE4" i="25"/>
  <c r="AD4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AM3" i="25"/>
  <c r="AL3" i="25"/>
  <c r="AK3" i="25"/>
  <c r="AJ3" i="25"/>
  <c r="AI3" i="25"/>
  <c r="AH3" i="25"/>
  <c r="AG3" i="25"/>
  <c r="AF3" i="25"/>
  <c r="AE3" i="25"/>
  <c r="AD3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AM2" i="25"/>
  <c r="AL2" i="25"/>
  <c r="AK2" i="25"/>
  <c r="AJ2" i="25"/>
  <c r="AI2" i="25"/>
  <c r="AH2" i="25"/>
  <c r="AG2" i="25"/>
  <c r="AF2" i="25"/>
  <c r="AE2" i="25"/>
  <c r="AD2" i="25"/>
  <c r="AC2" i="25"/>
  <c r="AB2" i="25"/>
  <c r="AA2" i="25"/>
  <c r="Z2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9" i="25"/>
  <c r="AI109" i="16"/>
  <c r="AE103" i="16"/>
  <c r="AA108" i="16"/>
  <c r="Z107" i="16"/>
  <c r="Y108" i="16"/>
  <c r="S101" i="16"/>
  <c r="Q101" i="16"/>
  <c r="N106" i="16"/>
  <c r="I99" i="16"/>
  <c r="E101" i="16"/>
  <c r="D105" i="16"/>
  <c r="AH101" i="16"/>
  <c r="AI100" i="16"/>
  <c r="AA99" i="16"/>
  <c r="Y99" i="16"/>
  <c r="N12" i="25" l="1"/>
  <c r="V12" i="25"/>
  <c r="AD12" i="25"/>
  <c r="AL12" i="25"/>
  <c r="P12" i="25"/>
  <c r="X12" i="25"/>
  <c r="AF12" i="25"/>
  <c r="I12" i="25"/>
  <c r="Q12" i="25"/>
  <c r="Y12" i="25"/>
  <c r="AG12" i="25"/>
  <c r="J12" i="25"/>
  <c r="R12" i="25"/>
  <c r="Z12" i="25"/>
  <c r="AH12" i="25"/>
  <c r="K12" i="25"/>
  <c r="S12" i="25"/>
  <c r="AA12" i="25"/>
  <c r="AI12" i="25"/>
  <c r="L12" i="25"/>
  <c r="T12" i="25"/>
  <c r="AB12" i="25"/>
  <c r="AJ12" i="25"/>
  <c r="M12" i="25"/>
  <c r="U12" i="25"/>
  <c r="AC12" i="25"/>
  <c r="AK12" i="25"/>
  <c r="O12" i="25"/>
  <c r="W12" i="25"/>
  <c r="AE12" i="25"/>
  <c r="AM12" i="25"/>
  <c r="X16" i="25"/>
  <c r="G105" i="16"/>
  <c r="AG102" i="16"/>
  <c r="Y104" i="16"/>
  <c r="M100" i="16"/>
  <c r="Z104" i="16"/>
  <c r="Z100" i="16"/>
  <c r="AD108" i="16"/>
  <c r="M108" i="16"/>
  <c r="O108" i="16"/>
  <c r="AC100" i="16"/>
  <c r="U102" i="16"/>
  <c r="F102" i="16"/>
  <c r="AD102" i="16"/>
  <c r="V103" i="16"/>
  <c r="N104" i="16"/>
  <c r="F105" i="16"/>
  <c r="N107" i="16"/>
  <c r="N108" i="16"/>
  <c r="F103" i="16"/>
  <c r="AD106" i="16"/>
  <c r="V100" i="16"/>
  <c r="O103" i="16"/>
  <c r="P108" i="16"/>
  <c r="I102" i="16"/>
  <c r="AG109" i="16"/>
  <c r="Y103" i="16"/>
  <c r="R102" i="16"/>
  <c r="J103" i="16"/>
  <c r="AH103" i="16"/>
  <c r="R105" i="16"/>
  <c r="R108" i="16"/>
  <c r="AH109" i="16"/>
  <c r="Z108" i="16"/>
  <c r="R103" i="16"/>
  <c r="J99" i="16"/>
  <c r="AH108" i="16"/>
  <c r="K102" i="16"/>
  <c r="AI102" i="16"/>
  <c r="AA103" i="16"/>
  <c r="W102" i="16"/>
  <c r="N103" i="16"/>
  <c r="AB108" i="16"/>
  <c r="J108" i="16"/>
  <c r="AD99" i="16"/>
  <c r="N102" i="16"/>
  <c r="AH99" i="16"/>
  <c r="F101" i="16"/>
  <c r="AD103" i="16"/>
  <c r="K105" i="16"/>
  <c r="F108" i="16"/>
  <c r="J102" i="16"/>
  <c r="F100" i="16"/>
  <c r="N105" i="16"/>
  <c r="G104" i="16"/>
  <c r="S104" i="16"/>
  <c r="AE104" i="16"/>
  <c r="W105" i="16"/>
  <c r="AI105" i="16"/>
  <c r="O106" i="16"/>
  <c r="AA106" i="16"/>
  <c r="S107" i="16"/>
  <c r="AE107" i="16"/>
  <c r="K108" i="16"/>
  <c r="W108" i="16"/>
  <c r="AI108" i="16"/>
  <c r="O109" i="16"/>
  <c r="AA109" i="16"/>
  <c r="G108" i="16"/>
  <c r="S108" i="16"/>
  <c r="K103" i="16"/>
  <c r="W99" i="16"/>
  <c r="AI107" i="16"/>
  <c r="O104" i="16"/>
  <c r="AA102" i="16"/>
  <c r="F99" i="16"/>
  <c r="J100" i="16"/>
  <c r="N101" i="16"/>
  <c r="Z102" i="16"/>
  <c r="F104" i="16"/>
  <c r="AD107" i="16"/>
  <c r="D103" i="16"/>
  <c r="L108" i="16"/>
  <c r="X108" i="16"/>
  <c r="H108" i="16"/>
  <c r="T108" i="16"/>
  <c r="AF108" i="16"/>
  <c r="D99" i="16"/>
  <c r="V106" i="16"/>
  <c r="R101" i="16"/>
  <c r="J104" i="16"/>
  <c r="Z105" i="16"/>
  <c r="F109" i="16"/>
  <c r="U99" i="16"/>
  <c r="AG101" i="16"/>
  <c r="M102" i="16"/>
  <c r="E103" i="16"/>
  <c r="I104" i="16"/>
  <c r="E109" i="16"/>
  <c r="AH100" i="16"/>
  <c r="F107" i="16"/>
  <c r="V102" i="16"/>
  <c r="V107" i="16"/>
  <c r="N100" i="16"/>
  <c r="N109" i="16"/>
  <c r="J107" i="16"/>
  <c r="V108" i="16"/>
  <c r="AH104" i="16"/>
  <c r="J101" i="16"/>
  <c r="AH105" i="16"/>
  <c r="N99" i="16"/>
  <c r="O100" i="16"/>
  <c r="W101" i="16"/>
  <c r="AH102" i="16"/>
  <c r="R104" i="16"/>
  <c r="F106" i="16"/>
  <c r="Z109" i="16"/>
  <c r="V101" i="16"/>
  <c r="R99" i="16"/>
  <c r="R100" i="16"/>
  <c r="Z101" i="16"/>
  <c r="V104" i="16"/>
  <c r="G106" i="16"/>
  <c r="V99" i="16"/>
  <c r="AD101" i="16"/>
  <c r="Z99" i="16"/>
  <c r="AD100" i="16"/>
  <c r="AD104" i="16"/>
  <c r="AE108" i="16"/>
  <c r="Z103" i="16"/>
  <c r="G107" i="16"/>
  <c r="AC104" i="16"/>
  <c r="I108" i="16"/>
  <c r="U108" i="16"/>
  <c r="AG108" i="16"/>
  <c r="I103" i="16"/>
  <c r="K107" i="16"/>
  <c r="Q100" i="16"/>
  <c r="AE99" i="16"/>
  <c r="G101" i="16"/>
  <c r="O105" i="16"/>
  <c r="K109" i="16"/>
  <c r="Q108" i="16"/>
  <c r="Y102" i="16"/>
  <c r="M99" i="16"/>
  <c r="E100" i="16"/>
  <c r="AC101" i="16"/>
  <c r="O102" i="16"/>
  <c r="S103" i="16"/>
  <c r="O107" i="16"/>
  <c r="AH107" i="16"/>
  <c r="AI103" i="16"/>
  <c r="G109" i="16"/>
  <c r="E108" i="16"/>
  <c r="Q103" i="16"/>
  <c r="K101" i="16"/>
  <c r="U103" i="16"/>
  <c r="AA104" i="16"/>
  <c r="S105" i="16"/>
  <c r="S106" i="16"/>
  <c r="AE102" i="16"/>
  <c r="AC108" i="16"/>
  <c r="AG104" i="16"/>
  <c r="W100" i="16"/>
  <c r="Y100" i="16"/>
  <c r="D102" i="16"/>
  <c r="K106" i="16"/>
  <c r="K99" i="16"/>
  <c r="I101" i="16"/>
  <c r="AC103" i="16"/>
  <c r="M101" i="16"/>
  <c r="AE101" i="16"/>
  <c r="S109" i="16"/>
  <c r="S99" i="16"/>
  <c r="G100" i="16"/>
  <c r="S102" i="16"/>
  <c r="W103" i="16"/>
  <c r="K104" i="16"/>
  <c r="W106" i="16"/>
  <c r="W107" i="16"/>
  <c r="W109" i="16"/>
  <c r="Y101" i="16"/>
  <c r="AC102" i="16"/>
  <c r="AG103" i="16"/>
  <c r="E105" i="16"/>
  <c r="AC99" i="16"/>
  <c r="U100" i="16"/>
  <c r="AG100" i="16"/>
  <c r="W104" i="16"/>
  <c r="AI99" i="16"/>
  <c r="I100" i="16"/>
  <c r="AA100" i="16"/>
  <c r="O101" i="16"/>
  <c r="M104" i="16"/>
  <c r="AA105" i="16"/>
  <c r="AA107" i="16"/>
  <c r="O99" i="16"/>
  <c r="Q102" i="16"/>
  <c r="AI101" i="16"/>
  <c r="G103" i="16"/>
  <c r="S100" i="16"/>
  <c r="AA101" i="16"/>
  <c r="U101" i="16"/>
  <c r="U104" i="16"/>
  <c r="AE105" i="16"/>
  <c r="E99" i="16"/>
  <c r="K100" i="16"/>
  <c r="E102" i="16"/>
  <c r="AI104" i="16"/>
  <c r="AE106" i="16"/>
  <c r="AE109" i="16"/>
  <c r="D101" i="16"/>
  <c r="D104" i="16"/>
  <c r="AI106" i="16"/>
  <c r="M103" i="16"/>
  <c r="E104" i="16"/>
  <c r="Q104" i="16"/>
  <c r="AG105" i="16"/>
  <c r="AG99" i="16"/>
  <c r="D100" i="16"/>
  <c r="AE100" i="16"/>
  <c r="G99" i="16"/>
  <c r="G102" i="16"/>
  <c r="R109" i="16"/>
  <c r="L104" i="16"/>
  <c r="T104" i="16"/>
  <c r="AB104" i="16"/>
  <c r="I105" i="16"/>
  <c r="Y105" i="16"/>
  <c r="I109" i="16"/>
  <c r="AC109" i="16"/>
  <c r="Q109" i="16"/>
  <c r="J109" i="16"/>
  <c r="V109" i="16"/>
  <c r="AD109" i="16"/>
  <c r="H104" i="16"/>
  <c r="P104" i="16"/>
  <c r="X104" i="16"/>
  <c r="AF104" i="16"/>
  <c r="M105" i="16"/>
  <c r="AC105" i="16"/>
  <c r="M109" i="16"/>
  <c r="Y109" i="16"/>
  <c r="U109" i="16"/>
  <c r="Q99" i="16"/>
  <c r="J106" i="16"/>
  <c r="R106" i="16"/>
  <c r="Z106" i="16"/>
  <c r="AH106" i="16"/>
  <c r="R107" i="16"/>
  <c r="H99" i="16"/>
  <c r="L99" i="16"/>
  <c r="P99" i="16"/>
  <c r="T99" i="16"/>
  <c r="X99" i="16"/>
  <c r="AB99" i="16"/>
  <c r="AF99" i="16"/>
  <c r="H100" i="16"/>
  <c r="L100" i="16"/>
  <c r="P100" i="16"/>
  <c r="T100" i="16"/>
  <c r="X100" i="16"/>
  <c r="AB100" i="16"/>
  <c r="AF100" i="16"/>
  <c r="H101" i="16"/>
  <c r="L101" i="16"/>
  <c r="P101" i="16"/>
  <c r="T101" i="16"/>
  <c r="X101" i="16"/>
  <c r="AB101" i="16"/>
  <c r="AF101" i="16"/>
  <c r="H102" i="16"/>
  <c r="L102" i="16"/>
  <c r="P102" i="16"/>
  <c r="T102" i="16"/>
  <c r="X102" i="16"/>
  <c r="AB102" i="16"/>
  <c r="AF102" i="16"/>
  <c r="H103" i="16"/>
  <c r="L103" i="16"/>
  <c r="P103" i="16"/>
  <c r="T103" i="16"/>
  <c r="X103" i="16"/>
  <c r="AB103" i="16"/>
  <c r="AF103" i="16"/>
  <c r="U105" i="16"/>
  <c r="J105" i="16"/>
  <c r="Q105" i="16"/>
  <c r="V105" i="16"/>
  <c r="AD105" i="16"/>
  <c r="D108" i="16"/>
  <c r="L109" i="16"/>
  <c r="AF109" i="16"/>
  <c r="H109" i="16"/>
  <c r="P109" i="16"/>
  <c r="X109" i="16"/>
  <c r="T109" i="16"/>
  <c r="AB109" i="16"/>
  <c r="H105" i="16"/>
  <c r="P105" i="16"/>
  <c r="AB105" i="16"/>
  <c r="H106" i="16"/>
  <c r="X106" i="16"/>
  <c r="D107" i="16"/>
  <c r="L107" i="16"/>
  <c r="X107" i="16"/>
  <c r="E106" i="16"/>
  <c r="I106" i="16"/>
  <c r="M106" i="16"/>
  <c r="Q106" i="16"/>
  <c r="U106" i="16"/>
  <c r="Y106" i="16"/>
  <c r="AC106" i="16"/>
  <c r="AG106" i="16"/>
  <c r="E107" i="16"/>
  <c r="I107" i="16"/>
  <c r="M107" i="16"/>
  <c r="Q107" i="16"/>
  <c r="U107" i="16"/>
  <c r="Y107" i="16"/>
  <c r="AC107" i="16"/>
  <c r="AG107" i="16"/>
  <c r="T105" i="16"/>
  <c r="AF105" i="16"/>
  <c r="L106" i="16"/>
  <c r="T106" i="16"/>
  <c r="AF106" i="16"/>
  <c r="P107" i="16"/>
  <c r="AB107" i="16"/>
  <c r="D109" i="16"/>
  <c r="L105" i="16"/>
  <c r="X105" i="16"/>
  <c r="D106" i="16"/>
  <c r="P106" i="16"/>
  <c r="AB106" i="16"/>
  <c r="H107" i="16"/>
  <c r="T107" i="16"/>
  <c r="AF107" i="16"/>
  <c r="X15" i="25" l="1"/>
  <c r="X17" i="25"/>
  <c r="Z17" i="25" s="1"/>
  <c r="K16" i="25"/>
  <c r="K112" i="16"/>
  <c r="N112" i="16"/>
  <c r="AD112" i="16"/>
  <c r="Z112" i="16"/>
  <c r="AH112" i="16"/>
  <c r="F112" i="16"/>
  <c r="AI112" i="16"/>
  <c r="V112" i="16"/>
  <c r="AE112" i="16"/>
  <c r="O112" i="16"/>
  <c r="W112" i="16"/>
  <c r="G112" i="16"/>
  <c r="AA112" i="16"/>
  <c r="E112" i="16"/>
  <c r="R112" i="16"/>
  <c r="S112" i="16"/>
  <c r="J112" i="16"/>
  <c r="AC112" i="16"/>
  <c r="Q112" i="16"/>
  <c r="D112" i="16"/>
  <c r="X112" i="16"/>
  <c r="U112" i="16"/>
  <c r="AG112" i="16"/>
  <c r="M112" i="16"/>
  <c r="Y112" i="16"/>
  <c r="I112" i="16"/>
  <c r="T112" i="16"/>
  <c r="H112" i="16"/>
  <c r="AB112" i="16"/>
  <c r="AF112" i="16"/>
  <c r="P112" i="16"/>
  <c r="L112" i="16"/>
  <c r="H10" i="25"/>
  <c r="H8" i="25"/>
  <c r="H7" i="25"/>
  <c r="H6" i="25"/>
  <c r="H5" i="25"/>
  <c r="H4" i="25"/>
  <c r="H3" i="25"/>
  <c r="E215" i="11"/>
  <c r="C140" i="11"/>
  <c r="C39" i="11"/>
  <c r="C4" i="11" s="1"/>
  <c r="C207" i="11" s="1"/>
  <c r="C217" i="11" l="1"/>
  <c r="C211" i="11"/>
  <c r="C214" i="11" s="1"/>
  <c r="H12" i="25"/>
  <c r="A61" i="16"/>
  <c r="A60" i="16"/>
  <c r="A59" i="16"/>
  <c r="A58" i="16"/>
  <c r="A57" i="16"/>
  <c r="A56" i="16"/>
  <c r="A55" i="16"/>
  <c r="A54" i="16"/>
  <c r="E18" i="12"/>
  <c r="BA15" i="15"/>
  <c r="AZ15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H57" i="15"/>
  <c r="H56" i="15"/>
  <c r="AH215" i="11"/>
  <c r="AG215" i="11"/>
  <c r="AF215" i="11"/>
  <c r="AE215" i="11"/>
  <c r="AD215" i="11"/>
  <c r="AC215" i="11"/>
  <c r="AB215" i="11"/>
  <c r="AA215" i="11"/>
  <c r="Z215" i="11"/>
  <c r="Y215" i="11"/>
  <c r="X215" i="11"/>
  <c r="W215" i="11"/>
  <c r="V215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D215" i="11"/>
  <c r="E8" i="12"/>
  <c r="E9" i="12"/>
  <c r="E10" i="12"/>
  <c r="E11" i="12"/>
  <c r="E12" i="12"/>
  <c r="E13" i="12"/>
  <c r="E14" i="12"/>
  <c r="E15" i="12"/>
  <c r="E16" i="12"/>
  <c r="E17" i="12"/>
  <c r="E19" i="12"/>
  <c r="E20" i="12"/>
  <c r="E25" i="12"/>
  <c r="E27" i="12"/>
  <c r="H18" i="25" l="1"/>
  <c r="H19" i="25" s="1"/>
  <c r="H14" i="25"/>
  <c r="J14" i="25" s="1"/>
  <c r="L47" i="15"/>
  <c r="P47" i="15"/>
  <c r="M47" i="15"/>
  <c r="Q47" i="15"/>
  <c r="N47" i="15"/>
  <c r="R47" i="15"/>
  <c r="O47" i="15"/>
  <c r="S47" i="15"/>
  <c r="O61" i="16"/>
  <c r="O57" i="16"/>
  <c r="N54" i="16"/>
  <c r="N59" i="16"/>
  <c r="O55" i="16"/>
  <c r="N61" i="16"/>
  <c r="N60" i="16"/>
  <c r="N58" i="16"/>
  <c r="N57" i="16"/>
  <c r="N56" i="16"/>
  <c r="O60" i="16"/>
  <c r="O56" i="16"/>
  <c r="N55" i="16"/>
  <c r="O59" i="16"/>
  <c r="O58" i="16"/>
  <c r="O54" i="16"/>
  <c r="C105" i="11" l="1"/>
  <c r="C173" i="11"/>
  <c r="AH217" i="11"/>
  <c r="AG217" i="11"/>
  <c r="AF217" i="11"/>
  <c r="AE217" i="11"/>
  <c r="AD217" i="11"/>
  <c r="AC217" i="11"/>
  <c r="AB217" i="11"/>
  <c r="AA217" i="11"/>
  <c r="Z217" i="11"/>
  <c r="Y217" i="11"/>
  <c r="X217" i="11"/>
  <c r="W217" i="11"/>
  <c r="V217" i="11"/>
  <c r="U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AB105" i="11" l="1" a="1"/>
  <c r="AB105" i="11" s="1"/>
  <c r="G105" i="11" a="1"/>
  <c r="G105" i="11" s="1"/>
  <c r="AH105" i="11" a="1"/>
  <c r="AH105" i="11" s="1"/>
  <c r="J105" i="11" a="1"/>
  <c r="J105" i="11" s="1"/>
  <c r="V105" i="11" a="1"/>
  <c r="V105" i="11" s="1"/>
  <c r="I105" i="11" a="1"/>
  <c r="I105" i="11" s="1"/>
  <c r="K105" i="11" a="1"/>
  <c r="K105" i="11" s="1"/>
  <c r="M105" i="11" a="1"/>
  <c r="M105" i="11" s="1"/>
  <c r="O105" i="11" a="1"/>
  <c r="O105" i="11" s="1"/>
  <c r="Q105" i="11" a="1"/>
  <c r="Q105" i="11" s="1"/>
  <c r="S105" i="11" a="1"/>
  <c r="S105" i="11" s="1"/>
  <c r="U105" i="11" a="1"/>
  <c r="U105" i="11" s="1"/>
  <c r="W105" i="11" a="1"/>
  <c r="W105" i="11" s="1"/>
  <c r="Y105" i="11" a="1"/>
  <c r="Y105" i="11" s="1"/>
  <c r="AA105" i="11" a="1"/>
  <c r="AA105" i="11" s="1"/>
  <c r="AC105" i="11" a="1"/>
  <c r="AC105" i="11" s="1"/>
  <c r="AE105" i="11" a="1"/>
  <c r="AE105" i="11" s="1"/>
  <c r="AG105" i="11" a="1"/>
  <c r="AG105" i="11" s="1"/>
  <c r="H105" i="11" a="1"/>
  <c r="H105" i="11" s="1"/>
  <c r="N105" i="11" a="1"/>
  <c r="N105" i="11" s="1"/>
  <c r="T105" i="11" a="1"/>
  <c r="T105" i="11" s="1"/>
  <c r="F105" i="11" a="1"/>
  <c r="F105" i="11" s="1"/>
  <c r="L105" i="11" a="1"/>
  <c r="L105" i="11" s="1"/>
  <c r="P105" i="11" a="1"/>
  <c r="P105" i="11" s="1"/>
  <c r="R105" i="11" a="1"/>
  <c r="R105" i="11" s="1"/>
  <c r="X105" i="11" a="1"/>
  <c r="X105" i="11" s="1"/>
  <c r="Z105" i="11" a="1"/>
  <c r="Z105" i="11" s="1"/>
  <c r="AD105" i="11" a="1"/>
  <c r="AD105" i="11" s="1"/>
  <c r="AF105" i="11" a="1"/>
  <c r="AF105" i="11" s="1"/>
  <c r="AB225" i="11" l="1"/>
  <c r="P225" i="11"/>
  <c r="D225" i="11"/>
  <c r="W225" i="11"/>
  <c r="G225" i="11"/>
  <c r="X225" i="11"/>
  <c r="T225" i="11"/>
  <c r="H225" i="11"/>
  <c r="C225" i="11"/>
  <c r="AE225" i="11"/>
  <c r="S225" i="11"/>
  <c r="O225" i="11"/>
  <c r="AH225" i="11"/>
  <c r="AD225" i="11"/>
  <c r="Z225" i="11"/>
  <c r="V225" i="11"/>
  <c r="R225" i="11"/>
  <c r="N225" i="11"/>
  <c r="J225" i="11"/>
  <c r="F225" i="11"/>
  <c r="AF225" i="11"/>
  <c r="L225" i="11"/>
  <c r="AA225" i="11"/>
  <c r="K225" i="11"/>
  <c r="AG225" i="11"/>
  <c r="AC225" i="11"/>
  <c r="Y225" i="11"/>
  <c r="U225" i="11"/>
  <c r="Q225" i="11"/>
  <c r="M225" i="11"/>
  <c r="I225" i="11"/>
  <c r="E225" i="11"/>
  <c r="D221" i="11" l="1"/>
  <c r="AE221" i="11"/>
  <c r="X221" i="11"/>
  <c r="Q221" i="11"/>
  <c r="AG221" i="11"/>
  <c r="J221" i="11"/>
  <c r="Z221" i="11"/>
  <c r="S221" i="11"/>
  <c r="T221" i="11"/>
  <c r="M221" i="11"/>
  <c r="V221" i="11"/>
  <c r="O221" i="11"/>
  <c r="H221" i="11"/>
  <c r="L221" i="11"/>
  <c r="AB221" i="11"/>
  <c r="E221" i="11"/>
  <c r="U221" i="11"/>
  <c r="N221" i="11"/>
  <c r="AD221" i="11"/>
  <c r="G221" i="11"/>
  <c r="W221" i="11"/>
  <c r="AC221" i="11"/>
  <c r="F221" i="11"/>
  <c r="P221" i="11"/>
  <c r="AF221" i="11"/>
  <c r="I221" i="11"/>
  <c r="Y221" i="11"/>
  <c r="R221" i="11"/>
  <c r="AH221" i="11"/>
  <c r="K221" i="11"/>
  <c r="AA221" i="11"/>
  <c r="AA222" i="11" l="1"/>
  <c r="K222" i="11"/>
  <c r="Z222" i="11"/>
  <c r="J222" i="11"/>
  <c r="AB222" i="11"/>
  <c r="L222" i="11"/>
  <c r="F222" i="11"/>
  <c r="M222" i="11"/>
  <c r="X222" i="11"/>
  <c r="H222" i="11"/>
  <c r="W222" i="11"/>
  <c r="G222" i="11"/>
  <c r="Y222" i="11"/>
  <c r="I222" i="11"/>
  <c r="AC222" i="11"/>
  <c r="D222" i="11"/>
  <c r="U222" i="11"/>
  <c r="E222" i="11"/>
  <c r="T222" i="11"/>
  <c r="AH222" i="11"/>
  <c r="R222" i="11"/>
  <c r="AF222" i="11"/>
  <c r="P222" i="11"/>
  <c r="AD222" i="11"/>
  <c r="N222" i="11"/>
  <c r="AG222" i="11"/>
  <c r="Q222" i="11"/>
  <c r="AE222" i="11"/>
  <c r="O222" i="11"/>
  <c r="S222" i="11"/>
  <c r="V222" i="11"/>
  <c r="C221" i="11"/>
  <c r="V214" i="11" l="1"/>
  <c r="V216" i="11"/>
  <c r="H216" i="11"/>
  <c r="AC214" i="11"/>
  <c r="AC216" i="11"/>
  <c r="AA214" i="11"/>
  <c r="AA216" i="11"/>
  <c r="P214" i="11"/>
  <c r="P216" i="11"/>
  <c r="AG214" i="11"/>
  <c r="AG216" i="11"/>
  <c r="N214" i="11"/>
  <c r="N216" i="11"/>
  <c r="T214" i="11"/>
  <c r="T216" i="11"/>
  <c r="AD214" i="11"/>
  <c r="AD216" i="11"/>
  <c r="X214" i="11"/>
  <c r="X216" i="11"/>
  <c r="F216" i="11"/>
  <c r="K216" i="11"/>
  <c r="AF214" i="11"/>
  <c r="AF216" i="11"/>
  <c r="U214" i="11"/>
  <c r="U216" i="11"/>
  <c r="D216" i="11"/>
  <c r="I216" i="11"/>
  <c r="G216" i="11"/>
  <c r="L216" i="11"/>
  <c r="Z214" i="11"/>
  <c r="Z216" i="11"/>
  <c r="AB214" i="11"/>
  <c r="AB216" i="11"/>
  <c r="AE214" i="11"/>
  <c r="AE216" i="11"/>
  <c r="S214" i="11"/>
  <c r="S216" i="11"/>
  <c r="R214" i="11"/>
  <c r="R216" i="11"/>
  <c r="Y214" i="11"/>
  <c r="Y216" i="11"/>
  <c r="W214" i="11"/>
  <c r="W216" i="11"/>
  <c r="M216" i="11"/>
  <c r="J216" i="11"/>
  <c r="Q214" i="11"/>
  <c r="Q216" i="11"/>
  <c r="O214" i="11"/>
  <c r="O216" i="11"/>
  <c r="AH214" i="11"/>
  <c r="AH216" i="11"/>
  <c r="C222" i="11"/>
  <c r="E216" i="11" l="1"/>
  <c r="I229" i="11"/>
  <c r="T229" i="11"/>
  <c r="AG229" i="11"/>
  <c r="H229" i="11"/>
  <c r="O229" i="11"/>
  <c r="Y229" i="11"/>
  <c r="Z229" i="11"/>
  <c r="D229" i="11"/>
  <c r="F229" i="11"/>
  <c r="AC229" i="11"/>
  <c r="K229" i="11"/>
  <c r="V229" i="11"/>
  <c r="Q229" i="11"/>
  <c r="R229" i="11"/>
  <c r="L229" i="11"/>
  <c r="U229" i="11"/>
  <c r="X229" i="11"/>
  <c r="W229" i="11"/>
  <c r="AH229" i="11"/>
  <c r="AB229" i="11"/>
  <c r="P229" i="11"/>
  <c r="AA229" i="11"/>
  <c r="J229" i="11"/>
  <c r="AE229" i="11"/>
  <c r="G229" i="11"/>
  <c r="AF229" i="11"/>
  <c r="AD229" i="11"/>
  <c r="AF224" i="11"/>
  <c r="AF226" i="11" s="1"/>
  <c r="I224" i="11"/>
  <c r="I226" i="11" s="1"/>
  <c r="O224" i="11"/>
  <c r="O226" i="11" s="1"/>
  <c r="AB224" i="11"/>
  <c r="AB226" i="11" s="1"/>
  <c r="E224" i="11"/>
  <c r="E226" i="11" s="1"/>
  <c r="U224" i="11"/>
  <c r="U226" i="11" s="1"/>
  <c r="Y224" i="11"/>
  <c r="Y226" i="11" s="1"/>
  <c r="J224" i="11"/>
  <c r="J226" i="11" s="1"/>
  <c r="AD224" i="11"/>
  <c r="AD226" i="11" s="1"/>
  <c r="W224" i="11"/>
  <c r="W226" i="11" s="1"/>
  <c r="V224" i="11"/>
  <c r="V226" i="11" s="1"/>
  <c r="L224" i="11"/>
  <c r="L226" i="11" s="1"/>
  <c r="K224" i="11"/>
  <c r="K226" i="11" s="1"/>
  <c r="D224" i="11"/>
  <c r="D226" i="11" s="1"/>
  <c r="X224" i="11"/>
  <c r="X226" i="11" s="1"/>
  <c r="AE224" i="11"/>
  <c r="AE226" i="11" s="1"/>
  <c r="N224" i="11"/>
  <c r="N226" i="11" s="1"/>
  <c r="F224" i="11"/>
  <c r="F226" i="11" s="1"/>
  <c r="S224" i="11"/>
  <c r="S226" i="11" s="1"/>
  <c r="T224" i="11"/>
  <c r="T226" i="11" s="1"/>
  <c r="H224" i="11"/>
  <c r="H226" i="11" s="1"/>
  <c r="G224" i="11"/>
  <c r="G226" i="11" s="1"/>
  <c r="AH224" i="11"/>
  <c r="AH226" i="11" s="1"/>
  <c r="Q224" i="11"/>
  <c r="Q226" i="11" s="1"/>
  <c r="P224" i="11"/>
  <c r="P226" i="11" s="1"/>
  <c r="AG224" i="11"/>
  <c r="AG226" i="11" s="1"/>
  <c r="M224" i="11"/>
  <c r="M226" i="11" s="1"/>
  <c r="AC224" i="11"/>
  <c r="AC226" i="11" s="1"/>
  <c r="Z224" i="11"/>
  <c r="Z226" i="11" s="1"/>
  <c r="R224" i="11"/>
  <c r="R226" i="11" s="1"/>
  <c r="AA224" i="11"/>
  <c r="AA226" i="11" s="1"/>
  <c r="C224" i="11"/>
  <c r="C226" i="11" s="1"/>
  <c r="E229" i="11" l="1"/>
  <c r="M229" i="11"/>
  <c r="N229" i="11"/>
  <c r="S22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09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Excluding Distribution costs</t>
        </r>
      </text>
    </comment>
    <comment ref="A22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Excluding Distribution costs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<sst xmlns="http://schemas.openxmlformats.org/spreadsheetml/2006/main" count="914" uniqueCount="176">
  <si>
    <t>Parameter</t>
  </si>
  <si>
    <t>Technology</t>
  </si>
  <si>
    <t>Life period</t>
  </si>
  <si>
    <t>Operation Life Time</t>
  </si>
  <si>
    <t>CRF (Capital Recovery Factor)</t>
  </si>
  <si>
    <t>Discount Rate</t>
  </si>
  <si>
    <t>Operating O&amp;M costs</t>
  </si>
  <si>
    <t>Annualized Investment costs</t>
  </si>
  <si>
    <t>CO2 costs</t>
  </si>
  <si>
    <t>Convert PJ --&gt;GWh</t>
  </si>
  <si>
    <t>Total Costs (Million USD)</t>
  </si>
  <si>
    <t>AnnualFixedOperatingCost + AnnualVariableOperating Cost (Million USD)</t>
  </si>
  <si>
    <t>VARIABLE</t>
  </si>
  <si>
    <t>FIXED</t>
  </si>
  <si>
    <t>Generation (PJ-&gt;GWh), Before Transmission losses</t>
  </si>
  <si>
    <t>Annual Production by Technology (PJ)</t>
  </si>
  <si>
    <t>Annualized Investment Cost (M.USD)</t>
  </si>
  <si>
    <t>Capital Investments (M.USD)</t>
  </si>
  <si>
    <t>TOTAL (Fixed &amp; Variable)</t>
  </si>
  <si>
    <t>Average electricity cost (USD/kWh)</t>
  </si>
  <si>
    <t>Calculations (includ. Trades)</t>
  </si>
  <si>
    <t>Calculations (non Trades)</t>
  </si>
  <si>
    <t>New Capacity (GW)</t>
  </si>
  <si>
    <t>ALELGRBPO</t>
  </si>
  <si>
    <t>GRBM00I00</t>
  </si>
  <si>
    <t>GRBM00X00</t>
  </si>
  <si>
    <t>GRCO00I00</t>
  </si>
  <si>
    <t>GRCO00X00</t>
  </si>
  <si>
    <t>GRELALBP0</t>
  </si>
  <si>
    <t>GRHF00I00</t>
  </si>
  <si>
    <t>GRMBACKSTOP</t>
  </si>
  <si>
    <t>GRMBMCHP00</t>
  </si>
  <si>
    <t>GRMCOSCP00</t>
  </si>
  <si>
    <t>GRMEL00T00</t>
  </si>
  <si>
    <t>GRMHFSTP00</t>
  </si>
  <si>
    <t>GRMHYDMS01</t>
  </si>
  <si>
    <t>GRMHYDMS02</t>
  </si>
  <si>
    <t>GRMHYDMS03</t>
  </si>
  <si>
    <t>GRMNGCCP00</t>
  </si>
  <si>
    <t>GRMNGGCP00</t>
  </si>
  <si>
    <t>GRMSOC1P00</t>
  </si>
  <si>
    <t>GRMSOU1P03</t>
  </si>
  <si>
    <t>GRMSOV1F01</t>
  </si>
  <si>
    <t>GRMWIP00</t>
  </si>
  <si>
    <t>GRMWIP01</t>
  </si>
  <si>
    <t>GRNG00I00</t>
  </si>
  <si>
    <t>NGSPROD</t>
  </si>
  <si>
    <t>OILPROD</t>
  </si>
  <si>
    <t>PWRHYDR</t>
  </si>
  <si>
    <t>Albania to Greece trade link</t>
  </si>
  <si>
    <t>Bulgaria to Greece trade link</t>
  </si>
  <si>
    <t>Distribution to transport sector</t>
  </si>
  <si>
    <t>Fyrom to Greece trade link</t>
  </si>
  <si>
    <t>Geothermal Power Plant</t>
  </si>
  <si>
    <t>Biofuel import</t>
  </si>
  <si>
    <t>Biofuel extraction/production/refining</t>
  </si>
  <si>
    <t>Coal import</t>
  </si>
  <si>
    <t>Coal extraction/production/refining</t>
  </si>
  <si>
    <t>Greece to Albania trade link</t>
  </si>
  <si>
    <t>Greece to Bulgaria trade link</t>
  </si>
  <si>
    <t>Greece to Fyrom trade link</t>
  </si>
  <si>
    <t>Greece to Italy trade link</t>
  </si>
  <si>
    <t>Greece to Turkey trade link</t>
  </si>
  <si>
    <t>Oil import</t>
  </si>
  <si>
    <t>Backstop technology</t>
  </si>
  <si>
    <t>Biomass CHP plant</t>
  </si>
  <si>
    <t>Coal power plant (Steam Turbine)</t>
  </si>
  <si>
    <t>Diesel power plants (GT)</t>
  </si>
  <si>
    <t>Diesel power plants (IC)</t>
  </si>
  <si>
    <t>Transmission &amp; Distribution Network</t>
  </si>
  <si>
    <t>Oil fired gas turbine OIL CCGT</t>
  </si>
  <si>
    <t>Oil internal combustion turbine (IC)</t>
  </si>
  <si>
    <t>Oil steam turbine (ST)</t>
  </si>
  <si>
    <t>Small hydro power plant (SHP)</t>
  </si>
  <si>
    <t>Medium hydro power plant</t>
  </si>
  <si>
    <t>Large hydro power plant</t>
  </si>
  <si>
    <t>Natural gas (Combined Cycle) CCGT</t>
  </si>
  <si>
    <t>Natural gas (Open Cycle) OCGT</t>
  </si>
  <si>
    <t>Natural gas IC</t>
  </si>
  <si>
    <t>Natural gas ST</t>
  </si>
  <si>
    <t>CSP (Without storage)</t>
  </si>
  <si>
    <t>Wind Onshore</t>
  </si>
  <si>
    <t>Wind Offshore</t>
  </si>
  <si>
    <t>Natural Gas imports</t>
  </si>
  <si>
    <t>Natural Gas Production</t>
  </si>
  <si>
    <t>Oil Production</t>
  </si>
  <si>
    <t>Greece</t>
  </si>
  <si>
    <t>Row Labels</t>
  </si>
  <si>
    <t>BATT</t>
  </si>
  <si>
    <t>GEOPWR_H</t>
  </si>
  <si>
    <t>GEOPWR_M</t>
  </si>
  <si>
    <t>GRMCOSCP00_Ptol</t>
  </si>
  <si>
    <t>NGCHPPWR</t>
  </si>
  <si>
    <t>PUMP</t>
  </si>
  <si>
    <t>From abroad to Greece trade link (Electricity Imports)</t>
  </si>
  <si>
    <t>Geothermal Power Plant (High enthalpy)</t>
  </si>
  <si>
    <t>Geothermal Power Plant (Medium enthalpy)</t>
  </si>
  <si>
    <t>From Greece to abroad trade link (Electricity Exports)</t>
  </si>
  <si>
    <t>Ptolemaida V</t>
  </si>
  <si>
    <t>Medium hydro power plant (10-100MW)</t>
  </si>
  <si>
    <t>Large hydro power plant  (&gt;100MW)</t>
  </si>
  <si>
    <t>Commercial Solar PV</t>
  </si>
  <si>
    <t>Rooftop Solar PV</t>
  </si>
  <si>
    <t>Natural Gas CHP</t>
  </si>
  <si>
    <t>Electrolysis + Fuel cell</t>
  </si>
  <si>
    <t>Average electricity cost (USD/MWh)</t>
  </si>
  <si>
    <t>Average electricity cost (EUR 2022/MWh)</t>
  </si>
  <si>
    <t>Price of CO2 (USD 19/ tCO2)</t>
  </si>
  <si>
    <t>Sum of AnnualEmissions (t CO2)</t>
  </si>
  <si>
    <t>Net imports</t>
  </si>
  <si>
    <t>Geothermal</t>
  </si>
  <si>
    <t>Biomass</t>
  </si>
  <si>
    <t>Coal</t>
  </si>
  <si>
    <t>Diesel</t>
  </si>
  <si>
    <t>Hydro</t>
  </si>
  <si>
    <t>NG</t>
  </si>
  <si>
    <t>Solar</t>
  </si>
  <si>
    <t>CSP</t>
  </si>
  <si>
    <t>Wind</t>
  </si>
  <si>
    <t>ETS Costs</t>
  </si>
  <si>
    <t>Rooftop Solar</t>
  </si>
  <si>
    <t>RES</t>
  </si>
  <si>
    <t>Non RES</t>
  </si>
  <si>
    <t>t</t>
  </si>
  <si>
    <t>wind on shore</t>
  </si>
  <si>
    <t>Wind off shore</t>
  </si>
  <si>
    <t>Γεωθερμία</t>
  </si>
  <si>
    <t>Βιομάζα</t>
  </si>
  <si>
    <t>Λιγνιτικά</t>
  </si>
  <si>
    <t>Ντίζελ</t>
  </si>
  <si>
    <t>Υδροηλεκτρικά</t>
  </si>
  <si>
    <t>Φυσικού Αερίου</t>
  </si>
  <si>
    <t>Εμπορικά Φωτοβολταικά</t>
  </si>
  <si>
    <t>Συγκεντρωτική Ηλιακή Ενέργεια</t>
  </si>
  <si>
    <t>Χερσαία Αιολική Ενέργεια</t>
  </si>
  <si>
    <t>Φωτοβολταικά Στέγης</t>
  </si>
  <si>
    <t>Υπεράκτια Αιολική Ενέργεια</t>
  </si>
  <si>
    <t>Αιολική Ενέργεια</t>
  </si>
  <si>
    <t>Καθαρές Εισαγωγές</t>
  </si>
  <si>
    <t>ΤWh</t>
  </si>
  <si>
    <t>Annualized Investment costs (μόνο τα power plants)</t>
  </si>
  <si>
    <t xml:space="preserve"> </t>
  </si>
  <si>
    <t>Η τελική ζήτηση σε GWh</t>
  </si>
  <si>
    <t>Solar PV</t>
  </si>
  <si>
    <t>Code</t>
  </si>
  <si>
    <t>Name</t>
  </si>
  <si>
    <t>LAIc</t>
  </si>
  <si>
    <t>LAIe</t>
  </si>
  <si>
    <t>GRMDSRGT</t>
  </si>
  <si>
    <t>GRMDSRIC</t>
  </si>
  <si>
    <t>NG CHP</t>
  </si>
  <si>
    <t>Total</t>
  </si>
  <si>
    <t>Total_NECP</t>
  </si>
  <si>
    <t>388 τετραγωνικά χιλιόμετρα επιπλέον το 2035</t>
  </si>
  <si>
    <t>for biomass</t>
  </si>
  <si>
    <t>Battery Storage</t>
  </si>
  <si>
    <t>Pumping Storage</t>
  </si>
  <si>
    <r>
      <t>(km</t>
    </r>
    <r>
      <rPr>
        <b/>
        <i/>
        <vertAlign val="superscript"/>
        <sz val="7.5"/>
        <color theme="1"/>
        <rFont val="Times New Roman"/>
        <family val="1"/>
      </rPr>
      <t>2</t>
    </r>
    <r>
      <rPr>
        <b/>
        <i/>
        <sz val="7.5"/>
        <color theme="1"/>
        <rFont val="Times New Roman"/>
        <family val="1"/>
      </rPr>
      <t>/GWh)</t>
    </r>
  </si>
  <si>
    <t>Biomass production (PJ)</t>
  </si>
  <si>
    <t>Grid (tn)</t>
  </si>
  <si>
    <t>tonnes 1,4-DCB-Eq/GW/yr</t>
  </si>
  <si>
    <t>Rofftop solar</t>
  </si>
  <si>
    <t>Wind onshore</t>
  </si>
  <si>
    <t>Wind offshore</t>
  </si>
  <si>
    <t>Dysprosium (Dy)</t>
  </si>
  <si>
    <t>Gallium (Ga)</t>
  </si>
  <si>
    <t>Indium (In)</t>
  </si>
  <si>
    <t>Neodymium (Nd)</t>
  </si>
  <si>
    <t>Tellurium (Te)</t>
  </si>
  <si>
    <t>Row Labels (km2 of land)</t>
  </si>
  <si>
    <t>Biomass cultivation</t>
  </si>
  <si>
    <t>ETS Cost</t>
  </si>
  <si>
    <t>Capital Investments</t>
  </si>
  <si>
    <t>Operational Costs</t>
  </si>
  <si>
    <t>Row Labels (tonnes of critical materials)</t>
  </si>
  <si>
    <t>tonnes 1,4-DCB-Eq/GWh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</si>
</sst>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0.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8"/>
      <color theme="1"/>
      <name val="Times New Roman"/>
      <family val="1"/>
    </font>
    <font>
      <b/>
      <i/>
      <sz val="7.5"/>
      <color theme="1"/>
      <name val="Times New Roman"/>
      <family val="1"/>
    </font>
    <font>
      <b/>
      <i/>
      <vertAlign val="superscript"/>
      <sz val="7.5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4" borderId="0" xfId="0" applyFill="1"/>
    <xf numFmtId="0" fontId="2" fillId="5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/>
    <xf numFmtId="1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4" fontId="0" fillId="4" borderId="0" xfId="0" applyNumberFormat="1" applyFill="1" applyAlignment="1">
      <alignment horizontal="center"/>
    </xf>
    <xf numFmtId="10" fontId="0" fillId="0" borderId="0" xfId="0" applyNumberFormat="1"/>
    <xf numFmtId="1" fontId="0" fillId="0" borderId="6" xfId="0" applyNumberFormat="1" applyBorder="1" applyAlignment="1">
      <alignment horizontal="center"/>
    </xf>
    <xf numFmtId="0" fontId="0" fillId="8" borderId="0" xfId="0" applyFill="1" applyAlignment="1">
      <alignment horizontal="center"/>
    </xf>
    <xf numFmtId="9" fontId="0" fillId="0" borderId="0" xfId="1" applyFont="1" applyAlignment="1">
      <alignment horizontal="center"/>
    </xf>
    <xf numFmtId="1" fontId="0" fillId="8" borderId="0" xfId="0" applyNumberFormat="1" applyFill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/>
    <xf numFmtId="4" fontId="8" fillId="0" borderId="6" xfId="0" applyNumberFormat="1" applyFont="1" applyBorder="1" applyAlignment="1">
      <alignment horizontal="center" vertical="center" wrapText="1"/>
    </xf>
    <xf numFmtId="4" fontId="8" fillId="10" borderId="15" xfId="0" applyNumberFormat="1" applyFont="1" applyFill="1" applyBorder="1" applyAlignment="1">
      <alignment horizontal="center" vertical="center" wrapText="1"/>
    </xf>
    <xf numFmtId="4" fontId="8" fillId="10" borderId="16" xfId="0" applyNumberFormat="1" applyFont="1" applyFill="1" applyBorder="1" applyAlignment="1">
      <alignment horizontal="center" vertical="center" wrapText="1"/>
    </xf>
    <xf numFmtId="4" fontId="8" fillId="10" borderId="17" xfId="0" applyNumberFormat="1" applyFont="1" applyFill="1" applyBorder="1" applyAlignment="1">
      <alignment horizontal="center" vertical="center" wrapText="1"/>
    </xf>
    <xf numFmtId="4" fontId="8" fillId="0" borderId="0" xfId="0" applyNumberFormat="1" applyFont="1" applyAlignment="1">
      <alignment horizontal="center" vertical="center" wrapText="1"/>
    </xf>
    <xf numFmtId="0" fontId="0" fillId="8" borderId="6" xfId="0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0" fontId="4" fillId="9" borderId="5" xfId="0" applyFont="1" applyFill="1" applyBorder="1"/>
    <xf numFmtId="1" fontId="0" fillId="0" borderId="0" xfId="0" applyNumberFormat="1"/>
    <xf numFmtId="4" fontId="0" fillId="5" borderId="6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9" borderId="6" xfId="0" applyNumberForma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4" fillId="11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Million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Fixed!$A$38</c:f>
              <c:strCache>
                <c:ptCount val="1"/>
                <c:pt idx="0">
                  <c:v>Net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Fixed!$C$38:$AH$38</c15:sqref>
                  </c15:fullRef>
                </c:ext>
              </c:extLst>
              <c:f>Fixed!$F$38:$AH$38</c:f>
              <c:numCache>
                <c:formatCode>#,##0.00</c:formatCode>
                <c:ptCount val="29"/>
                <c:pt idx="0">
                  <c:v>7.384999999999998</c:v>
                </c:pt>
                <c:pt idx="1">
                  <c:v>7.3099999999999987</c:v>
                </c:pt>
                <c:pt idx="2">
                  <c:v>7.240000000000002</c:v>
                </c:pt>
                <c:pt idx="3">
                  <c:v>7.1650000000000027</c:v>
                </c:pt>
                <c:pt idx="4">
                  <c:v>7.0900000000000034</c:v>
                </c:pt>
                <c:pt idx="5">
                  <c:v>7.0200000000000031</c:v>
                </c:pt>
                <c:pt idx="6">
                  <c:v>6.9450000000000003</c:v>
                </c:pt>
                <c:pt idx="7">
                  <c:v>6.870000000000001</c:v>
                </c:pt>
                <c:pt idx="8">
                  <c:v>6.8000000000000007</c:v>
                </c:pt>
                <c:pt idx="9">
                  <c:v>6.759999999999998</c:v>
                </c:pt>
                <c:pt idx="10">
                  <c:v>6.7200000000000024</c:v>
                </c:pt>
                <c:pt idx="11">
                  <c:v>6.68</c:v>
                </c:pt>
                <c:pt idx="12">
                  <c:v>6.6400000000000041</c:v>
                </c:pt>
                <c:pt idx="13">
                  <c:v>6.6000000000000014</c:v>
                </c:pt>
                <c:pt idx="14">
                  <c:v>-20.6493844844046</c:v>
                </c:pt>
                <c:pt idx="15">
                  <c:v>-26.352924491129301</c:v>
                </c:pt>
                <c:pt idx="16">
                  <c:v>-30.596961282938402</c:v>
                </c:pt>
                <c:pt idx="17">
                  <c:v>-34.7736484321305</c:v>
                </c:pt>
                <c:pt idx="18">
                  <c:v>-38.541709047764499</c:v>
                </c:pt>
                <c:pt idx="19">
                  <c:v>-41.958383228165403</c:v>
                </c:pt>
                <c:pt idx="20">
                  <c:v>-44.24</c:v>
                </c:pt>
                <c:pt idx="21">
                  <c:v>-43.96</c:v>
                </c:pt>
                <c:pt idx="22">
                  <c:v>-43.679999999999993</c:v>
                </c:pt>
                <c:pt idx="23">
                  <c:v>-43.400000000000006</c:v>
                </c:pt>
                <c:pt idx="24">
                  <c:v>-43.120000000000005</c:v>
                </c:pt>
                <c:pt idx="25">
                  <c:v>-42.839999999999996</c:v>
                </c:pt>
                <c:pt idx="26">
                  <c:v>-42.559999999999995</c:v>
                </c:pt>
                <c:pt idx="27">
                  <c:v>-42.28</c:v>
                </c:pt>
                <c:pt idx="28">
                  <c:v>-42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E-485D-9E0A-2C87B3E14B2C}"/>
            </c:ext>
          </c:extLst>
        </c:ser>
        <c:ser>
          <c:idx val="1"/>
          <c:order val="1"/>
          <c:tx>
            <c:strRef>
              <c:f>Fixed!$A$39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Fixed!$C$39:$AH$39</c15:sqref>
                  </c15:fullRef>
                </c:ext>
              </c:extLst>
              <c:f>Fixed!$F$39:$AH$39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22.277999999999999</c:v>
                </c:pt>
                <c:pt idx="14">
                  <c:v>22.391999999999999</c:v>
                </c:pt>
                <c:pt idx="15">
                  <c:v>22.506</c:v>
                </c:pt>
                <c:pt idx="16">
                  <c:v>22.62</c:v>
                </c:pt>
                <c:pt idx="17">
                  <c:v>22.734000000000002</c:v>
                </c:pt>
                <c:pt idx="18">
                  <c:v>22.847999999999999</c:v>
                </c:pt>
                <c:pt idx="19">
                  <c:v>22.963999999999999</c:v>
                </c:pt>
                <c:pt idx="20">
                  <c:v>23.077999999999999</c:v>
                </c:pt>
                <c:pt idx="21">
                  <c:v>23.192</c:v>
                </c:pt>
                <c:pt idx="22">
                  <c:v>23.306000000000001</c:v>
                </c:pt>
                <c:pt idx="23">
                  <c:v>23.42</c:v>
                </c:pt>
                <c:pt idx="24">
                  <c:v>48.201564622221397</c:v>
                </c:pt>
                <c:pt idx="25">
                  <c:v>48.315564622221402</c:v>
                </c:pt>
                <c:pt idx="26">
                  <c:v>48.429564622221299</c:v>
                </c:pt>
                <c:pt idx="27">
                  <c:v>74.298064622221403</c:v>
                </c:pt>
                <c:pt idx="28">
                  <c:v>75.497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E-485D-9E0A-2C87B3E14B2C}"/>
            </c:ext>
          </c:extLst>
        </c:ser>
        <c:ser>
          <c:idx val="2"/>
          <c:order val="2"/>
          <c:tx>
            <c:strRef>
              <c:f>Fixed!$A$40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Fixed!$C$40:$AH$40</c15:sqref>
                  </c15:fullRef>
                </c:ext>
              </c:extLst>
              <c:f>Fixed!$F$40:$AH$40</c:f>
              <c:numCache>
                <c:formatCode>#,##0.00</c:formatCode>
                <c:ptCount val="29"/>
                <c:pt idx="0">
                  <c:v>15.513</c:v>
                </c:pt>
                <c:pt idx="1">
                  <c:v>25.484999999999999</c:v>
                </c:pt>
                <c:pt idx="2">
                  <c:v>35.167999999999999</c:v>
                </c:pt>
                <c:pt idx="3">
                  <c:v>34.65</c:v>
                </c:pt>
                <c:pt idx="4">
                  <c:v>34.131999999999998</c:v>
                </c:pt>
                <c:pt idx="5">
                  <c:v>33.613999999999997</c:v>
                </c:pt>
                <c:pt idx="6">
                  <c:v>33.103000000000002</c:v>
                </c:pt>
                <c:pt idx="7">
                  <c:v>32.585000000000001</c:v>
                </c:pt>
                <c:pt idx="8">
                  <c:v>32.067</c:v>
                </c:pt>
                <c:pt idx="9">
                  <c:v>31.997</c:v>
                </c:pt>
                <c:pt idx="10">
                  <c:v>31.927</c:v>
                </c:pt>
                <c:pt idx="11">
                  <c:v>40.519871079783499</c:v>
                </c:pt>
                <c:pt idx="12">
                  <c:v>49.510816418069702</c:v>
                </c:pt>
                <c:pt idx="13">
                  <c:v>58.461761756355898</c:v>
                </c:pt>
                <c:pt idx="14">
                  <c:v>58.332707094642103</c:v>
                </c:pt>
                <c:pt idx="15">
                  <c:v>58.190746966756898</c:v>
                </c:pt>
                <c:pt idx="16">
                  <c:v>58.061692305043103</c:v>
                </c:pt>
                <c:pt idx="17">
                  <c:v>57.932637643329301</c:v>
                </c:pt>
                <c:pt idx="18">
                  <c:v>57.790677515444102</c:v>
                </c:pt>
                <c:pt idx="19">
                  <c:v>57.674528319901597</c:v>
                </c:pt>
                <c:pt idx="20">
                  <c:v>57.558379124359199</c:v>
                </c:pt>
                <c:pt idx="21">
                  <c:v>57.442229928816801</c:v>
                </c:pt>
                <c:pt idx="22">
                  <c:v>57.326080733274402</c:v>
                </c:pt>
                <c:pt idx="23">
                  <c:v>57.209931537731897</c:v>
                </c:pt>
                <c:pt idx="24">
                  <c:v>57.093782342189499</c:v>
                </c:pt>
                <c:pt idx="25">
                  <c:v>56.964727680475697</c:v>
                </c:pt>
                <c:pt idx="26">
                  <c:v>56.848578484933299</c:v>
                </c:pt>
                <c:pt idx="27">
                  <c:v>56.732429289390801</c:v>
                </c:pt>
                <c:pt idx="28">
                  <c:v>57.959592822684499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E-485D-9E0A-2C87B3E14B2C}"/>
            </c:ext>
          </c:extLst>
        </c:ser>
        <c:ser>
          <c:idx val="3"/>
          <c:order val="3"/>
          <c:tx>
            <c:strRef>
              <c:f>Fixed!$A$41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Fixed!$C$41:$AH$41</c15:sqref>
                  </c15:fullRef>
                </c:ext>
              </c:extLst>
              <c:f>Fixed!$F$41:$AH$41</c:f>
              <c:numCache>
                <c:formatCode>#,##0.00</c:formatCode>
                <c:ptCount val="29"/>
                <c:pt idx="0">
                  <c:v>145.5402</c:v>
                </c:pt>
                <c:pt idx="1">
                  <c:v>180.25920000000002</c:v>
                </c:pt>
                <c:pt idx="2">
                  <c:v>35.573999999999998</c:v>
                </c:pt>
                <c:pt idx="3">
                  <c:v>35.293999999999997</c:v>
                </c:pt>
                <c:pt idx="4">
                  <c:v>35.014000000000003</c:v>
                </c:pt>
                <c:pt idx="5">
                  <c:v>34.741</c:v>
                </c:pt>
                <c:pt idx="6">
                  <c:v>34.460999999999999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E-485D-9E0A-2C87B3E14B2C}"/>
            </c:ext>
          </c:extLst>
        </c:ser>
        <c:ser>
          <c:idx val="4"/>
          <c:order val="4"/>
          <c:tx>
            <c:strRef>
              <c:f>Fixed!$A$42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Fixed!$C$42:$AH$42</c15:sqref>
                  </c15:fullRef>
                </c:ext>
              </c:extLst>
              <c:f>Fixed!$F$42:$AH$42</c:f>
              <c:numCache>
                <c:formatCode>#,##0.00</c:formatCode>
                <c:ptCount val="29"/>
                <c:pt idx="0">
                  <c:v>29.568000000000001</c:v>
                </c:pt>
                <c:pt idx="1">
                  <c:v>16.8</c:v>
                </c:pt>
                <c:pt idx="2">
                  <c:v>16.8</c:v>
                </c:pt>
                <c:pt idx="3">
                  <c:v>16.8</c:v>
                </c:pt>
                <c:pt idx="4">
                  <c:v>16.8</c:v>
                </c:pt>
                <c:pt idx="5">
                  <c:v>16.8</c:v>
                </c:pt>
                <c:pt idx="6">
                  <c:v>16.8</c:v>
                </c:pt>
                <c:pt idx="7">
                  <c:v>16.8</c:v>
                </c:pt>
                <c:pt idx="8">
                  <c:v>16.8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E-485D-9E0A-2C87B3E14B2C}"/>
            </c:ext>
          </c:extLst>
        </c:ser>
        <c:ser>
          <c:idx val="5"/>
          <c:order val="5"/>
          <c:tx>
            <c:strRef>
              <c:f>Fixed!$A$43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Fixed!$C$43:$AH$43</c15:sqref>
                  </c15:fullRef>
                </c:ext>
              </c:extLst>
              <c:f>Fixed!$F$43:$AH$43</c:f>
              <c:numCache>
                <c:formatCode>#,##0.00</c:formatCode>
                <c:ptCount val="29"/>
                <c:pt idx="0">
                  <c:v>210.97499999999999</c:v>
                </c:pt>
                <c:pt idx="1">
                  <c:v>210.97499999999999</c:v>
                </c:pt>
                <c:pt idx="2">
                  <c:v>210.97499999999999</c:v>
                </c:pt>
                <c:pt idx="3">
                  <c:v>210.97499999999999</c:v>
                </c:pt>
                <c:pt idx="4">
                  <c:v>210.97499999999999</c:v>
                </c:pt>
                <c:pt idx="5">
                  <c:v>210.97499999999999</c:v>
                </c:pt>
                <c:pt idx="6">
                  <c:v>210.97499999999999</c:v>
                </c:pt>
                <c:pt idx="7">
                  <c:v>210.97499999999999</c:v>
                </c:pt>
                <c:pt idx="8">
                  <c:v>210.97499999999999</c:v>
                </c:pt>
                <c:pt idx="9">
                  <c:v>210.97499999999999</c:v>
                </c:pt>
                <c:pt idx="10">
                  <c:v>210.97499999999999</c:v>
                </c:pt>
                <c:pt idx="11">
                  <c:v>210.97499999999999</c:v>
                </c:pt>
                <c:pt idx="12">
                  <c:v>210.97499999999999</c:v>
                </c:pt>
                <c:pt idx="13">
                  <c:v>210.97499999999999</c:v>
                </c:pt>
                <c:pt idx="14">
                  <c:v>210.97499999999999</c:v>
                </c:pt>
                <c:pt idx="15">
                  <c:v>210.97499999999999</c:v>
                </c:pt>
                <c:pt idx="16">
                  <c:v>210.97499999999999</c:v>
                </c:pt>
                <c:pt idx="17">
                  <c:v>210.97499999999999</c:v>
                </c:pt>
                <c:pt idx="18">
                  <c:v>210.97499999999999</c:v>
                </c:pt>
                <c:pt idx="19">
                  <c:v>210.97499999999999</c:v>
                </c:pt>
                <c:pt idx="20">
                  <c:v>210.97499999999999</c:v>
                </c:pt>
                <c:pt idx="21">
                  <c:v>210.97499999999999</c:v>
                </c:pt>
                <c:pt idx="22">
                  <c:v>210.97499999999999</c:v>
                </c:pt>
                <c:pt idx="23">
                  <c:v>210.97499999999999</c:v>
                </c:pt>
                <c:pt idx="24">
                  <c:v>210.97499999999999</c:v>
                </c:pt>
                <c:pt idx="25">
                  <c:v>210.97499999999999</c:v>
                </c:pt>
                <c:pt idx="26">
                  <c:v>210.97499999999999</c:v>
                </c:pt>
                <c:pt idx="27">
                  <c:v>210.97499999999999</c:v>
                </c:pt>
                <c:pt idx="28">
                  <c:v>210.97499999999999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E-485D-9E0A-2C87B3E14B2C}"/>
            </c:ext>
          </c:extLst>
        </c:ser>
        <c:ser>
          <c:idx val="6"/>
          <c:order val="6"/>
          <c:tx>
            <c:strRef>
              <c:f>Fixed!$A$44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Fixed!$C$44:$AH$44</c15:sqref>
                  </c15:fullRef>
                </c:ext>
              </c:extLst>
              <c:f>Fixed!$F$44:$AH$44</c:f>
              <c:numCache>
                <c:formatCode>#,##0.00</c:formatCode>
                <c:ptCount val="29"/>
                <c:pt idx="0">
                  <c:v>86.564999999999998</c:v>
                </c:pt>
                <c:pt idx="1">
                  <c:v>86.564999999999998</c:v>
                </c:pt>
                <c:pt idx="2">
                  <c:v>86.564999999999998</c:v>
                </c:pt>
                <c:pt idx="3">
                  <c:v>86.564999999999998</c:v>
                </c:pt>
                <c:pt idx="4">
                  <c:v>86.564999999999998</c:v>
                </c:pt>
                <c:pt idx="5">
                  <c:v>86.564999999999998</c:v>
                </c:pt>
                <c:pt idx="6">
                  <c:v>86.564999999999998</c:v>
                </c:pt>
                <c:pt idx="7">
                  <c:v>86.564999999999998</c:v>
                </c:pt>
                <c:pt idx="8">
                  <c:v>86.564999999999998</c:v>
                </c:pt>
                <c:pt idx="9">
                  <c:v>86.564999999999998</c:v>
                </c:pt>
                <c:pt idx="10">
                  <c:v>86.564999999999998</c:v>
                </c:pt>
                <c:pt idx="11">
                  <c:v>86.564999999999998</c:v>
                </c:pt>
                <c:pt idx="12">
                  <c:v>86.564999999999998</c:v>
                </c:pt>
                <c:pt idx="13">
                  <c:v>86.564999999999998</c:v>
                </c:pt>
                <c:pt idx="14">
                  <c:v>86.564999999999998</c:v>
                </c:pt>
                <c:pt idx="15">
                  <c:v>86.564999999999998</c:v>
                </c:pt>
                <c:pt idx="16">
                  <c:v>86.564999999999998</c:v>
                </c:pt>
                <c:pt idx="17">
                  <c:v>86.564999999999998</c:v>
                </c:pt>
                <c:pt idx="18">
                  <c:v>86.564999999999998</c:v>
                </c:pt>
                <c:pt idx="19">
                  <c:v>86.564999999999998</c:v>
                </c:pt>
                <c:pt idx="20">
                  <c:v>86.564999999999998</c:v>
                </c:pt>
                <c:pt idx="21">
                  <c:v>86.564999999999998</c:v>
                </c:pt>
                <c:pt idx="22">
                  <c:v>86.564999999999998</c:v>
                </c:pt>
                <c:pt idx="23">
                  <c:v>86.564999999999998</c:v>
                </c:pt>
                <c:pt idx="24">
                  <c:v>86.564999999999998</c:v>
                </c:pt>
                <c:pt idx="25">
                  <c:v>86.564999999999998</c:v>
                </c:pt>
                <c:pt idx="26">
                  <c:v>86.564999999999998</c:v>
                </c:pt>
                <c:pt idx="27">
                  <c:v>5.2080000000000002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DE-485D-9E0A-2C87B3E14B2C}"/>
            </c:ext>
          </c:extLst>
        </c:ser>
        <c:ser>
          <c:idx val="7"/>
          <c:order val="7"/>
          <c:tx>
            <c:strRef>
              <c:f>Fixed!$A$45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Fixed!$C$45:$AH$45</c15:sqref>
                  </c15:fullRef>
                </c:ext>
              </c:extLst>
              <c:f>Fixed!$F$45:$AH$45</c:f>
              <c:numCache>
                <c:formatCode>#,##0.00</c:formatCode>
                <c:ptCount val="29"/>
                <c:pt idx="0">
                  <c:v>115.1883</c:v>
                </c:pt>
                <c:pt idx="1">
                  <c:v>133.339</c:v>
                </c:pt>
                <c:pt idx="2">
                  <c:v>150.0575</c:v>
                </c:pt>
                <c:pt idx="3">
                  <c:v>165.42860000000002</c:v>
                </c:pt>
                <c:pt idx="4">
                  <c:v>179.3066</c:v>
                </c:pt>
                <c:pt idx="5">
                  <c:v>191.77930000000001</c:v>
                </c:pt>
                <c:pt idx="6">
                  <c:v>202.8098</c:v>
                </c:pt>
                <c:pt idx="7">
                  <c:v>210.82989999999998</c:v>
                </c:pt>
                <c:pt idx="8">
                  <c:v>207.08240000000001</c:v>
                </c:pt>
                <c:pt idx="9">
                  <c:v>218.98830000000001</c:v>
                </c:pt>
                <c:pt idx="10">
                  <c:v>230.50319999999999</c:v>
                </c:pt>
                <c:pt idx="11">
                  <c:v>241.65729999999999</c:v>
                </c:pt>
                <c:pt idx="12">
                  <c:v>252.39119999999997</c:v>
                </c:pt>
                <c:pt idx="13">
                  <c:v>262.73410000000001</c:v>
                </c:pt>
                <c:pt idx="14">
                  <c:v>272.82100000000003</c:v>
                </c:pt>
                <c:pt idx="15">
                  <c:v>282.38940000000002</c:v>
                </c:pt>
                <c:pt idx="16">
                  <c:v>291.5668</c:v>
                </c:pt>
                <c:pt idx="17">
                  <c:v>300.38939999999997</c:v>
                </c:pt>
                <c:pt idx="18">
                  <c:v>308.78579999999999</c:v>
                </c:pt>
                <c:pt idx="19">
                  <c:v>316.7912</c:v>
                </c:pt>
                <c:pt idx="20">
                  <c:v>324.40559999999999</c:v>
                </c:pt>
                <c:pt idx="21">
                  <c:v>331.48750000000001</c:v>
                </c:pt>
                <c:pt idx="22">
                  <c:v>336.71</c:v>
                </c:pt>
                <c:pt idx="23">
                  <c:v>341.58749999999998</c:v>
                </c:pt>
                <c:pt idx="24">
                  <c:v>346.15999999999997</c:v>
                </c:pt>
                <c:pt idx="25">
                  <c:v>350.34749999999997</c:v>
                </c:pt>
                <c:pt idx="26">
                  <c:v>354.19</c:v>
                </c:pt>
                <c:pt idx="27">
                  <c:v>322.26920000000001</c:v>
                </c:pt>
                <c:pt idx="28">
                  <c:v>321.71429999999998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E-485D-9E0A-2C87B3E14B2C}"/>
            </c:ext>
          </c:extLst>
        </c:ser>
        <c:ser>
          <c:idx val="8"/>
          <c:order val="8"/>
          <c:tx>
            <c:strRef>
              <c:f>Fixed!$A$46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Fixed!$C$46:$AH$46</c15:sqref>
                  </c15:fullRef>
                </c:ext>
              </c:extLst>
              <c:f>Fixed!$F$46:$AH$46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DE-485D-9E0A-2C87B3E14B2C}"/>
            </c:ext>
          </c:extLst>
        </c:ser>
        <c:ser>
          <c:idx val="9"/>
          <c:order val="9"/>
          <c:tx>
            <c:strRef>
              <c:f>Fixed!$A$47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Fixed!$C$47:$AH$47</c15:sqref>
                  </c15:fullRef>
                </c:ext>
              </c:extLst>
              <c:f>Fixed!$F$47:$AH$47</c:f>
              <c:numCache>
                <c:formatCode>#,##0.00</c:formatCode>
                <c:ptCount val="29"/>
                <c:pt idx="0">
                  <c:v>128.38</c:v>
                </c:pt>
                <c:pt idx="1">
                  <c:v>148.83959999999999</c:v>
                </c:pt>
                <c:pt idx="2">
                  <c:v>169.19720000000001</c:v>
                </c:pt>
                <c:pt idx="3">
                  <c:v>189.3749</c:v>
                </c:pt>
                <c:pt idx="4">
                  <c:v>209.52</c:v>
                </c:pt>
                <c:pt idx="5">
                  <c:v>229.4682</c:v>
                </c:pt>
                <c:pt idx="6">
                  <c:v>249.4008</c:v>
                </c:pt>
                <c:pt idx="7">
                  <c:v>269.23140000000001</c:v>
                </c:pt>
                <c:pt idx="8">
                  <c:v>300.27699999999999</c:v>
                </c:pt>
                <c:pt idx="9">
                  <c:v>325.86649999999997</c:v>
                </c:pt>
                <c:pt idx="10">
                  <c:v>354.88300000000004</c:v>
                </c:pt>
                <c:pt idx="11">
                  <c:v>383.78450000000004</c:v>
                </c:pt>
                <c:pt idx="12">
                  <c:v>412.57100000000003</c:v>
                </c:pt>
                <c:pt idx="13">
                  <c:v>441.24249999999995</c:v>
                </c:pt>
                <c:pt idx="14">
                  <c:v>469.79899999999998</c:v>
                </c:pt>
                <c:pt idx="15">
                  <c:v>498.26049999999998</c:v>
                </c:pt>
                <c:pt idx="16">
                  <c:v>520.47635303568904</c:v>
                </c:pt>
                <c:pt idx="17">
                  <c:v>528.29885303568904</c:v>
                </c:pt>
                <c:pt idx="18">
                  <c:v>536.00635303568902</c:v>
                </c:pt>
                <c:pt idx="19">
                  <c:v>541.91888330522102</c:v>
                </c:pt>
                <c:pt idx="20">
                  <c:v>539.33346178107502</c:v>
                </c:pt>
                <c:pt idx="21">
                  <c:v>536.96349205060699</c:v>
                </c:pt>
                <c:pt idx="22">
                  <c:v>534.37807052645996</c:v>
                </c:pt>
                <c:pt idx="23">
                  <c:v>532.00810079599205</c:v>
                </c:pt>
                <c:pt idx="24">
                  <c:v>529.63813106552402</c:v>
                </c:pt>
                <c:pt idx="25">
                  <c:v>527.052709541377</c:v>
                </c:pt>
                <c:pt idx="26">
                  <c:v>524.68273981090897</c:v>
                </c:pt>
                <c:pt idx="27">
                  <c:v>450.69171828676201</c:v>
                </c:pt>
                <c:pt idx="28">
                  <c:v>448.435348556294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E-485D-9E0A-2C87B3E1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200008"/>
        <c:axId val="751189840"/>
      </c:barChart>
      <c:catAx>
        <c:axId val="75120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89840"/>
        <c:crosses val="autoZero"/>
        <c:auto val="1"/>
        <c:lblAlgn val="ctr"/>
        <c:lblOffset val="100"/>
        <c:noMultiLvlLbl val="0"/>
      </c:catAx>
      <c:valAx>
        <c:axId val="7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Million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Variable!$A$40</c:f>
              <c:strCache>
                <c:ptCount val="1"/>
                <c:pt idx="0">
                  <c:v>Net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Variable!$C$40:$AH$40</c15:sqref>
                  </c15:fullRef>
                </c:ext>
              </c:extLst>
              <c:f>Variable!$F$40:$AH$40</c:f>
              <c:numCache>
                <c:formatCode>#,##0.00</c:formatCode>
                <c:ptCount val="29"/>
                <c:pt idx="0">
                  <c:v>549.3399999999981</c:v>
                </c:pt>
                <c:pt idx="1">
                  <c:v>558.78</c:v>
                </c:pt>
                <c:pt idx="2">
                  <c:v>568.31000000000006</c:v>
                </c:pt>
                <c:pt idx="3">
                  <c:v>582.71</c:v>
                </c:pt>
                <c:pt idx="4">
                  <c:v>504.65</c:v>
                </c:pt>
                <c:pt idx="5">
                  <c:v>425.23</c:v>
                </c:pt>
                <c:pt idx="6">
                  <c:v>348.32</c:v>
                </c:pt>
                <c:pt idx="7">
                  <c:v>268.34000000000003</c:v>
                </c:pt>
                <c:pt idx="8">
                  <c:v>187.06</c:v>
                </c:pt>
                <c:pt idx="9">
                  <c:v>176.96</c:v>
                </c:pt>
                <c:pt idx="10">
                  <c:v>169.38</c:v>
                </c:pt>
                <c:pt idx="11">
                  <c:v>161.78</c:v>
                </c:pt>
                <c:pt idx="12">
                  <c:v>154.19999999999999</c:v>
                </c:pt>
                <c:pt idx="13">
                  <c:v>146.62</c:v>
                </c:pt>
                <c:pt idx="14">
                  <c:v>-1315.5184674206571</c:v>
                </c:pt>
                <c:pt idx="15">
                  <c:v>-1624.3410403663031</c:v>
                </c:pt>
                <c:pt idx="16">
                  <c:v>-1854.8294224605502</c:v>
                </c:pt>
                <c:pt idx="17">
                  <c:v>-2014.8310201435759</c:v>
                </c:pt>
                <c:pt idx="18">
                  <c:v>-2163.8442515254469</c:v>
                </c:pt>
                <c:pt idx="19">
                  <c:v>-2282.8940636333928</c:v>
                </c:pt>
                <c:pt idx="20">
                  <c:v>-2349.7830558861629</c:v>
                </c:pt>
                <c:pt idx="21">
                  <c:v>-2384.6957914357281</c:v>
                </c:pt>
                <c:pt idx="22">
                  <c:v>-2341.2407666896411</c:v>
                </c:pt>
                <c:pt idx="23">
                  <c:v>-2377.853585918539</c:v>
                </c:pt>
                <c:pt idx="24">
                  <c:v>-2538.2493510677459</c:v>
                </c:pt>
                <c:pt idx="25">
                  <c:v>-2575.7090928471184</c:v>
                </c:pt>
                <c:pt idx="26">
                  <c:v>-2579.4181437775542</c:v>
                </c:pt>
                <c:pt idx="27">
                  <c:v>-1919.9463491838828</c:v>
                </c:pt>
                <c:pt idx="28">
                  <c:v>-1938.2268416825682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9-41B9-A1A7-074126FEA595}"/>
            </c:ext>
          </c:extLst>
        </c:ser>
        <c:ser>
          <c:idx val="1"/>
          <c:order val="1"/>
          <c:tx>
            <c:strRef>
              <c:f>Variable!$A$41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Variable!$C$41:$AH$41</c15:sqref>
                  </c15:fullRef>
                </c:ext>
              </c:extLst>
              <c:f>Variable!$F$41:$AH$41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0.228848395408696</c:v>
                </c:pt>
                <c:pt idx="14">
                  <c:v>0.449577216</c:v>
                </c:pt>
                <c:pt idx="15">
                  <c:v>0.449577216</c:v>
                </c:pt>
                <c:pt idx="16">
                  <c:v>0.449577216</c:v>
                </c:pt>
                <c:pt idx="17">
                  <c:v>0.449577216</c:v>
                </c:pt>
                <c:pt idx="18">
                  <c:v>0.449577216</c:v>
                </c:pt>
                <c:pt idx="19">
                  <c:v>0.449577216</c:v>
                </c:pt>
                <c:pt idx="20">
                  <c:v>0.449577216</c:v>
                </c:pt>
                <c:pt idx="21">
                  <c:v>0.449577216000001</c:v>
                </c:pt>
                <c:pt idx="22">
                  <c:v>0.449577216</c:v>
                </c:pt>
                <c:pt idx="23">
                  <c:v>0.449577216</c:v>
                </c:pt>
                <c:pt idx="24">
                  <c:v>0.98787325659598002</c:v>
                </c:pt>
                <c:pt idx="25">
                  <c:v>0.98787325659598002</c:v>
                </c:pt>
                <c:pt idx="26">
                  <c:v>0.98787325659598002</c:v>
                </c:pt>
                <c:pt idx="27">
                  <c:v>1.54984477659598</c:v>
                </c:pt>
                <c:pt idx="28">
                  <c:v>1.5735202559999999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9-41B9-A1A7-074126FEA595}"/>
            </c:ext>
          </c:extLst>
        </c:ser>
        <c:ser>
          <c:idx val="2"/>
          <c:order val="2"/>
          <c:tx>
            <c:strRef>
              <c:f>Variable!$A$42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Variable!$C$42:$AH$42</c15:sqref>
                  </c15:fullRef>
                </c:ext>
              </c:extLst>
              <c:f>Variable!$F$42:$AH$42</c:f>
              <c:numCache>
                <c:formatCode>#,##0.00</c:formatCode>
                <c:ptCount val="29"/>
                <c:pt idx="0">
                  <c:v>5.9946064009919997</c:v>
                </c:pt>
                <c:pt idx="1">
                  <c:v>9.9910106683199995</c:v>
                </c:pt>
                <c:pt idx="2">
                  <c:v>13.987414935647999</c:v>
                </c:pt>
                <c:pt idx="3">
                  <c:v>13.987414935647999</c:v>
                </c:pt>
                <c:pt idx="4">
                  <c:v>13.987414935647999</c:v>
                </c:pt>
                <c:pt idx="5">
                  <c:v>13.987414935647999</c:v>
                </c:pt>
                <c:pt idx="6">
                  <c:v>13.987414935647999</c:v>
                </c:pt>
                <c:pt idx="7">
                  <c:v>13.987414935647999</c:v>
                </c:pt>
                <c:pt idx="8">
                  <c:v>12.7614082176</c:v>
                </c:pt>
                <c:pt idx="9">
                  <c:v>11.627499283220899</c:v>
                </c:pt>
                <c:pt idx="10">
                  <c:v>9.2009744970573895</c:v>
                </c:pt>
                <c:pt idx="11">
                  <c:v>8.6680817763794504</c:v>
                </c:pt>
                <c:pt idx="12">
                  <c:v>9.1298990121562102</c:v>
                </c:pt>
                <c:pt idx="13">
                  <c:v>7.94991728233044</c:v>
                </c:pt>
                <c:pt idx="14">
                  <c:v>24.862448297568399</c:v>
                </c:pt>
                <c:pt idx="15">
                  <c:v>24.839345023968399</c:v>
                </c:pt>
                <c:pt idx="16">
                  <c:v>24.834944305252002</c:v>
                </c:pt>
                <c:pt idx="17">
                  <c:v>25.055367390991101</c:v>
                </c:pt>
                <c:pt idx="18">
                  <c:v>25.207947252768399</c:v>
                </c:pt>
                <c:pt idx="19">
                  <c:v>25.207947252768399</c:v>
                </c:pt>
                <c:pt idx="20">
                  <c:v>25.207869098855401</c:v>
                </c:pt>
                <c:pt idx="21">
                  <c:v>24.9349437659858</c:v>
                </c:pt>
                <c:pt idx="22">
                  <c:v>24.879523608768402</c:v>
                </c:pt>
                <c:pt idx="23">
                  <c:v>24.643125190681499</c:v>
                </c:pt>
                <c:pt idx="24">
                  <c:v>24.1988393791388</c:v>
                </c:pt>
                <c:pt idx="25">
                  <c:v>24.087594041534199</c:v>
                </c:pt>
                <c:pt idx="26">
                  <c:v>24.087594041534199</c:v>
                </c:pt>
                <c:pt idx="27">
                  <c:v>25.207947252768399</c:v>
                </c:pt>
                <c:pt idx="28">
                  <c:v>25.806046533688001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9-41B9-A1A7-074126FEA595}"/>
            </c:ext>
          </c:extLst>
        </c:ser>
        <c:ser>
          <c:idx val="3"/>
          <c:order val="3"/>
          <c:tx>
            <c:strRef>
              <c:f>Variable!$A$43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Variable!$C$43:$AH$43</c15:sqref>
                  </c15:fullRef>
                </c:ext>
              </c:extLst>
              <c:f>Variable!$F$43:$AH$43</c:f>
              <c:numCache>
                <c:formatCode>#,##0.00</c:formatCode>
                <c:ptCount val="29"/>
                <c:pt idx="0">
                  <c:v>62.207100223487998</c:v>
                </c:pt>
                <c:pt idx="1">
                  <c:v>19.076687192343599</c:v>
                </c:pt>
                <c:pt idx="2">
                  <c:v>1.55668259022044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9-41B9-A1A7-074126FEA595}"/>
            </c:ext>
          </c:extLst>
        </c:ser>
        <c:ser>
          <c:idx val="4"/>
          <c:order val="4"/>
          <c:tx>
            <c:strRef>
              <c:f>Variable!$A$44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Variable!$C$44:$AH$44</c15:sqref>
                  </c15:fullRef>
                </c:ext>
              </c:extLst>
              <c:f>Variable!$F$44:$AH$44</c:f>
              <c:numCache>
                <c:formatCode>#,##0.00</c:formatCode>
                <c:ptCount val="29"/>
                <c:pt idx="0">
                  <c:v>138.376</c:v>
                </c:pt>
                <c:pt idx="1">
                  <c:v>129.44399999999999</c:v>
                </c:pt>
                <c:pt idx="2">
                  <c:v>119.17</c:v>
                </c:pt>
                <c:pt idx="3">
                  <c:v>110.44199999999999</c:v>
                </c:pt>
                <c:pt idx="4">
                  <c:v>101.68899999999999</c:v>
                </c:pt>
                <c:pt idx="5">
                  <c:v>94.384</c:v>
                </c:pt>
                <c:pt idx="6">
                  <c:v>76.064999999999998</c:v>
                </c:pt>
                <c:pt idx="7">
                  <c:v>57.917999999999999</c:v>
                </c:pt>
                <c:pt idx="8">
                  <c:v>39.845999999999997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9-41B9-A1A7-074126FEA595}"/>
            </c:ext>
          </c:extLst>
        </c:ser>
        <c:ser>
          <c:idx val="5"/>
          <c:order val="5"/>
          <c:tx>
            <c:strRef>
              <c:f>Variable!$A$45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Variable!$C$45:$AH$45</c15:sqref>
                  </c15:fullRef>
                </c:ext>
              </c:extLst>
              <c:f>Variable!$F$45:$AH$45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9-41B9-A1A7-074126FEA595}"/>
            </c:ext>
          </c:extLst>
        </c:ser>
        <c:ser>
          <c:idx val="6"/>
          <c:order val="6"/>
          <c:tx>
            <c:strRef>
              <c:f>Variable!$A$46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Variable!$C$46:$AH$46</c15:sqref>
                  </c15:fullRef>
                </c:ext>
              </c:extLst>
              <c:f>Variable!$F$46:$AH$46</c:f>
              <c:numCache>
                <c:formatCode>#,##0.00</c:formatCode>
                <c:ptCount val="29"/>
                <c:pt idx="0">
                  <c:v>22.8633676037966</c:v>
                </c:pt>
                <c:pt idx="1">
                  <c:v>35.462550892031999</c:v>
                </c:pt>
                <c:pt idx="2">
                  <c:v>38.047619884032002</c:v>
                </c:pt>
                <c:pt idx="3">
                  <c:v>30.2165296261206</c:v>
                </c:pt>
                <c:pt idx="4">
                  <c:v>26.589606340555399</c:v>
                </c:pt>
                <c:pt idx="5">
                  <c:v>22.902683054990199</c:v>
                </c:pt>
                <c:pt idx="6">
                  <c:v>19.638159769424998</c:v>
                </c:pt>
                <c:pt idx="7">
                  <c:v>17.034912100368199</c:v>
                </c:pt>
                <c:pt idx="8">
                  <c:v>14.592710080460501</c:v>
                </c:pt>
                <c:pt idx="9">
                  <c:v>12.0944876576264</c:v>
                </c:pt>
                <c:pt idx="10">
                  <c:v>8.3749526407652102</c:v>
                </c:pt>
                <c:pt idx="11">
                  <c:v>4.7363350694786996</c:v>
                </c:pt>
                <c:pt idx="12">
                  <c:v>2.2234416893887698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9-41B9-A1A7-074126FEA595}"/>
            </c:ext>
          </c:extLst>
        </c:ser>
        <c:ser>
          <c:idx val="7"/>
          <c:order val="7"/>
          <c:tx>
            <c:strRef>
              <c:f>Variable!$A$47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Variable!$C$47:$AH$47</c15:sqref>
                  </c15:fullRef>
                </c:ext>
              </c:extLst>
              <c:f>Variable!$F$47:$AH$47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9-41B9-A1A7-074126FEA595}"/>
            </c:ext>
          </c:extLst>
        </c:ser>
        <c:ser>
          <c:idx val="8"/>
          <c:order val="8"/>
          <c:tx>
            <c:strRef>
              <c:f>Variable!$A$48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Variable!$C$48:$AH$48</c15:sqref>
                  </c15:fullRef>
                </c:ext>
              </c:extLst>
              <c:f>Variable!$F$48:$AH$48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9-41B9-A1A7-074126FEA595}"/>
            </c:ext>
          </c:extLst>
        </c:ser>
        <c:ser>
          <c:idx val="9"/>
          <c:order val="9"/>
          <c:tx>
            <c:strRef>
              <c:f>Variable!$A$49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Variable!$C$49:$AH$49</c15:sqref>
                  </c15:fullRef>
                </c:ext>
              </c:extLst>
              <c:f>Variable!$F$49:$AH$49</c:f>
              <c:numCache>
                <c:formatCode>#,##0.00</c:formatCode>
                <c:ptCount val="29"/>
                <c:pt idx="0">
                  <c:v>3.3512424192000001</c:v>
                </c:pt>
                <c:pt idx="1">
                  <c:v>3.8948599871999998</c:v>
                </c:pt>
                <c:pt idx="2">
                  <c:v>4.4384775552000004</c:v>
                </c:pt>
                <c:pt idx="3">
                  <c:v>4.9820951231999997</c:v>
                </c:pt>
                <c:pt idx="4">
                  <c:v>5.5257126911999999</c:v>
                </c:pt>
                <c:pt idx="5">
                  <c:v>6.0693302592</c:v>
                </c:pt>
                <c:pt idx="6">
                  <c:v>6.6129478272000002</c:v>
                </c:pt>
                <c:pt idx="7">
                  <c:v>7.1565653952000003</c:v>
                </c:pt>
                <c:pt idx="8">
                  <c:v>8.1759772191376641</c:v>
                </c:pt>
                <c:pt idx="9">
                  <c:v>8.7450952067294594</c:v>
                </c:pt>
                <c:pt idx="10">
                  <c:v>9.3418483537207653</c:v>
                </c:pt>
                <c:pt idx="11">
                  <c:v>9.7519837897972899</c:v>
                </c:pt>
                <c:pt idx="12">
                  <c:v>9.9670407598146795</c:v>
                </c:pt>
                <c:pt idx="13">
                  <c:v>10.022480290332947</c:v>
                </c:pt>
                <c:pt idx="14">
                  <c:v>13.689681681764071</c:v>
                </c:pt>
                <c:pt idx="15">
                  <c:v>14.58631618179886</c:v>
                </c:pt>
                <c:pt idx="16">
                  <c:v>15.321041389128581</c:v>
                </c:pt>
                <c:pt idx="17">
                  <c:v>15.718943119911192</c:v>
                </c:pt>
                <c:pt idx="18">
                  <c:v>16.107414904506051</c:v>
                </c:pt>
                <c:pt idx="19">
                  <c:v>16.5008549498938</c:v>
                </c:pt>
                <c:pt idx="20">
                  <c:v>16.47243402226513</c:v>
                </c:pt>
                <c:pt idx="21">
                  <c:v>16.390244679481398</c:v>
                </c:pt>
                <c:pt idx="22">
                  <c:v>16.361063996351</c:v>
                </c:pt>
                <c:pt idx="23">
                  <c:v>16.305796356698799</c:v>
                </c:pt>
                <c:pt idx="24">
                  <c:v>16.250528717046599</c:v>
                </c:pt>
                <c:pt idx="25">
                  <c:v>16.181731014639539</c:v>
                </c:pt>
                <c:pt idx="26">
                  <c:v>16.116124180552639</c:v>
                </c:pt>
                <c:pt idx="27">
                  <c:v>14.63835537720081</c:v>
                </c:pt>
                <c:pt idx="28">
                  <c:v>14.602672359183419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9-41B9-A1A7-074126FE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567288"/>
        <c:axId val="511553512"/>
      </c:barChart>
      <c:catAx>
        <c:axId val="51156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3512"/>
        <c:crosses val="autoZero"/>
        <c:auto val="1"/>
        <c:lblAlgn val="ctr"/>
        <c:lblOffset val="100"/>
        <c:noMultiLvlLbl val="0"/>
      </c:catAx>
      <c:valAx>
        <c:axId val="5115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Million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Capital_Investments!$A$37</c:f>
              <c:strCache>
                <c:ptCount val="1"/>
                <c:pt idx="0">
                  <c:v>Net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Capital_Investments!$C$37:$AH$37</c15:sqref>
                  </c15:fullRef>
                </c:ext>
              </c:extLst>
              <c:f>Capital_Investments!$F$37:$AH$37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1813.6755345386</c:v>
                </c:pt>
                <c:pt idx="15">
                  <c:v>388.57045334451101</c:v>
                </c:pt>
                <c:pt idx="16">
                  <c:v>293.66988525552398</c:v>
                </c:pt>
                <c:pt idx="17">
                  <c:v>290.99421953874599</c:v>
                </c:pt>
                <c:pt idx="18">
                  <c:v>265.56156682889298</c:v>
                </c:pt>
                <c:pt idx="19">
                  <c:v>243.799943408102</c:v>
                </c:pt>
                <c:pt idx="20">
                  <c:v>169.67488953943001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6-4A9E-8C2E-ECB01F86B05E}"/>
            </c:ext>
          </c:extLst>
        </c:ser>
        <c:ser>
          <c:idx val="1"/>
          <c:order val="1"/>
          <c:tx>
            <c:strRef>
              <c:f>Capital_Investments!$A$38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Capital_Investments!$C$38:$AH$38</c15:sqref>
                  </c15:fullRef>
                </c:ext>
              </c:extLst>
              <c:f>Capital_Investments!$F$38:$AH$38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928.47199999999998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1270.63221643559</c:v>
                </c:pt>
                <c:pt idx="25">
                  <c:v>0</c:v>
                </c:pt>
                <c:pt idx="26">
                  <c:v>0</c:v>
                </c:pt>
                <c:pt idx="27">
                  <c:v>1275.905</c:v>
                </c:pt>
                <c:pt idx="28">
                  <c:v>53.042291558548101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6-4A9E-8C2E-ECB01F86B05E}"/>
            </c:ext>
          </c:extLst>
        </c:ser>
        <c:ser>
          <c:idx val="2"/>
          <c:order val="2"/>
          <c:tx>
            <c:strRef>
              <c:f>Capital_Investments!$A$39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Capital_Investments!$C$39:$AH$39</c15:sqref>
                  </c15:fullRef>
                </c:ext>
              </c:extLst>
              <c:f>Capital_Investments!$F$39:$AH$39</c:f>
              <c:numCache>
                <c:formatCode>0</c:formatCode>
                <c:ptCount val="29"/>
                <c:pt idx="0">
                  <c:v>552.91399999999999</c:v>
                </c:pt>
                <c:pt idx="1">
                  <c:v>547.27200000000005</c:v>
                </c:pt>
                <c:pt idx="2">
                  <c:v>541.63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475.71296794846302</c:v>
                </c:pt>
                <c:pt idx="12">
                  <c:v>496.49400000000003</c:v>
                </c:pt>
                <c:pt idx="13">
                  <c:v>493.67200000000003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73.422589325562498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6-4A9E-8C2E-ECB01F86B05E}"/>
            </c:ext>
          </c:extLst>
        </c:ser>
        <c:ser>
          <c:idx val="3"/>
          <c:order val="3"/>
          <c:tx>
            <c:strRef>
              <c:f>Capital_Investments!$A$40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96-49A3-B032-736ECC6F7ED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96-49A3-B032-736ECC6F7ED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96-49A3-B032-736ECC6F7ED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96-49A3-B032-736ECC6F7ED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96-49A3-B032-736ECC6F7ED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96-49A3-B032-736ECC6F7ED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96-49A3-B032-736ECC6F7ED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96-49A3-B032-736ECC6F7ED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96-49A3-B032-736ECC6F7ED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96-49A3-B032-736ECC6F7ED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96-49A3-B032-736ECC6F7ED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96-49A3-B032-736ECC6F7ED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96-49A3-B032-736ECC6F7E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Capital_Investments!$C$40:$AH$40</c15:sqref>
                  </c15:fullRef>
                </c:ext>
              </c:extLst>
              <c:f>Capital_Investments!$F$40:$AH$40</c:f>
              <c:numCache>
                <c:formatCode>0</c:formatCode>
                <c:ptCount val="29"/>
                <c:pt idx="0">
                  <c:v>0</c:v>
                </c:pt>
                <c:pt idx="1">
                  <c:v>1974.693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6-4A9E-8C2E-ECB01F86B05E}"/>
            </c:ext>
          </c:extLst>
        </c:ser>
        <c:ser>
          <c:idx val="4"/>
          <c:order val="4"/>
          <c:tx>
            <c:strRef>
              <c:f>Capital_Investments!$A$41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Capital_Investments!$C$41:$AH$41</c15:sqref>
                  </c15:fullRef>
                </c:ext>
              </c:extLst>
              <c:f>Capital_Investments!$F$41:$AH$41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6-4A9E-8C2E-ECB01F86B05E}"/>
            </c:ext>
          </c:extLst>
        </c:ser>
        <c:ser>
          <c:idx val="5"/>
          <c:order val="5"/>
          <c:tx>
            <c:strRef>
              <c:f>Capital_Investments!$A$42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Capital_Investments!$C$42:$AH$42</c15:sqref>
                  </c15:fullRef>
                </c:ext>
              </c:extLst>
              <c:f>Capital_Investments!$F$42:$AH$42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D6-4A9E-8C2E-ECB01F86B05E}"/>
            </c:ext>
          </c:extLst>
        </c:ser>
        <c:ser>
          <c:idx val="6"/>
          <c:order val="6"/>
          <c:tx>
            <c:strRef>
              <c:f>Capital_Investments!$A$43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Capital_Investments!$C$43:$AH$43</c15:sqref>
                  </c15:fullRef>
                </c:ext>
              </c:extLst>
              <c:f>Capital_Investments!$F$43:$AH$43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D6-4A9E-8C2E-ECB01F86B05E}"/>
            </c:ext>
          </c:extLst>
        </c:ser>
        <c:ser>
          <c:idx val="7"/>
          <c:order val="7"/>
          <c:tx>
            <c:strRef>
              <c:f>Capital_Investments!$A$44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Capital_Investments!$C$44:$AH$44</c15:sqref>
                  </c15:fullRef>
                </c:ext>
              </c:extLst>
              <c:f>Capital_Investments!$F$44:$AH$44</c:f>
              <c:numCache>
                <c:formatCode>0</c:formatCode>
                <c:ptCount val="29"/>
                <c:pt idx="0">
                  <c:v>613.9210250000001</c:v>
                </c:pt>
                <c:pt idx="1">
                  <c:v>597.99602500000003</c:v>
                </c:pt>
                <c:pt idx="2">
                  <c:v>582.07802500000003</c:v>
                </c:pt>
                <c:pt idx="3">
                  <c:v>566.15302500000007</c:v>
                </c:pt>
                <c:pt idx="4">
                  <c:v>550.23502500000006</c:v>
                </c:pt>
                <c:pt idx="5">
                  <c:v>778.48450000000003</c:v>
                </c:pt>
                <c:pt idx="6">
                  <c:v>751.18200000000002</c:v>
                </c:pt>
                <c:pt idx="7">
                  <c:v>659.28019999999901</c:v>
                </c:pt>
                <c:pt idx="8">
                  <c:v>210.0325</c:v>
                </c:pt>
                <c:pt idx="9">
                  <c:v>595.68299999999999</c:v>
                </c:pt>
                <c:pt idx="10">
                  <c:v>586.04949999999997</c:v>
                </c:pt>
                <c:pt idx="11">
                  <c:v>576.40949999999998</c:v>
                </c:pt>
                <c:pt idx="12">
                  <c:v>566.77600000000007</c:v>
                </c:pt>
                <c:pt idx="13">
                  <c:v>557.14250000000004</c:v>
                </c:pt>
                <c:pt idx="14">
                  <c:v>547.50249999999994</c:v>
                </c:pt>
                <c:pt idx="15">
                  <c:v>537.86900000000003</c:v>
                </c:pt>
                <c:pt idx="16">
                  <c:v>528.23649999999998</c:v>
                </c:pt>
                <c:pt idx="17">
                  <c:v>518.60300000000007</c:v>
                </c:pt>
                <c:pt idx="18">
                  <c:v>500.10550000000001</c:v>
                </c:pt>
                <c:pt idx="19">
                  <c:v>502.49799999999999</c:v>
                </c:pt>
                <c:pt idx="20">
                  <c:v>496.02549999999997</c:v>
                </c:pt>
                <c:pt idx="21">
                  <c:v>477.02469999999971</c:v>
                </c:pt>
                <c:pt idx="22">
                  <c:v>420.93</c:v>
                </c:pt>
                <c:pt idx="23">
                  <c:v>414.99</c:v>
                </c:pt>
                <c:pt idx="24">
                  <c:v>409.05</c:v>
                </c:pt>
                <c:pt idx="25">
                  <c:v>403.10250000000002</c:v>
                </c:pt>
                <c:pt idx="26">
                  <c:v>397.16250000000002</c:v>
                </c:pt>
                <c:pt idx="27">
                  <c:v>450.75099999999998</c:v>
                </c:pt>
                <c:pt idx="28">
                  <c:v>436.61450000000002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D6-4A9E-8C2E-ECB01F86B05E}"/>
            </c:ext>
          </c:extLst>
        </c:ser>
        <c:ser>
          <c:idx val="8"/>
          <c:order val="8"/>
          <c:tx>
            <c:strRef>
              <c:f>Capital_Investments!$A$45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Capital_Investments!$C$45:$AH$45</c15:sqref>
                  </c15:fullRef>
                </c:ext>
              </c:extLst>
              <c:f>Capital_Investments!$F$45:$AH$45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D6-4A9E-8C2E-ECB01F86B05E}"/>
            </c:ext>
          </c:extLst>
        </c:ser>
        <c:ser>
          <c:idx val="9"/>
          <c:order val="9"/>
          <c:tx>
            <c:strRef>
              <c:f>Capital_Investments!$A$46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Capital_Investments!$C$46:$AH$46</c15:sqref>
                  </c15:fullRef>
                </c:ext>
              </c:extLst>
              <c:f>Capital_Investments!$F$46:$AH$46</c:f>
              <c:numCache>
                <c:formatCode>0</c:formatCode>
                <c:ptCount val="29"/>
                <c:pt idx="0">
                  <c:v>1304.4694999999999</c:v>
                </c:pt>
                <c:pt idx="1">
                  <c:v>1297.5335</c:v>
                </c:pt>
                <c:pt idx="2">
                  <c:v>1290.5975000000001</c:v>
                </c:pt>
                <c:pt idx="3">
                  <c:v>1283.6614999999999</c:v>
                </c:pt>
                <c:pt idx="4">
                  <c:v>1276.7255</c:v>
                </c:pt>
                <c:pt idx="5">
                  <c:v>1269.7895000000001</c:v>
                </c:pt>
                <c:pt idx="6">
                  <c:v>1262.8534999999999</c:v>
                </c:pt>
                <c:pt idx="7">
                  <c:v>1255.9259999999999</c:v>
                </c:pt>
                <c:pt idx="8">
                  <c:v>2201.2555000000002</c:v>
                </c:pt>
                <c:pt idx="9">
                  <c:v>1671.6079999999979</c:v>
                </c:pt>
                <c:pt idx="10">
                  <c:v>1946.433</c:v>
                </c:pt>
                <c:pt idx="11">
                  <c:v>1934.0695000000001</c:v>
                </c:pt>
                <c:pt idx="12">
                  <c:v>1921.7035000000001</c:v>
                </c:pt>
                <c:pt idx="13">
                  <c:v>1909.3400000000001</c:v>
                </c:pt>
                <c:pt idx="14">
                  <c:v>1896.9740000000002</c:v>
                </c:pt>
                <c:pt idx="15">
                  <c:v>1884.6105</c:v>
                </c:pt>
                <c:pt idx="16">
                  <c:v>1517.401673374663</c:v>
                </c:pt>
                <c:pt idx="17">
                  <c:v>684.40750000000003</c:v>
                </c:pt>
                <c:pt idx="18">
                  <c:v>680.21</c:v>
                </c:pt>
                <c:pt idx="19">
                  <c:v>676.94749999999999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684.78</c:v>
                </c:pt>
                <c:pt idx="28">
                  <c:v>684.57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D6-4A9E-8C2E-ECB01F86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558432"/>
        <c:axId val="511557776"/>
      </c:barChart>
      <c:catAx>
        <c:axId val="5115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7776"/>
        <c:crosses val="autoZero"/>
        <c:auto val="1"/>
        <c:lblAlgn val="ctr"/>
        <c:lblOffset val="100"/>
        <c:noMultiLvlLbl val="0"/>
      </c:catAx>
      <c:valAx>
        <c:axId val="5115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per technology </a:t>
            </a:r>
            <a:r>
              <a:rPr lang="en-US" baseline="0"/>
              <a:t>(TWh)</a:t>
            </a:r>
            <a:endParaRPr lang="en-US"/>
          </a:p>
        </c:rich>
      </c:tx>
      <c:layout>
        <c:manualLayout>
          <c:xMode val="edge"/>
          <c:yMode val="edge"/>
          <c:x val="0.334832080405295"/>
          <c:y val="2.4369012082808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AnnualProduction!$A$39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AnnualProduction!$G$37:$AI$37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AnnualProduction!$D$39:$AI$39</c15:sqref>
                  </c15:fullRef>
                </c:ext>
              </c:extLst>
              <c:f>AnnualProduction!$G$39:$AI$39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1.1691096997820611</c:v>
                </c:pt>
                <c:pt idx="14">
                  <c:v>1.5495694043490291</c:v>
                </c:pt>
                <c:pt idx="15">
                  <c:v>1.5495694043490291</c:v>
                </c:pt>
                <c:pt idx="16">
                  <c:v>1.5495694043490291</c:v>
                </c:pt>
                <c:pt idx="17">
                  <c:v>1.5495694043490291</c:v>
                </c:pt>
                <c:pt idx="18">
                  <c:v>1.5495694043490291</c:v>
                </c:pt>
                <c:pt idx="19">
                  <c:v>1.5495694043490291</c:v>
                </c:pt>
                <c:pt idx="20">
                  <c:v>1.5495694043490278</c:v>
                </c:pt>
                <c:pt idx="21">
                  <c:v>1.5495694043490291</c:v>
                </c:pt>
                <c:pt idx="22">
                  <c:v>1.5495694043490291</c:v>
                </c:pt>
                <c:pt idx="23">
                  <c:v>1.5495694043490291</c:v>
                </c:pt>
                <c:pt idx="24">
                  <c:v>1.5495694043490291</c:v>
                </c:pt>
                <c:pt idx="25">
                  <c:v>3.1105576954530312</c:v>
                </c:pt>
                <c:pt idx="26">
                  <c:v>4.3707672150912025</c:v>
                </c:pt>
                <c:pt idx="27">
                  <c:v>4.3707672150912034</c:v>
                </c:pt>
                <c:pt idx="28">
                  <c:v>4.3707672150912034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5F-4CE5-9945-76B3B461A4C8}"/>
            </c:ext>
          </c:extLst>
        </c:ser>
        <c:ser>
          <c:idx val="2"/>
          <c:order val="2"/>
          <c:tx>
            <c:strRef>
              <c:f>AnnualProduction!$A$40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AnnualProduction!$G$37:$AI$37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AnnualProduction!$D$40:$AI$40</c15:sqref>
                  </c15:fullRef>
                </c:ext>
              </c:extLst>
              <c:f>AnnualProduction!$G$40:$AI$40</c:f>
              <c:numCache>
                <c:formatCode>0</c:formatCode>
                <c:ptCount val="29"/>
                <c:pt idx="0">
                  <c:v>1.5001097477509442</c:v>
                </c:pt>
                <c:pt idx="1">
                  <c:v>2.5001829129182407</c:v>
                </c:pt>
                <c:pt idx="2">
                  <c:v>3.5002560780855347</c:v>
                </c:pt>
                <c:pt idx="3">
                  <c:v>3.5002560780855352</c:v>
                </c:pt>
                <c:pt idx="4">
                  <c:v>3.5002560780855383</c:v>
                </c:pt>
                <c:pt idx="5">
                  <c:v>3.9997169857624439</c:v>
                </c:pt>
                <c:pt idx="6">
                  <c:v>3.9997169857624444</c:v>
                </c:pt>
                <c:pt idx="7">
                  <c:v>3.9997169857624426</c:v>
                </c:pt>
                <c:pt idx="8">
                  <c:v>3.6491389899429265</c:v>
                </c:pt>
                <c:pt idx="9">
                  <c:v>3.4401753960632306</c:v>
                </c:pt>
                <c:pt idx="10">
                  <c:v>2.7397237366018601</c:v>
                </c:pt>
                <c:pt idx="11">
                  <c:v>2.7467911398684497</c:v>
                </c:pt>
                <c:pt idx="12">
                  <c:v>2.7372591354676961</c:v>
                </c:pt>
                <c:pt idx="13">
                  <c:v>2.4905221507486783</c:v>
                </c:pt>
                <c:pt idx="14">
                  <c:v>6.6708299951779413</c:v>
                </c:pt>
                <c:pt idx="15">
                  <c:v>6.7247803072747283</c:v>
                </c:pt>
                <c:pt idx="16">
                  <c:v>6.7378796175534417</c:v>
                </c:pt>
                <c:pt idx="17">
                  <c:v>6.6303744171553198</c:v>
                </c:pt>
                <c:pt idx="18">
                  <c:v>6.6363956379283984</c:v>
                </c:pt>
                <c:pt idx="19">
                  <c:v>6.6726265074936144</c:v>
                </c:pt>
                <c:pt idx="20">
                  <c:v>6.6967804205370953</c:v>
                </c:pt>
                <c:pt idx="21">
                  <c:v>6.6824197791680486</c:v>
                </c:pt>
                <c:pt idx="22">
                  <c:v>6.7419781308111792</c:v>
                </c:pt>
                <c:pt idx="23">
                  <c:v>6.7246811465412666</c:v>
                </c:pt>
                <c:pt idx="24">
                  <c:v>6.7073841622713548</c:v>
                </c:pt>
                <c:pt idx="25">
                  <c:v>6.5832181704174397</c:v>
                </c:pt>
                <c:pt idx="26">
                  <c:v>6.4768764457810368</c:v>
                </c:pt>
                <c:pt idx="27">
                  <c:v>6.9999364812643341</c:v>
                </c:pt>
                <c:pt idx="28">
                  <c:v>7.5005487387547189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F-4CE5-9945-76B3B461A4C8}"/>
            </c:ext>
          </c:extLst>
        </c:ser>
        <c:ser>
          <c:idx val="3"/>
          <c:order val="3"/>
          <c:tx>
            <c:strRef>
              <c:f>AnnualProduction!$A$41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A56-4A2E-9403-640BB6E2E125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5A-467A-909E-6AB9A1CDD47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5A-467A-909E-6AB9A1CDD47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5A-467A-909E-6AB9A1CDD47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5A-467A-909E-6AB9A1CDD47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5A-467A-909E-6AB9A1CDD47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5A-467A-909E-6AB9A1CDD47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5A-467A-909E-6AB9A1CDD47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5A-467A-909E-6AB9A1CDD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AnnualProduction!$G$37:$AI$37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AnnualProduction!$D$41:$AI$41</c15:sqref>
                  </c15:fullRef>
                </c:ext>
              </c:extLst>
              <c:f>AnnualProduction!$G$41:$AI$41</c:f>
              <c:numCache>
                <c:formatCode>0</c:formatCode>
                <c:ptCount val="29"/>
                <c:pt idx="0">
                  <c:v>13.499426741467397</c:v>
                </c:pt>
                <c:pt idx="1">
                  <c:v>4.1397901573572433</c:v>
                </c:pt>
                <c:pt idx="2">
                  <c:v>0.33781228366057187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F-4CE5-9945-76B3B461A4C8}"/>
            </c:ext>
          </c:extLst>
        </c:ser>
        <c:ser>
          <c:idx val="4"/>
          <c:order val="4"/>
          <c:tx>
            <c:strRef>
              <c:f>AnnualProduction!$A$42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AnnualProduction!$G$37:$AI$37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AnnualProduction!$D$42:$AI$42</c15:sqref>
                  </c15:fullRef>
                </c:ext>
              </c:extLst>
              <c:f>AnnualProduction!$G$42:$AI$42</c:f>
              <c:numCache>
                <c:formatCode>0</c:formatCode>
                <c:ptCount val="29"/>
                <c:pt idx="0">
                  <c:v>2.722146</c:v>
                </c:pt>
                <c:pt idx="1">
                  <c:v>2.5554839999999994</c:v>
                </c:pt>
                <c:pt idx="2">
                  <c:v>2.3610450000000003</c:v>
                </c:pt>
                <c:pt idx="3">
                  <c:v>2.1943830000000002</c:v>
                </c:pt>
                <c:pt idx="4">
                  <c:v>2.0277210000000001</c:v>
                </c:pt>
                <c:pt idx="5">
                  <c:v>1.8888360000000004</c:v>
                </c:pt>
                <c:pt idx="6">
                  <c:v>1.5277349999999998</c:v>
                </c:pt>
                <c:pt idx="7">
                  <c:v>1.1666339999999999</c:v>
                </c:pt>
                <c:pt idx="8">
                  <c:v>0.80553299999999994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F-4CE5-9945-76B3B461A4C8}"/>
            </c:ext>
          </c:extLst>
        </c:ser>
        <c:ser>
          <c:idx val="5"/>
          <c:order val="5"/>
          <c:tx>
            <c:strRef>
              <c:f>AnnualProduction!$A$43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AnnualProduction!$G$37:$AI$37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AnnualProduction!$D$43:$AI$43</c15:sqref>
                  </c15:fullRef>
                </c:ext>
              </c:extLst>
              <c:f>AnnualProduction!$G$43:$AI$43</c:f>
              <c:numCache>
                <c:formatCode>0</c:formatCode>
                <c:ptCount val="29"/>
                <c:pt idx="0">
                  <c:v>5.2590042413580669</c:v>
                </c:pt>
                <c:pt idx="1">
                  <c:v>5.2590042413580669</c:v>
                </c:pt>
                <c:pt idx="2">
                  <c:v>5.2590042413580687</c:v>
                </c:pt>
                <c:pt idx="3">
                  <c:v>5.2590042413580687</c:v>
                </c:pt>
                <c:pt idx="4">
                  <c:v>5.2590042413580687</c:v>
                </c:pt>
                <c:pt idx="5">
                  <c:v>5.2590042413580687</c:v>
                </c:pt>
                <c:pt idx="6">
                  <c:v>5.2590042413580678</c:v>
                </c:pt>
                <c:pt idx="7">
                  <c:v>5.2590042413580687</c:v>
                </c:pt>
                <c:pt idx="8">
                  <c:v>5.2590042413580669</c:v>
                </c:pt>
                <c:pt idx="9">
                  <c:v>5.2590042413580669</c:v>
                </c:pt>
                <c:pt idx="10">
                  <c:v>5.2590042413580669</c:v>
                </c:pt>
                <c:pt idx="11">
                  <c:v>5.259004241358066</c:v>
                </c:pt>
                <c:pt idx="12">
                  <c:v>5.2590042413580669</c:v>
                </c:pt>
                <c:pt idx="13">
                  <c:v>5.2590042413580678</c:v>
                </c:pt>
                <c:pt idx="14">
                  <c:v>5.2590042413580669</c:v>
                </c:pt>
                <c:pt idx="15">
                  <c:v>5.2590042413580687</c:v>
                </c:pt>
                <c:pt idx="16">
                  <c:v>5.2590042413580669</c:v>
                </c:pt>
                <c:pt idx="17">
                  <c:v>5.2590042413580678</c:v>
                </c:pt>
                <c:pt idx="18">
                  <c:v>5.2590042413580678</c:v>
                </c:pt>
                <c:pt idx="19">
                  <c:v>5.2590042413580678</c:v>
                </c:pt>
                <c:pt idx="20">
                  <c:v>5.2590042413580678</c:v>
                </c:pt>
                <c:pt idx="21">
                  <c:v>5.2590042413580669</c:v>
                </c:pt>
                <c:pt idx="22">
                  <c:v>5.2590042413580678</c:v>
                </c:pt>
                <c:pt idx="23">
                  <c:v>5.2590042413580678</c:v>
                </c:pt>
                <c:pt idx="24">
                  <c:v>5.2590042413580678</c:v>
                </c:pt>
                <c:pt idx="25">
                  <c:v>5.2590042413580669</c:v>
                </c:pt>
                <c:pt idx="26">
                  <c:v>5.2590042413580669</c:v>
                </c:pt>
                <c:pt idx="27">
                  <c:v>5.2590042413580669</c:v>
                </c:pt>
                <c:pt idx="28">
                  <c:v>5.2590042413580678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F-4CE5-9945-76B3B461A4C8}"/>
            </c:ext>
          </c:extLst>
        </c:ser>
        <c:ser>
          <c:idx val="6"/>
          <c:order val="6"/>
          <c:tx>
            <c:strRef>
              <c:f>AnnualProduction!$A$44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EC-4AD7-BF57-3D532D2BB75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4EC-4AD7-BF57-3D532D2BB75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EC-4AD7-BF57-3D532D2BB75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EC-4AD7-BF57-3D532D2BB75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C-4AD7-BF57-3D532D2BB75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EC-4AD7-BF57-3D532D2BB75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EC-4AD7-BF57-3D532D2BB75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EC-4AD7-BF57-3D532D2BB75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EC-4AD7-BF57-3D532D2BB75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EC-4AD7-BF57-3D532D2BB75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EC-4AD7-BF57-3D532D2BB75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EC-4AD7-BF57-3D532D2BB75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EC-4AD7-BF57-3D532D2BB75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EC-4AD7-BF57-3D532D2BB75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EC-4AD7-BF57-3D532D2BB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AnnualProduction!$G$37:$AI$37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AnnualProduction!$D$44:$AI$44</c15:sqref>
                  </c15:fullRef>
                </c:ext>
              </c:extLst>
              <c:f>AnnualProduction!$G$44:$AI$44</c:f>
              <c:numCache>
                <c:formatCode>0</c:formatCode>
                <c:ptCount val="29"/>
                <c:pt idx="0">
                  <c:v>10.929341786966438</c:v>
                </c:pt>
                <c:pt idx="1">
                  <c:v>16.666514150856873</c:v>
                </c:pt>
                <c:pt idx="2">
                  <c:v>16.846027804333826</c:v>
                </c:pt>
                <c:pt idx="3">
                  <c:v>14.50700611294198</c:v>
                </c:pt>
                <c:pt idx="4">
                  <c:v>12.827921977889561</c:v>
                </c:pt>
                <c:pt idx="5">
                  <c:v>10.621599935160241</c:v>
                </c:pt>
                <c:pt idx="6">
                  <c:v>9.1102888801078237</c:v>
                </c:pt>
                <c:pt idx="7">
                  <c:v>7.0948305176139099</c:v>
                </c:pt>
                <c:pt idx="8">
                  <c:v>7.5776656447349016</c:v>
                </c:pt>
                <c:pt idx="9">
                  <c:v>6.2123033770116738</c:v>
                </c:pt>
                <c:pt idx="10">
                  <c:v>4.5828799841731627</c:v>
                </c:pt>
                <c:pt idx="11">
                  <c:v>2.7732305131684583</c:v>
                </c:pt>
                <c:pt idx="12">
                  <c:v>1.5289183032917011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5F-4CE5-9945-76B3B461A4C8}"/>
            </c:ext>
          </c:extLst>
        </c:ser>
        <c:ser>
          <c:idx val="7"/>
          <c:order val="7"/>
          <c:tx>
            <c:strRef>
              <c:f>AnnualProduction!$A$45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AnnualProduction!$G$37:$AI$37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AnnualProduction!$D$45:$AI$45</c15:sqref>
                  </c15:fullRef>
                </c:ext>
              </c:extLst>
              <c:f>AnnualProduction!$G$45:$AI$45</c:f>
              <c:numCache>
                <c:formatCode>0</c:formatCode>
                <c:ptCount val="29"/>
                <c:pt idx="0">
                  <c:v>6.4708045323998409</c:v>
                </c:pt>
                <c:pt idx="1">
                  <c:v>7.55184586239504</c:v>
                </c:pt>
                <c:pt idx="2">
                  <c:v>8.6328871923902373</c:v>
                </c:pt>
                <c:pt idx="3">
                  <c:v>9.7139285223854408</c:v>
                </c:pt>
                <c:pt idx="4">
                  <c:v>10.794969852380639</c:v>
                </c:pt>
                <c:pt idx="5">
                  <c:v>11.876011182375843</c:v>
                </c:pt>
                <c:pt idx="6">
                  <c:v>12.957052512371041</c:v>
                </c:pt>
                <c:pt idx="7">
                  <c:v>13.899102814224001</c:v>
                </c:pt>
                <c:pt idx="8">
                  <c:v>13.899102814224001</c:v>
                </c:pt>
                <c:pt idx="9">
                  <c:v>14.671275192792001</c:v>
                </c:pt>
                <c:pt idx="10">
                  <c:v>15.443447571359998</c:v>
                </c:pt>
                <c:pt idx="11">
                  <c:v>16.215619949927998</c:v>
                </c:pt>
                <c:pt idx="12">
                  <c:v>16.987792328495999</c:v>
                </c:pt>
                <c:pt idx="13">
                  <c:v>17.759964707064</c:v>
                </c:pt>
                <c:pt idx="14">
                  <c:v>18.532137085631998</c:v>
                </c:pt>
                <c:pt idx="15">
                  <c:v>19.304309464199996</c:v>
                </c:pt>
                <c:pt idx="16">
                  <c:v>20.076481842767993</c:v>
                </c:pt>
                <c:pt idx="17">
                  <c:v>20.848654221336002</c:v>
                </c:pt>
                <c:pt idx="18">
                  <c:v>21.620826599904003</c:v>
                </c:pt>
                <c:pt idx="19">
                  <c:v>22.39299897847199</c:v>
                </c:pt>
                <c:pt idx="20">
                  <c:v>23.165171357040002</c:v>
                </c:pt>
                <c:pt idx="21">
                  <c:v>23.937343735608003</c:v>
                </c:pt>
                <c:pt idx="22">
                  <c:v>24.709516114175994</c:v>
                </c:pt>
                <c:pt idx="23">
                  <c:v>25.481688492744002</c:v>
                </c:pt>
                <c:pt idx="24">
                  <c:v>26.253860871312007</c:v>
                </c:pt>
                <c:pt idx="25">
                  <c:v>27.026033249880001</c:v>
                </c:pt>
                <c:pt idx="26">
                  <c:v>27.798205628448002</c:v>
                </c:pt>
                <c:pt idx="27">
                  <c:v>24.83306369474688</c:v>
                </c:pt>
                <c:pt idx="28">
                  <c:v>24.925724380175033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5F-4CE5-9945-76B3B461A4C8}"/>
            </c:ext>
          </c:extLst>
        </c:ser>
        <c:ser>
          <c:idx val="8"/>
          <c:order val="8"/>
          <c:tx>
            <c:strRef>
              <c:f>AnnualProduction!$A$46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AnnualProduction!$G$37:$AI$37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AnnualProduction!$D$46:$AI$46</c15:sqref>
                  </c15:fullRef>
                </c:ext>
              </c:extLst>
              <c:f>AnnualProduction!$G$46:$AI$46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05F-4CE5-9945-76B3B461A4C8}"/>
            </c:ext>
          </c:extLst>
        </c:ser>
        <c:ser>
          <c:idx val="9"/>
          <c:order val="9"/>
          <c:tx>
            <c:strRef>
              <c:f>AnnualProduction!$A$47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AnnualProduction!$G$37:$AI$37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AnnualProduction!$D$47:$AI$47</c15:sqref>
                  </c15:fullRef>
                </c:ext>
              </c:extLst>
              <c:f>AnnualProduction!$G$47:$AI$47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1.3658647547160001</c:v>
                </c:pt>
                <c:pt idx="8">
                  <c:v>2.6908460466493209</c:v>
                </c:pt>
                <c:pt idx="9">
                  <c:v>2.9933395841448003</c:v>
                </c:pt>
                <c:pt idx="10">
                  <c:v>3.7044107980377596</c:v>
                </c:pt>
                <c:pt idx="11">
                  <c:v>3.9148549473689513</c:v>
                </c:pt>
                <c:pt idx="12">
                  <c:v>3.9915485048167483</c:v>
                </c:pt>
                <c:pt idx="13">
                  <c:v>3.3266322225108689</c:v>
                </c:pt>
                <c:pt idx="14">
                  <c:v>8.5702160689545082</c:v>
                </c:pt>
                <c:pt idx="15">
                  <c:v>9.5610532830119972</c:v>
                </c:pt>
                <c:pt idx="16">
                  <c:v>10.502690950864126</c:v>
                </c:pt>
                <c:pt idx="17">
                  <c:v>11.196114642669651</c:v>
                </c:pt>
                <c:pt idx="18">
                  <c:v>11.231330364814385</c:v>
                </c:pt>
                <c:pt idx="19">
                  <c:v>11.121061597353865</c:v>
                </c:pt>
                <c:pt idx="20">
                  <c:v>10.980600438588993</c:v>
                </c:pt>
                <c:pt idx="21">
                  <c:v>10.84667100997404</c:v>
                </c:pt>
                <c:pt idx="22">
                  <c:v>10.829445675871778</c:v>
                </c:pt>
                <c:pt idx="23">
                  <c:v>10.721643167856474</c:v>
                </c:pt>
                <c:pt idx="24">
                  <c:v>10.613840659841168</c:v>
                </c:pt>
                <c:pt idx="25">
                  <c:v>10.54199517843918</c:v>
                </c:pt>
                <c:pt idx="26">
                  <c:v>10.540612854575999</c:v>
                </c:pt>
                <c:pt idx="27">
                  <c:v>11.707412183280001</c:v>
                </c:pt>
                <c:pt idx="28">
                  <c:v>11.707412183280001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505F-4CE5-9945-76B3B461A4C8}"/>
            </c:ext>
          </c:extLst>
        </c:ser>
        <c:ser>
          <c:idx val="10"/>
          <c:order val="10"/>
          <c:tx>
            <c:strRef>
              <c:f>AnnualProduction!$A$48</c:f>
              <c:strCache>
                <c:ptCount val="1"/>
                <c:pt idx="0">
                  <c:v>Rooftop 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AnnualProduction!$G$37:$AI$37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AnnualProduction!$D$48:$AI$48</c15:sqref>
                  </c15:fullRef>
                </c:ext>
              </c:extLst>
              <c:f>AnnualProduction!$G$48:$AI$48</c:f>
              <c:numCache>
                <c:formatCode>0</c:formatCode>
                <c:ptCount val="29"/>
                <c:pt idx="0">
                  <c:v>0.98894126886912004</c:v>
                </c:pt>
                <c:pt idx="1">
                  <c:v>1.33232365389312</c:v>
                </c:pt>
                <c:pt idx="2">
                  <c:v>1.6757060389171199</c:v>
                </c:pt>
                <c:pt idx="3">
                  <c:v>2.01908842394112</c:v>
                </c:pt>
                <c:pt idx="4">
                  <c:v>2.3624708089651203</c:v>
                </c:pt>
                <c:pt idx="5">
                  <c:v>2.7058531939891197</c:v>
                </c:pt>
                <c:pt idx="6">
                  <c:v>3.0492355790131196</c:v>
                </c:pt>
                <c:pt idx="7">
                  <c:v>3.3926179640371208</c:v>
                </c:pt>
                <c:pt idx="8">
                  <c:v>3.7360003490611198</c:v>
                </c:pt>
                <c:pt idx="9">
                  <c:v>3.873353303070719</c:v>
                </c:pt>
                <c:pt idx="10">
                  <c:v>4.0107062570803196</c:v>
                </c:pt>
                <c:pt idx="11">
                  <c:v>4.1480592110899197</c:v>
                </c:pt>
                <c:pt idx="12">
                  <c:v>4.2854121650995207</c:v>
                </c:pt>
                <c:pt idx="13">
                  <c:v>4.42276511910912</c:v>
                </c:pt>
                <c:pt idx="14">
                  <c:v>4.5601180731187201</c:v>
                </c:pt>
                <c:pt idx="15">
                  <c:v>4.6974710271283202</c:v>
                </c:pt>
                <c:pt idx="16">
                  <c:v>4.8348239811379203</c:v>
                </c:pt>
                <c:pt idx="17">
                  <c:v>4.9721769351475196</c:v>
                </c:pt>
                <c:pt idx="18">
                  <c:v>5.1095298891571197</c:v>
                </c:pt>
                <c:pt idx="19">
                  <c:v>5.2468828431667198</c:v>
                </c:pt>
                <c:pt idx="20">
                  <c:v>5.3842357971763199</c:v>
                </c:pt>
                <c:pt idx="21">
                  <c:v>5.4941181603839997</c:v>
                </c:pt>
                <c:pt idx="22">
                  <c:v>5.4941181603839997</c:v>
                </c:pt>
                <c:pt idx="23">
                  <c:v>5.4941181603839997</c:v>
                </c:pt>
                <c:pt idx="24">
                  <c:v>5.4941181603839997</c:v>
                </c:pt>
                <c:pt idx="25">
                  <c:v>5.4941181603839997</c:v>
                </c:pt>
                <c:pt idx="26">
                  <c:v>5.4941181603839997</c:v>
                </c:pt>
                <c:pt idx="27">
                  <c:v>5.0683240029542391</c:v>
                </c:pt>
                <c:pt idx="28">
                  <c:v>5.1782063661619189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A-467A-909E-6AB9A1CDD472}"/>
            </c:ext>
          </c:extLst>
        </c:ser>
        <c:ser>
          <c:idx val="11"/>
          <c:order val="11"/>
          <c:tx>
            <c:strRef>
              <c:f>AnnualProduction!$A$49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AnnualProduction!$G$37:$AI$37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AnnualProduction!$D$49:$AI$49</c15:sqref>
                  </c15:fullRef>
                </c:ext>
              </c:extLst>
              <c:f>AnnualProduction!$G$49:$AI$49</c:f>
              <c:numCache>
                <c:formatCode>0</c:formatCode>
                <c:ptCount val="29"/>
                <c:pt idx="0">
                  <c:v>11.635932584764801</c:v>
                </c:pt>
                <c:pt idx="1">
                  <c:v>13.523440733056802</c:v>
                </c:pt>
                <c:pt idx="2">
                  <c:v>15.410948881348796</c:v>
                </c:pt>
                <c:pt idx="3">
                  <c:v>17.298457029640797</c:v>
                </c:pt>
                <c:pt idx="4">
                  <c:v>19.185965177932797</c:v>
                </c:pt>
                <c:pt idx="5">
                  <c:v>21.073473326224796</c:v>
                </c:pt>
                <c:pt idx="6">
                  <c:v>22.960981474516796</c:v>
                </c:pt>
                <c:pt idx="7">
                  <c:v>24.42657603672</c:v>
                </c:pt>
                <c:pt idx="8">
                  <c:v>24.42657603672</c:v>
                </c:pt>
                <c:pt idx="9">
                  <c:v>26.291872719205532</c:v>
                </c:pt>
                <c:pt idx="10">
                  <c:v>27.671941995990537</c:v>
                </c:pt>
                <c:pt idx="11">
                  <c:v>29.024234272775548</c:v>
                </c:pt>
                <c:pt idx="12">
                  <c:v>30.264574281026828</c:v>
                </c:pt>
                <c:pt idx="13">
                  <c:v>31.297301589939455</c:v>
                </c:pt>
                <c:pt idx="14">
                  <c:v>35.751624926472005</c:v>
                </c:pt>
                <c:pt idx="15">
                  <c:v>37.639133074764004</c:v>
                </c:pt>
                <c:pt idx="16">
                  <c:v>39.526641223056004</c:v>
                </c:pt>
                <c:pt idx="17">
                  <c:v>39.97076078736</c:v>
                </c:pt>
                <c:pt idx="18">
                  <c:v>39.97076078736</c:v>
                </c:pt>
                <c:pt idx="19">
                  <c:v>39.97076078736</c:v>
                </c:pt>
                <c:pt idx="20">
                  <c:v>39.97076078736</c:v>
                </c:pt>
                <c:pt idx="21">
                  <c:v>39.97076078736</c:v>
                </c:pt>
                <c:pt idx="22">
                  <c:v>39.97076078736</c:v>
                </c:pt>
                <c:pt idx="23">
                  <c:v>39.97076078736</c:v>
                </c:pt>
                <c:pt idx="24">
                  <c:v>39.97076078736</c:v>
                </c:pt>
                <c:pt idx="25">
                  <c:v>39.934803760746682</c:v>
                </c:pt>
                <c:pt idx="26">
                  <c:v>39.858575967898901</c:v>
                </c:pt>
                <c:pt idx="27">
                  <c:v>33.064701562432809</c:v>
                </c:pt>
                <c:pt idx="28">
                  <c:v>33.042495584217598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A-467A-909E-6AB9A1CD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524456"/>
        <c:axId val="939525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AnnualProduction!$A$38</c15:sqref>
                        </c15:formulaRef>
                      </c:ext>
                    </c:extLst>
                    <c:strCache>
                      <c:ptCount val="1"/>
                      <c:pt idx="0">
                        <c:v>Net imports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AnnualProduction!$D$37:$AI$37</c15:sqref>
                        </c15:fullRef>
                        <c15:formulaRef>
                          <c15:sqref>AnnualProduction!$G$37:$AI$37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  <c:pt idx="14">
                        <c:v>2036</c:v>
                      </c:pt>
                      <c:pt idx="15">
                        <c:v>2037</c:v>
                      </c:pt>
                      <c:pt idx="16">
                        <c:v>2038</c:v>
                      </c:pt>
                      <c:pt idx="17">
                        <c:v>2039</c:v>
                      </c:pt>
                      <c:pt idx="18">
                        <c:v>2040</c:v>
                      </c:pt>
                      <c:pt idx="19">
                        <c:v>2041</c:v>
                      </c:pt>
                      <c:pt idx="20">
                        <c:v>2042</c:v>
                      </c:pt>
                      <c:pt idx="21">
                        <c:v>2043</c:v>
                      </c:pt>
                      <c:pt idx="22">
                        <c:v>2044</c:v>
                      </c:pt>
                      <c:pt idx="23">
                        <c:v>2045</c:v>
                      </c:pt>
                      <c:pt idx="24">
                        <c:v>2046</c:v>
                      </c:pt>
                      <c:pt idx="25">
                        <c:v>2047</c:v>
                      </c:pt>
                      <c:pt idx="26">
                        <c:v>2048</c:v>
                      </c:pt>
                      <c:pt idx="27">
                        <c:v>2049</c:v>
                      </c:pt>
                      <c:pt idx="2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AnnualProduction!$D$38:$AI$38</c15:sqref>
                        </c15:fullRef>
                        <c15:formulaRef>
                          <c15:sqref>AnnualProduction!$G$38:$AI$38</c15:sqref>
                        </c15:formulaRef>
                      </c:ext>
                    </c:extLst>
                    <c:numCache>
                      <c:formatCode>0</c:formatCode>
                      <c:ptCount val="29"/>
                      <c:pt idx="0">
                        <c:v>6.1864934399999987</c:v>
                      </c:pt>
                      <c:pt idx="1">
                        <c:v>6.2398252799999954</c:v>
                      </c:pt>
                      <c:pt idx="2">
                        <c:v>6.3198230399999984</c:v>
                      </c:pt>
                      <c:pt idx="3">
                        <c:v>6.4264867200000015</c:v>
                      </c:pt>
                      <c:pt idx="4">
                        <c:v>5.5198454400000019</c:v>
                      </c:pt>
                      <c:pt idx="5">
                        <c:v>4.6132041599999969</c:v>
                      </c:pt>
                      <c:pt idx="6">
                        <c:v>3.7332287999999996</c:v>
                      </c:pt>
                      <c:pt idx="7">
                        <c:v>2.8532534400000014</c:v>
                      </c:pt>
                      <c:pt idx="8">
                        <c:v>1.9732780800000012</c:v>
                      </c:pt>
                      <c:pt idx="9">
                        <c:v>1.8666144000000005</c:v>
                      </c:pt>
                      <c:pt idx="10">
                        <c:v>1.7866166399999983</c:v>
                      </c:pt>
                      <c:pt idx="11">
                        <c:v>1.706618879999998</c:v>
                      </c:pt>
                      <c:pt idx="12">
                        <c:v>1.6266211200000014</c:v>
                      </c:pt>
                      <c:pt idx="13">
                        <c:v>1.5466233600000019</c:v>
                      </c:pt>
                      <c:pt idx="14">
                        <c:v>-12.465888470327656</c:v>
                      </c:pt>
                      <c:pt idx="15">
                        <c:v>-15.597939693223694</c:v>
                      </c:pt>
                      <c:pt idx="16">
                        <c:v>-18.350744593614952</c:v>
                      </c:pt>
                      <c:pt idx="17">
                        <c:v>-19.647040148922116</c:v>
                      </c:pt>
                      <c:pt idx="18">
                        <c:v>-19.989811875644065</c:v>
                      </c:pt>
                      <c:pt idx="19">
                        <c:v>-19.930181842143348</c:v>
                      </c:pt>
                      <c:pt idx="20">
                        <c:v>-20.120371198794953</c:v>
                      </c:pt>
                      <c:pt idx="21">
                        <c:v>-20.250882611426206</c:v>
                      </c:pt>
                      <c:pt idx="22">
                        <c:v>-19.575119139516808</c:v>
                      </c:pt>
                      <c:pt idx="23">
                        <c:v>-19.613233649478719</c:v>
                      </c:pt>
                      <c:pt idx="24">
                        <c:v>-19.651348159440634</c:v>
                      </c:pt>
                      <c:pt idx="25">
                        <c:v>-21.095228106868134</c:v>
                      </c:pt>
                      <c:pt idx="26">
                        <c:v>-22.003028278913639</c:v>
                      </c:pt>
                      <c:pt idx="27">
                        <c:v>-13.185322652815048</c:v>
                      </c:pt>
                      <c:pt idx="28">
                        <c:v>-13.268140902768506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5F-4CE5-9945-76B3B461A4C8}"/>
                  </c:ext>
                </c:extLst>
              </c15:ser>
            </c15:filteredBarSeries>
          </c:ext>
        </c:extLst>
      </c:barChart>
      <c:catAx>
        <c:axId val="93952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25440"/>
        <c:crosses val="autoZero"/>
        <c:auto val="1"/>
        <c:lblAlgn val="ctr"/>
        <c:lblOffset val="100"/>
        <c:noMultiLvlLbl val="0"/>
      </c:catAx>
      <c:valAx>
        <c:axId val="93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2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% παραγωγή ανά ηλεκτροπαραγωγική τεχνολογία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AnnualProduction!$C$99</c:f>
              <c:strCache>
                <c:ptCount val="1"/>
                <c:pt idx="0">
                  <c:v>Καθαρές Εισαγωγές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AnnualProduction!$E$98:$AJ$98</c15:sqref>
                  </c15:fullRef>
                </c:ext>
              </c:extLst>
              <c:f>AnnualProduction!$G$98:$T$98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AnnualProduction!$D$99:$AI$99</c15:sqref>
                  </c15:fullRef>
                </c:ext>
              </c:extLst>
              <c:f>AnnualProduction!$F$99:$S$99</c:f>
              <c:numCache>
                <c:formatCode>0%</c:formatCode>
                <c:ptCount val="14"/>
                <c:pt idx="0">
                  <c:v>0.12021273492575563</c:v>
                </c:pt>
                <c:pt idx="1">
                  <c:v>0.10451534837514015</c:v>
                </c:pt>
                <c:pt idx="2">
                  <c:v>0.10440005307908189</c:v>
                </c:pt>
                <c:pt idx="3">
                  <c:v>0.10473078184117729</c:v>
                </c:pt>
                <c:pt idx="4">
                  <c:v>0.10549299641701716</c:v>
                </c:pt>
                <c:pt idx="5">
                  <c:v>8.978547710181152E-2</c:v>
                </c:pt>
                <c:pt idx="6">
                  <c:v>7.4361303409247875E-2</c:v>
                </c:pt>
                <c:pt idx="7">
                  <c:v>5.9638868947999892E-2</c:v>
                </c:pt>
                <c:pt idx="8">
                  <c:v>4.4963147142003237E-2</c:v>
                </c:pt>
                <c:pt idx="9">
                  <c:v>3.0824212384857705E-2</c:v>
                </c:pt>
                <c:pt idx="10">
                  <c:v>2.8891409501839629E-2</c:v>
                </c:pt>
                <c:pt idx="11">
                  <c:v>2.740262895370342E-2</c:v>
                </c:pt>
                <c:pt idx="12">
                  <c:v>2.5941025146246948E-2</c:v>
                </c:pt>
                <c:pt idx="13">
                  <c:v>2.4394024487276934E-2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E-4D10-9170-A2D6C0B41894}"/>
            </c:ext>
          </c:extLst>
        </c:ser>
        <c:ser>
          <c:idx val="1"/>
          <c:order val="1"/>
          <c:tx>
            <c:strRef>
              <c:f>AnnualProduction!$C$100</c:f>
              <c:strCache>
                <c:ptCount val="1"/>
                <c:pt idx="0">
                  <c:v>Γεωθερμία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AnnualProduction!$E$98:$AJ$98</c15:sqref>
                  </c15:fullRef>
                </c:ext>
              </c:extLst>
              <c:f>AnnualProduction!$G$98:$T$98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AnnualProduction!$D$100:$AI$100</c15:sqref>
                  </c15:fullRef>
                </c:ext>
              </c:extLst>
              <c:f>AnnualProduction!$F$100:$S$100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9BE-4D10-9170-A2D6C0B41894}"/>
            </c:ext>
          </c:extLst>
        </c:ser>
        <c:ser>
          <c:idx val="2"/>
          <c:order val="2"/>
          <c:tx>
            <c:strRef>
              <c:f>AnnualProduction!$C$101</c:f>
              <c:strCache>
                <c:ptCount val="1"/>
                <c:pt idx="0">
                  <c:v>Βιομάζα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AnnualProduction!$E$98:$AJ$98</c15:sqref>
                  </c15:fullRef>
                </c:ext>
              </c:extLst>
              <c:f>AnnualProduction!$G$98:$T$98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AnnualProduction!$D$101:$AI$101</c15:sqref>
                  </c15:fullRef>
                </c:ext>
              </c:extLst>
              <c:f>AnnualProduction!$F$101:$S$101</c:f>
              <c:numCache>
                <c:formatCode>0%</c:formatCode>
                <c:ptCount val="14"/>
                <c:pt idx="0">
                  <c:v>9.8869158394508678E-3</c:v>
                </c:pt>
                <c:pt idx="1">
                  <c:v>2.5343030653425143E-2</c:v>
                </c:pt>
                <c:pt idx="2">
                  <c:v>4.1831175890886176E-2</c:v>
                </c:pt>
                <c:pt idx="3">
                  <c:v>5.8005509550190036E-2</c:v>
                </c:pt>
                <c:pt idx="4">
                  <c:v>5.7457910985011698E-2</c:v>
                </c:pt>
                <c:pt idx="5">
                  <c:v>5.6934956850789212E-2</c:v>
                </c:pt>
                <c:pt idx="6">
                  <c:v>6.447236194493583E-2</c:v>
                </c:pt>
                <c:pt idx="7">
                  <c:v>6.3896056181441535E-2</c:v>
                </c:pt>
                <c:pt idx="8">
                  <c:v>6.302975432746917E-2</c:v>
                </c:pt>
                <c:pt idx="9">
                  <c:v>5.7002526094986988E-2</c:v>
                </c:pt>
                <c:pt idx="10">
                  <c:v>5.3246945981888984E-2</c:v>
                </c:pt>
                <c:pt idx="11">
                  <c:v>4.2021120428921296E-2</c:v>
                </c:pt>
                <c:pt idx="12">
                  <c:v>4.1751898368085474E-2</c:v>
                </c:pt>
                <c:pt idx="13">
                  <c:v>4.1049981189609425E-2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E-4D10-9170-A2D6C0B41894}"/>
            </c:ext>
          </c:extLst>
        </c:ser>
        <c:ser>
          <c:idx val="3"/>
          <c:order val="3"/>
          <c:tx>
            <c:strRef>
              <c:f>AnnualProduction!$C$102</c:f>
              <c:strCache>
                <c:ptCount val="1"/>
                <c:pt idx="0">
                  <c:v>Λιγνιτικά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9BE-4D10-9170-A2D6C0B4189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9BE-4D10-9170-A2D6C0B4189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9BE-4D10-9170-A2D6C0B4189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9BE-4D10-9170-A2D6C0B4189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BE-4D10-9170-A2D6C0B4189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BE-4D10-9170-A2D6C0B4189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BE-4D10-9170-A2D6C0B41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AnnualProduction!$E$98:$AJ$98</c15:sqref>
                  </c15:fullRef>
                </c:ext>
              </c:extLst>
              <c:f>AnnualProduction!$G$98:$T$98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AnnualProduction!$D$102:$AI$102</c15:sqref>
                  </c15:fullRef>
                </c:ext>
              </c:extLst>
              <c:f>AnnualProduction!$F$102:$S$102</c:f>
              <c:numCache>
                <c:formatCode>0%</c:formatCode>
                <c:ptCount val="14"/>
                <c:pt idx="0">
                  <c:v>0.26691586320365607</c:v>
                </c:pt>
                <c:pt idx="1">
                  <c:v>0.22806090436089563</c:v>
                </c:pt>
                <c:pt idx="2">
                  <c:v>6.9263848388453161E-2</c:v>
                </c:pt>
                <c:pt idx="3">
                  <c:v>5.5981543089733818E-3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AnnualProduction!$T$102</c15:sqref>
                  <c15:dLbl>
                    <c:idx val="1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68E3-410F-A2B1-06D02B49F44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C9BE-4D10-9170-A2D6C0B41894}"/>
            </c:ext>
          </c:extLst>
        </c:ser>
        <c:ser>
          <c:idx val="4"/>
          <c:order val="4"/>
          <c:tx>
            <c:strRef>
              <c:f>AnnualProduction!$C$103</c:f>
              <c:strCache>
                <c:ptCount val="1"/>
                <c:pt idx="0">
                  <c:v>Ντίζελ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AnnualProduction!$E$98:$AJ$98</c15:sqref>
                  </c15:fullRef>
                </c:ext>
              </c:extLst>
              <c:f>AnnualProduction!$G$98:$T$98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AnnualProduction!$D$103:$AI$103</c15:sqref>
                  </c15:fullRef>
                </c:ext>
              </c:extLst>
              <c:f>AnnualProduction!$F$103:$S$103</c:f>
              <c:numCache>
                <c:formatCode>0%</c:formatCode>
                <c:ptCount val="14"/>
                <c:pt idx="0">
                  <c:v>5.3823318817269948E-2</c:v>
                </c:pt>
                <c:pt idx="1">
                  <c:v>4.5988254942365914E-2</c:v>
                </c:pt>
                <c:pt idx="2">
                  <c:v>4.2756431994638258E-2</c:v>
                </c:pt>
                <c:pt idx="3">
                  <c:v>3.9126742512746449E-2</c:v>
                </c:pt>
                <c:pt idx="4">
                  <c:v>3.6021553928701391E-2</c:v>
                </c:pt>
                <c:pt idx="5">
                  <c:v>3.2982788991708131E-2</c:v>
                </c:pt>
                <c:pt idx="6">
                  <c:v>3.0446583765828879E-2</c:v>
                </c:pt>
                <c:pt idx="7">
                  <c:v>2.4405787143898766E-2</c:v>
                </c:pt>
                <c:pt idx="8">
                  <c:v>1.8384464368809725E-2</c:v>
                </c:pt>
                <c:pt idx="9">
                  <c:v>1.2583082195395169E-2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E-4D10-9170-A2D6C0B41894}"/>
            </c:ext>
          </c:extLst>
        </c:ser>
        <c:ser>
          <c:idx val="5"/>
          <c:order val="5"/>
          <c:tx>
            <c:strRef>
              <c:f>AnnualProduction!$C$104</c:f>
              <c:strCache>
                <c:ptCount val="1"/>
                <c:pt idx="0">
                  <c:v>Υδροηλεκτρικά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AnnualProduction!$E$98:$AJ$98</c15:sqref>
                  </c15:fullRef>
                </c:ext>
              </c:extLst>
              <c:f>AnnualProduction!$G$98:$T$98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AnnualProduction!$D$104:$AI$104</c15:sqref>
                  </c15:fullRef>
                </c:ext>
              </c:extLst>
              <c:f>AnnualProduction!$F$104:$S$104</c:f>
              <c:numCache>
                <c:formatCode>0%</c:formatCode>
                <c:ptCount val="14"/>
                <c:pt idx="0">
                  <c:v>0.10398305672950318</c:v>
                </c:pt>
                <c:pt idx="1">
                  <c:v>8.8846236680383203E-2</c:v>
                </c:pt>
                <c:pt idx="2">
                  <c:v>8.7989694791726511E-2</c:v>
                </c:pt>
                <c:pt idx="3">
                  <c:v>8.7151115215956754E-2</c:v>
                </c:pt>
                <c:pt idx="4">
                  <c:v>8.63283687903839E-2</c:v>
                </c:pt>
                <c:pt idx="5">
                  <c:v>8.5542649703391774E-2</c:v>
                </c:pt>
                <c:pt idx="6">
                  <c:v>8.477110408704501E-2</c:v>
                </c:pt>
                <c:pt idx="7">
                  <c:v>8.4013351859743887E-2</c:v>
                </c:pt>
                <c:pt idx="8">
                  <c:v>8.2874299986685315E-2</c:v>
                </c:pt>
                <c:pt idx="9">
                  <c:v>8.2149933813934845E-2</c:v>
                </c:pt>
                <c:pt idx="10">
                  <c:v>8.1398731901450735E-2</c:v>
                </c:pt>
                <c:pt idx="11">
                  <c:v>8.0661143899279808E-2</c:v>
                </c:pt>
                <c:pt idx="12">
                  <c:v>7.9938153074510174E-2</c:v>
                </c:pt>
                <c:pt idx="13">
                  <c:v>7.8867953123823831E-2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E-4D10-9170-A2D6C0B41894}"/>
            </c:ext>
          </c:extLst>
        </c:ser>
        <c:ser>
          <c:idx val="6"/>
          <c:order val="6"/>
          <c:tx>
            <c:strRef>
              <c:f>AnnualProduction!$C$105</c:f>
              <c:strCache>
                <c:ptCount val="1"/>
                <c:pt idx="0">
                  <c:v>Φυσικού Αερίου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AnnualProduction!$E$98:$AJ$98</c15:sqref>
                  </c15:fullRef>
                </c:ext>
              </c:extLst>
              <c:f>AnnualProduction!$G$98:$T$98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AnnualProduction!$D$105:$AI$105</c15:sqref>
                  </c15:fullRef>
                </c:ext>
              </c:extLst>
              <c:f>AnnualProduction!$F$105:$S$105</c:f>
              <c:numCache>
                <c:formatCode>0%</c:formatCode>
                <c:ptCount val="14"/>
                <c:pt idx="0">
                  <c:v>0.13309579703627164</c:v>
                </c:pt>
                <c:pt idx="1">
                  <c:v>0.1846415866199923</c:v>
                </c:pt>
                <c:pt idx="2">
                  <c:v>0.27885155175254017</c:v>
                </c:pt>
                <c:pt idx="3">
                  <c:v>0.27916883933289582</c:v>
                </c:pt>
                <c:pt idx="4">
                  <c:v>0.23813750974252909</c:v>
                </c:pt>
                <c:pt idx="5">
                  <c:v>0.20865821471436483</c:v>
                </c:pt>
                <c:pt idx="6">
                  <c:v>0.17121202272350738</c:v>
                </c:pt>
                <c:pt idx="7">
                  <c:v>0.14553817987238588</c:v>
                </c:pt>
                <c:pt idx="8">
                  <c:v>0.11180426667988144</c:v>
                </c:pt>
                <c:pt idx="9">
                  <c:v>0.11836931529424791</c:v>
                </c:pt>
                <c:pt idx="10">
                  <c:v>9.6153871316381923E-2</c:v>
                </c:pt>
                <c:pt idx="11">
                  <c:v>7.0290938153162785E-2</c:v>
                </c:pt>
                <c:pt idx="12">
                  <c:v>4.2153783320645316E-2</c:v>
                </c:pt>
                <c:pt idx="13">
                  <c:v>2.2928800118827686E-2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E-4D10-9170-A2D6C0B41894}"/>
            </c:ext>
          </c:extLst>
        </c:ser>
        <c:ser>
          <c:idx val="7"/>
          <c:order val="7"/>
          <c:tx>
            <c:strRef>
              <c:f>AnnualProduction!$C$106</c:f>
              <c:strCache>
                <c:ptCount val="1"/>
                <c:pt idx="0">
                  <c:v>Εμπορικά Φωτοβολταικά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AnnualProduction!$E$98:$AJ$98</c15:sqref>
                  </c15:fullRef>
                </c:ext>
              </c:extLst>
              <c:f>AnnualProduction!$G$98:$T$98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AnnualProduction!$D$106:$AI$106</c15:sqref>
                  </c15:fullRef>
                </c:ext>
              </c:extLst>
              <c:f>AnnualProduction!$F$106:$S$106</c:f>
              <c:numCache>
                <c:formatCode>0%</c:formatCode>
                <c:ptCount val="14"/>
                <c:pt idx="0">
                  <c:v>0.10656847325331367</c:v>
                </c:pt>
                <c:pt idx="1">
                  <c:v>0.10931853343583361</c:v>
                </c:pt>
                <c:pt idx="2">
                  <c:v>0.12635179247824832</c:v>
                </c:pt>
                <c:pt idx="3">
                  <c:v>0.14306239581127822</c:v>
                </c:pt>
                <c:pt idx="4">
                  <c:v>0.15945748765309326</c:v>
                </c:pt>
                <c:pt idx="5">
                  <c:v>0.17559033654675435</c:v>
                </c:pt>
                <c:pt idx="6">
                  <c:v>0.19143216736028246</c:v>
                </c:pt>
                <c:pt idx="7">
                  <c:v>0.20699078415382666</c:v>
                </c:pt>
                <c:pt idx="8">
                  <c:v>0.21902975607304789</c:v>
                </c:pt>
                <c:pt idx="9">
                  <c:v>0.21711531762650188</c:v>
                </c:pt>
                <c:pt idx="10">
                  <c:v>0.22708161873664681</c:v>
                </c:pt>
                <c:pt idx="11">
                  <c:v>0.2368673021896576</c:v>
                </c:pt>
                <c:pt idx="12">
                  <c:v>0.24648139652777448</c:v>
                </c:pt>
                <c:pt idx="13">
                  <c:v>0.25476161409124348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BE-4D10-9170-A2D6C0B41894}"/>
            </c:ext>
          </c:extLst>
        </c:ser>
        <c:ser>
          <c:idx val="9"/>
          <c:order val="9"/>
          <c:tx>
            <c:strRef>
              <c:f>AnnualProduction!$C$108</c:f>
              <c:strCache>
                <c:ptCount val="1"/>
                <c:pt idx="0">
                  <c:v>Αιολική Ενέργεια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AnnualProduction!$E$98:$AJ$98</c15:sqref>
                  </c15:fullRef>
                </c:ext>
              </c:extLst>
              <c:f>AnnualProduction!$G$98:$T$98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AnnualProduction!$D$108:$AI$108</c15:sqref>
                  </c15:fullRef>
                </c:ext>
              </c:extLst>
              <c:f>AnnualProduction!$F$108:$S$108</c:f>
              <c:numCache>
                <c:formatCode>0%</c:formatCode>
                <c:ptCount val="14"/>
                <c:pt idx="0">
                  <c:v>0.19274960138447408</c:v>
                </c:pt>
                <c:pt idx="1">
                  <c:v>0.19657881472938865</c:v>
                </c:pt>
                <c:pt idx="2">
                  <c:v>0.22626401653716646</c:v>
                </c:pt>
                <c:pt idx="3">
                  <c:v>0.25538701242781575</c:v>
                </c:pt>
                <c:pt idx="4">
                  <c:v>0.28396013949093191</c:v>
                </c:pt>
                <c:pt idx="5">
                  <c:v>0.31207776664837883</c:v>
                </c:pt>
                <c:pt idx="6">
                  <c:v>0.33968818407943496</c:v>
                </c:pt>
                <c:pt idx="7">
                  <c:v>0.36680499332807048</c:v>
                </c:pt>
                <c:pt idx="8">
                  <c:v>0.40645155954205836</c:v>
                </c:pt>
                <c:pt idx="9">
                  <c:v>0.42359624124928497</c:v>
                </c:pt>
                <c:pt idx="10">
                  <c:v>0.453275760116501</c:v>
                </c:pt>
                <c:pt idx="11">
                  <c:v>0.48124176965868504</c:v>
                </c:pt>
                <c:pt idx="12">
                  <c:v>0.50068222716148625</c:v>
                </c:pt>
                <c:pt idx="13">
                  <c:v>0.5137303873670549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BE-4D10-9170-A2D6C0B41894}"/>
            </c:ext>
          </c:extLst>
        </c:ser>
        <c:ser>
          <c:idx val="10"/>
          <c:order val="10"/>
          <c:tx>
            <c:strRef>
              <c:f>AnnualProduction!$C$109</c:f>
              <c:strCache>
                <c:ptCount val="1"/>
                <c:pt idx="0">
                  <c:v>Φωτοβολταικά Στέγης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AnnualProduction!$E$98:$AJ$98</c15:sqref>
                  </c15:fullRef>
                </c:ext>
              </c:extLst>
              <c:f>AnnualProduction!$G$98:$T$98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AnnualProduction!$D$109:$AI$109</c15:sqref>
                  </c15:fullRef>
                </c:ext>
              </c:extLst>
              <c:f>AnnualProduction!$F$109:$S$109</c:f>
              <c:numCache>
                <c:formatCode>0%</c:formatCode>
                <c:ptCount val="14"/>
                <c:pt idx="0">
                  <c:v>1.2764238810305119E-2</c:v>
                </c:pt>
                <c:pt idx="1">
                  <c:v>1.6707290202575442E-2</c:v>
                </c:pt>
                <c:pt idx="2">
                  <c:v>2.2291435087259073E-2</c:v>
                </c:pt>
                <c:pt idx="3">
                  <c:v>2.7769448998966315E-2</c:v>
                </c:pt>
                <c:pt idx="4">
                  <c:v>3.3144032992331672E-2</c:v>
                </c:pt>
                <c:pt idx="5">
                  <c:v>3.8427809442801338E-2</c:v>
                </c:pt>
                <c:pt idx="6">
                  <c:v>4.361627262971763E-2</c:v>
                </c:pt>
                <c:pt idx="7">
                  <c:v>4.8711978512632821E-2</c:v>
                </c:pt>
                <c:pt idx="8">
                  <c:v>5.3462751880044852E-2</c:v>
                </c:pt>
                <c:pt idx="9">
                  <c:v>5.8359371340790653E-2</c:v>
                </c:pt>
                <c:pt idx="10">
                  <c:v>5.9951662445290932E-2</c:v>
                </c:pt>
                <c:pt idx="11">
                  <c:v>6.1515096716589827E-2</c:v>
                </c:pt>
                <c:pt idx="12">
                  <c:v>6.3051516401251242E-2</c:v>
                </c:pt>
                <c:pt idx="13">
                  <c:v>6.4267239622163574E-2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BE-4D10-9170-A2D6C0B418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9042271"/>
        <c:axId val="529033951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AnnualProduction!$C$107</c15:sqref>
                        </c15:formulaRef>
                      </c:ext>
                    </c:extLst>
                    <c:strCache>
                      <c:ptCount val="1"/>
                      <c:pt idx="0">
                        <c:v>Συγκεντρωτική Ηλιακή Ενέργεια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AnnualProduction!$E$98:$AJ$98</c15:sqref>
                        </c15:fullRef>
                        <c15:formulaRef>
                          <c15:sqref>AnnualProduction!$G$98:$T$98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AnnualProduction!$D$107:$AI$107</c15:sqref>
                        </c15:fullRef>
                        <c15:formulaRef>
                          <c15:sqref>AnnualProduction!$F$107:$S$107</c15:sqref>
                        </c15:formulaRef>
                      </c:ext>
                    </c:extLst>
                    <c:numCache>
                      <c:formatCode>0%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9BE-4D10-9170-A2D6C0B4189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tx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AnnualProduction!$E$98:$AJ$98</c15:sqref>
                        </c15:fullRef>
                        <c15:formulaRef>
                          <c15:sqref>AnnualProduction!$G$98:$T$98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AnnualProduction!$D$110:$AI$110</c15:sqref>
                        </c15:fullRef>
                        <c15:formulaRef>
                          <c15:sqref>AnnualProduction!$F$110:$S$110</c15:sqref>
                        </c15:formulaRef>
                      </c:ext>
                    </c:extLst>
                    <c:numCache>
                      <c:formatCode>0%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9BE-4D10-9170-A2D6C0B41894}"/>
                  </c:ext>
                </c:extLst>
              </c15:ser>
            </c15:filteredBarSeries>
          </c:ext>
        </c:extLst>
      </c:barChart>
      <c:catAx>
        <c:axId val="52904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33951"/>
        <c:crosses val="autoZero"/>
        <c:auto val="1"/>
        <c:lblAlgn val="ctr"/>
        <c:lblOffset val="100"/>
        <c:noMultiLvlLbl val="0"/>
      </c:catAx>
      <c:valAx>
        <c:axId val="529033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4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electricity (Euro) per MWh of final</a:t>
            </a:r>
            <a:r>
              <a:rPr lang="en-US" baseline="0"/>
              <a:t>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8519158775286"/>
          <c:y val="8.3553924094597332E-2"/>
          <c:w val="0.68322792266322563"/>
          <c:h val="0.8672073140268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ET_Cost_of_ELCgen_InvestmentCos!$B$215</c:f>
              <c:strCache>
                <c:ptCount val="1"/>
                <c:pt idx="0">
                  <c:v>ETS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66-4A70-8D72-2197574FD5B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66-4A70-8D72-2197574FD5B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66-4A70-8D72-2197574FD5B9}"/>
                </c:ext>
              </c:extLst>
            </c:dLbl>
            <c:dLbl>
              <c:idx val="6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66-4A70-8D72-2197574FD5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ET_Cost_of_ELCgen_InvestmentCos!$C$206:$AH$206</c15:sqref>
                  </c15:fullRef>
                </c:ext>
              </c:extLst>
              <c:f>(ET_Cost_of_ELCgen_InvestmentCos!$F$206,ET_Cost_of_ELCgen_InvestmentCos!$I$206,ET_Cost_of_ELCgen_InvestmentCos!$N$206,ET_Cost_of_ELCgen_InvestmentCos!$S$206,ET_Cost_of_ELCgen_InvestmentCos!$X$206,ET_Cost_of_ELCgen_InvestmentCos!$AC$206,ET_Cost_of_ELCgen_InvestmentCos!$AH$206)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ET_Cost_of_ELCgen_InvestmentCos!$C$215:$AH$215</c15:sqref>
                  </c15:fullRef>
                </c:ext>
              </c:extLst>
              <c:f>(ET_Cost_of_ELCgen_InvestmentCos!$F$215,ET_Cost_of_ELCgen_InvestmentCos!$I$215,ET_Cost_of_ELCgen_InvestmentCos!$N$215,ET_Cost_of_ELCgen_InvestmentCos!$S$215,ET_Cost_of_ELCgen_InvestmentCos!$X$215,ET_Cost_of_ELCgen_InvestmentCos!$AC$215,ET_Cost_of_ELCgen_InvestmentCos!$AH$215)</c:f>
              <c:numCache>
                <c:formatCode>#,##0.00</c:formatCode>
                <c:ptCount val="7"/>
                <c:pt idx="0">
                  <c:v>31.529830884946925</c:v>
                </c:pt>
                <c:pt idx="1">
                  <c:v>12.48876765730264</c:v>
                </c:pt>
                <c:pt idx="2">
                  <c:v>6.6265969404438545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1-488A-BA13-4508BCBB2894}"/>
            </c:ext>
          </c:extLst>
        </c:ser>
        <c:ser>
          <c:idx val="1"/>
          <c:order val="1"/>
          <c:tx>
            <c:strRef>
              <c:f>ET_Cost_of_ELCgen_InvestmentCos!$B$216</c:f>
              <c:strCache>
                <c:ptCount val="1"/>
                <c:pt idx="0">
                  <c:v>Capital Investments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ET_Cost_of_ELCgen_InvestmentCos!$C$206:$AH$206</c15:sqref>
                  </c15:fullRef>
                </c:ext>
              </c:extLst>
              <c:f>(ET_Cost_of_ELCgen_InvestmentCos!$F$206,ET_Cost_of_ELCgen_InvestmentCos!$I$206,ET_Cost_of_ELCgen_InvestmentCos!$N$206,ET_Cost_of_ELCgen_InvestmentCos!$S$206,ET_Cost_of_ELCgen_InvestmentCos!$X$206,ET_Cost_of_ELCgen_InvestmentCos!$AC$206,ET_Cost_of_ELCgen_InvestmentCos!$AH$206)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ET_Cost_of_ELCgen_InvestmentCos!$C$216:$AH$216</c15:sqref>
                  </c15:fullRef>
                </c:ext>
              </c:extLst>
              <c:f>(ET_Cost_of_ELCgen_InvestmentCos!$F$216,ET_Cost_of_ELCgen_InvestmentCos!$I$216,ET_Cost_of_ELCgen_InvestmentCos!$N$216,ET_Cost_of_ELCgen_InvestmentCos!$S$216,ET_Cost_of_ELCgen_InvestmentCos!$X$216,ET_Cost_of_ELCgen_InvestmentCos!$AC$216,ET_Cost_of_ELCgen_InvestmentCos!$AH$216)</c:f>
              <c:numCache>
                <c:formatCode>#,##0.00</c:formatCode>
                <c:ptCount val="7"/>
                <c:pt idx="0">
                  <c:v>15.209751767130992</c:v>
                </c:pt>
                <c:pt idx="1">
                  <c:v>33.13489796619416</c:v>
                </c:pt>
                <c:pt idx="2">
                  <c:v>47.160105196310468</c:v>
                </c:pt>
                <c:pt idx="3">
                  <c:v>66.281394169607012</c:v>
                </c:pt>
                <c:pt idx="4">
                  <c:v>76.320131551763026</c:v>
                </c:pt>
                <c:pt idx="5">
                  <c:v>77.362544758952922</c:v>
                </c:pt>
                <c:pt idx="6">
                  <c:v>82.187831362631812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1-488A-BA13-4508BCBB2894}"/>
            </c:ext>
          </c:extLst>
        </c:ser>
        <c:ser>
          <c:idx val="2"/>
          <c:order val="2"/>
          <c:tx>
            <c:strRef>
              <c:f>ET_Cost_of_ELCgen_InvestmentCos!$B$217</c:f>
              <c:strCache>
                <c:ptCount val="1"/>
                <c:pt idx="0">
                  <c:v>Operational Costs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ET_Cost_of_ELCgen_InvestmentCos!$C$206:$AH$206</c15:sqref>
                  </c15:fullRef>
                </c:ext>
              </c:extLst>
              <c:f>(ET_Cost_of_ELCgen_InvestmentCos!$F$206,ET_Cost_of_ELCgen_InvestmentCos!$I$206,ET_Cost_of_ELCgen_InvestmentCos!$N$206,ET_Cost_of_ELCgen_InvestmentCos!$S$206,ET_Cost_of_ELCgen_InvestmentCos!$X$206,ET_Cost_of_ELCgen_InvestmentCos!$AC$206,ET_Cost_of_ELCgen_InvestmentCos!$AH$206)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ET_Cost_of_ELCgen_InvestmentCos!$C$217:$AH$217</c15:sqref>
                  </c15:fullRef>
                </c:ext>
              </c:extLst>
              <c:f>(ET_Cost_of_ELCgen_InvestmentCos!$F$217,ET_Cost_of_ELCgen_InvestmentCos!$I$217,ET_Cost_of_ELCgen_InvestmentCos!$N$217,ET_Cost_of_ELCgen_InvestmentCos!$S$217,ET_Cost_of_ELCgen_InvestmentCos!$X$217,ET_Cost_of_ELCgen_InvestmentCos!$AC$217,ET_Cost_of_ELCgen_InvestmentCos!$AH$217)</c:f>
              <c:numCache>
                <c:formatCode>#,##0.00</c:formatCode>
                <c:ptCount val="7"/>
                <c:pt idx="0">
                  <c:v>78.380733858437694</c:v>
                </c:pt>
                <c:pt idx="1">
                  <c:v>67.076940036070695</c:v>
                </c:pt>
                <c:pt idx="2">
                  <c:v>49.224678863170951</c:v>
                </c:pt>
                <c:pt idx="3">
                  <c:v>42.365378943822797</c:v>
                </c:pt>
                <c:pt idx="4">
                  <c:v>9.9840066177774212</c:v>
                </c:pt>
                <c:pt idx="5">
                  <c:v>7.2493356622547456</c:v>
                </c:pt>
                <c:pt idx="6">
                  <c:v>11.783904234166755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1-488A-BA13-4508BCBB28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2359872"/>
        <c:axId val="2112350304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750897091343524E-2"/>
                  <c:y val="-4.1845193117975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81-488A-BA13-4508BCBB2894}"/>
                </c:ext>
              </c:extLst>
            </c:dLbl>
            <c:dLbl>
              <c:idx val="1"/>
              <c:layout>
                <c:manualLayout>
                  <c:x val="-2.8035579082382262E-2"/>
                  <c:y val="-5.619243219494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81-488A-BA13-4508BCBB2894}"/>
                </c:ext>
              </c:extLst>
            </c:dLbl>
            <c:dLbl>
              <c:idx val="2"/>
              <c:layout>
                <c:manualLayout>
                  <c:x val="-2.939757072168403E-2"/>
                  <c:y val="-5.10777004724877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81-488A-BA13-4508BCBB2894}"/>
                </c:ext>
              </c:extLst>
            </c:dLbl>
            <c:dLbl>
              <c:idx val="3"/>
              <c:layout>
                <c:manualLayout>
                  <c:x val="-3.0447162231435624E-2"/>
                  <c:y val="-4.895472104346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81-488A-BA13-4508BCBB2894}"/>
                </c:ext>
              </c:extLst>
            </c:dLbl>
            <c:dLbl>
              <c:idx val="4"/>
              <c:layout>
                <c:manualLayout>
                  <c:x val="-2.0096240259615011E-2"/>
                  <c:y val="-3.3681247655959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66-4A70-8D72-2197574FD5B9}"/>
                </c:ext>
              </c:extLst>
            </c:dLbl>
            <c:dLbl>
              <c:idx val="5"/>
              <c:layout>
                <c:manualLayout>
                  <c:x val="-2.5544206816821877E-2"/>
                  <c:y val="-4.2101559569949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66-4A70-8D72-2197574FD5B9}"/>
                </c:ext>
              </c:extLst>
            </c:dLbl>
            <c:dLbl>
              <c:idx val="6"/>
              <c:layout>
                <c:manualLayout>
                  <c:x val="-2.864954775442979E-2"/>
                  <c:y val="-3.9294788931953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66-4A70-8D72-2197574FD5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2022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ET_Cost_of_ELCgen_InvestmentCos!$C$229:$AH$229</c15:sqref>
                  </c15:fullRef>
                </c:ext>
              </c:extLst>
              <c:f>(ET_Cost_of_ELCgen_InvestmentCos!$F$229,ET_Cost_of_ELCgen_InvestmentCos!$I$229,ET_Cost_of_ELCgen_InvestmentCos!$N$229,ET_Cost_of_ELCgen_InvestmentCos!$S$229,ET_Cost_of_ELCgen_InvestmentCos!$X$229,ET_Cost_of_ELCgen_InvestmentCos!$AC$229,ET_Cost_of_ELCgen_InvestmentCos!$AH$229)</c:f>
              <c:numCache>
                <c:formatCode>0.00</c:formatCode>
                <c:ptCount val="7"/>
                <c:pt idx="0">
                  <c:v>125.12031651051559</c:v>
                </c:pt>
                <c:pt idx="1">
                  <c:v>112.70060565956751</c:v>
                </c:pt>
                <c:pt idx="2">
                  <c:v>103.01138099992528</c:v>
                </c:pt>
                <c:pt idx="3">
                  <c:v>108.64677311342982</c:v>
                </c:pt>
                <c:pt idx="4">
                  <c:v>86.304138169540451</c:v>
                </c:pt>
                <c:pt idx="5">
                  <c:v>84.611880421207672</c:v>
                </c:pt>
                <c:pt idx="6">
                  <c:v>93.971735596798581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1-488A-BA13-4508BCBB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59872"/>
        <c:axId val="2112350304"/>
      </c:lineChart>
      <c:catAx>
        <c:axId val="21123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50304"/>
        <c:crosses val="autoZero"/>
        <c:auto val="1"/>
        <c:lblAlgn val="ctr"/>
        <c:lblOffset val="100"/>
        <c:noMultiLvlLbl val="0"/>
      </c:catAx>
      <c:valAx>
        <c:axId val="211235030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Εγκατεστημένη</a:t>
            </a:r>
            <a:r>
              <a:rPr lang="el-GR" baseline="0"/>
              <a:t> Ισχύς </a:t>
            </a:r>
            <a:r>
              <a:rPr lang="en-US" baseline="0"/>
              <a:t>(</a:t>
            </a:r>
            <a:r>
              <a:rPr lang="el-GR" baseline="0"/>
              <a:t>Γιαγαβάτ</a:t>
            </a:r>
            <a:r>
              <a:rPr lang="en-US" baseline="0"/>
              <a:t>) </a:t>
            </a:r>
            <a:r>
              <a:rPr lang="el-GR" baseline="0"/>
              <a:t>ανά χρονιά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AnnualCapacity!$B$37</c:f>
              <c:strCache>
                <c:ptCount val="1"/>
                <c:pt idx="0">
                  <c:v>Βιομάζα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AnnualCapacity!$F$35:$S$35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AnnualCapacity!$C$37:$AH$37</c15:sqref>
                  </c15:fullRef>
                </c:ext>
              </c:extLst>
              <c:f>AnnualCapacity!$F$37:$S$37</c:f>
              <c:numCache>
                <c:formatCode>#,##0.00</c:formatCode>
                <c:ptCount val="1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0.89054661713809902</c:v>
                </c:pt>
                <c:pt idx="12">
                  <c:v>1.0905466171381</c:v>
                </c:pt>
                <c:pt idx="13">
                  <c:v>1.2905466171380999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2-4A40-9E94-6028B0B96F6A}"/>
            </c:ext>
          </c:extLst>
        </c:ser>
        <c:ser>
          <c:idx val="2"/>
          <c:order val="2"/>
          <c:tx>
            <c:strRef>
              <c:f>AnnualCapacity!$B$38</c:f>
              <c:strCache>
                <c:ptCount val="1"/>
                <c:pt idx="0">
                  <c:v>Λιγνιτικά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AnnualCapacity!$F$35:$S$35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AnnualCapacity!$C$38:$AH$38</c15:sqref>
                  </c15:fullRef>
                </c:ext>
              </c:extLst>
              <c:f>AnnualCapacity!$F$38:$S$38</c:f>
              <c:numCache>
                <c:formatCode>#,##0.00</c:formatCode>
                <c:ptCount val="14"/>
                <c:pt idx="0">
                  <c:v>2.82</c:v>
                </c:pt>
                <c:pt idx="1">
                  <c:v>3.5199999999999996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2-4A40-9E94-6028B0B96F6A}"/>
            </c:ext>
          </c:extLst>
        </c:ser>
        <c:ser>
          <c:idx val="3"/>
          <c:order val="3"/>
          <c:tx>
            <c:strRef>
              <c:f>AnnualCapacity!$B$39</c:f>
              <c:strCache>
                <c:ptCount val="1"/>
                <c:pt idx="0">
                  <c:v>Ντίζελ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AnnualCapacity!$F$35:$S$35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AnnualCapacity!$C$39:$AH$39</c15:sqref>
                  </c15:fullRef>
                </c:ext>
              </c:extLst>
              <c:f>AnnualCapacity!$F$39:$S$39</c:f>
              <c:numCache>
                <c:formatCode>#,##0.00</c:formatCode>
                <c:ptCount val="14"/>
                <c:pt idx="0">
                  <c:v>1.76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2-4A40-9E94-6028B0B96F6A}"/>
            </c:ext>
          </c:extLst>
        </c:ser>
        <c:ser>
          <c:idx val="4"/>
          <c:order val="4"/>
          <c:tx>
            <c:strRef>
              <c:f>AnnualCapacity!$B$40</c:f>
              <c:strCache>
                <c:ptCount val="1"/>
                <c:pt idx="0">
                  <c:v>Υδροηλεκτρικά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AnnualCapacity!$F$35:$S$35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AnnualCapacity!$C$40:$AH$40</c15:sqref>
                  </c15:fullRef>
                </c:ext>
              </c:extLst>
              <c:f>AnnualCapacity!$F$40:$S$40</c:f>
              <c:numCache>
                <c:formatCode>#,##0.00</c:formatCode>
                <c:ptCount val="14"/>
                <c:pt idx="0">
                  <c:v>3.43</c:v>
                </c:pt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2-4A40-9E94-6028B0B96F6A}"/>
            </c:ext>
          </c:extLst>
        </c:ser>
        <c:ser>
          <c:idx val="5"/>
          <c:order val="5"/>
          <c:tx>
            <c:strRef>
              <c:f>AnnualCapacity!$B$41</c:f>
              <c:strCache>
                <c:ptCount val="1"/>
                <c:pt idx="0">
                  <c:v>Φυσικού Αερίου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AnnualCapacity!$F$35:$S$35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AnnualCapacity!$C$41:$AH$41</c15:sqref>
                  </c15:fullRef>
                </c:ext>
              </c:extLst>
              <c:f>AnnualCapacity!$F$41:$S$41</c:f>
              <c:numCache>
                <c:formatCode>#,##0.00</c:formatCode>
                <c:ptCount val="14"/>
                <c:pt idx="0">
                  <c:v>5.4480000000000004</c:v>
                </c:pt>
                <c:pt idx="1">
                  <c:v>5.4480000000000004</c:v>
                </c:pt>
                <c:pt idx="2">
                  <c:v>5.4480000000000004</c:v>
                </c:pt>
                <c:pt idx="3">
                  <c:v>5.4480000000000004</c:v>
                </c:pt>
                <c:pt idx="4">
                  <c:v>5.4480000000000004</c:v>
                </c:pt>
                <c:pt idx="5">
                  <c:v>5.4480000000000004</c:v>
                </c:pt>
                <c:pt idx="6">
                  <c:v>5.4480000000000004</c:v>
                </c:pt>
                <c:pt idx="7">
                  <c:v>5.4480000000000004</c:v>
                </c:pt>
                <c:pt idx="8">
                  <c:v>5.4480000000000004</c:v>
                </c:pt>
                <c:pt idx="9">
                  <c:v>5.4480000000000004</c:v>
                </c:pt>
                <c:pt idx="10">
                  <c:v>5.4480000000000004</c:v>
                </c:pt>
                <c:pt idx="11">
                  <c:v>5.4480000000000004</c:v>
                </c:pt>
                <c:pt idx="12">
                  <c:v>5.4480000000000004</c:v>
                </c:pt>
                <c:pt idx="13">
                  <c:v>5.4480000000000004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D2-4A40-9E94-6028B0B96F6A}"/>
            </c:ext>
          </c:extLst>
        </c:ser>
        <c:ser>
          <c:idx val="6"/>
          <c:order val="6"/>
          <c:tx>
            <c:strRef>
              <c:f>AnnualCapacity!$B$42</c:f>
              <c:strCache>
                <c:ptCount val="1"/>
                <c:pt idx="0">
                  <c:v>Εμπορικά Φωτοβολταικά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AnnualCapacity!$F$35:$S$35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AnnualCapacity!$C$42:$AH$42</c15:sqref>
                  </c15:fullRef>
                </c:ext>
              </c:extLst>
              <c:f>AnnualCapacity!$F$42:$S$42</c:f>
              <c:numCache>
                <c:formatCode>#,##0.00</c:formatCode>
                <c:ptCount val="14"/>
                <c:pt idx="0">
                  <c:v>4.1900000000000004</c:v>
                </c:pt>
                <c:pt idx="1">
                  <c:v>4.8899999999999997</c:v>
                </c:pt>
                <c:pt idx="2">
                  <c:v>5.59</c:v>
                </c:pt>
                <c:pt idx="3">
                  <c:v>6.29</c:v>
                </c:pt>
                <c:pt idx="4">
                  <c:v>6.99</c:v>
                </c:pt>
                <c:pt idx="5">
                  <c:v>7.69</c:v>
                </c:pt>
                <c:pt idx="6">
                  <c:v>8.39</c:v>
                </c:pt>
                <c:pt idx="7">
                  <c:v>9</c:v>
                </c:pt>
                <c:pt idx="8">
                  <c:v>9</c:v>
                </c:pt>
                <c:pt idx="9">
                  <c:v>9.75</c:v>
                </c:pt>
                <c:pt idx="10">
                  <c:v>10.5</c:v>
                </c:pt>
                <c:pt idx="11">
                  <c:v>11.25</c:v>
                </c:pt>
                <c:pt idx="12">
                  <c:v>12</c:v>
                </c:pt>
                <c:pt idx="13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D2-4A40-9E94-6028B0B96F6A}"/>
            </c:ext>
          </c:extLst>
        </c:ser>
        <c:ser>
          <c:idx val="9"/>
          <c:order val="9"/>
          <c:tx>
            <c:strRef>
              <c:f>AnnualCapacity!$B$45</c:f>
              <c:strCache>
                <c:ptCount val="1"/>
                <c:pt idx="0">
                  <c:v>Φωτοβολταικά Στέγης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AnnualCapacity!$F$35:$S$35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AnnualCapacity!$C$45:$AH$45</c15:sqref>
                  </c15:fullRef>
                </c:ext>
              </c:extLst>
              <c:f>AnnualCapacity!$F$45:$S$45</c:f>
              <c:numCache>
                <c:formatCode>#,##0.00</c:formatCode>
                <c:ptCount val="14"/>
                <c:pt idx="0">
                  <c:v>0.72</c:v>
                </c:pt>
                <c:pt idx="1">
                  <c:v>0.97</c:v>
                </c:pt>
                <c:pt idx="2">
                  <c:v>1.22</c:v>
                </c:pt>
                <c:pt idx="3">
                  <c:v>1.47</c:v>
                </c:pt>
                <c:pt idx="4">
                  <c:v>1.72</c:v>
                </c:pt>
                <c:pt idx="5">
                  <c:v>1.97</c:v>
                </c:pt>
                <c:pt idx="6">
                  <c:v>2.2200000000000002</c:v>
                </c:pt>
                <c:pt idx="7">
                  <c:v>2.4700000000000002</c:v>
                </c:pt>
                <c:pt idx="8">
                  <c:v>2.72</c:v>
                </c:pt>
                <c:pt idx="9">
                  <c:v>2.82</c:v>
                </c:pt>
                <c:pt idx="10">
                  <c:v>2.92</c:v>
                </c:pt>
                <c:pt idx="11">
                  <c:v>3.02</c:v>
                </c:pt>
                <c:pt idx="12">
                  <c:v>3.12</c:v>
                </c:pt>
                <c:pt idx="13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8-4DF5-8A4B-B15A52677180}"/>
            </c:ext>
          </c:extLst>
        </c:ser>
        <c:ser>
          <c:idx val="10"/>
          <c:order val="10"/>
          <c:tx>
            <c:strRef>
              <c:f>AnnualCapacity!$B$46</c:f>
              <c:strCache>
                <c:ptCount val="1"/>
                <c:pt idx="0">
                  <c:v>Χερσαία Αιολική Ενέργεια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AnnualCapacity!$F$35:$S$35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AnnualCapacity!$C$46:$AH$46</c15:sqref>
                  </c15:fullRef>
                </c:ext>
              </c:extLst>
              <c:f>AnnualCapacity!$F$46:$S$46</c:f>
              <c:numCache>
                <c:formatCode>#,##0.00</c:formatCode>
                <c:ptCount val="14"/>
                <c:pt idx="0">
                  <c:v>5.24</c:v>
                </c:pt>
                <c:pt idx="1">
                  <c:v>6.09</c:v>
                </c:pt>
                <c:pt idx="2">
                  <c:v>6.94</c:v>
                </c:pt>
                <c:pt idx="3">
                  <c:v>7.79</c:v>
                </c:pt>
                <c:pt idx="4">
                  <c:v>8.64</c:v>
                </c:pt>
                <c:pt idx="5">
                  <c:v>9.49</c:v>
                </c:pt>
                <c:pt idx="6">
                  <c:v>10.34</c:v>
                </c:pt>
                <c:pt idx="7">
                  <c:v>11.19</c:v>
                </c:pt>
                <c:pt idx="8">
                  <c:v>12</c:v>
                </c:pt>
                <c:pt idx="9">
                  <c:v>12.85</c:v>
                </c:pt>
                <c:pt idx="10">
                  <c:v>13.7</c:v>
                </c:pt>
                <c:pt idx="11">
                  <c:v>14.55</c:v>
                </c:pt>
                <c:pt idx="12">
                  <c:v>15.4</c:v>
                </c:pt>
                <c:pt idx="13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7-4255-83AA-01E50225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734336"/>
        <c:axId val="975733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AnnualCapacity!$B$36</c15:sqref>
                        </c15:formulaRef>
                      </c:ext>
                    </c:extLst>
                    <c:strCache>
                      <c:ptCount val="1"/>
                      <c:pt idx="0">
                        <c:v>Γεωθερμία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AnnualCapacity!$C$35:$AH$35</c15:sqref>
                        </c15:fullRef>
                        <c15:formulaRef>
                          <c15:sqref>AnnualCapacity!$F$35:$S$35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AnnualCapacity!$C$36:$AH$36</c15:sqref>
                        </c15:fullRef>
                        <c15:formulaRef>
                          <c15:sqref>AnnualCapacity!$F$36:$S$36</c15:sqref>
                        </c15:formulaRef>
                      </c:ext>
                    </c:extLst>
                    <c:numCache>
                      <c:formatCode>#,##0.00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D2-4A40-9E94-6028B0B96F6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AnnualCapacity!$B$43</c15:sqref>
                        </c15:formulaRef>
                      </c:ext>
                    </c:extLst>
                    <c:strCache>
                      <c:ptCount val="1"/>
                      <c:pt idx="0">
                        <c:v>Συγκεντρωτική Ηλιακή Ενέργεια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AnnualCapacity!$C$35:$AH$35</c15:sqref>
                        </c15:fullRef>
                        <c15:formulaRef>
                          <c15:sqref>AnnualCapacity!$F$35:$S$35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AnnualCapacity!$C$43:$AH$43</c15:sqref>
                        </c15:fullRef>
                        <c15:formulaRef>
                          <c15:sqref>AnnualCapacity!$F$43:$S$43</c15:sqref>
                        </c15:formulaRef>
                      </c:ext>
                    </c:extLst>
                    <c:numCache>
                      <c:formatCode>#,##0.00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D2-4A40-9E94-6028B0B96F6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AnnualCapacity!$B$44</c15:sqref>
                        </c15:formulaRef>
                      </c:ext>
                    </c:extLst>
                    <c:strCache>
                      <c:ptCount val="1"/>
                      <c:pt idx="0">
                        <c:v>Υπεράκτια Αιολική Ενέργεια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0EF1-4450-AD4A-14159FBBC81A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0EF1-4450-AD4A-14159FBBC81A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B111-4FEA-8C1A-0F5D5545DB22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B111-4FEA-8C1A-0F5D5545DB22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B111-4FEA-8C1A-0F5D5545DB22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B111-4FEA-8C1A-0F5D5545DB22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B111-4FEA-8C1A-0F5D5545DB22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B111-4FEA-8C1A-0F5D5545DB22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B111-4FEA-8C1A-0F5D5545DB2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AnnualCapacity!$C$35:$AH$35</c15:sqref>
                        </c15:fullRef>
                        <c15:formulaRef>
                          <c15:sqref>AnnualCapacity!$F$35:$S$35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AnnualCapacity!$C$44:$AH$44</c15:sqref>
                        </c15:fullRef>
                        <c15:formulaRef>
                          <c15:sqref>AnnualCapacity!$F$44:$S$44</c15:sqref>
                        </c15:formulaRef>
                      </c:ext>
                    </c:extLst>
                    <c:numCache>
                      <c:formatCode>#,##0.00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0.35</c:v>
                      </c:pt>
                      <c:pt idx="9">
                        <c:v>0.499999999999999</c:v>
                      </c:pt>
                      <c:pt idx="10">
                        <c:v>0.749999999999999</c:v>
                      </c:pt>
                      <c:pt idx="11">
                        <c:v>0.999999999999999</c:v>
                      </c:pt>
                      <c:pt idx="12">
                        <c:v>1.25</c:v>
                      </c:pt>
                      <c:pt idx="13">
                        <c:v>1.5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D2-4A40-9E94-6028B0B96F6A}"/>
                  </c:ext>
                </c:extLst>
              </c15:ser>
            </c15:filteredBarSeries>
          </c:ext>
        </c:extLst>
      </c:barChart>
      <c:catAx>
        <c:axId val="9757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33680"/>
        <c:crosses val="autoZero"/>
        <c:auto val="1"/>
        <c:lblAlgn val="ctr"/>
        <c:lblOffset val="100"/>
        <c:noMultiLvlLbl val="0"/>
      </c:catAx>
      <c:valAx>
        <c:axId val="975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requirements per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Geothermal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23.279999999999998</c:v>
              </c:pt>
              <c:pt idx="1">
                <c:v>23.279999999999998</c:v>
              </c:pt>
              <c:pt idx="2">
                <c:v>23.279999999999998</c:v>
              </c:pt>
              <c:pt idx="3">
                <c:v>23.279999999999998</c:v>
              </c:pt>
              <c:pt idx="4">
                <c:v>23.279999999999998</c:v>
              </c:pt>
              <c:pt idx="5">
                <c:v>23.279999999999998</c:v>
              </c:pt>
              <c:pt idx="6">
                <c:v>23.279999999999998</c:v>
              </c:pt>
              <c:pt idx="7">
                <c:v>23.279999999999998</c:v>
              </c:pt>
              <c:pt idx="8">
                <c:v>23.279999999999998</c:v>
              </c:pt>
              <c:pt idx="9">
                <c:v>23.279999999999998</c:v>
              </c:pt>
              <c:pt idx="10">
                <c:v>23.279999999999998</c:v>
              </c:pt>
              <c:pt idx="11">
                <c:v>23.279999999999998</c:v>
              </c:pt>
              <c:pt idx="12">
                <c:v>23.279999999999998</c:v>
              </c:pt>
              <c:pt idx="13">
                <c:v>23.279999999999998</c:v>
              </c:pt>
            </c:numLit>
          </c:val>
          <c:extLst>
            <c:ext xmlns:c16="http://schemas.microsoft.com/office/drawing/2014/chart" uri="{C3380CC4-5D6E-409C-BE32-E72D297353CC}">
              <c16:uniqueId val="{00000000-C183-4028-ADC0-D6C1ACDA4359}"/>
            </c:ext>
          </c:extLst>
        </c:ser>
        <c:ser>
          <c:idx val="1"/>
          <c:order val="1"/>
          <c:tx>
            <c:v>Biomass CHP plant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537.23275524566998</c:v>
              </c:pt>
              <c:pt idx="1">
                <c:v>537.23275524566998</c:v>
              </c:pt>
              <c:pt idx="2">
                <c:v>537.23275524566998</c:v>
              </c:pt>
              <c:pt idx="3">
                <c:v>537.23275524566998</c:v>
              </c:pt>
              <c:pt idx="4">
                <c:v>537.23275524566998</c:v>
              </c:pt>
              <c:pt idx="5">
                <c:v>537.23275524566998</c:v>
              </c:pt>
              <c:pt idx="6">
                <c:v>537.23275524566998</c:v>
              </c:pt>
              <c:pt idx="7">
                <c:v>537.23275524566998</c:v>
              </c:pt>
              <c:pt idx="8">
                <c:v>537.23275524566998</c:v>
              </c:pt>
              <c:pt idx="9">
                <c:v>537.23275524566998</c:v>
              </c:pt>
              <c:pt idx="10">
                <c:v>537.23275524566998</c:v>
              </c:pt>
              <c:pt idx="11">
                <c:v>537.23275524566998</c:v>
              </c:pt>
              <c:pt idx="12">
                <c:v>537.23275524566998</c:v>
              </c:pt>
              <c:pt idx="13">
                <c:v>537.23275524566998</c:v>
              </c:pt>
            </c:numLit>
          </c:val>
          <c:extLst>
            <c:ext xmlns:c16="http://schemas.microsoft.com/office/drawing/2014/chart" uri="{C3380CC4-5D6E-409C-BE32-E72D297353CC}">
              <c16:uniqueId val="{00000001-C183-4028-ADC0-D6C1ACDA4359}"/>
            </c:ext>
          </c:extLst>
        </c:ser>
        <c:ser>
          <c:idx val="2"/>
          <c:order val="2"/>
          <c:tx>
            <c:v>Coal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1.3</c:v>
              </c:pt>
              <c:pt idx="1">
                <c:v>1.3</c:v>
              </c:pt>
              <c:pt idx="2">
                <c:v>1.3</c:v>
              </c:pt>
              <c:pt idx="3">
                <c:v>1.3</c:v>
              </c:pt>
              <c:pt idx="4">
                <c:v>1.3</c:v>
              </c:pt>
              <c:pt idx="5">
                <c:v>1.3</c:v>
              </c:pt>
              <c:pt idx="6">
                <c:v>1.3</c:v>
              </c:pt>
              <c:pt idx="7">
                <c:v>1.3</c:v>
              </c:pt>
              <c:pt idx="8">
                <c:v>1.3</c:v>
              </c:pt>
              <c:pt idx="9">
                <c:v>1.3</c:v>
              </c:pt>
              <c:pt idx="10">
                <c:v>1.3</c:v>
              </c:pt>
              <c:pt idx="11">
                <c:v>1.3</c:v>
              </c:pt>
              <c:pt idx="12">
                <c:v>1.3</c:v>
              </c:pt>
              <c:pt idx="13">
                <c:v>1.3</c:v>
              </c:pt>
            </c:numLit>
          </c:val>
          <c:extLst>
            <c:ext xmlns:c16="http://schemas.microsoft.com/office/drawing/2014/chart" uri="{C3380CC4-5D6E-409C-BE32-E72D297353CC}">
              <c16:uniqueId val="{00000002-C183-4028-ADC0-D6C1ACDA4359}"/>
            </c:ext>
          </c:extLst>
        </c:ser>
        <c:ser>
          <c:idx val="3"/>
          <c:order val="3"/>
          <c:tx>
            <c:v>Diesel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0.15</c:v>
              </c:pt>
              <c:pt idx="1">
                <c:v>0.15</c:v>
              </c:pt>
              <c:pt idx="2">
                <c:v>0.15</c:v>
              </c:pt>
              <c:pt idx="3">
                <c:v>0.15</c:v>
              </c:pt>
              <c:pt idx="4">
                <c:v>0.15</c:v>
              </c:pt>
              <c:pt idx="5">
                <c:v>0.15</c:v>
              </c:pt>
              <c:pt idx="6">
                <c:v>0.15</c:v>
              </c:pt>
              <c:pt idx="7">
                <c:v>0.15</c:v>
              </c:pt>
              <c:pt idx="8">
                <c:v>0.15</c:v>
              </c:pt>
              <c:pt idx="9">
                <c:v>0.15</c:v>
              </c:pt>
              <c:pt idx="10">
                <c:v>0.15</c:v>
              </c:pt>
              <c:pt idx="11">
                <c:v>0.15</c:v>
              </c:pt>
              <c:pt idx="12">
                <c:v>0.15</c:v>
              </c:pt>
              <c:pt idx="13">
                <c:v>0.15</c:v>
              </c:pt>
            </c:numLit>
          </c:val>
          <c:extLst>
            <c:ext xmlns:c16="http://schemas.microsoft.com/office/drawing/2014/chart" uri="{C3380CC4-5D6E-409C-BE32-E72D297353CC}">
              <c16:uniqueId val="{00000003-C183-4028-ADC0-D6C1ACDA4359}"/>
            </c:ext>
          </c:extLst>
        </c:ser>
        <c:ser>
          <c:idx val="4"/>
          <c:order val="4"/>
          <c:tx>
            <c:v>Hydro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2577.7787433289482</c:v>
              </c:pt>
              <c:pt idx="1">
                <c:v>6535.5696567936002</c:v>
              </c:pt>
              <c:pt idx="2">
                <c:v>6535.9080567935989</c:v>
              </c:pt>
              <c:pt idx="3">
                <c:v>6535.9080567935989</c:v>
              </c:pt>
              <c:pt idx="4">
                <c:v>6535.9080567935989</c:v>
              </c:pt>
              <c:pt idx="5">
                <c:v>6535.9080567935989</c:v>
              </c:pt>
              <c:pt idx="6">
                <c:v>6535.9080567935989</c:v>
              </c:pt>
              <c:pt idx="7">
                <c:v>6535.9080567935989</c:v>
              </c:pt>
              <c:pt idx="8">
                <c:v>6535.9080567935989</c:v>
              </c:pt>
              <c:pt idx="9">
                <c:v>6535.9080567935989</c:v>
              </c:pt>
              <c:pt idx="10">
                <c:v>6535.9080567935989</c:v>
              </c:pt>
              <c:pt idx="11">
                <c:v>6535.9080567935989</c:v>
              </c:pt>
              <c:pt idx="12">
                <c:v>6535.9080567935989</c:v>
              </c:pt>
              <c:pt idx="13">
                <c:v>6535.9080567935989</c:v>
              </c:pt>
            </c:numLit>
          </c:val>
          <c:extLst>
            <c:ext xmlns:c16="http://schemas.microsoft.com/office/drawing/2014/chart" uri="{C3380CC4-5D6E-409C-BE32-E72D297353CC}">
              <c16:uniqueId val="{00000004-C183-4028-ADC0-D6C1ACDA4359}"/>
            </c:ext>
          </c:extLst>
        </c:ser>
        <c:ser>
          <c:idx val="5"/>
          <c:order val="5"/>
          <c:tx>
            <c:v>NG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1.1804999999999999</c:v>
              </c:pt>
              <c:pt idx="1">
                <c:v>1.1214</c:v>
              </c:pt>
              <c:pt idx="2">
                <c:v>1.1422978842297975</c:v>
              </c:pt>
              <c:pt idx="3">
                <c:v>1.1632978842297974</c:v>
              </c:pt>
              <c:pt idx="4">
                <c:v>1.1872978842297974</c:v>
              </c:pt>
              <c:pt idx="5">
                <c:v>1.214297884229796</c:v>
              </c:pt>
              <c:pt idx="6">
                <c:v>1.2442978842297958</c:v>
              </c:pt>
              <c:pt idx="7">
                <c:v>0.47029788422979596</c:v>
              </c:pt>
              <c:pt idx="8">
                <c:v>0.54529788422979597</c:v>
              </c:pt>
              <c:pt idx="9">
                <c:v>0.62029788422979604</c:v>
              </c:pt>
              <c:pt idx="10">
                <c:v>0.69229788422979599</c:v>
              </c:pt>
              <c:pt idx="11">
                <c:v>0.76729788422979595</c:v>
              </c:pt>
              <c:pt idx="12">
                <c:v>0.76729788422979595</c:v>
              </c:pt>
              <c:pt idx="13">
                <c:v>0.76729788422979595</c:v>
              </c:pt>
            </c:numLit>
          </c:val>
          <c:extLst>
            <c:ext xmlns:c16="http://schemas.microsoft.com/office/drawing/2014/chart" uri="{C3380CC4-5D6E-409C-BE32-E72D297353CC}">
              <c16:uniqueId val="{00000005-C183-4028-ADC0-D6C1ACDA4359}"/>
            </c:ext>
          </c:extLst>
        </c:ser>
        <c:ser>
          <c:idx val="7"/>
          <c:order val="7"/>
          <c:tx>
            <c:v>Commercial Solar PV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1.032</c:v>
              </c:pt>
              <c:pt idx="1">
                <c:v>1.032</c:v>
              </c:pt>
              <c:pt idx="2">
                <c:v>1.032</c:v>
              </c:pt>
              <c:pt idx="3">
                <c:v>1.032</c:v>
              </c:pt>
              <c:pt idx="4">
                <c:v>1.032</c:v>
              </c:pt>
              <c:pt idx="5">
                <c:v>1.032</c:v>
              </c:pt>
              <c:pt idx="6">
                <c:v>1.032</c:v>
              </c:pt>
              <c:pt idx="7">
                <c:v>0.68799999999999994</c:v>
              </c:pt>
              <c:pt idx="8">
                <c:v>0.68799999999999994</c:v>
              </c:pt>
              <c:pt idx="9">
                <c:v>0.68799999999999994</c:v>
              </c:pt>
              <c:pt idx="10">
                <c:v>0.68799999999999994</c:v>
              </c:pt>
              <c:pt idx="11">
                <c:v>0.68799999999999994</c:v>
              </c:pt>
              <c:pt idx="12">
                <c:v>0.68799999999999994</c:v>
              </c:pt>
              <c:pt idx="13">
                <c:v>0.68799999999999994</c:v>
              </c:pt>
            </c:numLit>
          </c:val>
          <c:extLst>
            <c:ext xmlns:c16="http://schemas.microsoft.com/office/drawing/2014/chart" uri="{C3380CC4-5D6E-409C-BE32-E72D297353CC}">
              <c16:uniqueId val="{00000006-C183-4028-ADC0-D6C1ACDA4359}"/>
            </c:ext>
          </c:extLst>
        </c:ser>
        <c:ser>
          <c:idx val="8"/>
          <c:order val="8"/>
          <c:tx>
            <c:v>Wind Onshore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302.00599999999997</c:v>
              </c:pt>
              <c:pt idx="1">
                <c:v>287.274</c:v>
              </c:pt>
              <c:pt idx="2">
                <c:v>272.54200000000003</c:v>
              </c:pt>
              <c:pt idx="3">
                <c:v>261.49299999999999</c:v>
              </c:pt>
              <c:pt idx="4">
                <c:v>246.76100000000002</c:v>
              </c:pt>
              <c:pt idx="5">
                <c:v>235.71200000000002</c:v>
              </c:pt>
              <c:pt idx="6">
                <c:v>224.66300000000001</c:v>
              </c:pt>
              <c:pt idx="7">
                <c:v>209.93099999999998</c:v>
              </c:pt>
              <c:pt idx="8">
                <c:v>202.56500000000003</c:v>
              </c:pt>
              <c:pt idx="9">
                <c:v>191.51600000000002</c:v>
              </c:pt>
              <c:pt idx="10">
                <c:v>180.46700000000001</c:v>
              </c:pt>
              <c:pt idx="11">
                <c:v>173.101</c:v>
              </c:pt>
              <c:pt idx="12">
                <c:v>162.05199999999999</c:v>
              </c:pt>
              <c:pt idx="13">
                <c:v>154.68600000000001</c:v>
              </c:pt>
            </c:numLit>
          </c:val>
          <c:extLst>
            <c:ext xmlns:c16="http://schemas.microsoft.com/office/drawing/2014/chart" uri="{C3380CC4-5D6E-409C-BE32-E72D297353CC}">
              <c16:uniqueId val="{00000007-C183-4028-ADC0-D6C1ACDA4359}"/>
            </c:ext>
          </c:extLst>
        </c:ser>
        <c:ser>
          <c:idx val="9"/>
          <c:order val="9"/>
          <c:tx>
            <c:v>NG CHP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0.06</c:v>
              </c:pt>
              <c:pt idx="3">
                <c:v>0.06</c:v>
              </c:pt>
              <c:pt idx="4">
                <c:v>0.06</c:v>
              </c:pt>
              <c:pt idx="5">
                <c:v>0.06</c:v>
              </c:pt>
              <c:pt idx="6">
                <c:v>0.06</c:v>
              </c:pt>
              <c:pt idx="7">
                <c:v>0.06</c:v>
              </c:pt>
              <c:pt idx="8">
                <c:v>0.06</c:v>
              </c:pt>
              <c:pt idx="9">
                <c:v>0.06</c:v>
              </c:pt>
              <c:pt idx="10">
                <c:v>0.06</c:v>
              </c:pt>
              <c:pt idx="11">
                <c:v>0.06</c:v>
              </c:pt>
              <c:pt idx="12">
                <c:v>0.06</c:v>
              </c:pt>
              <c:pt idx="13">
                <c:v>0.06</c:v>
              </c:pt>
            </c:numLit>
          </c:val>
          <c:extLst>
            <c:ext xmlns:c16="http://schemas.microsoft.com/office/drawing/2014/chart" uri="{C3380CC4-5D6E-409C-BE32-E72D297353CC}">
              <c16:uniqueId val="{00000008-C183-4028-ADC0-D6C1ACDA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141104"/>
        <c:axId val="646142088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v>CSP (Without storage)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14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</c:numLit>
                </c:cat>
                <c:val>
                  <c:numLit>
                    <c:formatCode>General</c:formatCode>
                    <c:ptCount val="14"/>
                    <c:pt idx="0">
                      <c:v>12</c:v>
                    </c:pt>
                    <c:pt idx="1">
                      <c:v>11.4</c:v>
                    </c:pt>
                    <c:pt idx="2">
                      <c:v>18.3</c:v>
                    </c:pt>
                    <c:pt idx="3">
                      <c:v>25.5</c:v>
                    </c:pt>
                    <c:pt idx="4">
                      <c:v>24.9</c:v>
                    </c:pt>
                    <c:pt idx="5">
                      <c:v>29.886091570922972</c:v>
                    </c:pt>
                    <c:pt idx="6">
                      <c:v>37.086091570923003</c:v>
                    </c:pt>
                    <c:pt idx="7">
                      <c:v>43.986091570923001</c:v>
                    </c:pt>
                    <c:pt idx="8">
                      <c:v>51.186091570923004</c:v>
                    </c:pt>
                    <c:pt idx="9">
                      <c:v>50.586091570923003</c:v>
                    </c:pt>
                    <c:pt idx="10">
                      <c:v>50.286091570922999</c:v>
                    </c:pt>
                    <c:pt idx="11">
                      <c:v>49.986091570923001</c:v>
                    </c:pt>
                    <c:pt idx="12">
                      <c:v>49.686091570923004</c:v>
                    </c:pt>
                    <c:pt idx="13">
                      <c:v>49.386091570923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9-C183-4028-ADC0-D6C1ACDA435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7606832545012105E-2"/>
                  <c:y val="-4.0150548750511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83-4028-ADC0-D6C1ACDA4359}"/>
                </c:ext>
              </c:extLst>
            </c:dLbl>
            <c:dLbl>
              <c:idx val="1"/>
              <c:layout>
                <c:manualLayout>
                  <c:x val="-4.1025635503649585E-2"/>
                  <c:y val="-3.345879062542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83-4028-ADC0-D6C1ACDA4359}"/>
                </c:ext>
              </c:extLst>
            </c:dLbl>
            <c:dLbl>
              <c:idx val="2"/>
              <c:layout>
                <c:manualLayout>
                  <c:x val="-3.9316234024330869E-2"/>
                  <c:y val="-4.0150548750511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83-4028-ADC0-D6C1ACDA4359}"/>
                </c:ext>
              </c:extLst>
            </c:dLbl>
            <c:dLbl>
              <c:idx val="3"/>
              <c:layout>
                <c:manualLayout>
                  <c:x val="-3.7606832545012139E-2"/>
                  <c:y val="-5.3533933273160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435891858686069E-2"/>
                      <c:h val="4.67922504171810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C183-4028-ADC0-D6C1ACDA4359}"/>
                </c:ext>
              </c:extLst>
            </c:dLbl>
            <c:dLbl>
              <c:idx val="4"/>
              <c:layout>
                <c:manualLayout>
                  <c:x val="-3.7606832545012105E-2"/>
                  <c:y val="-4.3496427813054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83-4028-ADC0-D6C1ACDA4359}"/>
                </c:ext>
              </c:extLst>
            </c:dLbl>
            <c:dLbl>
              <c:idx val="5"/>
              <c:layout>
                <c:manualLayout>
                  <c:x val="-4.1025635503649571E-2"/>
                  <c:y val="-3.6804669687969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743648328467823E-2"/>
                      <c:h val="3.675461322955312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C183-4028-ADC0-D6C1ACDA4359}"/>
                </c:ext>
              </c:extLst>
            </c:dLbl>
            <c:dLbl>
              <c:idx val="6"/>
              <c:layout>
                <c:manualLayout>
                  <c:x val="-3.7606832545012105E-2"/>
                  <c:y val="-4.0150548750511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83-4028-ADC0-D6C1ACDA4359}"/>
                </c:ext>
              </c:extLst>
            </c:dLbl>
            <c:dLbl>
              <c:idx val="7"/>
              <c:layout>
                <c:manualLayout>
                  <c:x val="-3.0769226627737178E-2"/>
                  <c:y val="-3.345879062542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183-4028-ADC0-D6C1ACDA4359}"/>
                </c:ext>
              </c:extLst>
            </c:dLbl>
            <c:dLbl>
              <c:idx val="8"/>
              <c:layout>
                <c:manualLayout>
                  <c:x val="-2.9059825148418449E-2"/>
                  <c:y val="-3.6804669687969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183-4028-ADC0-D6C1ACDA4359}"/>
                </c:ext>
              </c:extLst>
            </c:dLbl>
            <c:dLbl>
              <c:idx val="9"/>
              <c:layout>
                <c:manualLayout>
                  <c:x val="-3.5897431065693312E-2"/>
                  <c:y val="-2.676703250034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183-4028-ADC0-D6C1ACDA4359}"/>
                </c:ext>
              </c:extLst>
            </c:dLbl>
            <c:dLbl>
              <c:idx val="10"/>
              <c:layout>
                <c:manualLayout>
                  <c:x val="-4.1025635503649571E-2"/>
                  <c:y val="-3.0112911562883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183-4028-ADC0-D6C1ACDA4359}"/>
                </c:ext>
              </c:extLst>
            </c:dLbl>
            <c:dLbl>
              <c:idx val="11"/>
              <c:layout>
                <c:manualLayout>
                  <c:x val="-4.4444438462287163E-2"/>
                  <c:y val="-3.3458790625426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183-4028-ADC0-D6C1ACDA4359}"/>
                </c:ext>
              </c:extLst>
            </c:dLbl>
            <c:dLbl>
              <c:idx val="12"/>
              <c:layout>
                <c:manualLayout>
                  <c:x val="-3.4188029586374645E-2"/>
                  <c:y val="-3.0112911562883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183-4028-ADC0-D6C1ACDA4359}"/>
                </c:ext>
              </c:extLst>
            </c:dLbl>
            <c:dLbl>
              <c:idx val="13"/>
              <c:layout>
                <c:manualLayout>
                  <c:x val="-2.7350423669099715E-2"/>
                  <c:y val="-3.345879062542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183-4028-ADC0-D6C1ACDA43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3455.9599985746181</c:v>
              </c:pt>
              <c:pt idx="1">
                <c:v>7398.3598120392699</c:v>
              </c:pt>
              <c:pt idx="2">
                <c:v>7390.9471099234997</c:v>
              </c:pt>
              <c:pt idx="3">
                <c:v>7387.1191099234993</c:v>
              </c:pt>
              <c:pt idx="4">
                <c:v>7371.8111099234993</c:v>
              </c:pt>
              <c:pt idx="5">
                <c:v>7365.7752014944217</c:v>
              </c:pt>
              <c:pt idx="6">
                <c:v>7361.9562014944213</c:v>
              </c:pt>
              <c:pt idx="7">
                <c:v>7353.0062014944215</c:v>
              </c:pt>
              <c:pt idx="8">
                <c:v>7352.9152014944211</c:v>
              </c:pt>
              <c:pt idx="9">
                <c:v>7341.3412014944215</c:v>
              </c:pt>
              <c:pt idx="10">
                <c:v>7330.0642014944215</c:v>
              </c:pt>
              <c:pt idx="11">
                <c:v>7322.473201494422</c:v>
              </c:pt>
              <c:pt idx="12">
                <c:v>7311.1242014944219</c:v>
              </c:pt>
              <c:pt idx="13">
                <c:v>7303.4582014944217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C183-4028-ADC0-D6C1ACDA4359}"/>
            </c:ext>
          </c:extLst>
        </c:ser>
        <c:ser>
          <c:idx val="11"/>
          <c:order val="11"/>
          <c:tx>
            <c:v>Total_NECP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2262.1640000000002</c:v>
              </c:pt>
              <c:pt idx="1">
                <c:v>2394.2958157098087</c:v>
              </c:pt>
              <c:pt idx="2">
                <c:v>2519.658815709809</c:v>
              </c:pt>
              <c:pt idx="3">
                <c:v>2650.5868157098084</c:v>
              </c:pt>
              <c:pt idx="4">
                <c:v>2781.5148157098088</c:v>
              </c:pt>
              <c:pt idx="5">
                <c:v>2912.5178157098089</c:v>
              </c:pt>
              <c:pt idx="6">
                <c:v>3043.5208157098091</c:v>
              </c:pt>
              <c:pt idx="7">
                <c:v>3173.1238157098087</c:v>
              </c:pt>
              <c:pt idx="8">
                <c:v>3377.5312735652965</c:v>
              </c:pt>
              <c:pt idx="9">
                <c:v>3638.7982735652963</c:v>
              </c:pt>
              <c:pt idx="10">
                <c:v>3900.0652735652961</c:v>
              </c:pt>
              <c:pt idx="11">
                <c:v>4161.3322735652955</c:v>
              </c:pt>
              <c:pt idx="12">
                <c:v>4415.05475352341</c:v>
              </c:pt>
              <c:pt idx="13">
                <c:v>4654.6497535234093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C183-4028-ADC0-D6C1ACDA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141104"/>
        <c:axId val="646142088"/>
      </c:lineChart>
      <c:catAx>
        <c:axId val="6461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42088"/>
        <c:crosses val="autoZero"/>
        <c:auto val="1"/>
        <c:lblAlgn val="ctr"/>
        <c:lblOffset val="100"/>
        <c:noMultiLvlLbl val="0"/>
      </c:catAx>
      <c:valAx>
        <c:axId val="6461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87585</xdr:colOff>
      <xdr:row>62</xdr:row>
      <xdr:rowOff>4598</xdr:rowOff>
    </xdr:from>
    <xdr:to>
      <xdr:col>14</xdr:col>
      <xdr:colOff>671566</xdr:colOff>
      <xdr:row>85</xdr:row>
      <xdr:rowOff>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2D78B-9096-4872-BA6C-2E500F5B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914398</xdr:colOff>
      <xdr:row>52</xdr:row>
      <xdr:rowOff>122464</xdr:rowOff>
    </xdr:from>
    <xdr:to>
      <xdr:col>5</xdr:col>
      <xdr:colOff>1197429</xdr:colOff>
      <xdr:row>76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1A35E-863D-41D4-99F4-1011C3DF2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1133474</xdr:colOff>
      <xdr:row>48</xdr:row>
      <xdr:rowOff>185737</xdr:rowOff>
    </xdr:from>
    <xdr:to>
      <xdr:col>7</xdr:col>
      <xdr:colOff>85725</xdr:colOff>
      <xdr:row>68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060E7-9934-4571-8F5E-27752888A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1835088</xdr:colOff>
      <xdr:row>68</xdr:row>
      <xdr:rowOff>95249</xdr:rowOff>
    </xdr:from>
    <xdr:to>
      <xdr:col>5</xdr:col>
      <xdr:colOff>647699</xdr:colOff>
      <xdr:row>86</xdr:row>
      <xdr:rowOff>38100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EFF0B36-7639-4500-8DA0-587EDFC8D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120</xdr:row>
      <xdr:rowOff>8163</xdr:rowOff>
    </xdr:from>
    <xdr:to>
      <xdr:col>6</xdr:col>
      <xdr:colOff>392457</xdr:colOff>
      <xdr:row>142</xdr:row>
      <xdr:rowOff>29955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76F95-F31D-5B15-10B6-5EDD5A638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26930</xdr:colOff>
      <xdr:row>232</xdr:row>
      <xdr:rowOff>146276</xdr:rowOff>
    </xdr:from>
    <xdr:to>
      <xdr:col>12</xdr:col>
      <xdr:colOff>385535</xdr:colOff>
      <xdr:row>258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129649-EC8B-A138-29F8-B7B112E6E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51859</xdr:colOff>
      <xdr:row>50</xdr:row>
      <xdr:rowOff>0</xdr:rowOff>
    </xdr:from>
    <xdr:to>
      <xdr:col>15</xdr:col>
      <xdr:colOff>0</xdr:colOff>
      <xdr:row>70</xdr:row>
      <xdr:rowOff>48684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8CAA0F46-06C0-41E8-8896-036E9A1FF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3174</xdr:colOff>
      <xdr:row>18</xdr:row>
      <xdr:rowOff>31748</xdr:rowOff>
    </xdr:from>
    <xdr:to>
      <xdr:col>24</xdr:col>
      <xdr:colOff>165101</xdr:colOff>
      <xdr:row>38</xdr:row>
      <xdr:rowOff>9524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72E205A-6AEB-4AD1-BAAB-5D6E1ECC8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59"/>
  <sheetViews>
    <sheetView zoomScale="70" zoomScaleNormal="70" workbookViewId="0">
      <selection activeCell="C2" sqref="C2:AH33"/>
    </sheetView>
  </sheetViews>
  <sheetFormatPr defaultRowHeight="14.4" x14ac:dyDescent="0.3"/>
  <cols>
    <col min="1" max="1" width="20" bestFit="1" customWidth="1"/>
    <col min="2" max="2" width="36.21875" bestFit="1" customWidth="1"/>
    <col min="3" max="3" width="11.21875" bestFit="1" customWidth="1"/>
    <col min="4" max="34" width="11.5546875" bestFit="1" customWidth="1"/>
  </cols>
  <sheetData>
    <row r="1" spans="1:34" x14ac:dyDescent="0.3">
      <c r="A1" s="1" t="s">
        <v>87</v>
      </c>
      <c r="B1" s="1"/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4" x14ac:dyDescent="0.3">
      <c r="A2" s="1" t="s">
        <v>23</v>
      </c>
      <c r="C2" s="8">
        <v>38.024999999999999</v>
      </c>
      <c r="D2" s="8">
        <v>37.65</v>
      </c>
      <c r="E2" s="8">
        <v>37.299999999999997</v>
      </c>
      <c r="F2" s="8">
        <v>36.924999999999997</v>
      </c>
      <c r="G2" s="8">
        <v>36.549999999999997</v>
      </c>
      <c r="H2" s="8">
        <v>36.200000000000003</v>
      </c>
      <c r="I2" s="8">
        <v>35.825000000000003</v>
      </c>
      <c r="J2" s="8">
        <v>35.450000000000003</v>
      </c>
      <c r="K2" s="8">
        <v>35.1</v>
      </c>
      <c r="L2" s="8">
        <v>34.725000000000001</v>
      </c>
      <c r="M2" s="8">
        <v>34.35</v>
      </c>
      <c r="N2" s="8">
        <v>34</v>
      </c>
      <c r="O2" s="8">
        <v>33.799999999999997</v>
      </c>
      <c r="P2" s="8">
        <v>33.6</v>
      </c>
      <c r="Q2" s="8">
        <v>33.4</v>
      </c>
      <c r="R2" s="8">
        <v>33.200000000000003</v>
      </c>
      <c r="S2" s="8">
        <v>33</v>
      </c>
      <c r="T2" s="8">
        <v>32.799999999999997</v>
      </c>
      <c r="U2" s="8">
        <v>32.6</v>
      </c>
      <c r="V2" s="8">
        <v>32.4</v>
      </c>
      <c r="W2" s="8">
        <v>32.200000000000003</v>
      </c>
      <c r="X2" s="8">
        <v>32</v>
      </c>
      <c r="Y2" s="8">
        <v>31.8</v>
      </c>
      <c r="Z2" s="8">
        <v>31.6</v>
      </c>
      <c r="AA2" s="8">
        <v>31.4</v>
      </c>
      <c r="AB2" s="8">
        <v>31.2</v>
      </c>
      <c r="AC2" s="8">
        <v>31</v>
      </c>
      <c r="AD2" s="8">
        <v>30.8</v>
      </c>
      <c r="AE2" s="8">
        <v>30.6</v>
      </c>
      <c r="AF2" s="8">
        <v>30.4</v>
      </c>
      <c r="AG2" s="8">
        <v>30.2</v>
      </c>
      <c r="AH2" s="8">
        <v>30</v>
      </c>
    </row>
    <row r="3" spans="1:34" x14ac:dyDescent="0.3">
      <c r="A3" s="1" t="s">
        <v>88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</row>
    <row r="4" spans="1:34" x14ac:dyDescent="0.3">
      <c r="A4" s="1" t="s">
        <v>89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22.277999999999999</v>
      </c>
      <c r="T4" s="8">
        <v>22.391999999999999</v>
      </c>
      <c r="U4" s="8">
        <v>22.506</v>
      </c>
      <c r="V4" s="8">
        <v>22.62</v>
      </c>
      <c r="W4" s="8">
        <v>22.734000000000002</v>
      </c>
      <c r="X4" s="8">
        <v>22.847999999999999</v>
      </c>
      <c r="Y4" s="8">
        <v>22.963999999999999</v>
      </c>
      <c r="Z4" s="8">
        <v>23.077999999999999</v>
      </c>
      <c r="AA4" s="8">
        <v>23.192</v>
      </c>
      <c r="AB4" s="8">
        <v>23.306000000000001</v>
      </c>
      <c r="AC4" s="8">
        <v>23.42</v>
      </c>
      <c r="AD4" s="8">
        <v>23.533999999999999</v>
      </c>
      <c r="AE4" s="8">
        <v>23.648</v>
      </c>
      <c r="AF4" s="8">
        <v>23.761999999999901</v>
      </c>
      <c r="AG4" s="8">
        <v>23.878</v>
      </c>
      <c r="AH4" s="8">
        <v>23.992000000000001</v>
      </c>
    </row>
    <row r="5" spans="1:34" x14ac:dyDescent="0.3">
      <c r="A5" s="1" t="s">
        <v>90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24.667564622221398</v>
      </c>
      <c r="AE5" s="8">
        <v>24.667564622221398</v>
      </c>
      <c r="AF5" s="8">
        <v>24.667564622221398</v>
      </c>
      <c r="AG5" s="8">
        <v>50.420064622221403</v>
      </c>
      <c r="AH5" s="8">
        <v>51.505000000000003</v>
      </c>
    </row>
    <row r="6" spans="1:34" x14ac:dyDescent="0.3">
      <c r="A6" s="1" t="s">
        <v>24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1:34" x14ac:dyDescent="0.3">
      <c r="A7" s="1" t="s">
        <v>25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1:34" x14ac:dyDescent="0.3">
      <c r="A8" s="1" t="s">
        <v>26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</row>
    <row r="9" spans="1:34" x14ac:dyDescent="0.3">
      <c r="A9" s="1" t="s">
        <v>27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</row>
    <row r="10" spans="1:34" x14ac:dyDescent="0.3">
      <c r="A10" s="1" t="s">
        <v>28</v>
      </c>
      <c r="C10" s="8">
        <v>30.42</v>
      </c>
      <c r="D10" s="8">
        <v>30.12</v>
      </c>
      <c r="E10" s="8">
        <v>29.84</v>
      </c>
      <c r="F10" s="8">
        <v>29.54</v>
      </c>
      <c r="G10" s="8">
        <v>29.24</v>
      </c>
      <c r="H10" s="8">
        <v>28.96</v>
      </c>
      <c r="I10" s="8">
        <v>28.66</v>
      </c>
      <c r="J10" s="8">
        <v>28.36</v>
      </c>
      <c r="K10" s="8">
        <v>28.08</v>
      </c>
      <c r="L10" s="8">
        <v>27.78</v>
      </c>
      <c r="M10" s="8">
        <v>27.48</v>
      </c>
      <c r="N10" s="8">
        <v>27.2</v>
      </c>
      <c r="O10" s="8">
        <v>27.04</v>
      </c>
      <c r="P10" s="8">
        <v>26.88</v>
      </c>
      <c r="Q10" s="8">
        <v>26.72</v>
      </c>
      <c r="R10" s="8">
        <v>26.56</v>
      </c>
      <c r="S10" s="8">
        <v>26.4</v>
      </c>
      <c r="T10" s="8">
        <v>53.449384484404597</v>
      </c>
      <c r="U10" s="8">
        <v>58.952924491129302</v>
      </c>
      <c r="V10" s="8">
        <v>62.9969612829384</v>
      </c>
      <c r="W10" s="8">
        <v>66.973648432130503</v>
      </c>
      <c r="X10" s="8">
        <v>70.541709047764499</v>
      </c>
      <c r="Y10" s="8">
        <v>73.7583832281654</v>
      </c>
      <c r="Z10" s="8">
        <v>75.84</v>
      </c>
      <c r="AA10" s="8">
        <v>75.36</v>
      </c>
      <c r="AB10" s="8">
        <v>74.88</v>
      </c>
      <c r="AC10" s="8">
        <v>74.400000000000006</v>
      </c>
      <c r="AD10" s="8">
        <v>73.92</v>
      </c>
      <c r="AE10" s="8">
        <v>73.44</v>
      </c>
      <c r="AF10" s="8">
        <v>72.959999999999994</v>
      </c>
      <c r="AG10" s="8">
        <v>72.48</v>
      </c>
      <c r="AH10" s="8">
        <v>72</v>
      </c>
    </row>
    <row r="11" spans="1:34" x14ac:dyDescent="0.3">
      <c r="A11" s="1" t="s">
        <v>29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4" x14ac:dyDescent="0.3">
      <c r="A12" s="1" t="s">
        <v>30</v>
      </c>
      <c r="C12" s="8">
        <v>803145.05346239998</v>
      </c>
      <c r="D12" s="8">
        <v>828998.01990720001</v>
      </c>
      <c r="E12" s="8">
        <v>852706.75279679999</v>
      </c>
      <c r="F12" s="8">
        <v>852706.75279679999</v>
      </c>
      <c r="G12" s="8">
        <v>852706.75279679999</v>
      </c>
      <c r="H12" s="8">
        <v>852706.75279679999</v>
      </c>
      <c r="I12" s="8">
        <v>852706.75279679999</v>
      </c>
      <c r="J12" s="8">
        <v>852706.75279679999</v>
      </c>
      <c r="K12" s="8">
        <v>852706.75279679999</v>
      </c>
      <c r="L12" s="8">
        <v>852706.75279679999</v>
      </c>
      <c r="M12" s="8">
        <v>852706.75279679999</v>
      </c>
      <c r="N12" s="8">
        <v>852706.75279679999</v>
      </c>
      <c r="O12" s="8">
        <v>852706.75279679999</v>
      </c>
      <c r="P12" s="8">
        <v>852706.75279679999</v>
      </c>
      <c r="Q12" s="8">
        <v>852706.75279679999</v>
      </c>
      <c r="R12" s="8">
        <v>852706.75279679999</v>
      </c>
      <c r="S12" s="8">
        <v>852706.75279679999</v>
      </c>
      <c r="T12" s="8">
        <v>852706.75279679999</v>
      </c>
      <c r="U12" s="8">
        <v>852706.75279679999</v>
      </c>
      <c r="V12" s="8">
        <v>852706.75279679999</v>
      </c>
      <c r="W12" s="8">
        <v>852706.75279679999</v>
      </c>
      <c r="X12" s="8">
        <v>852706.75279679999</v>
      </c>
      <c r="Y12" s="8">
        <v>852706.75279679999</v>
      </c>
      <c r="Z12" s="8">
        <v>852706.75279679999</v>
      </c>
      <c r="AA12" s="8">
        <v>852706.75279679999</v>
      </c>
      <c r="AB12" s="8">
        <v>852706.75279679999</v>
      </c>
      <c r="AC12" s="8">
        <v>852706.75279679999</v>
      </c>
      <c r="AD12" s="8">
        <v>852706.75279679999</v>
      </c>
      <c r="AE12" s="8">
        <v>852706.75279679999</v>
      </c>
      <c r="AF12" s="8">
        <v>852706.75279679999</v>
      </c>
      <c r="AG12" s="8">
        <v>852706.75279679999</v>
      </c>
      <c r="AH12" s="8">
        <v>852706.75279679999</v>
      </c>
    </row>
    <row r="13" spans="1:34" x14ac:dyDescent="0.3">
      <c r="A13" s="1" t="s">
        <v>31</v>
      </c>
      <c r="C13" s="8">
        <v>4.3144</v>
      </c>
      <c r="D13" s="8">
        <v>4.7870999999999997</v>
      </c>
      <c r="E13" s="8">
        <v>5.2450000000000001</v>
      </c>
      <c r="F13" s="8">
        <v>15.513</v>
      </c>
      <c r="G13" s="8">
        <v>25.484999999999999</v>
      </c>
      <c r="H13" s="8">
        <v>35.167999999999999</v>
      </c>
      <c r="I13" s="8">
        <v>34.65</v>
      </c>
      <c r="J13" s="8">
        <v>34.131999999999998</v>
      </c>
      <c r="K13" s="8">
        <v>33.613999999999997</v>
      </c>
      <c r="L13" s="8">
        <v>33.103000000000002</v>
      </c>
      <c r="M13" s="8">
        <v>32.585000000000001</v>
      </c>
      <c r="N13" s="8">
        <v>32.067</v>
      </c>
      <c r="O13" s="8">
        <v>31.997</v>
      </c>
      <c r="P13" s="8">
        <v>31.927</v>
      </c>
      <c r="Q13" s="8">
        <v>40.519871079783499</v>
      </c>
      <c r="R13" s="8">
        <v>49.510816418069702</v>
      </c>
      <c r="S13" s="8">
        <v>58.461761756355898</v>
      </c>
      <c r="T13" s="8">
        <v>58.332707094642103</v>
      </c>
      <c r="U13" s="8">
        <v>58.190746966756898</v>
      </c>
      <c r="V13" s="8">
        <v>58.061692305043103</v>
      </c>
      <c r="W13" s="8">
        <v>57.932637643329301</v>
      </c>
      <c r="X13" s="8">
        <v>57.790677515444102</v>
      </c>
      <c r="Y13" s="8">
        <v>57.674528319901597</v>
      </c>
      <c r="Z13" s="8">
        <v>57.558379124359199</v>
      </c>
      <c r="AA13" s="8">
        <v>57.442229928816801</v>
      </c>
      <c r="AB13" s="8">
        <v>57.326080733274402</v>
      </c>
      <c r="AC13" s="8">
        <v>57.209931537731897</v>
      </c>
      <c r="AD13" s="8">
        <v>57.093782342189499</v>
      </c>
      <c r="AE13" s="8">
        <v>56.964727680475697</v>
      </c>
      <c r="AF13" s="8">
        <v>56.848578484933299</v>
      </c>
      <c r="AG13" s="8">
        <v>56.732429289390801</v>
      </c>
      <c r="AH13" s="8">
        <v>57.959592822684499</v>
      </c>
    </row>
    <row r="14" spans="1:34" x14ac:dyDescent="0.3">
      <c r="A14" s="1" t="s">
        <v>32</v>
      </c>
      <c r="C14" s="8">
        <v>205.92</v>
      </c>
      <c r="D14" s="8">
        <v>204.36</v>
      </c>
      <c r="E14" s="8">
        <v>146.66820000000001</v>
      </c>
      <c r="F14" s="8">
        <v>145.5402</v>
      </c>
      <c r="G14" s="8">
        <v>144.41220000000001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4" x14ac:dyDescent="0.3">
      <c r="A15" s="1" t="s">
        <v>91</v>
      </c>
      <c r="C15" s="8">
        <v>0</v>
      </c>
      <c r="D15" s="8">
        <v>0</v>
      </c>
      <c r="E15" s="8">
        <v>0</v>
      </c>
      <c r="F15" s="8">
        <v>0</v>
      </c>
      <c r="G15" s="8">
        <v>35.847000000000001</v>
      </c>
      <c r="H15" s="8">
        <v>35.573999999999998</v>
      </c>
      <c r="I15" s="8">
        <v>35.293999999999997</v>
      </c>
      <c r="J15" s="8">
        <v>35.014000000000003</v>
      </c>
      <c r="K15" s="8">
        <v>34.741</v>
      </c>
      <c r="L15" s="8">
        <v>34.460999999999999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x14ac:dyDescent="0.3">
      <c r="A16" s="1" t="s">
        <v>33</v>
      </c>
      <c r="C16" s="8">
        <v>94.302000000000007</v>
      </c>
      <c r="D16" s="8">
        <v>93.372</v>
      </c>
      <c r="E16" s="8">
        <v>92.504000000000005</v>
      </c>
      <c r="F16" s="8">
        <v>135.76145588423401</v>
      </c>
      <c r="G16" s="8">
        <v>134.44288741314301</v>
      </c>
      <c r="H16" s="8">
        <v>133.215083281495</v>
      </c>
      <c r="I16" s="8">
        <v>131.89408592305799</v>
      </c>
      <c r="J16" s="8">
        <v>130.57185353715801</v>
      </c>
      <c r="K16" s="8">
        <v>129.34050899344899</v>
      </c>
      <c r="L16" s="8">
        <v>128.01584772020399</v>
      </c>
      <c r="M16" s="8">
        <v>127.352961809278</v>
      </c>
      <c r="N16" s="8">
        <v>126.11132128912701</v>
      </c>
      <c r="O16" s="8">
        <v>126.17462681931499</v>
      </c>
      <c r="P16" s="8">
        <v>126.228404102971</v>
      </c>
      <c r="Q16" s="8">
        <v>126.27265314009701</v>
      </c>
      <c r="R16" s="8">
        <v>126.94818746608399</v>
      </c>
      <c r="S16" s="8">
        <v>126.969519687645</v>
      </c>
      <c r="T16" s="8">
        <v>126.981323662674</v>
      </c>
      <c r="U16" s="8">
        <v>126.98359939117201</v>
      </c>
      <c r="V16" s="8">
        <v>127.60171911852299</v>
      </c>
      <c r="W16" s="8">
        <v>127.581078031456</v>
      </c>
      <c r="X16" s="8">
        <v>127.55090869785801</v>
      </c>
      <c r="Y16" s="8">
        <v>128.125002395606</v>
      </c>
      <c r="Z16" s="8">
        <v>128.07191624644301</v>
      </c>
      <c r="AA16" s="8">
        <v>128.10213663335799</v>
      </c>
      <c r="AB16" s="8">
        <v>130.29725100919899</v>
      </c>
      <c r="AC16" s="8">
        <v>130.65871219641301</v>
      </c>
      <c r="AD16" s="8">
        <v>131.004732093618</v>
      </c>
      <c r="AE16" s="8">
        <v>131.33531070081401</v>
      </c>
      <c r="AF16" s="8">
        <v>132.237217038361</v>
      </c>
      <c r="AG16" s="8">
        <v>133.917000569122</v>
      </c>
      <c r="AH16" s="8">
        <v>133.83344715769999</v>
      </c>
    </row>
    <row r="17" spans="1:34" x14ac:dyDescent="0.3">
      <c r="A17" s="1" t="s">
        <v>34</v>
      </c>
      <c r="C17" s="8">
        <v>29.568000000000001</v>
      </c>
      <c r="D17" s="8">
        <v>29.568000000000001</v>
      </c>
      <c r="E17" s="8">
        <v>29.568000000000001</v>
      </c>
      <c r="F17" s="8">
        <v>29.568000000000001</v>
      </c>
      <c r="G17" s="8">
        <v>16.8</v>
      </c>
      <c r="H17" s="8">
        <v>16.8</v>
      </c>
      <c r="I17" s="8">
        <v>16.8</v>
      </c>
      <c r="J17" s="8">
        <v>16.8</v>
      </c>
      <c r="K17" s="8">
        <v>16.8</v>
      </c>
      <c r="L17" s="8">
        <v>16.8</v>
      </c>
      <c r="M17" s="8">
        <v>16.8</v>
      </c>
      <c r="N17" s="8">
        <v>16.8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x14ac:dyDescent="0.3">
      <c r="A18" s="1" t="s">
        <v>35</v>
      </c>
      <c r="C18" s="8">
        <v>18</v>
      </c>
      <c r="D18" s="8">
        <v>18.75</v>
      </c>
      <c r="E18" s="8">
        <v>19.5</v>
      </c>
      <c r="F18" s="8">
        <v>19.5</v>
      </c>
      <c r="G18" s="8">
        <v>19.5</v>
      </c>
      <c r="H18" s="8">
        <v>19.5</v>
      </c>
      <c r="I18" s="8">
        <v>19.5</v>
      </c>
      <c r="J18" s="8">
        <v>19.5</v>
      </c>
      <c r="K18" s="8">
        <v>19.5</v>
      </c>
      <c r="L18" s="8">
        <v>19.5</v>
      </c>
      <c r="M18" s="8">
        <v>19.5</v>
      </c>
      <c r="N18" s="8">
        <v>19.5</v>
      </c>
      <c r="O18" s="8">
        <v>19.5</v>
      </c>
      <c r="P18" s="8">
        <v>19.5</v>
      </c>
      <c r="Q18" s="8">
        <v>19.5</v>
      </c>
      <c r="R18" s="8">
        <v>19.5</v>
      </c>
      <c r="S18" s="8">
        <v>19.5</v>
      </c>
      <c r="T18" s="8">
        <v>19.5</v>
      </c>
      <c r="U18" s="8">
        <v>19.5</v>
      </c>
      <c r="V18" s="8">
        <v>19.5</v>
      </c>
      <c r="W18" s="8">
        <v>19.5</v>
      </c>
      <c r="X18" s="8">
        <v>19.5</v>
      </c>
      <c r="Y18" s="8">
        <v>19.5</v>
      </c>
      <c r="Z18" s="8">
        <v>19.5</v>
      </c>
      <c r="AA18" s="8">
        <v>19.5</v>
      </c>
      <c r="AB18" s="8">
        <v>19.5</v>
      </c>
      <c r="AC18" s="8">
        <v>19.5</v>
      </c>
      <c r="AD18" s="8">
        <v>19.5</v>
      </c>
      <c r="AE18" s="8">
        <v>19.5</v>
      </c>
      <c r="AF18" s="8">
        <v>19.5</v>
      </c>
      <c r="AG18" s="8">
        <v>19.5</v>
      </c>
      <c r="AH18" s="8">
        <v>19.5</v>
      </c>
    </row>
    <row r="19" spans="1:34" x14ac:dyDescent="0.3">
      <c r="A19" s="1" t="s">
        <v>36</v>
      </c>
      <c r="C19" s="8">
        <v>11.475</v>
      </c>
      <c r="D19" s="8">
        <v>11.475</v>
      </c>
      <c r="E19" s="8">
        <v>11.475</v>
      </c>
      <c r="F19" s="8">
        <v>11.475</v>
      </c>
      <c r="G19" s="8">
        <v>11.475</v>
      </c>
      <c r="H19" s="8">
        <v>11.475</v>
      </c>
      <c r="I19" s="8">
        <v>11.475</v>
      </c>
      <c r="J19" s="8">
        <v>11.475</v>
      </c>
      <c r="K19" s="8">
        <v>11.475</v>
      </c>
      <c r="L19" s="8">
        <v>11.475</v>
      </c>
      <c r="M19" s="8">
        <v>11.475</v>
      </c>
      <c r="N19" s="8">
        <v>11.475</v>
      </c>
      <c r="O19" s="8">
        <v>11.475</v>
      </c>
      <c r="P19" s="8">
        <v>11.475</v>
      </c>
      <c r="Q19" s="8">
        <v>11.475</v>
      </c>
      <c r="R19" s="8">
        <v>11.475</v>
      </c>
      <c r="S19" s="8">
        <v>11.475</v>
      </c>
      <c r="T19" s="8">
        <v>11.475</v>
      </c>
      <c r="U19" s="8">
        <v>11.475</v>
      </c>
      <c r="V19" s="8">
        <v>11.475</v>
      </c>
      <c r="W19" s="8">
        <v>11.475</v>
      </c>
      <c r="X19" s="8">
        <v>11.475</v>
      </c>
      <c r="Y19" s="8">
        <v>11.475</v>
      </c>
      <c r="Z19" s="8">
        <v>11.475</v>
      </c>
      <c r="AA19" s="8">
        <v>11.475</v>
      </c>
      <c r="AB19" s="8">
        <v>11.475</v>
      </c>
      <c r="AC19" s="8">
        <v>11.475</v>
      </c>
      <c r="AD19" s="8">
        <v>11.475</v>
      </c>
      <c r="AE19" s="8">
        <v>11.475</v>
      </c>
      <c r="AF19" s="8">
        <v>11.475</v>
      </c>
      <c r="AG19" s="8">
        <v>11.475</v>
      </c>
      <c r="AH19" s="8">
        <v>11.475</v>
      </c>
    </row>
    <row r="20" spans="1:34" x14ac:dyDescent="0.3">
      <c r="A20" s="1" t="s">
        <v>37</v>
      </c>
      <c r="C20" s="8">
        <v>180</v>
      </c>
      <c r="D20" s="8">
        <v>180</v>
      </c>
      <c r="E20" s="8">
        <v>180</v>
      </c>
      <c r="F20" s="8">
        <v>180</v>
      </c>
      <c r="G20" s="8">
        <v>180</v>
      </c>
      <c r="H20" s="8">
        <v>180</v>
      </c>
      <c r="I20" s="8">
        <v>180</v>
      </c>
      <c r="J20" s="8">
        <v>180</v>
      </c>
      <c r="K20" s="8">
        <v>180</v>
      </c>
      <c r="L20" s="8">
        <v>180</v>
      </c>
      <c r="M20" s="8">
        <v>180</v>
      </c>
      <c r="N20" s="8">
        <v>180</v>
      </c>
      <c r="O20" s="8">
        <v>180</v>
      </c>
      <c r="P20" s="8">
        <v>180</v>
      </c>
      <c r="Q20" s="8">
        <v>180</v>
      </c>
      <c r="R20" s="8">
        <v>180</v>
      </c>
      <c r="S20" s="8">
        <v>180</v>
      </c>
      <c r="T20" s="8">
        <v>180</v>
      </c>
      <c r="U20" s="8">
        <v>180</v>
      </c>
      <c r="V20" s="8">
        <v>180</v>
      </c>
      <c r="W20" s="8">
        <v>180</v>
      </c>
      <c r="X20" s="8">
        <v>180</v>
      </c>
      <c r="Y20" s="8">
        <v>180</v>
      </c>
      <c r="Z20" s="8">
        <v>180</v>
      </c>
      <c r="AA20" s="8">
        <v>180</v>
      </c>
      <c r="AB20" s="8">
        <v>180</v>
      </c>
      <c r="AC20" s="8">
        <v>180</v>
      </c>
      <c r="AD20" s="8">
        <v>180</v>
      </c>
      <c r="AE20" s="8">
        <v>180</v>
      </c>
      <c r="AF20" s="8">
        <v>180</v>
      </c>
      <c r="AG20" s="8">
        <v>180</v>
      </c>
      <c r="AH20" s="8">
        <v>180</v>
      </c>
    </row>
    <row r="21" spans="1:34" x14ac:dyDescent="0.3">
      <c r="A21" s="1" t="s">
        <v>38</v>
      </c>
      <c r="C21" s="8">
        <v>79.8</v>
      </c>
      <c r="D21" s="8">
        <v>85.007999999999996</v>
      </c>
      <c r="E21" s="8">
        <v>85.007999999999996</v>
      </c>
      <c r="F21" s="8">
        <v>85.007999999999996</v>
      </c>
      <c r="G21" s="8">
        <v>85.007999999999996</v>
      </c>
      <c r="H21" s="8">
        <v>85.007999999999996</v>
      </c>
      <c r="I21" s="8">
        <v>85.007999999999996</v>
      </c>
      <c r="J21" s="8">
        <v>85.007999999999996</v>
      </c>
      <c r="K21" s="8">
        <v>85.007999999999996</v>
      </c>
      <c r="L21" s="8">
        <v>85.007999999999996</v>
      </c>
      <c r="M21" s="8">
        <v>85.007999999999996</v>
      </c>
      <c r="N21" s="8">
        <v>85.007999999999996</v>
      </c>
      <c r="O21" s="8">
        <v>85.007999999999996</v>
      </c>
      <c r="P21" s="8">
        <v>85.007999999999996</v>
      </c>
      <c r="Q21" s="8">
        <v>85.007999999999996</v>
      </c>
      <c r="R21" s="8">
        <v>85.007999999999996</v>
      </c>
      <c r="S21" s="8">
        <v>85.007999999999996</v>
      </c>
      <c r="T21" s="8">
        <v>85.007999999999996</v>
      </c>
      <c r="U21" s="8">
        <v>85.007999999999996</v>
      </c>
      <c r="V21" s="8">
        <v>85.007999999999996</v>
      </c>
      <c r="W21" s="8">
        <v>85.007999999999996</v>
      </c>
      <c r="X21" s="8">
        <v>85.007999999999996</v>
      </c>
      <c r="Y21" s="8">
        <v>85.007999999999996</v>
      </c>
      <c r="Z21" s="8">
        <v>85.007999999999996</v>
      </c>
      <c r="AA21" s="8">
        <v>85.007999999999996</v>
      </c>
      <c r="AB21" s="8">
        <v>85.007999999999996</v>
      </c>
      <c r="AC21" s="8">
        <v>85.007999999999996</v>
      </c>
      <c r="AD21" s="8">
        <v>85.007999999999996</v>
      </c>
      <c r="AE21" s="8">
        <v>85.007999999999996</v>
      </c>
      <c r="AF21" s="8">
        <v>85.007999999999996</v>
      </c>
      <c r="AG21" s="8">
        <v>5.2080000000000002</v>
      </c>
      <c r="AH21" s="8">
        <v>0</v>
      </c>
    </row>
    <row r="22" spans="1:34" x14ac:dyDescent="0.3">
      <c r="A22" s="1" t="s">
        <v>39</v>
      </c>
      <c r="C22" s="8">
        <v>1.5569999999999999</v>
      </c>
      <c r="D22" s="8">
        <v>1.5569999999999999</v>
      </c>
      <c r="E22" s="8">
        <v>1.5569999999999999</v>
      </c>
      <c r="F22" s="8">
        <v>1.5569999999999999</v>
      </c>
      <c r="G22" s="8">
        <v>1.5569999999999999</v>
      </c>
      <c r="H22" s="8">
        <v>1.5569999999999999</v>
      </c>
      <c r="I22" s="8">
        <v>1.5569999999999999</v>
      </c>
      <c r="J22" s="8">
        <v>1.5569999999999999</v>
      </c>
      <c r="K22" s="8">
        <v>1.5569999999999999</v>
      </c>
      <c r="L22" s="8">
        <v>1.5569999999999999</v>
      </c>
      <c r="M22" s="8">
        <v>1.5569999999999999</v>
      </c>
      <c r="N22" s="8">
        <v>1.5569999999999999</v>
      </c>
      <c r="O22" s="8">
        <v>1.5569999999999999</v>
      </c>
      <c r="P22" s="8">
        <v>1.5569999999999999</v>
      </c>
      <c r="Q22" s="8">
        <v>1.5569999999999999</v>
      </c>
      <c r="R22" s="8">
        <v>1.5569999999999999</v>
      </c>
      <c r="S22" s="8">
        <v>1.5569999999999999</v>
      </c>
      <c r="T22" s="8">
        <v>1.5569999999999999</v>
      </c>
      <c r="U22" s="8">
        <v>1.5569999999999999</v>
      </c>
      <c r="V22" s="8">
        <v>1.5569999999999999</v>
      </c>
      <c r="W22" s="8">
        <v>1.5569999999999999</v>
      </c>
      <c r="X22" s="8">
        <v>1.5569999999999999</v>
      </c>
      <c r="Y22" s="8">
        <v>1.5569999999999999</v>
      </c>
      <c r="Z22" s="8">
        <v>1.5569999999999999</v>
      </c>
      <c r="AA22" s="8">
        <v>1.5569999999999999</v>
      </c>
      <c r="AB22" s="8">
        <v>1.5569999999999999</v>
      </c>
      <c r="AC22" s="8">
        <v>1.5569999999999999</v>
      </c>
      <c r="AD22" s="8">
        <v>1.5569999999999999</v>
      </c>
      <c r="AE22" s="8">
        <v>1.5569999999999999</v>
      </c>
      <c r="AF22" s="8">
        <v>1.5569999999999999</v>
      </c>
      <c r="AG22" s="8">
        <v>0</v>
      </c>
      <c r="AH22" s="8">
        <v>0</v>
      </c>
    </row>
    <row r="23" spans="1:34" x14ac:dyDescent="0.3">
      <c r="A23" s="1" t="s">
        <v>40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</row>
    <row r="24" spans="1:34" x14ac:dyDescent="0.3">
      <c r="A24" s="1" t="s">
        <v>41</v>
      </c>
      <c r="C24" s="8">
        <v>61.492199999999997</v>
      </c>
      <c r="D24" s="8">
        <v>70.441800000000001</v>
      </c>
      <c r="E24" s="8">
        <v>83.341200000000001</v>
      </c>
      <c r="F24" s="8">
        <v>96.914699999999996</v>
      </c>
      <c r="G24" s="8">
        <v>109.43819999999999</v>
      </c>
      <c r="H24" s="8">
        <v>120.9117</v>
      </c>
      <c r="I24" s="8">
        <v>131.3981</v>
      </c>
      <c r="J24" s="8">
        <v>140.77860000000001</v>
      </c>
      <c r="K24" s="8">
        <v>149.10910000000001</v>
      </c>
      <c r="L24" s="8">
        <v>156.3896</v>
      </c>
      <c r="M24" s="8">
        <v>161.01</v>
      </c>
      <c r="N24" s="8">
        <v>154.26</v>
      </c>
      <c r="O24" s="8">
        <v>164.8725</v>
      </c>
      <c r="P24" s="8">
        <v>175.14</v>
      </c>
      <c r="Q24" s="8">
        <v>185.0625</v>
      </c>
      <c r="R24" s="8">
        <v>194.64</v>
      </c>
      <c r="S24" s="8">
        <v>203.8725</v>
      </c>
      <c r="T24" s="8">
        <v>212.89500000000001</v>
      </c>
      <c r="U24" s="8">
        <v>221.44499999999999</v>
      </c>
      <c r="V24" s="8">
        <v>229.65</v>
      </c>
      <c r="W24" s="8">
        <v>237.51</v>
      </c>
      <c r="X24" s="8">
        <v>245.02500000000001</v>
      </c>
      <c r="Y24" s="8">
        <v>252.19499999999999</v>
      </c>
      <c r="Z24" s="8">
        <v>259.02</v>
      </c>
      <c r="AA24" s="8">
        <v>265.6875</v>
      </c>
      <c r="AB24" s="8">
        <v>271.83</v>
      </c>
      <c r="AC24" s="8">
        <v>277.6275</v>
      </c>
      <c r="AD24" s="8">
        <v>283.08</v>
      </c>
      <c r="AE24" s="8">
        <v>288.1875</v>
      </c>
      <c r="AF24" s="8">
        <v>292.95</v>
      </c>
      <c r="AG24" s="8">
        <v>266.62400000000002</v>
      </c>
      <c r="AH24" s="8">
        <v>265.72980000000001</v>
      </c>
    </row>
    <row r="25" spans="1:34" x14ac:dyDescent="0.3">
      <c r="A25" s="1" t="s">
        <v>42</v>
      </c>
      <c r="C25" s="8">
        <v>11.3324</v>
      </c>
      <c r="D25" s="8">
        <v>11.5541</v>
      </c>
      <c r="E25" s="8">
        <v>12.2811</v>
      </c>
      <c r="F25" s="8">
        <v>18.273599999999998</v>
      </c>
      <c r="G25" s="8">
        <v>23.9008</v>
      </c>
      <c r="H25" s="8">
        <v>29.145800000000001</v>
      </c>
      <c r="I25" s="8">
        <v>34.030500000000004</v>
      </c>
      <c r="J25" s="8">
        <v>38.527999999999999</v>
      </c>
      <c r="K25" s="8">
        <v>42.670200000000001</v>
      </c>
      <c r="L25" s="8">
        <v>46.420200000000001</v>
      </c>
      <c r="M25" s="8">
        <v>49.819899999999997</v>
      </c>
      <c r="N25" s="8">
        <v>52.822400000000002</v>
      </c>
      <c r="O25" s="8">
        <v>54.1158</v>
      </c>
      <c r="P25" s="8">
        <v>55.363199999999999</v>
      </c>
      <c r="Q25" s="8">
        <v>56.594799999999999</v>
      </c>
      <c r="R25" s="8">
        <v>57.751199999999997</v>
      </c>
      <c r="S25" s="8">
        <v>58.861600000000003</v>
      </c>
      <c r="T25" s="8">
        <v>59.926000000000002</v>
      </c>
      <c r="U25" s="8">
        <v>60.944400000000002</v>
      </c>
      <c r="V25" s="8">
        <v>61.916800000000002</v>
      </c>
      <c r="W25" s="8">
        <v>62.879399999999997</v>
      </c>
      <c r="X25" s="8">
        <v>63.760800000000003</v>
      </c>
      <c r="Y25" s="8">
        <v>64.596199999999996</v>
      </c>
      <c r="Z25" s="8">
        <v>65.385599999999997</v>
      </c>
      <c r="AA25" s="8">
        <v>65.8</v>
      </c>
      <c r="AB25" s="8">
        <v>64.88</v>
      </c>
      <c r="AC25" s="8">
        <v>63.96</v>
      </c>
      <c r="AD25" s="8">
        <v>63.08</v>
      </c>
      <c r="AE25" s="8">
        <v>62.16</v>
      </c>
      <c r="AF25" s="8">
        <v>61.24</v>
      </c>
      <c r="AG25" s="8">
        <v>55.645200000000003</v>
      </c>
      <c r="AH25" s="8">
        <v>55.984499999999997</v>
      </c>
    </row>
    <row r="26" spans="1:34" x14ac:dyDescent="0.3">
      <c r="A26" s="1" t="s">
        <v>43</v>
      </c>
      <c r="C26" s="8">
        <v>89.167000000000002</v>
      </c>
      <c r="D26" s="8">
        <v>101.4756</v>
      </c>
      <c r="E26" s="8">
        <v>107.8623</v>
      </c>
      <c r="F26" s="8">
        <v>128.38</v>
      </c>
      <c r="G26" s="8">
        <v>148.83959999999999</v>
      </c>
      <c r="H26" s="8">
        <v>169.19720000000001</v>
      </c>
      <c r="I26" s="8">
        <v>189.3749</v>
      </c>
      <c r="J26" s="8">
        <v>209.52</v>
      </c>
      <c r="K26" s="8">
        <v>229.4682</v>
      </c>
      <c r="L26" s="8">
        <v>249.4008</v>
      </c>
      <c r="M26" s="8">
        <v>269.23140000000001</v>
      </c>
      <c r="N26" s="8">
        <v>287.88</v>
      </c>
      <c r="O26" s="8">
        <v>308.2715</v>
      </c>
      <c r="P26" s="8">
        <v>328.66300000000001</v>
      </c>
      <c r="Q26" s="8">
        <v>349.05450000000002</v>
      </c>
      <c r="R26" s="8">
        <v>369.44600000000003</v>
      </c>
      <c r="S26" s="8">
        <v>389.83749999999998</v>
      </c>
      <c r="T26" s="8">
        <v>410.22899999999998</v>
      </c>
      <c r="U26" s="8">
        <v>430.62049999999999</v>
      </c>
      <c r="V26" s="8">
        <v>444.898853035689</v>
      </c>
      <c r="W26" s="8">
        <v>444.898853035689</v>
      </c>
      <c r="X26" s="8">
        <v>444.898853035689</v>
      </c>
      <c r="Y26" s="8">
        <v>442.85888330522101</v>
      </c>
      <c r="Z26" s="8">
        <v>440.63346178107503</v>
      </c>
      <c r="AA26" s="8">
        <v>438.59349205060698</v>
      </c>
      <c r="AB26" s="8">
        <v>436.36807052645997</v>
      </c>
      <c r="AC26" s="8">
        <v>434.32810079599199</v>
      </c>
      <c r="AD26" s="8">
        <v>432.288131065524</v>
      </c>
      <c r="AE26" s="8">
        <v>430.06270954137699</v>
      </c>
      <c r="AF26" s="8">
        <v>428.022739810909</v>
      </c>
      <c r="AG26" s="8">
        <v>354.391718286762</v>
      </c>
      <c r="AH26" s="8">
        <v>352.46534855629397</v>
      </c>
    </row>
    <row r="27" spans="1:34" x14ac:dyDescent="0.3">
      <c r="A27" s="1" t="s">
        <v>44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12.397</v>
      </c>
      <c r="O27" s="8">
        <v>17.594999999999999</v>
      </c>
      <c r="P27" s="8">
        <v>26.22</v>
      </c>
      <c r="Q27" s="8">
        <v>34.729999999999997</v>
      </c>
      <c r="R27" s="8">
        <v>43.125</v>
      </c>
      <c r="S27" s="8">
        <v>51.405000000000001</v>
      </c>
      <c r="T27" s="8">
        <v>59.57</v>
      </c>
      <c r="U27" s="8">
        <v>67.64</v>
      </c>
      <c r="V27" s="8">
        <v>75.577500000000001</v>
      </c>
      <c r="W27" s="8">
        <v>83.4</v>
      </c>
      <c r="X27" s="8">
        <v>91.107500000000002</v>
      </c>
      <c r="Y27" s="8">
        <v>99.06</v>
      </c>
      <c r="Z27" s="8">
        <v>98.7</v>
      </c>
      <c r="AA27" s="8">
        <v>98.37</v>
      </c>
      <c r="AB27" s="8">
        <v>98.01</v>
      </c>
      <c r="AC27" s="8">
        <v>97.68</v>
      </c>
      <c r="AD27" s="8">
        <v>97.35</v>
      </c>
      <c r="AE27" s="8">
        <v>96.99</v>
      </c>
      <c r="AF27" s="8">
        <v>96.66</v>
      </c>
      <c r="AG27" s="8">
        <v>96.3</v>
      </c>
      <c r="AH27" s="8">
        <v>95.97</v>
      </c>
    </row>
    <row r="28" spans="1:34" x14ac:dyDescent="0.3">
      <c r="A28" s="1" t="s">
        <v>45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</row>
    <row r="29" spans="1:34" x14ac:dyDescent="0.3">
      <c r="A29" s="1" t="s">
        <v>92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x14ac:dyDescent="0.3">
      <c r="A30" s="1" t="s">
        <v>46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</row>
    <row r="31" spans="1:34" x14ac:dyDescent="0.3">
      <c r="A31" s="1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</row>
    <row r="32" spans="1:34" x14ac:dyDescent="0.3">
      <c r="A32" s="1" t="s">
        <v>93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</row>
    <row r="33" spans="1:34" x14ac:dyDescent="0.3">
      <c r="A33" s="1" t="s">
        <v>48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</row>
    <row r="34" spans="1:34" x14ac:dyDescent="0.3">
      <c r="A34" s="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x14ac:dyDescent="0.3">
      <c r="A35" s="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x14ac:dyDescent="0.3"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 x14ac:dyDescent="0.3">
      <c r="A37" s="1"/>
      <c r="C37" s="6">
        <v>2019</v>
      </c>
      <c r="D37" s="6">
        <v>2020</v>
      </c>
      <c r="E37" s="6">
        <v>2021</v>
      </c>
      <c r="F37" s="6">
        <v>2022</v>
      </c>
      <c r="G37" s="6">
        <v>2023</v>
      </c>
      <c r="H37" s="6">
        <v>2024</v>
      </c>
      <c r="I37" s="6">
        <v>2025</v>
      </c>
      <c r="J37" s="6">
        <v>2026</v>
      </c>
      <c r="K37" s="6">
        <v>2027</v>
      </c>
      <c r="L37" s="6">
        <v>2028</v>
      </c>
      <c r="M37" s="6">
        <v>2029</v>
      </c>
      <c r="N37" s="6">
        <v>2030</v>
      </c>
      <c r="O37" s="6">
        <v>2031</v>
      </c>
      <c r="P37" s="6">
        <v>2032</v>
      </c>
      <c r="Q37" s="6">
        <v>2033</v>
      </c>
      <c r="R37" s="6">
        <v>2034</v>
      </c>
      <c r="S37" s="6">
        <v>2035</v>
      </c>
      <c r="T37" s="6">
        <v>2036</v>
      </c>
      <c r="U37" s="6">
        <v>2037</v>
      </c>
      <c r="V37" s="6">
        <v>2038</v>
      </c>
      <c r="W37" s="6">
        <v>2039</v>
      </c>
      <c r="X37" s="6">
        <v>2040</v>
      </c>
      <c r="Y37" s="6">
        <v>2041</v>
      </c>
      <c r="Z37" s="6">
        <v>2042</v>
      </c>
      <c r="AA37" s="6">
        <v>2043</v>
      </c>
      <c r="AB37" s="6">
        <v>2044</v>
      </c>
      <c r="AC37" s="6">
        <v>2045</v>
      </c>
      <c r="AD37" s="6">
        <v>2046</v>
      </c>
      <c r="AE37" s="6">
        <v>2047</v>
      </c>
      <c r="AF37" s="6">
        <v>2048</v>
      </c>
      <c r="AG37" s="6">
        <v>2049</v>
      </c>
      <c r="AH37" s="6">
        <v>2050</v>
      </c>
    </row>
    <row r="38" spans="1:34" x14ac:dyDescent="0.3">
      <c r="A38" s="1" t="s">
        <v>109</v>
      </c>
      <c r="C38" s="8">
        <f>C2-C10</f>
        <v>7.6049999999999969</v>
      </c>
      <c r="D38" s="8">
        <f t="shared" ref="D38:AH38" si="0">D2-D10</f>
        <v>7.5299999999999976</v>
      </c>
      <c r="E38" s="8">
        <f t="shared" si="0"/>
        <v>7.4599999999999973</v>
      </c>
      <c r="F38" s="8">
        <f t="shared" si="0"/>
        <v>7.384999999999998</v>
      </c>
      <c r="G38" s="8">
        <f t="shared" si="0"/>
        <v>7.3099999999999987</v>
      </c>
      <c r="H38" s="8">
        <f t="shared" si="0"/>
        <v>7.240000000000002</v>
      </c>
      <c r="I38" s="8">
        <f t="shared" si="0"/>
        <v>7.1650000000000027</v>
      </c>
      <c r="J38" s="8">
        <f t="shared" si="0"/>
        <v>7.0900000000000034</v>
      </c>
      <c r="K38" s="8">
        <f t="shared" si="0"/>
        <v>7.0200000000000031</v>
      </c>
      <c r="L38" s="8">
        <f t="shared" si="0"/>
        <v>6.9450000000000003</v>
      </c>
      <c r="M38" s="8">
        <f t="shared" si="0"/>
        <v>6.870000000000001</v>
      </c>
      <c r="N38" s="8">
        <f t="shared" si="0"/>
        <v>6.8000000000000007</v>
      </c>
      <c r="O38" s="8">
        <f t="shared" si="0"/>
        <v>6.759999999999998</v>
      </c>
      <c r="P38" s="8">
        <f t="shared" si="0"/>
        <v>6.7200000000000024</v>
      </c>
      <c r="Q38" s="8">
        <f t="shared" si="0"/>
        <v>6.68</v>
      </c>
      <c r="R38" s="8">
        <f t="shared" si="0"/>
        <v>6.6400000000000041</v>
      </c>
      <c r="S38" s="8">
        <f t="shared" si="0"/>
        <v>6.6000000000000014</v>
      </c>
      <c r="T38" s="8">
        <f t="shared" si="0"/>
        <v>-20.6493844844046</v>
      </c>
      <c r="U38" s="8">
        <f t="shared" si="0"/>
        <v>-26.352924491129301</v>
      </c>
      <c r="V38" s="8">
        <f t="shared" si="0"/>
        <v>-30.596961282938402</v>
      </c>
      <c r="W38" s="8">
        <f t="shared" si="0"/>
        <v>-34.7736484321305</v>
      </c>
      <c r="X38" s="8">
        <f t="shared" si="0"/>
        <v>-38.541709047764499</v>
      </c>
      <c r="Y38" s="8">
        <f t="shared" si="0"/>
        <v>-41.958383228165403</v>
      </c>
      <c r="Z38" s="8">
        <f t="shared" si="0"/>
        <v>-44.24</v>
      </c>
      <c r="AA38" s="8">
        <f t="shared" si="0"/>
        <v>-43.96</v>
      </c>
      <c r="AB38" s="8">
        <f t="shared" si="0"/>
        <v>-43.679999999999993</v>
      </c>
      <c r="AC38" s="8">
        <f t="shared" si="0"/>
        <v>-43.400000000000006</v>
      </c>
      <c r="AD38" s="8">
        <f t="shared" si="0"/>
        <v>-43.120000000000005</v>
      </c>
      <c r="AE38" s="8">
        <f t="shared" si="0"/>
        <v>-42.839999999999996</v>
      </c>
      <c r="AF38" s="8">
        <f t="shared" si="0"/>
        <v>-42.559999999999995</v>
      </c>
      <c r="AG38" s="8">
        <f t="shared" si="0"/>
        <v>-42.28</v>
      </c>
      <c r="AH38" s="8">
        <f t="shared" si="0"/>
        <v>-42</v>
      </c>
    </row>
    <row r="39" spans="1:34" x14ac:dyDescent="0.3">
      <c r="A39" s="1" t="s">
        <v>110</v>
      </c>
      <c r="C39" s="8">
        <f>SUM(C4:C5)</f>
        <v>0</v>
      </c>
      <c r="D39" s="8">
        <f t="shared" ref="D39:AH39" si="1">SUM(D4:D5)</f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  <c r="K39" s="8">
        <f t="shared" si="1"/>
        <v>0</v>
      </c>
      <c r="L39" s="8">
        <f t="shared" si="1"/>
        <v>0</v>
      </c>
      <c r="M39" s="8">
        <f t="shared" si="1"/>
        <v>0</v>
      </c>
      <c r="N39" s="8">
        <f t="shared" si="1"/>
        <v>0</v>
      </c>
      <c r="O39" s="8">
        <f t="shared" si="1"/>
        <v>0</v>
      </c>
      <c r="P39" s="8">
        <f t="shared" si="1"/>
        <v>0</v>
      </c>
      <c r="Q39" s="8">
        <f t="shared" si="1"/>
        <v>0</v>
      </c>
      <c r="R39" s="8">
        <f t="shared" si="1"/>
        <v>0</v>
      </c>
      <c r="S39" s="8">
        <f t="shared" si="1"/>
        <v>22.277999999999999</v>
      </c>
      <c r="T39" s="8">
        <f t="shared" si="1"/>
        <v>22.391999999999999</v>
      </c>
      <c r="U39" s="8">
        <f t="shared" si="1"/>
        <v>22.506</v>
      </c>
      <c r="V39" s="8">
        <f t="shared" si="1"/>
        <v>22.62</v>
      </c>
      <c r="W39" s="8">
        <f t="shared" si="1"/>
        <v>22.734000000000002</v>
      </c>
      <c r="X39" s="8">
        <f t="shared" si="1"/>
        <v>22.847999999999999</v>
      </c>
      <c r="Y39" s="8">
        <f t="shared" si="1"/>
        <v>22.963999999999999</v>
      </c>
      <c r="Z39" s="8">
        <f t="shared" si="1"/>
        <v>23.077999999999999</v>
      </c>
      <c r="AA39" s="8">
        <f t="shared" si="1"/>
        <v>23.192</v>
      </c>
      <c r="AB39" s="8">
        <f t="shared" si="1"/>
        <v>23.306000000000001</v>
      </c>
      <c r="AC39" s="8">
        <f t="shared" si="1"/>
        <v>23.42</v>
      </c>
      <c r="AD39" s="8">
        <f t="shared" si="1"/>
        <v>48.201564622221397</v>
      </c>
      <c r="AE39" s="8">
        <f t="shared" si="1"/>
        <v>48.315564622221402</v>
      </c>
      <c r="AF39" s="8">
        <f t="shared" si="1"/>
        <v>48.429564622221299</v>
      </c>
      <c r="AG39" s="8">
        <f t="shared" si="1"/>
        <v>74.298064622221403</v>
      </c>
      <c r="AH39" s="8">
        <f t="shared" si="1"/>
        <v>75.497</v>
      </c>
    </row>
    <row r="40" spans="1:34" x14ac:dyDescent="0.3">
      <c r="A40" s="1" t="s">
        <v>111</v>
      </c>
      <c r="C40" s="8">
        <f>C13</f>
        <v>4.3144</v>
      </c>
      <c r="D40" s="8">
        <f t="shared" ref="D40:AH40" si="2">D13</f>
        <v>4.7870999999999997</v>
      </c>
      <c r="E40" s="8">
        <f t="shared" si="2"/>
        <v>5.2450000000000001</v>
      </c>
      <c r="F40" s="8">
        <f t="shared" si="2"/>
        <v>15.513</v>
      </c>
      <c r="G40" s="8">
        <f t="shared" si="2"/>
        <v>25.484999999999999</v>
      </c>
      <c r="H40" s="8">
        <f t="shared" si="2"/>
        <v>35.167999999999999</v>
      </c>
      <c r="I40" s="8">
        <f t="shared" si="2"/>
        <v>34.65</v>
      </c>
      <c r="J40" s="8">
        <f t="shared" si="2"/>
        <v>34.131999999999998</v>
      </c>
      <c r="K40" s="8">
        <f t="shared" si="2"/>
        <v>33.613999999999997</v>
      </c>
      <c r="L40" s="8">
        <f t="shared" si="2"/>
        <v>33.103000000000002</v>
      </c>
      <c r="M40" s="8">
        <f t="shared" si="2"/>
        <v>32.585000000000001</v>
      </c>
      <c r="N40" s="8">
        <f t="shared" si="2"/>
        <v>32.067</v>
      </c>
      <c r="O40" s="8">
        <f t="shared" si="2"/>
        <v>31.997</v>
      </c>
      <c r="P40" s="8">
        <f t="shared" si="2"/>
        <v>31.927</v>
      </c>
      <c r="Q40" s="8">
        <f t="shared" si="2"/>
        <v>40.519871079783499</v>
      </c>
      <c r="R40" s="8">
        <f t="shared" si="2"/>
        <v>49.510816418069702</v>
      </c>
      <c r="S40" s="8">
        <f t="shared" si="2"/>
        <v>58.461761756355898</v>
      </c>
      <c r="T40" s="8">
        <f t="shared" si="2"/>
        <v>58.332707094642103</v>
      </c>
      <c r="U40" s="8">
        <f t="shared" si="2"/>
        <v>58.190746966756898</v>
      </c>
      <c r="V40" s="8">
        <f t="shared" si="2"/>
        <v>58.061692305043103</v>
      </c>
      <c r="W40" s="8">
        <f t="shared" si="2"/>
        <v>57.932637643329301</v>
      </c>
      <c r="X40" s="8">
        <f t="shared" si="2"/>
        <v>57.790677515444102</v>
      </c>
      <c r="Y40" s="8">
        <f t="shared" si="2"/>
        <v>57.674528319901597</v>
      </c>
      <c r="Z40" s="8">
        <f t="shared" si="2"/>
        <v>57.558379124359199</v>
      </c>
      <c r="AA40" s="8">
        <f t="shared" si="2"/>
        <v>57.442229928816801</v>
      </c>
      <c r="AB40" s="8">
        <f t="shared" si="2"/>
        <v>57.326080733274402</v>
      </c>
      <c r="AC40" s="8">
        <f t="shared" si="2"/>
        <v>57.209931537731897</v>
      </c>
      <c r="AD40" s="8">
        <f t="shared" si="2"/>
        <v>57.093782342189499</v>
      </c>
      <c r="AE40" s="8">
        <f t="shared" si="2"/>
        <v>56.964727680475697</v>
      </c>
      <c r="AF40" s="8">
        <f t="shared" si="2"/>
        <v>56.848578484933299</v>
      </c>
      <c r="AG40" s="8">
        <f t="shared" si="2"/>
        <v>56.732429289390801</v>
      </c>
      <c r="AH40" s="8">
        <f t="shared" si="2"/>
        <v>57.959592822684499</v>
      </c>
    </row>
    <row r="41" spans="1:34" x14ac:dyDescent="0.3">
      <c r="A41" s="1" t="s">
        <v>112</v>
      </c>
      <c r="C41" s="8">
        <f>C14+C15</f>
        <v>205.92</v>
      </c>
      <c r="D41" s="8">
        <f t="shared" ref="D41:AH41" si="3">D14+D15</f>
        <v>204.36</v>
      </c>
      <c r="E41" s="8">
        <f t="shared" si="3"/>
        <v>146.66820000000001</v>
      </c>
      <c r="F41" s="8">
        <f t="shared" si="3"/>
        <v>145.5402</v>
      </c>
      <c r="G41" s="8">
        <f t="shared" si="3"/>
        <v>180.25920000000002</v>
      </c>
      <c r="H41" s="8">
        <f t="shared" si="3"/>
        <v>35.573999999999998</v>
      </c>
      <c r="I41" s="8">
        <f t="shared" si="3"/>
        <v>35.293999999999997</v>
      </c>
      <c r="J41" s="8">
        <f t="shared" si="3"/>
        <v>35.014000000000003</v>
      </c>
      <c r="K41" s="8">
        <f t="shared" si="3"/>
        <v>34.741</v>
      </c>
      <c r="L41" s="8">
        <f t="shared" si="3"/>
        <v>34.460999999999999</v>
      </c>
      <c r="M41" s="8">
        <f t="shared" si="3"/>
        <v>0</v>
      </c>
      <c r="N41" s="8">
        <f t="shared" si="3"/>
        <v>0</v>
      </c>
      <c r="O41" s="8">
        <f t="shared" si="3"/>
        <v>0</v>
      </c>
      <c r="P41" s="8">
        <f t="shared" si="3"/>
        <v>0</v>
      </c>
      <c r="Q41" s="8">
        <f t="shared" si="3"/>
        <v>0</v>
      </c>
      <c r="R41" s="8">
        <f t="shared" si="3"/>
        <v>0</v>
      </c>
      <c r="S41" s="8">
        <f t="shared" si="3"/>
        <v>0</v>
      </c>
      <c r="T41" s="8">
        <f t="shared" si="3"/>
        <v>0</v>
      </c>
      <c r="U41" s="8">
        <f t="shared" si="3"/>
        <v>0</v>
      </c>
      <c r="V41" s="8">
        <f t="shared" si="3"/>
        <v>0</v>
      </c>
      <c r="W41" s="8">
        <f t="shared" si="3"/>
        <v>0</v>
      </c>
      <c r="X41" s="8">
        <f t="shared" si="3"/>
        <v>0</v>
      </c>
      <c r="Y41" s="8">
        <f t="shared" si="3"/>
        <v>0</v>
      </c>
      <c r="Z41" s="8">
        <f t="shared" si="3"/>
        <v>0</v>
      </c>
      <c r="AA41" s="8">
        <f t="shared" si="3"/>
        <v>0</v>
      </c>
      <c r="AB41" s="8">
        <f t="shared" si="3"/>
        <v>0</v>
      </c>
      <c r="AC41" s="8">
        <f t="shared" si="3"/>
        <v>0</v>
      </c>
      <c r="AD41" s="8">
        <f t="shared" si="3"/>
        <v>0</v>
      </c>
      <c r="AE41" s="8">
        <f t="shared" si="3"/>
        <v>0</v>
      </c>
      <c r="AF41" s="8">
        <f t="shared" si="3"/>
        <v>0</v>
      </c>
      <c r="AG41" s="8">
        <f t="shared" si="3"/>
        <v>0</v>
      </c>
      <c r="AH41" s="8">
        <f t="shared" si="3"/>
        <v>0</v>
      </c>
    </row>
    <row r="42" spans="1:34" x14ac:dyDescent="0.3">
      <c r="A42" s="1" t="s">
        <v>113</v>
      </c>
      <c r="C42" s="8">
        <f>C17</f>
        <v>29.568000000000001</v>
      </c>
      <c r="D42" s="8">
        <f t="shared" ref="D42:AH42" si="4">D17</f>
        <v>29.568000000000001</v>
      </c>
      <c r="E42" s="8">
        <f t="shared" si="4"/>
        <v>29.568000000000001</v>
      </c>
      <c r="F42" s="8">
        <f t="shared" si="4"/>
        <v>29.568000000000001</v>
      </c>
      <c r="G42" s="8">
        <f t="shared" si="4"/>
        <v>16.8</v>
      </c>
      <c r="H42" s="8">
        <f t="shared" si="4"/>
        <v>16.8</v>
      </c>
      <c r="I42" s="8">
        <f t="shared" si="4"/>
        <v>16.8</v>
      </c>
      <c r="J42" s="8">
        <f t="shared" si="4"/>
        <v>16.8</v>
      </c>
      <c r="K42" s="8">
        <f t="shared" si="4"/>
        <v>16.8</v>
      </c>
      <c r="L42" s="8">
        <f t="shared" si="4"/>
        <v>16.8</v>
      </c>
      <c r="M42" s="8">
        <f t="shared" si="4"/>
        <v>16.8</v>
      </c>
      <c r="N42" s="8">
        <f t="shared" si="4"/>
        <v>16.8</v>
      </c>
      <c r="O42" s="8">
        <f t="shared" si="4"/>
        <v>0</v>
      </c>
      <c r="P42" s="8">
        <f t="shared" si="4"/>
        <v>0</v>
      </c>
      <c r="Q42" s="8">
        <f t="shared" si="4"/>
        <v>0</v>
      </c>
      <c r="R42" s="8">
        <f t="shared" si="4"/>
        <v>0</v>
      </c>
      <c r="S42" s="8">
        <f t="shared" si="4"/>
        <v>0</v>
      </c>
      <c r="T42" s="8">
        <f t="shared" si="4"/>
        <v>0</v>
      </c>
      <c r="U42" s="8">
        <f t="shared" si="4"/>
        <v>0</v>
      </c>
      <c r="V42" s="8">
        <f t="shared" si="4"/>
        <v>0</v>
      </c>
      <c r="W42" s="8">
        <f t="shared" si="4"/>
        <v>0</v>
      </c>
      <c r="X42" s="8">
        <f t="shared" si="4"/>
        <v>0</v>
      </c>
      <c r="Y42" s="8">
        <f t="shared" si="4"/>
        <v>0</v>
      </c>
      <c r="Z42" s="8">
        <f t="shared" si="4"/>
        <v>0</v>
      </c>
      <c r="AA42" s="8">
        <f t="shared" si="4"/>
        <v>0</v>
      </c>
      <c r="AB42" s="8">
        <f t="shared" si="4"/>
        <v>0</v>
      </c>
      <c r="AC42" s="8">
        <f t="shared" si="4"/>
        <v>0</v>
      </c>
      <c r="AD42" s="8">
        <f t="shared" si="4"/>
        <v>0</v>
      </c>
      <c r="AE42" s="8">
        <f t="shared" si="4"/>
        <v>0</v>
      </c>
      <c r="AF42" s="8">
        <f t="shared" si="4"/>
        <v>0</v>
      </c>
      <c r="AG42" s="8">
        <f t="shared" si="4"/>
        <v>0</v>
      </c>
      <c r="AH42" s="8">
        <f t="shared" si="4"/>
        <v>0</v>
      </c>
    </row>
    <row r="43" spans="1:34" x14ac:dyDescent="0.3">
      <c r="A43" s="1" t="s">
        <v>114</v>
      </c>
      <c r="C43" s="8">
        <f>SUM(C18:C20)</f>
        <v>209.47499999999999</v>
      </c>
      <c r="D43" s="8">
        <f t="shared" ref="D43:AH43" si="5">SUM(D18:D20)</f>
        <v>210.22499999999999</v>
      </c>
      <c r="E43" s="8">
        <f t="shared" si="5"/>
        <v>210.97499999999999</v>
      </c>
      <c r="F43" s="8">
        <f t="shared" si="5"/>
        <v>210.97499999999999</v>
      </c>
      <c r="G43" s="8">
        <f t="shared" si="5"/>
        <v>210.97499999999999</v>
      </c>
      <c r="H43" s="8">
        <f t="shared" si="5"/>
        <v>210.97499999999999</v>
      </c>
      <c r="I43" s="8">
        <f t="shared" si="5"/>
        <v>210.97499999999999</v>
      </c>
      <c r="J43" s="8">
        <f t="shared" si="5"/>
        <v>210.97499999999999</v>
      </c>
      <c r="K43" s="8">
        <f t="shared" si="5"/>
        <v>210.97499999999999</v>
      </c>
      <c r="L43" s="8">
        <f t="shared" si="5"/>
        <v>210.97499999999999</v>
      </c>
      <c r="M43" s="8">
        <f t="shared" si="5"/>
        <v>210.97499999999999</v>
      </c>
      <c r="N43" s="8">
        <f t="shared" si="5"/>
        <v>210.97499999999999</v>
      </c>
      <c r="O43" s="8">
        <f t="shared" si="5"/>
        <v>210.97499999999999</v>
      </c>
      <c r="P43" s="8">
        <f t="shared" si="5"/>
        <v>210.97499999999999</v>
      </c>
      <c r="Q43" s="8">
        <f t="shared" si="5"/>
        <v>210.97499999999999</v>
      </c>
      <c r="R43" s="8">
        <f t="shared" si="5"/>
        <v>210.97499999999999</v>
      </c>
      <c r="S43" s="8">
        <f t="shared" si="5"/>
        <v>210.97499999999999</v>
      </c>
      <c r="T43" s="8">
        <f t="shared" si="5"/>
        <v>210.97499999999999</v>
      </c>
      <c r="U43" s="8">
        <f t="shared" si="5"/>
        <v>210.97499999999999</v>
      </c>
      <c r="V43" s="8">
        <f t="shared" si="5"/>
        <v>210.97499999999999</v>
      </c>
      <c r="W43" s="8">
        <f t="shared" si="5"/>
        <v>210.97499999999999</v>
      </c>
      <c r="X43" s="8">
        <f t="shared" si="5"/>
        <v>210.97499999999999</v>
      </c>
      <c r="Y43" s="8">
        <f t="shared" si="5"/>
        <v>210.97499999999999</v>
      </c>
      <c r="Z43" s="8">
        <f t="shared" si="5"/>
        <v>210.97499999999999</v>
      </c>
      <c r="AA43" s="8">
        <f t="shared" si="5"/>
        <v>210.97499999999999</v>
      </c>
      <c r="AB43" s="8">
        <f t="shared" si="5"/>
        <v>210.97499999999999</v>
      </c>
      <c r="AC43" s="8">
        <f t="shared" si="5"/>
        <v>210.97499999999999</v>
      </c>
      <c r="AD43" s="8">
        <f t="shared" si="5"/>
        <v>210.97499999999999</v>
      </c>
      <c r="AE43" s="8">
        <f t="shared" si="5"/>
        <v>210.97499999999999</v>
      </c>
      <c r="AF43" s="8">
        <f t="shared" si="5"/>
        <v>210.97499999999999</v>
      </c>
      <c r="AG43" s="8">
        <f t="shared" si="5"/>
        <v>210.97499999999999</v>
      </c>
      <c r="AH43" s="8">
        <f t="shared" si="5"/>
        <v>210.97499999999999</v>
      </c>
    </row>
    <row r="44" spans="1:34" x14ac:dyDescent="0.3">
      <c r="A44" s="1" t="s">
        <v>115</v>
      </c>
      <c r="C44" s="8">
        <f>SUM(C21:C22,C29)</f>
        <v>81.356999999999999</v>
      </c>
      <c r="D44" s="8">
        <f t="shared" ref="D44:AH44" si="6">SUM(D21:D22,D29)</f>
        <v>86.564999999999998</v>
      </c>
      <c r="E44" s="8">
        <f t="shared" si="6"/>
        <v>86.564999999999998</v>
      </c>
      <c r="F44" s="8">
        <f t="shared" si="6"/>
        <v>86.564999999999998</v>
      </c>
      <c r="G44" s="8">
        <f t="shared" si="6"/>
        <v>86.564999999999998</v>
      </c>
      <c r="H44" s="8">
        <f t="shared" si="6"/>
        <v>86.564999999999998</v>
      </c>
      <c r="I44" s="8">
        <f t="shared" si="6"/>
        <v>86.564999999999998</v>
      </c>
      <c r="J44" s="8">
        <f t="shared" si="6"/>
        <v>86.564999999999998</v>
      </c>
      <c r="K44" s="8">
        <f t="shared" si="6"/>
        <v>86.564999999999998</v>
      </c>
      <c r="L44" s="8">
        <f t="shared" si="6"/>
        <v>86.564999999999998</v>
      </c>
      <c r="M44" s="8">
        <f t="shared" si="6"/>
        <v>86.564999999999998</v>
      </c>
      <c r="N44" s="8">
        <f t="shared" si="6"/>
        <v>86.564999999999998</v>
      </c>
      <c r="O44" s="8">
        <f t="shared" si="6"/>
        <v>86.564999999999998</v>
      </c>
      <c r="P44" s="8">
        <f t="shared" si="6"/>
        <v>86.564999999999998</v>
      </c>
      <c r="Q44" s="8">
        <f t="shared" si="6"/>
        <v>86.564999999999998</v>
      </c>
      <c r="R44" s="8">
        <f t="shared" si="6"/>
        <v>86.564999999999998</v>
      </c>
      <c r="S44" s="8">
        <f t="shared" si="6"/>
        <v>86.564999999999998</v>
      </c>
      <c r="T44" s="8">
        <f t="shared" si="6"/>
        <v>86.564999999999998</v>
      </c>
      <c r="U44" s="8">
        <f t="shared" si="6"/>
        <v>86.564999999999998</v>
      </c>
      <c r="V44" s="8">
        <f t="shared" si="6"/>
        <v>86.564999999999998</v>
      </c>
      <c r="W44" s="8">
        <f t="shared" si="6"/>
        <v>86.564999999999998</v>
      </c>
      <c r="X44" s="8">
        <f t="shared" si="6"/>
        <v>86.564999999999998</v>
      </c>
      <c r="Y44" s="8">
        <f t="shared" si="6"/>
        <v>86.564999999999998</v>
      </c>
      <c r="Z44" s="8">
        <f t="shared" si="6"/>
        <v>86.564999999999998</v>
      </c>
      <c r="AA44" s="8">
        <f t="shared" si="6"/>
        <v>86.564999999999998</v>
      </c>
      <c r="AB44" s="8">
        <f t="shared" si="6"/>
        <v>86.564999999999998</v>
      </c>
      <c r="AC44" s="8">
        <f t="shared" si="6"/>
        <v>86.564999999999998</v>
      </c>
      <c r="AD44" s="8">
        <f t="shared" si="6"/>
        <v>86.564999999999998</v>
      </c>
      <c r="AE44" s="8">
        <f t="shared" si="6"/>
        <v>86.564999999999998</v>
      </c>
      <c r="AF44" s="8">
        <f t="shared" si="6"/>
        <v>86.564999999999998</v>
      </c>
      <c r="AG44" s="8">
        <f t="shared" si="6"/>
        <v>5.2080000000000002</v>
      </c>
      <c r="AH44" s="8">
        <f t="shared" si="6"/>
        <v>0</v>
      </c>
    </row>
    <row r="45" spans="1:34" x14ac:dyDescent="0.3">
      <c r="A45" s="1" t="s">
        <v>116</v>
      </c>
      <c r="C45" s="8">
        <f>SUM(C24:C25)</f>
        <v>72.824600000000004</v>
      </c>
      <c r="D45" s="8">
        <f t="shared" ref="D45:AH45" si="7">SUM(D24:D25)</f>
        <v>81.995900000000006</v>
      </c>
      <c r="E45" s="8">
        <f t="shared" si="7"/>
        <v>95.622299999999996</v>
      </c>
      <c r="F45" s="8">
        <f t="shared" si="7"/>
        <v>115.1883</v>
      </c>
      <c r="G45" s="8">
        <f t="shared" si="7"/>
        <v>133.339</v>
      </c>
      <c r="H45" s="8">
        <f t="shared" si="7"/>
        <v>150.0575</v>
      </c>
      <c r="I45" s="8">
        <f t="shared" si="7"/>
        <v>165.42860000000002</v>
      </c>
      <c r="J45" s="8">
        <f t="shared" si="7"/>
        <v>179.3066</v>
      </c>
      <c r="K45" s="8">
        <f t="shared" si="7"/>
        <v>191.77930000000001</v>
      </c>
      <c r="L45" s="8">
        <f t="shared" si="7"/>
        <v>202.8098</v>
      </c>
      <c r="M45" s="8">
        <f t="shared" si="7"/>
        <v>210.82989999999998</v>
      </c>
      <c r="N45" s="8">
        <f t="shared" si="7"/>
        <v>207.08240000000001</v>
      </c>
      <c r="O45" s="8">
        <f t="shared" si="7"/>
        <v>218.98830000000001</v>
      </c>
      <c r="P45" s="8">
        <f t="shared" si="7"/>
        <v>230.50319999999999</v>
      </c>
      <c r="Q45" s="8">
        <f t="shared" si="7"/>
        <v>241.65729999999999</v>
      </c>
      <c r="R45" s="8">
        <f t="shared" si="7"/>
        <v>252.39119999999997</v>
      </c>
      <c r="S45" s="8">
        <f t="shared" si="7"/>
        <v>262.73410000000001</v>
      </c>
      <c r="T45" s="8">
        <f t="shared" si="7"/>
        <v>272.82100000000003</v>
      </c>
      <c r="U45" s="8">
        <f t="shared" si="7"/>
        <v>282.38940000000002</v>
      </c>
      <c r="V45" s="8">
        <f t="shared" si="7"/>
        <v>291.5668</v>
      </c>
      <c r="W45" s="8">
        <f t="shared" si="7"/>
        <v>300.38939999999997</v>
      </c>
      <c r="X45" s="8">
        <f t="shared" si="7"/>
        <v>308.78579999999999</v>
      </c>
      <c r="Y45" s="8">
        <f t="shared" si="7"/>
        <v>316.7912</v>
      </c>
      <c r="Z45" s="8">
        <f t="shared" si="7"/>
        <v>324.40559999999999</v>
      </c>
      <c r="AA45" s="8">
        <f t="shared" si="7"/>
        <v>331.48750000000001</v>
      </c>
      <c r="AB45" s="8">
        <f t="shared" si="7"/>
        <v>336.71</v>
      </c>
      <c r="AC45" s="8">
        <f t="shared" si="7"/>
        <v>341.58749999999998</v>
      </c>
      <c r="AD45" s="8">
        <f t="shared" si="7"/>
        <v>346.15999999999997</v>
      </c>
      <c r="AE45" s="8">
        <f t="shared" si="7"/>
        <v>350.34749999999997</v>
      </c>
      <c r="AF45" s="8">
        <f t="shared" si="7"/>
        <v>354.19</v>
      </c>
      <c r="AG45" s="8">
        <f t="shared" si="7"/>
        <v>322.26920000000001</v>
      </c>
      <c r="AH45" s="8">
        <f t="shared" si="7"/>
        <v>321.71429999999998</v>
      </c>
    </row>
    <row r="46" spans="1:34" x14ac:dyDescent="0.3">
      <c r="A46" s="1" t="s">
        <v>117</v>
      </c>
      <c r="C46" s="8">
        <f>C23</f>
        <v>0</v>
      </c>
      <c r="D46" s="8">
        <f t="shared" ref="D46:AH46" si="8">D23</f>
        <v>0</v>
      </c>
      <c r="E46" s="8">
        <f t="shared" si="8"/>
        <v>0</v>
      </c>
      <c r="F46" s="8">
        <f t="shared" si="8"/>
        <v>0</v>
      </c>
      <c r="G46" s="8">
        <f t="shared" si="8"/>
        <v>0</v>
      </c>
      <c r="H46" s="8">
        <f t="shared" si="8"/>
        <v>0</v>
      </c>
      <c r="I46" s="8">
        <f t="shared" si="8"/>
        <v>0</v>
      </c>
      <c r="J46" s="8">
        <f t="shared" si="8"/>
        <v>0</v>
      </c>
      <c r="K46" s="8">
        <f t="shared" si="8"/>
        <v>0</v>
      </c>
      <c r="L46" s="8">
        <f t="shared" si="8"/>
        <v>0</v>
      </c>
      <c r="M46" s="8">
        <f t="shared" si="8"/>
        <v>0</v>
      </c>
      <c r="N46" s="8">
        <f t="shared" si="8"/>
        <v>0</v>
      </c>
      <c r="O46" s="8">
        <f t="shared" si="8"/>
        <v>0</v>
      </c>
      <c r="P46" s="8">
        <f t="shared" si="8"/>
        <v>0</v>
      </c>
      <c r="Q46" s="8">
        <f t="shared" si="8"/>
        <v>0</v>
      </c>
      <c r="R46" s="8">
        <f t="shared" si="8"/>
        <v>0</v>
      </c>
      <c r="S46" s="8">
        <f t="shared" si="8"/>
        <v>0</v>
      </c>
      <c r="T46" s="8">
        <f t="shared" si="8"/>
        <v>0</v>
      </c>
      <c r="U46" s="8">
        <f t="shared" si="8"/>
        <v>0</v>
      </c>
      <c r="V46" s="8">
        <f t="shared" si="8"/>
        <v>0</v>
      </c>
      <c r="W46" s="8">
        <f t="shared" si="8"/>
        <v>0</v>
      </c>
      <c r="X46" s="8">
        <f t="shared" si="8"/>
        <v>0</v>
      </c>
      <c r="Y46" s="8">
        <f t="shared" si="8"/>
        <v>0</v>
      </c>
      <c r="Z46" s="8">
        <f t="shared" si="8"/>
        <v>0</v>
      </c>
      <c r="AA46" s="8">
        <f t="shared" si="8"/>
        <v>0</v>
      </c>
      <c r="AB46" s="8">
        <f t="shared" si="8"/>
        <v>0</v>
      </c>
      <c r="AC46" s="8">
        <f t="shared" si="8"/>
        <v>0</v>
      </c>
      <c r="AD46" s="8">
        <f t="shared" si="8"/>
        <v>0</v>
      </c>
      <c r="AE46" s="8">
        <f t="shared" si="8"/>
        <v>0</v>
      </c>
      <c r="AF46" s="8">
        <f t="shared" si="8"/>
        <v>0</v>
      </c>
      <c r="AG46" s="8">
        <f t="shared" si="8"/>
        <v>0</v>
      </c>
      <c r="AH46" s="8">
        <f t="shared" si="8"/>
        <v>0</v>
      </c>
    </row>
    <row r="47" spans="1:34" x14ac:dyDescent="0.3">
      <c r="A47" s="1" t="s">
        <v>118</v>
      </c>
      <c r="C47" s="8">
        <f>SUM(C26:C27)</f>
        <v>89.167000000000002</v>
      </c>
      <c r="D47" s="8">
        <f t="shared" ref="D47:AH47" si="9">SUM(D26:D27)</f>
        <v>101.4756</v>
      </c>
      <c r="E47" s="8">
        <f t="shared" si="9"/>
        <v>107.8623</v>
      </c>
      <c r="F47" s="8">
        <f t="shared" si="9"/>
        <v>128.38</v>
      </c>
      <c r="G47" s="8">
        <f t="shared" si="9"/>
        <v>148.83959999999999</v>
      </c>
      <c r="H47" s="8">
        <f t="shared" si="9"/>
        <v>169.19720000000001</v>
      </c>
      <c r="I47" s="8">
        <f t="shared" si="9"/>
        <v>189.3749</v>
      </c>
      <c r="J47" s="8">
        <f t="shared" si="9"/>
        <v>209.52</v>
      </c>
      <c r="K47" s="8">
        <f t="shared" si="9"/>
        <v>229.4682</v>
      </c>
      <c r="L47" s="8">
        <f t="shared" si="9"/>
        <v>249.4008</v>
      </c>
      <c r="M47" s="8">
        <f t="shared" si="9"/>
        <v>269.23140000000001</v>
      </c>
      <c r="N47" s="8">
        <f t="shared" si="9"/>
        <v>300.27699999999999</v>
      </c>
      <c r="O47" s="8">
        <f t="shared" si="9"/>
        <v>325.86649999999997</v>
      </c>
      <c r="P47" s="8">
        <f t="shared" si="9"/>
        <v>354.88300000000004</v>
      </c>
      <c r="Q47" s="8">
        <f t="shared" si="9"/>
        <v>383.78450000000004</v>
      </c>
      <c r="R47" s="8">
        <f t="shared" si="9"/>
        <v>412.57100000000003</v>
      </c>
      <c r="S47" s="8">
        <f t="shared" si="9"/>
        <v>441.24249999999995</v>
      </c>
      <c r="T47" s="8">
        <f t="shared" si="9"/>
        <v>469.79899999999998</v>
      </c>
      <c r="U47" s="8">
        <f t="shared" si="9"/>
        <v>498.26049999999998</v>
      </c>
      <c r="V47" s="8">
        <f t="shared" si="9"/>
        <v>520.47635303568904</v>
      </c>
      <c r="W47" s="8">
        <f t="shared" si="9"/>
        <v>528.29885303568904</v>
      </c>
      <c r="X47" s="8">
        <f t="shared" si="9"/>
        <v>536.00635303568902</v>
      </c>
      <c r="Y47" s="8">
        <f t="shared" si="9"/>
        <v>541.91888330522102</v>
      </c>
      <c r="Z47" s="8">
        <f t="shared" si="9"/>
        <v>539.33346178107502</v>
      </c>
      <c r="AA47" s="8">
        <f t="shared" si="9"/>
        <v>536.96349205060699</v>
      </c>
      <c r="AB47" s="8">
        <f t="shared" si="9"/>
        <v>534.37807052645996</v>
      </c>
      <c r="AC47" s="8">
        <f t="shared" si="9"/>
        <v>532.00810079599205</v>
      </c>
      <c r="AD47" s="8">
        <f t="shared" si="9"/>
        <v>529.63813106552402</v>
      </c>
      <c r="AE47" s="8">
        <f t="shared" si="9"/>
        <v>527.052709541377</v>
      </c>
      <c r="AF47" s="8">
        <f t="shared" si="9"/>
        <v>524.68273981090897</v>
      </c>
      <c r="AG47" s="8">
        <f t="shared" si="9"/>
        <v>450.69171828676201</v>
      </c>
      <c r="AH47" s="8">
        <f t="shared" si="9"/>
        <v>448.435348556294</v>
      </c>
    </row>
    <row r="50" spans="4:7" x14ac:dyDescent="0.3">
      <c r="G50" s="1"/>
    </row>
    <row r="51" spans="4:7" x14ac:dyDescent="0.3">
      <c r="G51" s="1"/>
    </row>
    <row r="52" spans="4:7" x14ac:dyDescent="0.3">
      <c r="D52" s="8"/>
      <c r="E52" s="8"/>
      <c r="F52" s="8"/>
      <c r="G52" s="1"/>
    </row>
    <row r="53" spans="4:7" x14ac:dyDescent="0.3">
      <c r="D53" s="8"/>
      <c r="E53" s="8"/>
      <c r="F53" s="8"/>
      <c r="G53" s="1"/>
    </row>
    <row r="54" spans="4:7" x14ac:dyDescent="0.3">
      <c r="D54" s="8"/>
      <c r="E54" s="8"/>
      <c r="F54" s="8"/>
      <c r="G54" s="1"/>
    </row>
    <row r="55" spans="4:7" x14ac:dyDescent="0.3">
      <c r="D55" s="8"/>
      <c r="E55" s="8"/>
      <c r="F55" s="8"/>
      <c r="G55" s="1"/>
    </row>
    <row r="56" spans="4:7" x14ac:dyDescent="0.3">
      <c r="D56" s="8"/>
      <c r="E56" s="8"/>
      <c r="F56" s="8"/>
      <c r="G56" s="1"/>
    </row>
    <row r="57" spans="4:7" x14ac:dyDescent="0.3">
      <c r="D57" s="8"/>
      <c r="E57" s="8"/>
      <c r="F57" s="8"/>
      <c r="G57" s="1"/>
    </row>
    <row r="58" spans="4:7" x14ac:dyDescent="0.3">
      <c r="D58" s="8"/>
      <c r="E58" s="8"/>
      <c r="F58" s="8"/>
      <c r="G58" s="1"/>
    </row>
    <row r="59" spans="4:7" x14ac:dyDescent="0.3">
      <c r="D59" s="8"/>
      <c r="E59" s="8"/>
      <c r="F59" s="8"/>
      <c r="G5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D7F3-BECA-4890-A326-053AC1751120}">
  <sheetPr>
    <tabColor rgb="FFFFFF66"/>
  </sheetPr>
  <dimension ref="A1:AM32"/>
  <sheetViews>
    <sheetView zoomScale="85" zoomScaleNormal="85" workbookViewId="0">
      <selection activeCell="B30" sqref="B30"/>
    </sheetView>
  </sheetViews>
  <sheetFormatPr defaultRowHeight="14.4" x14ac:dyDescent="0.3"/>
  <cols>
    <col min="1" max="1" width="14" bestFit="1" customWidth="1"/>
    <col min="2" max="4" width="45.44140625" customWidth="1"/>
    <col min="7" max="7" width="49.21875" bestFit="1" customWidth="1"/>
    <col min="8" max="8" width="16.44140625" bestFit="1" customWidth="1"/>
    <col min="26" max="26" width="10.21875" bestFit="1" customWidth="1"/>
    <col min="28" max="28" width="12.77734375" customWidth="1"/>
    <col min="29" max="29" width="13.44140625" customWidth="1"/>
  </cols>
  <sheetData>
    <row r="1" spans="1:39" x14ac:dyDescent="0.3">
      <c r="A1" s="52" t="s">
        <v>144</v>
      </c>
      <c r="B1" s="52" t="s">
        <v>145</v>
      </c>
      <c r="C1" s="53" t="s">
        <v>146</v>
      </c>
      <c r="D1" s="53" t="s">
        <v>147</v>
      </c>
      <c r="G1" s="54"/>
      <c r="H1" s="6">
        <v>2019</v>
      </c>
      <c r="I1" s="6">
        <v>2020</v>
      </c>
      <c r="J1" s="6">
        <v>2021</v>
      </c>
      <c r="K1" s="6">
        <v>2022</v>
      </c>
      <c r="L1" s="6">
        <v>2023</v>
      </c>
      <c r="M1" s="6">
        <v>2024</v>
      </c>
      <c r="N1" s="6">
        <v>2025</v>
      </c>
      <c r="O1" s="6">
        <v>2026</v>
      </c>
      <c r="P1" s="6">
        <v>2027</v>
      </c>
      <c r="Q1" s="6">
        <v>2028</v>
      </c>
      <c r="R1" s="6">
        <v>2029</v>
      </c>
      <c r="S1" s="6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  <c r="AD1" s="6">
        <v>2041</v>
      </c>
      <c r="AE1" s="6">
        <v>2042</v>
      </c>
      <c r="AF1" s="6">
        <v>2043</v>
      </c>
      <c r="AG1" s="6">
        <v>2044</v>
      </c>
      <c r="AH1" s="6">
        <v>2045</v>
      </c>
      <c r="AI1" s="6">
        <v>2046</v>
      </c>
      <c r="AJ1" s="6">
        <v>2047</v>
      </c>
      <c r="AK1" s="6">
        <v>2048</v>
      </c>
      <c r="AL1" s="6">
        <v>2049</v>
      </c>
      <c r="AM1" s="6">
        <v>2050</v>
      </c>
    </row>
    <row r="2" spans="1:39" x14ac:dyDescent="0.3">
      <c r="A2" s="6" t="s">
        <v>89</v>
      </c>
      <c r="B2" s="6" t="s">
        <v>95</v>
      </c>
      <c r="C2" s="55">
        <v>38.799999999999997</v>
      </c>
      <c r="D2" s="55">
        <v>0</v>
      </c>
      <c r="G2" s="60" t="s">
        <v>110</v>
      </c>
      <c r="H2" s="61">
        <f>SUM(AnnualCapacity!C36)*$C$2</f>
        <v>0</v>
      </c>
      <c r="I2" s="61">
        <f>SUM(AnnualCapacity!D36)*$C$2</f>
        <v>0</v>
      </c>
      <c r="J2" s="61">
        <f>SUM(AnnualCapacity!E36)*$C$2</f>
        <v>0</v>
      </c>
      <c r="K2" s="61">
        <f>SUM(AnnualCapacity!F36)*$C$2</f>
        <v>0</v>
      </c>
      <c r="L2" s="61">
        <f>SUM(AnnualCapacity!G36)*$C$2</f>
        <v>0</v>
      </c>
      <c r="M2" s="61">
        <f>SUM(AnnualCapacity!H36)*$C$2</f>
        <v>0</v>
      </c>
      <c r="N2" s="61">
        <f>SUM(AnnualCapacity!I36)*$C$2</f>
        <v>0</v>
      </c>
      <c r="O2" s="61">
        <f>SUM(AnnualCapacity!J36)*$C$2</f>
        <v>0</v>
      </c>
      <c r="P2" s="61">
        <f>SUM(AnnualCapacity!K36)*$C$2</f>
        <v>0</v>
      </c>
      <c r="Q2" s="61">
        <f>SUM(AnnualCapacity!L36)*$C$2</f>
        <v>0</v>
      </c>
      <c r="R2" s="61">
        <f>SUM(AnnualCapacity!M36)*$C$2</f>
        <v>0</v>
      </c>
      <c r="S2" s="61">
        <f>SUM(AnnualCapacity!N36)*$C$2</f>
        <v>0</v>
      </c>
      <c r="T2" s="61">
        <f>SUM(AnnualCapacity!O36)*$C$2</f>
        <v>0</v>
      </c>
      <c r="U2" s="61">
        <f>SUM(AnnualCapacity!P36)*$C$2</f>
        <v>0</v>
      </c>
      <c r="V2" s="61">
        <f>SUM(AnnualCapacity!Q36)*$C$2</f>
        <v>0</v>
      </c>
      <c r="W2" s="61">
        <f>SUM(AnnualCapacity!R36)*$C$2</f>
        <v>0</v>
      </c>
      <c r="X2" s="61">
        <f>SUM(AnnualCapacity!S36)*$C$2</f>
        <v>7.76</v>
      </c>
      <c r="Y2" s="61">
        <f>SUM(AnnualCapacity!T36)*$C$2</f>
        <v>7.76</v>
      </c>
      <c r="Z2" s="61">
        <f>SUM(AnnualCapacity!U36)*$C$2</f>
        <v>7.76</v>
      </c>
      <c r="AA2" s="61">
        <f>SUM(AnnualCapacity!V36)*$C$2</f>
        <v>7.76</v>
      </c>
      <c r="AB2" s="61">
        <f>SUM(AnnualCapacity!W36)*$C$2</f>
        <v>7.76</v>
      </c>
      <c r="AC2" s="61">
        <f>SUM(AnnualCapacity!X36)*$C$2</f>
        <v>7.76</v>
      </c>
      <c r="AD2" s="61">
        <f>SUM(AnnualCapacity!Y36)*$C$2</f>
        <v>7.76</v>
      </c>
      <c r="AE2" s="61">
        <f>SUM(AnnualCapacity!Z36)*$C$2</f>
        <v>7.76</v>
      </c>
      <c r="AF2" s="61">
        <f>SUM(AnnualCapacity!AA36)*$C$2</f>
        <v>7.76</v>
      </c>
      <c r="AG2" s="61">
        <f>SUM(AnnualCapacity!AB36)*$C$2</f>
        <v>7.76</v>
      </c>
      <c r="AH2" s="61">
        <f>SUM(AnnualCapacity!AC36)*$C$2</f>
        <v>7.76</v>
      </c>
      <c r="AI2" s="61">
        <f>SUM(AnnualCapacity!AD36)*$C$2</f>
        <v>17.051345571713334</v>
      </c>
      <c r="AJ2" s="61">
        <f>SUM(AnnualCapacity!AE36)*$C$2</f>
        <v>17.051345571713334</v>
      </c>
      <c r="AK2" s="61">
        <f>SUM(AnnualCapacity!AF36)*$C$2</f>
        <v>17.051345571713295</v>
      </c>
      <c r="AL2" s="61">
        <f>SUM(AnnualCapacity!AG36)*$C$2</f>
        <v>26.751345571713333</v>
      </c>
      <c r="AM2" s="61">
        <f>SUM(AnnualCapacity!AH36)*$C$2</f>
        <v>27.159999999999997</v>
      </c>
    </row>
    <row r="3" spans="1:39" x14ac:dyDescent="0.3">
      <c r="A3" s="6" t="s">
        <v>90</v>
      </c>
      <c r="B3" s="6" t="s">
        <v>96</v>
      </c>
      <c r="C3" s="55">
        <v>38.799999999999997</v>
      </c>
      <c r="D3" s="55">
        <v>0</v>
      </c>
      <c r="G3" s="60" t="s">
        <v>65</v>
      </c>
      <c r="H3" s="61">
        <f>IFERROR(SUM(AnnualCapacity!C37)*$C$4,0)</f>
        <v>0.16</v>
      </c>
      <c r="I3" s="61">
        <f>IFERROR(SUM(AnnualCapacity!D37)*$C$4,0)</f>
        <v>0.18</v>
      </c>
      <c r="J3" s="61">
        <f>IFERROR(SUM(AnnualCapacity!E37)*$C$4,0)</f>
        <v>0.2</v>
      </c>
      <c r="K3" s="61">
        <f>IFERROR(SUM(AnnualCapacity!F37)*$C$4,0)</f>
        <v>0.6</v>
      </c>
      <c r="L3" s="61">
        <f>IFERROR(SUM(AnnualCapacity!G37)*$C$4,0)</f>
        <v>1</v>
      </c>
      <c r="M3" s="61">
        <f>IFERROR(SUM(AnnualCapacity!H37)*$C$4,0)</f>
        <v>1.4</v>
      </c>
      <c r="N3" s="61">
        <f>IFERROR(SUM(AnnualCapacity!I37)*$C$4,0)</f>
        <v>1.4</v>
      </c>
      <c r="O3" s="61">
        <f>IFERROR(SUM(AnnualCapacity!J37)*$C$4,0)</f>
        <v>1.4</v>
      </c>
      <c r="P3" s="61">
        <f>IFERROR(SUM(AnnualCapacity!K37)*$C$4,0)</f>
        <v>1.4</v>
      </c>
      <c r="Q3" s="61">
        <f>IFERROR(SUM(AnnualCapacity!L37)*$C$4,0)</f>
        <v>1.4</v>
      </c>
      <c r="R3" s="61">
        <f>IFERROR(SUM(AnnualCapacity!M37)*$C$4,0)</f>
        <v>1.4</v>
      </c>
      <c r="S3" s="61">
        <f>IFERROR(SUM(AnnualCapacity!N37)*$C$4,0)</f>
        <v>1.4</v>
      </c>
      <c r="T3" s="61">
        <f>IFERROR(SUM(AnnualCapacity!O37)*$C$4,0)</f>
        <v>1.4</v>
      </c>
      <c r="U3" s="61">
        <f>IFERROR(SUM(AnnualCapacity!P37)*$C$4,0)</f>
        <v>1.4</v>
      </c>
      <c r="V3" s="61">
        <f>IFERROR(SUM(AnnualCapacity!Q37)*$C$4,0)</f>
        <v>1.781093234276198</v>
      </c>
      <c r="W3" s="61">
        <f>IFERROR(SUM(AnnualCapacity!R37)*$C$4,0)</f>
        <v>2.1810932342761999</v>
      </c>
      <c r="X3" s="61">
        <f>IFERROR(SUM(AnnualCapacity!S37)*$C$4,0)</f>
        <v>2.5810932342761999</v>
      </c>
      <c r="Y3" s="61">
        <f>IFERROR(SUM(AnnualCapacity!T37)*$C$4,0)</f>
        <v>2.5810932342761999</v>
      </c>
      <c r="Z3" s="61">
        <f>IFERROR(SUM(AnnualCapacity!U37)*$C$4,0)</f>
        <v>2.5810932342761999</v>
      </c>
      <c r="AA3" s="61">
        <f>IFERROR(SUM(AnnualCapacity!V37)*$C$4,0)</f>
        <v>2.5810932342761999</v>
      </c>
      <c r="AB3" s="61">
        <f>IFERROR(SUM(AnnualCapacity!W37)*$C$4,0)</f>
        <v>2.5810932342761999</v>
      </c>
      <c r="AC3" s="61">
        <f>IFERROR(SUM(AnnualCapacity!X37)*$C$4,0)</f>
        <v>2.5810932342761999</v>
      </c>
      <c r="AD3" s="61">
        <f>IFERROR(SUM(AnnualCapacity!Y37)*$C$4,0)</f>
        <v>2.5810932342761999</v>
      </c>
      <c r="AE3" s="61">
        <f>IFERROR(SUM(AnnualCapacity!Z37)*$C$4,0)</f>
        <v>2.5810932342761999</v>
      </c>
      <c r="AF3" s="61">
        <f>IFERROR(SUM(AnnualCapacity!AA37)*$C$4,0)</f>
        <v>2.5810932342761999</v>
      </c>
      <c r="AG3" s="61">
        <f>IFERROR(SUM(AnnualCapacity!AB37)*$C$4,0)</f>
        <v>2.5810932342761999</v>
      </c>
      <c r="AH3" s="61">
        <f>IFERROR(SUM(AnnualCapacity!AC37)*$C$4,0)</f>
        <v>2.5810932342761999</v>
      </c>
      <c r="AI3" s="61">
        <f>IFERROR(SUM(AnnualCapacity!AD37)*$C$4,0)</f>
        <v>2.5810932342761999</v>
      </c>
      <c r="AJ3" s="61">
        <f>IFERROR(SUM(AnnualCapacity!AE37)*$C$4,0)</f>
        <v>2.5810932342761999</v>
      </c>
      <c r="AK3" s="61">
        <f>IFERROR(SUM(AnnualCapacity!AF37)*$C$4,0)</f>
        <v>2.5810932342761999</v>
      </c>
      <c r="AL3" s="61">
        <f>IFERROR(SUM(AnnualCapacity!AG37)*$C$4,0)</f>
        <v>2.5810932342761999</v>
      </c>
      <c r="AM3" s="61">
        <f>IFERROR(SUM(AnnualCapacity!AH37)*$C$4,0)</f>
        <v>2.6423338419277198</v>
      </c>
    </row>
    <row r="4" spans="1:39" x14ac:dyDescent="0.3">
      <c r="A4" s="6" t="s">
        <v>31</v>
      </c>
      <c r="B4" s="6" t="s">
        <v>65</v>
      </c>
      <c r="C4" s="55">
        <v>2</v>
      </c>
      <c r="D4" s="55">
        <v>0</v>
      </c>
      <c r="G4" s="60" t="s">
        <v>112</v>
      </c>
      <c r="H4" s="61">
        <f>SUM(AnnualCapacity!C38)*$C$5</f>
        <v>7.8</v>
      </c>
      <c r="I4" s="61">
        <f>SUM(AnnualCapacity!D38)*$C$5</f>
        <v>7.8</v>
      </c>
      <c r="J4" s="61">
        <f>SUM(AnnualCapacity!E38)*$C$5</f>
        <v>5.64</v>
      </c>
      <c r="K4" s="61">
        <f>SUM(AnnualCapacity!F38)*$C$5</f>
        <v>5.64</v>
      </c>
      <c r="L4" s="61">
        <f>SUM(AnnualCapacity!G38)*$C$5</f>
        <v>7.0399999999999991</v>
      </c>
      <c r="M4" s="61">
        <f>SUM(AnnualCapacity!H38)*$C$5</f>
        <v>1.4</v>
      </c>
      <c r="N4" s="61">
        <f>SUM(AnnualCapacity!I38)*$C$5</f>
        <v>1.4</v>
      </c>
      <c r="O4" s="61">
        <f>SUM(AnnualCapacity!J38)*$C$5</f>
        <v>1.4</v>
      </c>
      <c r="P4" s="61">
        <f>SUM(AnnualCapacity!K38)*$C$5</f>
        <v>1.4</v>
      </c>
      <c r="Q4" s="61">
        <f>SUM(AnnualCapacity!L38)*$C$5</f>
        <v>1.4</v>
      </c>
      <c r="R4" s="61">
        <f>SUM(AnnualCapacity!M38)*$C$5</f>
        <v>0</v>
      </c>
      <c r="S4" s="61">
        <f>SUM(AnnualCapacity!N38)*$C$5</f>
        <v>0</v>
      </c>
      <c r="T4" s="61">
        <f>SUM(AnnualCapacity!O38)*$C$5</f>
        <v>0</v>
      </c>
      <c r="U4" s="61">
        <f>SUM(AnnualCapacity!P38)*$C$5</f>
        <v>0</v>
      </c>
      <c r="V4" s="61">
        <f>SUM(AnnualCapacity!Q38)*$C$5</f>
        <v>0</v>
      </c>
      <c r="W4" s="61">
        <f>SUM(AnnualCapacity!R38)*$C$5</f>
        <v>0</v>
      </c>
      <c r="X4" s="61">
        <f>SUM(AnnualCapacity!S38)*$C$5</f>
        <v>0</v>
      </c>
      <c r="Y4" s="61">
        <f>SUM(AnnualCapacity!T38)*$C$5</f>
        <v>0</v>
      </c>
      <c r="Z4" s="61">
        <f>SUM(AnnualCapacity!U38)*$C$5</f>
        <v>0</v>
      </c>
      <c r="AA4" s="61">
        <f>SUM(AnnualCapacity!V38)*$C$5</f>
        <v>0</v>
      </c>
      <c r="AB4" s="61">
        <f>SUM(AnnualCapacity!W38)*$C$5</f>
        <v>0</v>
      </c>
      <c r="AC4" s="61">
        <f>SUM(AnnualCapacity!X38)*$C$5</f>
        <v>0</v>
      </c>
      <c r="AD4" s="61">
        <f>SUM(AnnualCapacity!Y38)*$C$5</f>
        <v>0</v>
      </c>
      <c r="AE4" s="61">
        <f>SUM(AnnualCapacity!Z38)*$C$5</f>
        <v>0</v>
      </c>
      <c r="AF4" s="61">
        <f>SUM(AnnualCapacity!AA38)*$C$5</f>
        <v>0</v>
      </c>
      <c r="AG4" s="61">
        <f>SUM(AnnualCapacity!AB38)*$C$5</f>
        <v>0</v>
      </c>
      <c r="AH4" s="61">
        <f>SUM(AnnualCapacity!AC38)*$C$5</f>
        <v>0</v>
      </c>
      <c r="AI4" s="61">
        <f>SUM(AnnualCapacity!AD38)*$C$5</f>
        <v>0</v>
      </c>
      <c r="AJ4" s="61">
        <f>SUM(AnnualCapacity!AE38)*$C$5</f>
        <v>0</v>
      </c>
      <c r="AK4" s="61">
        <f>SUM(AnnualCapacity!AF38)*$C$5</f>
        <v>0</v>
      </c>
      <c r="AL4" s="61">
        <f>SUM(AnnualCapacity!AG38)*$C$5</f>
        <v>0</v>
      </c>
      <c r="AM4" s="61">
        <f>SUM(AnnualCapacity!AH38)*$C$5</f>
        <v>0</v>
      </c>
    </row>
    <row r="5" spans="1:39" x14ac:dyDescent="0.3">
      <c r="A5" s="6" t="s">
        <v>32</v>
      </c>
      <c r="B5" s="6" t="s">
        <v>66</v>
      </c>
      <c r="C5" s="55">
        <v>2</v>
      </c>
      <c r="D5" s="55">
        <v>124.2</v>
      </c>
      <c r="G5" s="60" t="s">
        <v>113</v>
      </c>
      <c r="H5" s="61">
        <f>AnnualCapacity!C39*$C$8</f>
        <v>0.52800000000000002</v>
      </c>
      <c r="I5" s="61">
        <f>AnnualCapacity!D39*$C$8</f>
        <v>0.52800000000000002</v>
      </c>
      <c r="J5" s="61">
        <f>AnnualCapacity!E39*$C$8</f>
        <v>0.52800000000000002</v>
      </c>
      <c r="K5" s="61">
        <f>AnnualCapacity!F39*$C$8</f>
        <v>0.52800000000000002</v>
      </c>
      <c r="L5" s="61">
        <f>AnnualCapacity!G39*$C$8</f>
        <v>0.3</v>
      </c>
      <c r="M5" s="61">
        <f>AnnualCapacity!H39*$C$8</f>
        <v>0.3</v>
      </c>
      <c r="N5" s="61">
        <f>AnnualCapacity!I39*$C$8</f>
        <v>0.3</v>
      </c>
      <c r="O5" s="61">
        <f>AnnualCapacity!J39*$C$8</f>
        <v>0.3</v>
      </c>
      <c r="P5" s="61">
        <f>AnnualCapacity!K39*$C$8</f>
        <v>0.3</v>
      </c>
      <c r="Q5" s="61">
        <f>AnnualCapacity!L39*$C$8</f>
        <v>0.3</v>
      </c>
      <c r="R5" s="61">
        <f>AnnualCapacity!M39*$C$8</f>
        <v>0.3</v>
      </c>
      <c r="S5" s="61">
        <f>AnnualCapacity!N39*$C$8</f>
        <v>0.3</v>
      </c>
      <c r="T5" s="61">
        <f>AnnualCapacity!O39*$C$8</f>
        <v>0</v>
      </c>
      <c r="U5" s="61">
        <f>AnnualCapacity!P39*$C$8</f>
        <v>0</v>
      </c>
      <c r="V5" s="61">
        <f>AnnualCapacity!Q39*$C$8</f>
        <v>0</v>
      </c>
      <c r="W5" s="61">
        <f>AnnualCapacity!R39*$C$8</f>
        <v>0</v>
      </c>
      <c r="X5" s="61">
        <f>AnnualCapacity!S39*$C$8</f>
        <v>0</v>
      </c>
      <c r="Y5" s="61">
        <f>AnnualCapacity!T39*$C$8</f>
        <v>0</v>
      </c>
      <c r="Z5" s="61">
        <f>AnnualCapacity!U39*$C$8</f>
        <v>0</v>
      </c>
      <c r="AA5" s="61">
        <f>AnnualCapacity!V39*$C$8</f>
        <v>0</v>
      </c>
      <c r="AB5" s="61">
        <f>AnnualCapacity!W39*$C$8</f>
        <v>0</v>
      </c>
      <c r="AC5" s="61">
        <f>AnnualCapacity!X39*$C$8</f>
        <v>0</v>
      </c>
      <c r="AD5" s="61">
        <f>AnnualCapacity!Y39*$C$8</f>
        <v>0</v>
      </c>
      <c r="AE5" s="61">
        <f>AnnualCapacity!Z39*$C$8</f>
        <v>0</v>
      </c>
      <c r="AF5" s="61">
        <f>AnnualCapacity!AA39*$C$8</f>
        <v>0</v>
      </c>
      <c r="AG5" s="61">
        <f>AnnualCapacity!AB39*$C$8</f>
        <v>0</v>
      </c>
      <c r="AH5" s="61">
        <f>AnnualCapacity!AC39*$C$8</f>
        <v>0</v>
      </c>
      <c r="AI5" s="61">
        <f>AnnualCapacity!AD39*$C$8</f>
        <v>0</v>
      </c>
      <c r="AJ5" s="61">
        <f>AnnualCapacity!AE39*$C$8</f>
        <v>0</v>
      </c>
      <c r="AK5" s="61">
        <f>AnnualCapacity!AF39*$C$8</f>
        <v>0</v>
      </c>
      <c r="AL5" s="61">
        <f>AnnualCapacity!AG39*$C$8</f>
        <v>0</v>
      </c>
      <c r="AM5" s="61">
        <f>AnnualCapacity!AH39*$C$8</f>
        <v>0</v>
      </c>
    </row>
    <row r="6" spans="1:39" x14ac:dyDescent="0.3">
      <c r="A6" s="6" t="s">
        <v>148</v>
      </c>
      <c r="B6" s="6" t="s">
        <v>67</v>
      </c>
      <c r="C6" s="55">
        <v>0.3</v>
      </c>
      <c r="D6" s="55">
        <v>124.2</v>
      </c>
      <c r="G6" s="60" t="s">
        <v>114</v>
      </c>
      <c r="H6" s="61">
        <f>SUM(AnnualCapacity!C40)*$C$9</f>
        <v>288.48599999999999</v>
      </c>
      <c r="I6" s="61">
        <f>SUM(AnnualCapacity!D40)*$C$9</f>
        <v>289.33199999999999</v>
      </c>
      <c r="J6" s="61">
        <f>SUM(AnnualCapacity!E40)*$C$9</f>
        <v>290.178</v>
      </c>
      <c r="K6" s="61">
        <f>SUM(AnnualCapacity!F40)*$C$9</f>
        <v>290.178</v>
      </c>
      <c r="L6" s="61">
        <f>SUM(AnnualCapacity!G40)*$C$9</f>
        <v>290.178</v>
      </c>
      <c r="M6" s="61">
        <f>SUM(AnnualCapacity!H40)*$C$9</f>
        <v>290.178</v>
      </c>
      <c r="N6" s="61">
        <f>SUM(AnnualCapacity!I40)*$C$9</f>
        <v>290.178</v>
      </c>
      <c r="O6" s="61">
        <f>SUM(AnnualCapacity!J40)*$C$9</f>
        <v>290.178</v>
      </c>
      <c r="P6" s="61">
        <f>SUM(AnnualCapacity!K40)*$C$9</f>
        <v>290.178</v>
      </c>
      <c r="Q6" s="61">
        <f>SUM(AnnualCapacity!L40)*$C$9</f>
        <v>290.178</v>
      </c>
      <c r="R6" s="61">
        <f>SUM(AnnualCapacity!M40)*$C$9</f>
        <v>290.178</v>
      </c>
      <c r="S6" s="61">
        <f>SUM(AnnualCapacity!N40)*$C$9</f>
        <v>290.178</v>
      </c>
      <c r="T6" s="61">
        <f>SUM(AnnualCapacity!O40)*$C$9</f>
        <v>290.178</v>
      </c>
      <c r="U6" s="61">
        <f>SUM(AnnualCapacity!P40)*$C$9</f>
        <v>290.178</v>
      </c>
      <c r="V6" s="61">
        <f>SUM(AnnualCapacity!Q40)*$C$9</f>
        <v>290.178</v>
      </c>
      <c r="W6" s="61">
        <f>SUM(AnnualCapacity!R40)*$C$9</f>
        <v>290.178</v>
      </c>
      <c r="X6" s="61">
        <f>SUM(AnnualCapacity!S40)*$C$9</f>
        <v>290.178</v>
      </c>
      <c r="Y6" s="61">
        <f>SUM(AnnualCapacity!T40)*$C$9</f>
        <v>290.178</v>
      </c>
      <c r="Z6" s="61">
        <f>SUM(AnnualCapacity!U40)*$C$9</f>
        <v>290.178</v>
      </c>
      <c r="AA6" s="61">
        <f>SUM(AnnualCapacity!V40)*$C$9</f>
        <v>290.178</v>
      </c>
      <c r="AB6" s="61">
        <f>SUM(AnnualCapacity!W40)*$C$9</f>
        <v>290.178</v>
      </c>
      <c r="AC6" s="61">
        <f>SUM(AnnualCapacity!X40)*$C$9</f>
        <v>290.178</v>
      </c>
      <c r="AD6" s="61">
        <f>SUM(AnnualCapacity!Y40)*$C$9</f>
        <v>290.178</v>
      </c>
      <c r="AE6" s="61">
        <f>SUM(AnnualCapacity!Z40)*$C$9</f>
        <v>290.178</v>
      </c>
      <c r="AF6" s="61">
        <f>SUM(AnnualCapacity!AA40)*$C$9</f>
        <v>290.178</v>
      </c>
      <c r="AG6" s="61">
        <f>SUM(AnnualCapacity!AB40)*$C$9</f>
        <v>290.178</v>
      </c>
      <c r="AH6" s="61">
        <f>SUM(AnnualCapacity!AC40)*$C$9</f>
        <v>290.178</v>
      </c>
      <c r="AI6" s="61">
        <f>SUM(AnnualCapacity!AD40)*$C$9</f>
        <v>290.178</v>
      </c>
      <c r="AJ6" s="61">
        <f>SUM(AnnualCapacity!AE40)*$C$9</f>
        <v>290.178</v>
      </c>
      <c r="AK6" s="61">
        <f>SUM(AnnualCapacity!AF40)*$C$9</f>
        <v>290.178</v>
      </c>
      <c r="AL6" s="61">
        <f>SUM(AnnualCapacity!AG40)*$C$9</f>
        <v>290.178</v>
      </c>
      <c r="AM6" s="61">
        <f>SUM(AnnualCapacity!AH40)*$C$9</f>
        <v>290.178</v>
      </c>
    </row>
    <row r="7" spans="1:39" x14ac:dyDescent="0.3">
      <c r="A7" s="6" t="s">
        <v>149</v>
      </c>
      <c r="B7" s="6" t="s">
        <v>68</v>
      </c>
      <c r="C7" s="55">
        <v>0.3</v>
      </c>
      <c r="D7" s="55">
        <v>0</v>
      </c>
      <c r="G7" s="60" t="s">
        <v>115</v>
      </c>
      <c r="H7" s="61">
        <f>(SUM(AnnualCapacity!C41)-AnnualCapacity!C29)*$C$12</f>
        <v>1.47</v>
      </c>
      <c r="I7" s="61">
        <f>(SUM(AnnualCapacity!D41)-AnnualCapacity!D29)*$C$12</f>
        <v>1.5629999999999999</v>
      </c>
      <c r="J7" s="61">
        <f>(SUM(AnnualCapacity!E41)-AnnualCapacity!E29)*$C$12</f>
        <v>1.5630000000000002</v>
      </c>
      <c r="K7" s="61">
        <f>(SUM(AnnualCapacity!F41)-AnnualCapacity!F29)*$C$12</f>
        <v>1.5630000000000002</v>
      </c>
      <c r="L7" s="61">
        <f>(SUM(AnnualCapacity!G41)-AnnualCapacity!G29)*$C$12</f>
        <v>1.5630000000000002</v>
      </c>
      <c r="M7" s="61">
        <f>(SUM(AnnualCapacity!H41)-AnnualCapacity!H29)*$C$12</f>
        <v>1.5630000000000002</v>
      </c>
      <c r="N7" s="61">
        <f>(SUM(AnnualCapacity!I41)-AnnualCapacity!I29)*$C$12</f>
        <v>1.5630000000000002</v>
      </c>
      <c r="O7" s="61">
        <f>(SUM(AnnualCapacity!J41)-AnnualCapacity!J29)*$C$12</f>
        <v>1.5630000000000002</v>
      </c>
      <c r="P7" s="61">
        <f>(SUM(AnnualCapacity!K41)-AnnualCapacity!K29)*$C$12</f>
        <v>1.5630000000000002</v>
      </c>
      <c r="Q7" s="61">
        <f>(SUM(AnnualCapacity!L41)-AnnualCapacity!L29)*$C$12</f>
        <v>1.5630000000000002</v>
      </c>
      <c r="R7" s="61">
        <f>(SUM(AnnualCapacity!M41)-AnnualCapacity!M29)*$C$12</f>
        <v>1.5630000000000002</v>
      </c>
      <c r="S7" s="61">
        <f>(SUM(AnnualCapacity!N41)-AnnualCapacity!N29)*$C$12</f>
        <v>1.5630000000000002</v>
      </c>
      <c r="T7" s="61">
        <f>(SUM(AnnualCapacity!O41)-AnnualCapacity!O29)*$C$12</f>
        <v>1.5630000000000002</v>
      </c>
      <c r="U7" s="61">
        <f>(SUM(AnnualCapacity!P41)-AnnualCapacity!P29)*$C$12</f>
        <v>1.5630000000000002</v>
      </c>
      <c r="V7" s="61">
        <f>(SUM(AnnualCapacity!Q41)-AnnualCapacity!Q29)*$C$12</f>
        <v>1.5630000000000002</v>
      </c>
      <c r="W7" s="61">
        <f>(SUM(AnnualCapacity!R41)-AnnualCapacity!R29)*$C$12</f>
        <v>1.5630000000000002</v>
      </c>
      <c r="X7" s="61">
        <f>(SUM(AnnualCapacity!S41)-AnnualCapacity!S29)*$C$12</f>
        <v>1.5630000000000002</v>
      </c>
      <c r="Y7" s="61">
        <f>(SUM(AnnualCapacity!T41)-AnnualCapacity!T29)*$C$12</f>
        <v>1.5630000000000002</v>
      </c>
      <c r="Z7" s="61">
        <f>(SUM(AnnualCapacity!U41)-AnnualCapacity!U29)*$C$12</f>
        <v>1.5630000000000002</v>
      </c>
      <c r="AA7" s="61">
        <f>(SUM(AnnualCapacity!V41)-AnnualCapacity!V29)*$C$12</f>
        <v>1.5630000000000002</v>
      </c>
      <c r="AB7" s="61">
        <f>(SUM(AnnualCapacity!W41)-AnnualCapacity!W29)*$C$12</f>
        <v>1.5630000000000002</v>
      </c>
      <c r="AC7" s="61">
        <f>(SUM(AnnualCapacity!X41)-AnnualCapacity!X29)*$C$12</f>
        <v>1.5630000000000002</v>
      </c>
      <c r="AD7" s="61">
        <f>(SUM(AnnualCapacity!Y41)-AnnualCapacity!Y29)*$C$12</f>
        <v>1.5630000000000002</v>
      </c>
      <c r="AE7" s="61">
        <f>(SUM(AnnualCapacity!Z41)-AnnualCapacity!Z29)*$C$12</f>
        <v>1.5630000000000002</v>
      </c>
      <c r="AF7" s="61">
        <f>(SUM(AnnualCapacity!AA41)-AnnualCapacity!AA29)*$C$12</f>
        <v>1.5630000000000002</v>
      </c>
      <c r="AG7" s="61">
        <f>(SUM(AnnualCapacity!AB41)-AnnualCapacity!AB29)*$C$12</f>
        <v>1.5630000000000002</v>
      </c>
      <c r="AH7" s="61">
        <f>(SUM(AnnualCapacity!AC41)-AnnualCapacity!AC29)*$C$12</f>
        <v>1.5630000000000002</v>
      </c>
      <c r="AI7" s="61">
        <f>(SUM(AnnualCapacity!AD41)-AnnualCapacity!AD29)*$C$12</f>
        <v>1.5630000000000002</v>
      </c>
      <c r="AJ7" s="61">
        <f>(SUM(AnnualCapacity!AE41)-AnnualCapacity!AE29)*$C$12</f>
        <v>1.5630000000000002</v>
      </c>
      <c r="AK7" s="61">
        <f>(SUM(AnnualCapacity!AF41)-AnnualCapacity!AF29)*$C$12</f>
        <v>1.5630000000000002</v>
      </c>
      <c r="AL7" s="61">
        <f>(SUM(AnnualCapacity!AG41)-AnnualCapacity!AG29)*$C$12</f>
        <v>1.4286000000000001</v>
      </c>
      <c r="AM7" s="61">
        <f>(SUM(AnnualCapacity!AH41)-AnnualCapacity!AH29)*$C$12</f>
        <v>1.4286000000000001</v>
      </c>
    </row>
    <row r="8" spans="1:39" x14ac:dyDescent="0.3">
      <c r="A8" s="6" t="s">
        <v>34</v>
      </c>
      <c r="B8" s="6" t="s">
        <v>72</v>
      </c>
      <c r="C8" s="55">
        <v>0.3</v>
      </c>
      <c r="D8" s="55">
        <v>0</v>
      </c>
      <c r="G8" s="60" t="s">
        <v>80</v>
      </c>
      <c r="H8" s="61">
        <f>AnnualCapacity!C43*$C$14</f>
        <v>0</v>
      </c>
      <c r="I8" s="61">
        <f>AnnualCapacity!D43*$C$14</f>
        <v>0</v>
      </c>
      <c r="J8" s="61">
        <f>AnnualCapacity!E43*$C$14</f>
        <v>0</v>
      </c>
      <c r="K8" s="61">
        <f>AnnualCapacity!F43*$C$14</f>
        <v>0</v>
      </c>
      <c r="L8" s="61">
        <f>AnnualCapacity!G43*$C$14</f>
        <v>0</v>
      </c>
      <c r="M8" s="61">
        <f>AnnualCapacity!H43*$C$14</f>
        <v>0</v>
      </c>
      <c r="N8" s="61">
        <f>AnnualCapacity!I43*$C$14</f>
        <v>0</v>
      </c>
      <c r="O8" s="61">
        <f>AnnualCapacity!J43*$C$14</f>
        <v>0</v>
      </c>
      <c r="P8" s="61">
        <f>AnnualCapacity!K43*$C$14</f>
        <v>0</v>
      </c>
      <c r="Q8" s="61">
        <f>AnnualCapacity!L43*$C$14</f>
        <v>0</v>
      </c>
      <c r="R8" s="61">
        <f>AnnualCapacity!M43*$C$14</f>
        <v>0</v>
      </c>
      <c r="S8" s="61">
        <f>AnnualCapacity!N43*$C$14</f>
        <v>0</v>
      </c>
      <c r="T8" s="61">
        <f>AnnualCapacity!O43*$C$14</f>
        <v>0</v>
      </c>
      <c r="U8" s="61">
        <f>AnnualCapacity!P43*$C$14</f>
        <v>0</v>
      </c>
      <c r="V8" s="61">
        <f>AnnualCapacity!Q43*$C$14</f>
        <v>0</v>
      </c>
      <c r="W8" s="61">
        <f>AnnualCapacity!R43*$C$14</f>
        <v>0</v>
      </c>
      <c r="X8" s="61">
        <f>AnnualCapacity!S43*$C$14</f>
        <v>0</v>
      </c>
      <c r="Y8" s="61">
        <f>AnnualCapacity!T43*$C$14</f>
        <v>0</v>
      </c>
      <c r="Z8" s="61">
        <f>AnnualCapacity!U43*$C$14</f>
        <v>0</v>
      </c>
      <c r="AA8" s="61">
        <f>AnnualCapacity!V43*$C$14</f>
        <v>0</v>
      </c>
      <c r="AB8" s="61">
        <f>AnnualCapacity!W43*$C$14</f>
        <v>0</v>
      </c>
      <c r="AC8" s="61">
        <f>AnnualCapacity!X43*$C$14</f>
        <v>0</v>
      </c>
      <c r="AD8" s="61">
        <f>AnnualCapacity!Y43*$C$14</f>
        <v>0</v>
      </c>
      <c r="AE8" s="61">
        <f>AnnualCapacity!Z43*$C$14</f>
        <v>0</v>
      </c>
      <c r="AF8" s="61">
        <f>AnnualCapacity!AA43*$C$14</f>
        <v>0</v>
      </c>
      <c r="AG8" s="61">
        <f>AnnualCapacity!AB43*$C$14</f>
        <v>0</v>
      </c>
      <c r="AH8" s="61">
        <f>AnnualCapacity!AC43*$C$14</f>
        <v>0</v>
      </c>
      <c r="AI8" s="61">
        <f>AnnualCapacity!AD43*$C$14</f>
        <v>0</v>
      </c>
      <c r="AJ8" s="61">
        <f>AnnualCapacity!AE43*$C$14</f>
        <v>0</v>
      </c>
      <c r="AK8" s="61">
        <f>AnnualCapacity!AF43*$C$14</f>
        <v>0</v>
      </c>
      <c r="AL8" s="61">
        <f>AnnualCapacity!AG43*$C$14</f>
        <v>0</v>
      </c>
      <c r="AM8" s="61">
        <f>AnnualCapacity!AH43*$C$14</f>
        <v>0</v>
      </c>
    </row>
    <row r="9" spans="1:39" x14ac:dyDescent="0.3">
      <c r="A9" s="6" t="s">
        <v>35</v>
      </c>
      <c r="B9" s="6" t="s">
        <v>73</v>
      </c>
      <c r="C9" s="55">
        <v>84.6</v>
      </c>
      <c r="D9" s="55">
        <v>0</v>
      </c>
      <c r="G9" s="60" t="s">
        <v>101</v>
      </c>
      <c r="H9" s="61">
        <f>AnnualCapacity!C42*$C$15</f>
        <v>83.24799999999999</v>
      </c>
      <c r="I9" s="61">
        <f>AnnualCapacity!D42*$C$15</f>
        <v>98.383999999999986</v>
      </c>
      <c r="J9" s="61">
        <f>AnnualCapacity!E42*$C$15</f>
        <v>120.056</v>
      </c>
      <c r="K9" s="61">
        <f>AnnualCapacity!F42*$C$15</f>
        <v>144.136</v>
      </c>
      <c r="L9" s="61">
        <f>AnnualCapacity!G42*$C$15</f>
        <v>168.21599999999998</v>
      </c>
      <c r="M9" s="61">
        <f>AnnualCapacity!H42*$C$15</f>
        <v>192.29599999999999</v>
      </c>
      <c r="N9" s="61">
        <f>AnnualCapacity!I42*$C$15</f>
        <v>216.376</v>
      </c>
      <c r="O9" s="61">
        <f>AnnualCapacity!J42*$C$15</f>
        <v>240.45599999999999</v>
      </c>
      <c r="P9" s="61">
        <f>AnnualCapacity!K42*$C$15</f>
        <v>264.536</v>
      </c>
      <c r="Q9" s="61">
        <f>AnnualCapacity!L42*$C$15</f>
        <v>288.61599999999999</v>
      </c>
      <c r="R9" s="61">
        <f>AnnualCapacity!M42*$C$15</f>
        <v>309.59999999999997</v>
      </c>
      <c r="S9" s="61">
        <f>AnnualCapacity!N42*$C$15</f>
        <v>309.59999999999997</v>
      </c>
      <c r="T9" s="61">
        <f>AnnualCapacity!O42*$C$15</f>
        <v>335.4</v>
      </c>
      <c r="U9" s="61">
        <f>AnnualCapacity!P42*$C$15</f>
        <v>361.2</v>
      </c>
      <c r="V9" s="61">
        <f>AnnualCapacity!Q42*$C$15</f>
        <v>387</v>
      </c>
      <c r="W9" s="61">
        <f>AnnualCapacity!R42*$C$15</f>
        <v>412.79999999999995</v>
      </c>
      <c r="X9" s="61">
        <f>AnnualCapacity!S42*$C$15</f>
        <v>438.59999999999997</v>
      </c>
      <c r="Y9" s="61">
        <f>AnnualCapacity!T42*$C$15</f>
        <v>464.4</v>
      </c>
      <c r="Z9" s="61">
        <f>AnnualCapacity!U42*$C$15</f>
        <v>490.2</v>
      </c>
      <c r="AA9" s="61">
        <f>AnnualCapacity!V42*$C$15</f>
        <v>516</v>
      </c>
      <c r="AB9" s="61">
        <f>AnnualCapacity!W42*$C$15</f>
        <v>541.79999999999995</v>
      </c>
      <c r="AC9" s="61">
        <f>AnnualCapacity!X42*$C$15</f>
        <v>567.6</v>
      </c>
      <c r="AD9" s="61">
        <f>AnnualCapacity!Y42*$C$15</f>
        <v>593.4</v>
      </c>
      <c r="AE9" s="61">
        <f>AnnualCapacity!Z42*$C$15</f>
        <v>619.19999999999993</v>
      </c>
      <c r="AF9" s="61">
        <f>AnnualCapacity!AA42*$C$15</f>
        <v>645</v>
      </c>
      <c r="AG9" s="61">
        <f>AnnualCapacity!AB42*$C$15</f>
        <v>670.8</v>
      </c>
      <c r="AH9" s="61">
        <f>AnnualCapacity!AC42*$C$15</f>
        <v>696.6</v>
      </c>
      <c r="AI9" s="61">
        <f>AnnualCapacity!AD42*$C$15</f>
        <v>722.4</v>
      </c>
      <c r="AJ9" s="61">
        <f>AnnualCapacity!AE42*$C$15</f>
        <v>748.19999999999993</v>
      </c>
      <c r="AK9" s="61">
        <f>AnnualCapacity!AF42*$C$15</f>
        <v>774</v>
      </c>
      <c r="AL9" s="61">
        <f>AnnualCapacity!AG42*$C$15</f>
        <v>481.59999999999997</v>
      </c>
      <c r="AM9" s="61">
        <f>AnnualCapacity!AH42*$C$15</f>
        <v>481.59999999999997</v>
      </c>
    </row>
    <row r="10" spans="1:39" x14ac:dyDescent="0.3">
      <c r="A10" s="6" t="s">
        <v>36</v>
      </c>
      <c r="B10" s="6" t="s">
        <v>99</v>
      </c>
      <c r="C10" s="55">
        <v>84.6</v>
      </c>
      <c r="D10" s="55">
        <v>0</v>
      </c>
      <c r="G10" s="60" t="s">
        <v>81</v>
      </c>
      <c r="H10" s="61">
        <f>AnnualCapacity!C46*$C$16</f>
        <v>1329.5630000000001</v>
      </c>
      <c r="I10" s="61">
        <f>AnnualCapacity!D46*$C$16</f>
        <v>1517.3960000000002</v>
      </c>
      <c r="J10" s="61">
        <f>AnnualCapacity!E46*$C$16</f>
        <v>1616.837</v>
      </c>
      <c r="K10" s="61">
        <f>AnnualCapacity!F46*$C$16</f>
        <v>1929.8920000000001</v>
      </c>
      <c r="L10" s="61">
        <f>AnnualCapacity!G46*$C$16</f>
        <v>2242.9470000000001</v>
      </c>
      <c r="M10" s="61">
        <f>AnnualCapacity!H46*$C$16</f>
        <v>2556.0020000000004</v>
      </c>
      <c r="N10" s="61">
        <f>AnnualCapacity!I46*$C$16</f>
        <v>2869.0570000000002</v>
      </c>
      <c r="O10" s="61">
        <f>AnnualCapacity!J46*$C$16</f>
        <v>3182.1120000000005</v>
      </c>
      <c r="P10" s="61">
        <f>AnnualCapacity!K46*$C$16</f>
        <v>3495.1670000000004</v>
      </c>
      <c r="Q10" s="61">
        <f>AnnualCapacity!L46*$C$16</f>
        <v>3808.2220000000002</v>
      </c>
      <c r="R10" s="61">
        <f>AnnualCapacity!M46*$C$16</f>
        <v>4121.277</v>
      </c>
      <c r="S10" s="61">
        <f>AnnualCapacity!N46*$C$16</f>
        <v>4419.6000000000004</v>
      </c>
      <c r="T10" s="61">
        <f>AnnualCapacity!O46*$C$16</f>
        <v>4732.6549999999997</v>
      </c>
      <c r="U10" s="61">
        <f>AnnualCapacity!P46*$C$16</f>
        <v>5045.71</v>
      </c>
      <c r="V10" s="61">
        <f>AnnualCapacity!Q46*$C$16</f>
        <v>5358.7650000000003</v>
      </c>
      <c r="W10" s="61">
        <f>AnnualCapacity!R46*$C$16</f>
        <v>5671.8200000000006</v>
      </c>
      <c r="X10" s="61">
        <f>AnnualCapacity!S46*$C$16</f>
        <v>5984.875</v>
      </c>
      <c r="Y10" s="61">
        <f>AnnualCapacity!T46*$C$16</f>
        <v>6297.93</v>
      </c>
      <c r="Z10" s="61">
        <f>AnnualCapacity!U46*$C$16</f>
        <v>6610.9849999999997</v>
      </c>
      <c r="AA10" s="61">
        <f>AnnualCapacity!V46*$C$16</f>
        <v>6830.1895611939972</v>
      </c>
      <c r="AB10" s="61">
        <f>AnnualCapacity!W46*$C$16</f>
        <v>6830.1895611939972</v>
      </c>
      <c r="AC10" s="61">
        <f>AnnualCapacity!X46*$C$16</f>
        <v>6830.1895611939972</v>
      </c>
      <c r="AD10" s="61">
        <f>AnnualCapacity!Y46*$C$16</f>
        <v>6830.1895611939972</v>
      </c>
      <c r="AE10" s="61">
        <f>AnnualCapacity!Z46*$C$16</f>
        <v>6830.1895611939972</v>
      </c>
      <c r="AF10" s="61">
        <f>AnnualCapacity!AA46*$C$16</f>
        <v>6830.1895611939972</v>
      </c>
      <c r="AG10" s="61">
        <f>AnnualCapacity!AB46*$C$16</f>
        <v>6830.1895611939972</v>
      </c>
      <c r="AH10" s="61">
        <f>AnnualCapacity!AC46*$C$16</f>
        <v>6830.1895611939972</v>
      </c>
      <c r="AI10" s="61">
        <f>AnnualCapacity!AD46*$C$16</f>
        <v>6830.1895611939972</v>
      </c>
      <c r="AJ10" s="61">
        <f>AnnualCapacity!AE46*$C$16</f>
        <v>6830.1895611939972</v>
      </c>
      <c r="AK10" s="61">
        <f>AnnualCapacity!AF46*$C$16</f>
        <v>6830.1895611939972</v>
      </c>
      <c r="AL10" s="61">
        <f>AnnualCapacity!AG46*$C$16</f>
        <v>6629.4000000000005</v>
      </c>
      <c r="AM10" s="61">
        <f>AnnualCapacity!AH46*$C$16</f>
        <v>6629.4000000000005</v>
      </c>
    </row>
    <row r="11" spans="1:39" x14ac:dyDescent="0.3">
      <c r="A11" s="6" t="s">
        <v>37</v>
      </c>
      <c r="B11" s="6" t="s">
        <v>100</v>
      </c>
      <c r="C11" s="55">
        <v>84.6</v>
      </c>
      <c r="D11" s="55">
        <v>0</v>
      </c>
      <c r="G11" s="60" t="s">
        <v>150</v>
      </c>
      <c r="H11" s="61">
        <f>AnnualCapacity!C29*$C$17</f>
        <v>0.46800000000000003</v>
      </c>
      <c r="I11" s="61">
        <f>AnnualCapacity!D29*$C$17</f>
        <v>0.47199999999999998</v>
      </c>
      <c r="J11" s="61">
        <f>AnnualCapacity!E29*$C$17</f>
        <v>0.47599999999999998</v>
      </c>
      <c r="K11" s="61">
        <f>AnnualCapacity!F29*$C$17</f>
        <v>0.47599999999999998</v>
      </c>
      <c r="L11" s="61">
        <f>AnnualCapacity!G29*$C$17</f>
        <v>0.47599999999999998</v>
      </c>
      <c r="M11" s="61">
        <f>AnnualCapacity!H29*$C$17</f>
        <v>0.47599999999999998</v>
      </c>
      <c r="N11" s="61">
        <f>AnnualCapacity!I29*$C$17</f>
        <v>0.47599999999999998</v>
      </c>
      <c r="O11" s="61">
        <f>AnnualCapacity!J29*$C$17</f>
        <v>0.47599999999999998</v>
      </c>
      <c r="P11" s="61">
        <f>AnnualCapacity!K29*$C$17</f>
        <v>0.47599999999999998</v>
      </c>
      <c r="Q11" s="61">
        <f>AnnualCapacity!L29*$C$17</f>
        <v>0.47599999999999998</v>
      </c>
      <c r="R11" s="61">
        <f>AnnualCapacity!M29*$C$17</f>
        <v>0.47599999999999998</v>
      </c>
      <c r="S11" s="61">
        <f>AnnualCapacity!N29*$C$17</f>
        <v>0.47599999999999998</v>
      </c>
      <c r="T11" s="61">
        <f>AnnualCapacity!O29*$C$17</f>
        <v>0.47599999999999998</v>
      </c>
      <c r="U11" s="61">
        <f>AnnualCapacity!P29*$C$17</f>
        <v>0.47599999999999998</v>
      </c>
      <c r="V11" s="61">
        <f>AnnualCapacity!Q29*$C$17</f>
        <v>0.47599999999999998</v>
      </c>
      <c r="W11" s="61">
        <f>AnnualCapacity!R29*$C$17</f>
        <v>0.47599999999999998</v>
      </c>
      <c r="X11" s="61">
        <f>AnnualCapacity!S29*$C$17</f>
        <v>0.47599999999999998</v>
      </c>
      <c r="Y11" s="61">
        <f>AnnualCapacity!T29*$C$17</f>
        <v>0.47599999999999998</v>
      </c>
      <c r="Z11" s="61">
        <f>AnnualCapacity!U29*$C$17</f>
        <v>0.47599999999999998</v>
      </c>
      <c r="AA11" s="61">
        <f>AnnualCapacity!V29*$C$17</f>
        <v>0.47599999999999998</v>
      </c>
      <c r="AB11" s="61">
        <f>AnnualCapacity!W29*$C$17</f>
        <v>0.47599999999999998</v>
      </c>
      <c r="AC11" s="61">
        <f>AnnualCapacity!X29*$C$17</f>
        <v>0.47599999999999998</v>
      </c>
      <c r="AD11" s="61">
        <f>AnnualCapacity!Y29*$C$17</f>
        <v>0.47599999999999998</v>
      </c>
      <c r="AE11" s="61">
        <f>AnnualCapacity!Z29*$C$17</f>
        <v>0.47599999999999998</v>
      </c>
      <c r="AF11" s="61">
        <f>AnnualCapacity!AA29*$C$17</f>
        <v>0.47599999999999998</v>
      </c>
      <c r="AG11" s="61">
        <f>AnnualCapacity!AB29*$C$17</f>
        <v>0.47599999999999998</v>
      </c>
      <c r="AH11" s="61">
        <f>AnnualCapacity!AC29*$C$17</f>
        <v>0.47599999999999998</v>
      </c>
      <c r="AI11" s="61">
        <f>AnnualCapacity!AD29*$C$17</f>
        <v>0.47599999999999998</v>
      </c>
      <c r="AJ11" s="61">
        <f>AnnualCapacity!AE29*$C$17</f>
        <v>0.47599999999999998</v>
      </c>
      <c r="AK11" s="61">
        <f>AnnualCapacity!AF29*$C$17</f>
        <v>0.47599999999999998</v>
      </c>
      <c r="AL11" s="61">
        <f>AnnualCapacity!AG29*$C$17</f>
        <v>0.47599999999999998</v>
      </c>
      <c r="AM11" s="61">
        <f>AnnualCapacity!AH29*$C$17</f>
        <v>0.47599999999999998</v>
      </c>
    </row>
    <row r="12" spans="1:39" x14ac:dyDescent="0.3">
      <c r="A12" s="6" t="s">
        <v>38</v>
      </c>
      <c r="B12" s="6" t="s">
        <v>76</v>
      </c>
      <c r="C12" s="55">
        <v>0.3</v>
      </c>
      <c r="D12" s="55">
        <v>144</v>
      </c>
      <c r="G12" s="6" t="s">
        <v>151</v>
      </c>
      <c r="H12" s="30">
        <f>SUM(H2:H11)</f>
        <v>1711.7230000000002</v>
      </c>
      <c r="I12" s="30">
        <f t="shared" ref="I12:AM12" si="0">SUM(I2:I11)</f>
        <v>1915.655</v>
      </c>
      <c r="J12" s="30">
        <f t="shared" si="0"/>
        <v>2035.4780000000001</v>
      </c>
      <c r="K12" s="30">
        <f t="shared" si="0"/>
        <v>2373.0130000000004</v>
      </c>
      <c r="L12" s="30">
        <f t="shared" si="0"/>
        <v>2711.7200000000003</v>
      </c>
      <c r="M12" s="30">
        <f t="shared" si="0"/>
        <v>3043.6150000000007</v>
      </c>
      <c r="N12" s="30">
        <f t="shared" si="0"/>
        <v>3380.7500000000005</v>
      </c>
      <c r="O12" s="30">
        <f t="shared" si="0"/>
        <v>3717.8850000000007</v>
      </c>
      <c r="P12" s="30">
        <f t="shared" si="0"/>
        <v>4055.0200000000004</v>
      </c>
      <c r="Q12" s="30">
        <f t="shared" si="0"/>
        <v>4392.1549999999997</v>
      </c>
      <c r="R12" s="30">
        <f t="shared" si="0"/>
        <v>4724.7939999999999</v>
      </c>
      <c r="S12" s="30">
        <f t="shared" si="0"/>
        <v>5023.1170000000002</v>
      </c>
      <c r="T12" s="30">
        <f t="shared" si="0"/>
        <v>5361.6719999999996</v>
      </c>
      <c r="U12" s="30">
        <f t="shared" si="0"/>
        <v>5700.5269999999991</v>
      </c>
      <c r="V12" s="30">
        <f t="shared" si="0"/>
        <v>6039.7630932342763</v>
      </c>
      <c r="W12" s="30">
        <f t="shared" si="0"/>
        <v>6379.0180932342764</v>
      </c>
      <c r="X12" s="30">
        <f t="shared" si="0"/>
        <v>6726.0330932342758</v>
      </c>
      <c r="Y12" s="30">
        <f t="shared" si="0"/>
        <v>7064.8880932342763</v>
      </c>
      <c r="Z12" s="30">
        <f t="shared" si="0"/>
        <v>7403.743093234275</v>
      </c>
      <c r="AA12" s="30">
        <f t="shared" si="0"/>
        <v>7648.7476544282727</v>
      </c>
      <c r="AB12" s="30">
        <f t="shared" si="0"/>
        <v>7674.5476544282728</v>
      </c>
      <c r="AC12" s="30">
        <f t="shared" si="0"/>
        <v>7700.347654428273</v>
      </c>
      <c r="AD12" s="30">
        <f t="shared" si="0"/>
        <v>7726.1476544282732</v>
      </c>
      <c r="AE12" s="30">
        <f t="shared" si="0"/>
        <v>7751.9476544282725</v>
      </c>
      <c r="AF12" s="30">
        <f t="shared" si="0"/>
        <v>7777.7476544282727</v>
      </c>
      <c r="AG12" s="30">
        <f t="shared" si="0"/>
        <v>7803.5476544282728</v>
      </c>
      <c r="AH12" s="30">
        <f t="shared" si="0"/>
        <v>7829.347654428273</v>
      </c>
      <c r="AI12" s="30">
        <f t="shared" si="0"/>
        <v>7864.4389999999867</v>
      </c>
      <c r="AJ12" s="30">
        <f t="shared" si="0"/>
        <v>7890.2389999999859</v>
      </c>
      <c r="AK12" s="30">
        <f t="shared" si="0"/>
        <v>7916.0389999999861</v>
      </c>
      <c r="AL12" s="30">
        <f t="shared" si="0"/>
        <v>7432.4150388059898</v>
      </c>
      <c r="AM12" s="30">
        <f t="shared" si="0"/>
        <v>7432.8849338419277</v>
      </c>
    </row>
    <row r="13" spans="1:39" x14ac:dyDescent="0.3">
      <c r="A13" s="6" t="s">
        <v>39</v>
      </c>
      <c r="B13" s="6" t="s">
        <v>77</v>
      </c>
      <c r="C13" s="55">
        <v>0.3</v>
      </c>
      <c r="D13" s="55">
        <v>144</v>
      </c>
      <c r="G13" s="6" t="s">
        <v>152</v>
      </c>
      <c r="H13" s="30">
        <v>1711.723</v>
      </c>
      <c r="I13" s="30">
        <v>1915.655</v>
      </c>
      <c r="J13" s="30">
        <v>2035.4780000000001</v>
      </c>
      <c r="K13" s="30">
        <v>2262.1640000000002</v>
      </c>
      <c r="L13" s="30">
        <v>2394.2958157098087</v>
      </c>
      <c r="M13" s="30">
        <v>2519.658815709809</v>
      </c>
      <c r="N13" s="30">
        <v>2650.5868157098084</v>
      </c>
      <c r="O13" s="30">
        <v>2781.5148157098088</v>
      </c>
      <c r="P13" s="30">
        <v>2912.5178157098089</v>
      </c>
      <c r="Q13" s="30">
        <v>3043.5208157098091</v>
      </c>
      <c r="R13" s="30">
        <v>3173.1238157098087</v>
      </c>
      <c r="S13" s="30">
        <v>3377.5312735652965</v>
      </c>
      <c r="T13" s="30">
        <v>3638.7982735652963</v>
      </c>
      <c r="U13" s="30">
        <v>3900.0652735652961</v>
      </c>
      <c r="V13" s="30">
        <v>4161.3322735652955</v>
      </c>
      <c r="W13" s="30">
        <v>4415.05475352341</v>
      </c>
      <c r="X13" s="30">
        <v>4654.6497535234093</v>
      </c>
      <c r="Y13" s="30">
        <v>4894.2447535234087</v>
      </c>
      <c r="Z13" s="30">
        <v>5133.8397535234099</v>
      </c>
      <c r="AA13" s="30">
        <v>5373.4347535234092</v>
      </c>
      <c r="AB13" s="30">
        <v>5613.0297535234095</v>
      </c>
      <c r="AC13" s="30">
        <v>5852.6247535234097</v>
      </c>
      <c r="AD13" s="30">
        <v>6092.2197535234091</v>
      </c>
      <c r="AE13" s="30">
        <v>6332.6607535234089</v>
      </c>
      <c r="AF13" s="30">
        <v>6573.1017535234096</v>
      </c>
      <c r="AG13" s="30">
        <v>6814.3887535234089</v>
      </c>
      <c r="AH13" s="30">
        <v>7055.6757535234092</v>
      </c>
      <c r="AI13" s="30">
        <v>7311.1397727596805</v>
      </c>
      <c r="AJ13" s="30">
        <v>7575.0197727596815</v>
      </c>
      <c r="AK13" s="30">
        <v>7838.9747727596814</v>
      </c>
      <c r="AL13" s="30">
        <v>6688.8954611677818</v>
      </c>
      <c r="AM13" s="30">
        <v>6764.294681949993</v>
      </c>
    </row>
    <row r="14" spans="1:39" x14ac:dyDescent="0.3">
      <c r="A14" s="6" t="s">
        <v>40</v>
      </c>
      <c r="B14" s="6" t="s">
        <v>80</v>
      </c>
      <c r="C14" s="55">
        <v>30</v>
      </c>
      <c r="D14" s="55">
        <v>0</v>
      </c>
      <c r="H14" s="8">
        <f>MAX(H12:AM12)</f>
        <v>7916.0389999999861</v>
      </c>
      <c r="I14" s="8">
        <v>7913.99</v>
      </c>
      <c r="J14" s="8">
        <f>I14-H14</f>
        <v>-2.0489999999863358</v>
      </c>
    </row>
    <row r="15" spans="1:39" ht="15" thickBot="1" x14ac:dyDescent="0.35">
      <c r="A15" s="6" t="s">
        <v>41</v>
      </c>
      <c r="B15" s="6" t="s">
        <v>101</v>
      </c>
      <c r="C15" s="55">
        <v>34.4</v>
      </c>
      <c r="D15" s="55">
        <v>0</v>
      </c>
      <c r="G15" s="1"/>
      <c r="H15" s="8">
        <v>4390</v>
      </c>
      <c r="X15" s="19">
        <f>X12-X13</f>
        <v>2071.3833397108665</v>
      </c>
    </row>
    <row r="16" spans="1:39" ht="15" thickBot="1" x14ac:dyDescent="0.35">
      <c r="A16" s="6" t="s">
        <v>43</v>
      </c>
      <c r="B16" s="6" t="s">
        <v>81</v>
      </c>
      <c r="C16" s="55">
        <v>368.3</v>
      </c>
      <c r="D16" s="55">
        <v>0</v>
      </c>
      <c r="G16" s="1"/>
      <c r="H16" s="62" t="s">
        <v>154</v>
      </c>
      <c r="K16" s="19">
        <f>X12-K12</f>
        <v>4353.0200932342759</v>
      </c>
      <c r="P16" t="s">
        <v>153</v>
      </c>
      <c r="X16" s="19">
        <f>X10/X12</f>
        <v>0.88980754585049426</v>
      </c>
    </row>
    <row r="17" spans="1:31" x14ac:dyDescent="0.3">
      <c r="A17" s="6" t="s">
        <v>92</v>
      </c>
      <c r="B17" s="6" t="s">
        <v>103</v>
      </c>
      <c r="C17" s="55">
        <v>2</v>
      </c>
      <c r="D17" s="55">
        <v>144</v>
      </c>
      <c r="X17" s="19">
        <f>X12/X13-1</f>
        <v>0.44501379252926609</v>
      </c>
      <c r="Z17" s="19">
        <f>X13*(1+X17)</f>
        <v>6726.0330932342758</v>
      </c>
    </row>
    <row r="18" spans="1:31" x14ac:dyDescent="0.3">
      <c r="H18" s="63">
        <f>MAX(H12:AM12)</f>
        <v>7916.0389999999861</v>
      </c>
      <c r="U18" s="55"/>
    </row>
    <row r="19" spans="1:31" ht="15" thickBot="1" x14ac:dyDescent="0.35">
      <c r="H19" s="19">
        <f>H18+H15</f>
        <v>12306.038999999986</v>
      </c>
    </row>
    <row r="20" spans="1:31" x14ac:dyDescent="0.3">
      <c r="D20" s="56">
        <v>3937</v>
      </c>
      <c r="U20" s="19"/>
    </row>
    <row r="21" spans="1:31" x14ac:dyDescent="0.3">
      <c r="D21" s="57">
        <v>318</v>
      </c>
    </row>
    <row r="22" spans="1:31" ht="15" thickBot="1" x14ac:dyDescent="0.35">
      <c r="D22" s="58">
        <v>355</v>
      </c>
    </row>
    <row r="24" spans="1:31" x14ac:dyDescent="0.3">
      <c r="G24" s="1"/>
      <c r="Z24" s="7">
        <v>131957</v>
      </c>
      <c r="AA24">
        <v>76000</v>
      </c>
      <c r="AB24" s="19">
        <v>41000</v>
      </c>
      <c r="AC24" s="19">
        <f>AB24/Z24</f>
        <v>0.3107072758550134</v>
      </c>
      <c r="AD24">
        <v>71500</v>
      </c>
      <c r="AE24" s="19">
        <f>AD24/Z24</f>
        <v>0.54184317618618183</v>
      </c>
    </row>
    <row r="25" spans="1:31" x14ac:dyDescent="0.3">
      <c r="A25" s="1"/>
      <c r="B25" s="1"/>
      <c r="C25" s="59"/>
      <c r="D25" s="59"/>
      <c r="G25" s="1"/>
      <c r="Z25" s="7">
        <f>Z27-Z26</f>
        <v>3687</v>
      </c>
    </row>
    <row r="26" spans="1:31" x14ac:dyDescent="0.3">
      <c r="G26" s="1"/>
      <c r="Z26" s="6">
        <v>1930</v>
      </c>
      <c r="AC26">
        <f>AA24*AE24</f>
        <v>41180.081390149819</v>
      </c>
    </row>
    <row r="27" spans="1:31" x14ac:dyDescent="0.3">
      <c r="A27" s="1"/>
      <c r="B27" s="1"/>
      <c r="C27" s="59"/>
      <c r="D27" s="59"/>
      <c r="G27" s="1"/>
      <c r="I27">
        <v>4655</v>
      </c>
      <c r="Z27" s="7">
        <v>5617</v>
      </c>
    </row>
    <row r="28" spans="1:31" x14ac:dyDescent="0.3">
      <c r="A28" s="1"/>
      <c r="B28" s="1"/>
      <c r="C28" s="59"/>
      <c r="D28" s="59"/>
      <c r="G28" s="1"/>
      <c r="Z28" s="7">
        <f>Z27/Z24</f>
        <v>4.2566896792136835E-2</v>
      </c>
      <c r="AC28" s="19">
        <v>76226</v>
      </c>
    </row>
    <row r="29" spans="1:31" x14ac:dyDescent="0.3">
      <c r="A29" s="1"/>
      <c r="B29" s="1"/>
      <c r="C29" s="59"/>
      <c r="D29" s="59"/>
      <c r="G29" s="1"/>
      <c r="P29">
        <v>4235</v>
      </c>
      <c r="Z29" s="7"/>
    </row>
    <row r="30" spans="1:31" x14ac:dyDescent="0.3">
      <c r="A30" s="1"/>
      <c r="B30" s="1"/>
      <c r="C30" s="59"/>
      <c r="D30" s="59"/>
      <c r="G30" s="1"/>
      <c r="P30">
        <v>389</v>
      </c>
      <c r="Z30" s="7">
        <v>396</v>
      </c>
    </row>
    <row r="31" spans="1:31" x14ac:dyDescent="0.3">
      <c r="A31" s="1"/>
      <c r="B31" s="1"/>
      <c r="C31" s="59"/>
      <c r="D31" s="59"/>
      <c r="P31">
        <v>388</v>
      </c>
      <c r="Z31" s="7">
        <v>357</v>
      </c>
    </row>
    <row r="32" spans="1:31" x14ac:dyDescent="0.3">
      <c r="A32" s="1"/>
      <c r="B32" s="1"/>
      <c r="C32" s="59"/>
      <c r="D32" s="59"/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7442-AAF2-4ABF-B00D-2052685D9C04}">
  <dimension ref="A1:AG26"/>
  <sheetViews>
    <sheetView workbookViewId="0">
      <selection activeCell="A17" sqref="A17"/>
    </sheetView>
  </sheetViews>
  <sheetFormatPr defaultRowHeight="14.4" x14ac:dyDescent="0.3"/>
  <cols>
    <col min="1" max="1" width="21.5546875" bestFit="1" customWidth="1"/>
    <col min="2" max="2" width="17" bestFit="1" customWidth="1"/>
    <col min="3" max="3" width="13.21875" bestFit="1" customWidth="1"/>
  </cols>
  <sheetData>
    <row r="1" spans="1:33" x14ac:dyDescent="0.3">
      <c r="A1" s="69" t="s">
        <v>169</v>
      </c>
      <c r="B1" s="69">
        <v>2019</v>
      </c>
      <c r="C1" s="69">
        <v>2020</v>
      </c>
      <c r="D1" s="69">
        <v>2021</v>
      </c>
      <c r="E1" s="69">
        <v>2022</v>
      </c>
      <c r="F1" s="69">
        <v>2023</v>
      </c>
      <c r="G1" s="69">
        <v>2024</v>
      </c>
      <c r="H1" s="69">
        <v>2025</v>
      </c>
      <c r="I1" s="69">
        <v>2026</v>
      </c>
      <c r="J1" s="69">
        <v>2027</v>
      </c>
      <c r="K1" s="69">
        <v>2028</v>
      </c>
      <c r="L1" s="69">
        <v>2029</v>
      </c>
      <c r="M1" s="69">
        <v>2030</v>
      </c>
      <c r="N1" s="69">
        <v>2031</v>
      </c>
      <c r="O1" s="69">
        <v>2032</v>
      </c>
      <c r="P1" s="69">
        <v>2033</v>
      </c>
      <c r="Q1" s="69">
        <v>2034</v>
      </c>
      <c r="R1" s="69">
        <v>2035</v>
      </c>
      <c r="S1" s="69">
        <v>2036</v>
      </c>
      <c r="T1" s="69">
        <v>2037</v>
      </c>
      <c r="U1" s="69">
        <v>2038</v>
      </c>
      <c r="V1" s="69">
        <v>2039</v>
      </c>
      <c r="W1" s="69">
        <v>2040</v>
      </c>
      <c r="X1" s="69">
        <v>2041</v>
      </c>
      <c r="Y1" s="69">
        <v>2042</v>
      </c>
      <c r="Z1" s="69">
        <v>2043</v>
      </c>
      <c r="AA1" s="69">
        <v>2044</v>
      </c>
      <c r="AB1" s="69">
        <v>2045</v>
      </c>
      <c r="AC1" s="69">
        <v>2046</v>
      </c>
      <c r="AD1" s="69">
        <v>2047</v>
      </c>
      <c r="AE1" s="69">
        <v>2048</v>
      </c>
      <c r="AF1" s="69">
        <v>2049</v>
      </c>
      <c r="AG1" s="69">
        <v>2050</v>
      </c>
    </row>
    <row r="2" spans="1:33" x14ac:dyDescent="0.3">
      <c r="A2" s="7" t="s">
        <v>89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7.76</v>
      </c>
      <c r="S2" s="7">
        <v>7.76</v>
      </c>
      <c r="T2" s="7">
        <v>7.76</v>
      </c>
      <c r="U2" s="7">
        <v>7.76</v>
      </c>
      <c r="V2" s="7">
        <v>7.76</v>
      </c>
      <c r="W2" s="7">
        <v>7.76</v>
      </c>
      <c r="X2" s="7">
        <v>7.76</v>
      </c>
      <c r="Y2" s="7">
        <v>7.76</v>
      </c>
      <c r="Z2" s="7">
        <v>7.76</v>
      </c>
      <c r="AA2" s="7">
        <v>7.76</v>
      </c>
      <c r="AB2" s="7">
        <v>7.76</v>
      </c>
      <c r="AC2" s="7">
        <v>7.76</v>
      </c>
      <c r="AD2" s="7">
        <v>7.76</v>
      </c>
      <c r="AE2" s="7">
        <v>7.76</v>
      </c>
      <c r="AF2" s="7">
        <v>7.76</v>
      </c>
      <c r="AG2" s="7">
        <v>7.76</v>
      </c>
    </row>
    <row r="3" spans="1:33" x14ac:dyDescent="0.3">
      <c r="A3" s="7" t="s">
        <v>90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1.86904290047885</v>
      </c>
      <c r="S3" s="7">
        <v>1.86904290047885</v>
      </c>
      <c r="T3" s="7">
        <v>1.86904290047885</v>
      </c>
      <c r="U3" s="7">
        <v>1.86904290047885</v>
      </c>
      <c r="V3" s="7">
        <v>1.86904290047885</v>
      </c>
      <c r="W3" s="7">
        <v>1.86904290047885</v>
      </c>
      <c r="X3" s="7">
        <v>1.86904290047885</v>
      </c>
      <c r="Y3" s="7">
        <v>1.86904290047885</v>
      </c>
      <c r="Z3" s="7">
        <v>1.86904290047885</v>
      </c>
      <c r="AA3" s="7">
        <v>1.86904290047885</v>
      </c>
      <c r="AB3" s="7">
        <v>1.86904290047885</v>
      </c>
      <c r="AC3" s="7">
        <v>1.86904290047885</v>
      </c>
      <c r="AD3" s="7">
        <v>11.5690429004788</v>
      </c>
      <c r="AE3" s="7">
        <v>19.399999999999999</v>
      </c>
      <c r="AF3" s="7">
        <v>19.399999999999999</v>
      </c>
      <c r="AG3" s="7">
        <v>19.399999999999999</v>
      </c>
    </row>
    <row r="4" spans="1:33" x14ac:dyDescent="0.3">
      <c r="A4" s="7" t="s">
        <v>31</v>
      </c>
      <c r="B4" s="7">
        <v>0.16</v>
      </c>
      <c r="C4" s="7">
        <v>0.18</v>
      </c>
      <c r="D4" s="7">
        <v>0.2</v>
      </c>
      <c r="E4" s="7">
        <v>0.6</v>
      </c>
      <c r="F4" s="7">
        <v>1</v>
      </c>
      <c r="G4" s="7">
        <v>1.4</v>
      </c>
      <c r="H4" s="7">
        <v>1.4</v>
      </c>
      <c r="I4" s="7">
        <v>1.4</v>
      </c>
      <c r="J4" s="7">
        <v>1.5997697468838099</v>
      </c>
      <c r="K4" s="7">
        <v>1.5997697468838099</v>
      </c>
      <c r="L4" s="7">
        <v>1.5997697468838099</v>
      </c>
      <c r="M4" s="7">
        <v>1.5997697468838099</v>
      </c>
      <c r="N4" s="7">
        <v>1.5997697468838099</v>
      </c>
      <c r="O4" s="7">
        <v>1.5997697468838099</v>
      </c>
      <c r="P4" s="7">
        <v>1.99976974688381</v>
      </c>
      <c r="Q4" s="7">
        <v>2.39976974688381</v>
      </c>
      <c r="R4" s="7">
        <v>2.7997697468838099</v>
      </c>
      <c r="S4" s="7">
        <v>2.7997697468838099</v>
      </c>
      <c r="T4" s="7">
        <v>2.7997697468838099</v>
      </c>
      <c r="U4" s="7">
        <v>2.7997697468838099</v>
      </c>
      <c r="V4" s="7">
        <v>2.7997697468838099</v>
      </c>
      <c r="W4" s="7">
        <v>2.7997697468838099</v>
      </c>
      <c r="X4" s="7">
        <v>2.7997697468838099</v>
      </c>
      <c r="Y4" s="7">
        <v>2.7997697468838099</v>
      </c>
      <c r="Z4" s="7">
        <v>2.7997697468838099</v>
      </c>
      <c r="AA4" s="7">
        <v>2.7997697468838099</v>
      </c>
      <c r="AB4" s="7">
        <v>2.7997697468838099</v>
      </c>
      <c r="AC4" s="7">
        <v>2.7997697468838099</v>
      </c>
      <c r="AD4" s="7">
        <v>2.7997697468838099</v>
      </c>
      <c r="AE4" s="7">
        <v>2.7997697468838099</v>
      </c>
      <c r="AF4" s="7">
        <v>2.7997697468838099</v>
      </c>
      <c r="AG4" s="7">
        <v>3</v>
      </c>
    </row>
    <row r="5" spans="1:33" x14ac:dyDescent="0.3">
      <c r="A5" s="7" t="s">
        <v>35</v>
      </c>
      <c r="B5" s="7">
        <v>20.303999999999998</v>
      </c>
      <c r="C5" s="7">
        <v>21.15</v>
      </c>
      <c r="D5" s="7">
        <v>21.995999999999999</v>
      </c>
      <c r="E5" s="7">
        <v>21.995999999999999</v>
      </c>
      <c r="F5" s="7">
        <v>21.995999999999999</v>
      </c>
      <c r="G5" s="7">
        <v>21.995999999999999</v>
      </c>
      <c r="H5" s="7">
        <v>21.995999999999999</v>
      </c>
      <c r="I5" s="7">
        <v>21.995999999999999</v>
      </c>
      <c r="J5" s="7">
        <v>21.995999999999999</v>
      </c>
      <c r="K5" s="7">
        <v>21.995999999999999</v>
      </c>
      <c r="L5" s="7">
        <v>21.995999999999999</v>
      </c>
      <c r="M5" s="7">
        <v>21.995999999999999</v>
      </c>
      <c r="N5" s="7">
        <v>21.995999999999999</v>
      </c>
      <c r="O5" s="7">
        <v>21.995999999999999</v>
      </c>
      <c r="P5" s="7">
        <v>21.995999999999999</v>
      </c>
      <c r="Q5" s="7">
        <v>21.995999999999999</v>
      </c>
      <c r="R5" s="7">
        <v>21.995999999999999</v>
      </c>
      <c r="S5" s="7">
        <v>21.995999999999999</v>
      </c>
      <c r="T5" s="7">
        <v>21.995999999999999</v>
      </c>
      <c r="U5" s="7">
        <v>21.995999999999999</v>
      </c>
      <c r="V5" s="7">
        <v>21.995999999999999</v>
      </c>
      <c r="W5" s="7">
        <v>21.995999999999999</v>
      </c>
      <c r="X5" s="7">
        <v>21.995999999999999</v>
      </c>
      <c r="Y5" s="7">
        <v>21.995999999999999</v>
      </c>
      <c r="Z5" s="7">
        <v>21.995999999999999</v>
      </c>
      <c r="AA5" s="7">
        <v>21.995999999999999</v>
      </c>
      <c r="AB5" s="7">
        <v>21.995999999999999</v>
      </c>
      <c r="AC5" s="7">
        <v>21.995999999999999</v>
      </c>
      <c r="AD5" s="7">
        <v>21.995999999999999</v>
      </c>
      <c r="AE5" s="7">
        <v>21.995999999999999</v>
      </c>
      <c r="AF5" s="7">
        <v>21.995999999999999</v>
      </c>
      <c r="AG5" s="7">
        <v>21.995999999999999</v>
      </c>
    </row>
    <row r="6" spans="1:33" x14ac:dyDescent="0.3">
      <c r="A6" s="7" t="s">
        <v>36</v>
      </c>
      <c r="B6" s="7">
        <v>14.382</v>
      </c>
      <c r="C6" s="7">
        <v>14.382</v>
      </c>
      <c r="D6" s="7">
        <v>14.382</v>
      </c>
      <c r="E6" s="7">
        <v>14.382</v>
      </c>
      <c r="F6" s="7">
        <v>14.382</v>
      </c>
      <c r="G6" s="7">
        <v>14.382</v>
      </c>
      <c r="H6" s="7">
        <v>14.382</v>
      </c>
      <c r="I6" s="7">
        <v>14.382</v>
      </c>
      <c r="J6" s="7">
        <v>14.382</v>
      </c>
      <c r="K6" s="7">
        <v>14.382</v>
      </c>
      <c r="L6" s="7">
        <v>14.382</v>
      </c>
      <c r="M6" s="7">
        <v>14.382</v>
      </c>
      <c r="N6" s="7">
        <v>14.382</v>
      </c>
      <c r="O6" s="7">
        <v>14.382</v>
      </c>
      <c r="P6" s="7">
        <v>14.382</v>
      </c>
      <c r="Q6" s="7">
        <v>14.382</v>
      </c>
      <c r="R6" s="7">
        <v>14.382</v>
      </c>
      <c r="S6" s="7">
        <v>14.382</v>
      </c>
      <c r="T6" s="7">
        <v>14.382</v>
      </c>
      <c r="U6" s="7">
        <v>14.382</v>
      </c>
      <c r="V6" s="7">
        <v>14.382</v>
      </c>
      <c r="W6" s="7">
        <v>14.382</v>
      </c>
      <c r="X6" s="7">
        <v>14.382</v>
      </c>
      <c r="Y6" s="7">
        <v>14.382</v>
      </c>
      <c r="Z6" s="7">
        <v>14.382</v>
      </c>
      <c r="AA6" s="7">
        <v>14.382</v>
      </c>
      <c r="AB6" s="7">
        <v>14.382</v>
      </c>
      <c r="AC6" s="7">
        <v>14.382</v>
      </c>
      <c r="AD6" s="7">
        <v>14.382</v>
      </c>
      <c r="AE6" s="7">
        <v>14.382</v>
      </c>
      <c r="AF6" s="7">
        <v>14.382</v>
      </c>
      <c r="AG6" s="7">
        <v>14.382</v>
      </c>
    </row>
    <row r="7" spans="1:33" x14ac:dyDescent="0.3">
      <c r="A7" s="7" t="s">
        <v>37</v>
      </c>
      <c r="B7" s="7">
        <v>253.8</v>
      </c>
      <c r="C7" s="7">
        <v>253.8</v>
      </c>
      <c r="D7" s="7">
        <v>253.8</v>
      </c>
      <c r="E7" s="7">
        <v>253.8</v>
      </c>
      <c r="F7" s="7">
        <v>253.8</v>
      </c>
      <c r="G7" s="7">
        <v>253.8</v>
      </c>
      <c r="H7" s="7">
        <v>253.8</v>
      </c>
      <c r="I7" s="7">
        <v>253.8</v>
      </c>
      <c r="J7" s="7">
        <v>253.8</v>
      </c>
      <c r="K7" s="7">
        <v>253.8</v>
      </c>
      <c r="L7" s="7">
        <v>253.8</v>
      </c>
      <c r="M7" s="7">
        <v>253.8</v>
      </c>
      <c r="N7" s="7">
        <v>253.8</v>
      </c>
      <c r="O7" s="7">
        <v>253.8</v>
      </c>
      <c r="P7" s="7">
        <v>253.8</v>
      </c>
      <c r="Q7" s="7">
        <v>253.8</v>
      </c>
      <c r="R7" s="7">
        <v>253.8</v>
      </c>
      <c r="S7" s="7">
        <v>253.8</v>
      </c>
      <c r="T7" s="7">
        <v>253.8</v>
      </c>
      <c r="U7" s="7">
        <v>253.8</v>
      </c>
      <c r="V7" s="7">
        <v>253.8</v>
      </c>
      <c r="W7" s="7">
        <v>253.8</v>
      </c>
      <c r="X7" s="7">
        <v>253.8</v>
      </c>
      <c r="Y7" s="7">
        <v>253.8</v>
      </c>
      <c r="Z7" s="7">
        <v>253.8</v>
      </c>
      <c r="AA7" s="7">
        <v>253.8</v>
      </c>
      <c r="AB7" s="7">
        <v>253.8</v>
      </c>
      <c r="AC7" s="7">
        <v>253.8</v>
      </c>
      <c r="AD7" s="7">
        <v>253.8</v>
      </c>
      <c r="AE7" s="7">
        <v>253.8</v>
      </c>
      <c r="AF7" s="7">
        <v>253.8</v>
      </c>
      <c r="AG7" s="7">
        <v>253.8</v>
      </c>
    </row>
    <row r="8" spans="1:33" x14ac:dyDescent="0.3">
      <c r="A8" s="7" t="s">
        <v>40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3" x14ac:dyDescent="0.3">
      <c r="A9" s="7" t="s">
        <v>41</v>
      </c>
      <c r="B9" s="7">
        <v>83.248000000000005</v>
      </c>
      <c r="C9" s="7">
        <v>98.384</v>
      </c>
      <c r="D9" s="7">
        <v>120.056</v>
      </c>
      <c r="E9" s="7">
        <v>144.136</v>
      </c>
      <c r="F9" s="7">
        <v>168.21600000000001</v>
      </c>
      <c r="G9" s="7">
        <v>192.29599999999999</v>
      </c>
      <c r="H9" s="7">
        <v>216.376</v>
      </c>
      <c r="I9" s="7">
        <v>240.45599999999999</v>
      </c>
      <c r="J9" s="7">
        <v>264.536</v>
      </c>
      <c r="K9" s="7">
        <v>288.61599999999999</v>
      </c>
      <c r="L9" s="7">
        <v>309.60000000000002</v>
      </c>
      <c r="M9" s="7">
        <v>309.60000000000002</v>
      </c>
      <c r="N9" s="7">
        <v>326.8</v>
      </c>
      <c r="O9" s="7">
        <v>344</v>
      </c>
      <c r="P9" s="7">
        <v>361.2</v>
      </c>
      <c r="Q9" s="7">
        <v>378.4</v>
      </c>
      <c r="R9" s="7">
        <v>395.6</v>
      </c>
      <c r="S9" s="7">
        <v>412.8</v>
      </c>
      <c r="T9" s="7">
        <v>430</v>
      </c>
      <c r="U9" s="7">
        <v>447.2</v>
      </c>
      <c r="V9" s="7">
        <v>464.4</v>
      </c>
      <c r="W9" s="7">
        <v>481.6</v>
      </c>
      <c r="X9" s="7">
        <v>498.8</v>
      </c>
      <c r="Y9" s="7">
        <v>516</v>
      </c>
      <c r="Z9" s="7">
        <v>533.20000000000005</v>
      </c>
      <c r="AA9" s="7">
        <v>550.4</v>
      </c>
      <c r="AB9" s="7">
        <v>567.6</v>
      </c>
      <c r="AC9" s="7">
        <v>584.79999999999995</v>
      </c>
      <c r="AD9" s="7">
        <v>602</v>
      </c>
      <c r="AE9" s="7">
        <v>619.19999999999902</v>
      </c>
      <c r="AF9" s="7">
        <v>553.15200000000004</v>
      </c>
      <c r="AG9" s="7">
        <v>555.21600000000001</v>
      </c>
    </row>
    <row r="10" spans="1:33" x14ac:dyDescent="0.3">
      <c r="A10" s="7" t="s">
        <v>43</v>
      </c>
      <c r="B10" s="7">
        <v>1329.5630000000001</v>
      </c>
      <c r="C10" s="7">
        <v>1517.396</v>
      </c>
      <c r="D10" s="7">
        <v>1616.837</v>
      </c>
      <c r="E10" s="7">
        <v>1929.8920000000001</v>
      </c>
      <c r="F10" s="7">
        <v>2242.9470000000001</v>
      </c>
      <c r="G10" s="7">
        <v>2556.002</v>
      </c>
      <c r="H10" s="7">
        <v>2869.0569999999998</v>
      </c>
      <c r="I10" s="7">
        <v>3182.1120000000001</v>
      </c>
      <c r="J10" s="7">
        <v>3495.1669999999999</v>
      </c>
      <c r="K10" s="7">
        <v>3808.2220000000002</v>
      </c>
      <c r="L10" s="7">
        <v>4051.3</v>
      </c>
      <c r="M10" s="7">
        <v>4051.3</v>
      </c>
      <c r="N10" s="7">
        <v>4364.3549999999996</v>
      </c>
      <c r="O10" s="7">
        <v>4677.41</v>
      </c>
      <c r="P10" s="7">
        <v>4990.4650000000001</v>
      </c>
      <c r="Q10" s="7">
        <v>5303.52</v>
      </c>
      <c r="R10" s="7">
        <v>5616.5749999999998</v>
      </c>
      <c r="S10" s="7">
        <v>5929.63</v>
      </c>
      <c r="T10" s="7">
        <v>6242.6850000000004</v>
      </c>
      <c r="U10" s="7">
        <v>6555.74</v>
      </c>
      <c r="V10" s="7">
        <v>6629.4</v>
      </c>
      <c r="W10" s="7">
        <v>6629.4</v>
      </c>
      <c r="X10" s="7">
        <v>6629.4</v>
      </c>
      <c r="Y10" s="7">
        <v>6629.4</v>
      </c>
      <c r="Z10" s="7">
        <v>6629.4</v>
      </c>
      <c r="AA10" s="7">
        <v>6629.4</v>
      </c>
      <c r="AB10" s="7">
        <v>6629.4</v>
      </c>
      <c r="AC10" s="7">
        <v>6629.4</v>
      </c>
      <c r="AD10" s="7">
        <v>6629.4</v>
      </c>
      <c r="AE10" s="7">
        <v>6629.4</v>
      </c>
      <c r="AF10" s="7">
        <v>5483.9870000000001</v>
      </c>
      <c r="AG10" s="7">
        <v>5480.3040000000001</v>
      </c>
    </row>
    <row r="11" spans="1:33" x14ac:dyDescent="0.3">
      <c r="A11" s="70" t="s">
        <v>170</v>
      </c>
      <c r="B11" s="7">
        <v>304.03075531522478</v>
      </c>
      <c r="C11" s="7">
        <v>342.03459972962787</v>
      </c>
      <c r="D11" s="7">
        <v>380.03844414403096</v>
      </c>
      <c r="E11" s="7">
        <v>1140.1153324320924</v>
      </c>
      <c r="F11" s="7">
        <v>1900.192220720154</v>
      </c>
      <c r="G11" s="7">
        <v>2660.2691090082149</v>
      </c>
      <c r="H11" s="7">
        <v>2660.2691090082162</v>
      </c>
      <c r="I11" s="7">
        <v>2660.2691090082176</v>
      </c>
      <c r="J11" s="7">
        <v>3039.8700279720679</v>
      </c>
      <c r="K11" s="7">
        <v>3039.8700279720683</v>
      </c>
      <c r="L11" s="7">
        <v>3039.8700279720711</v>
      </c>
      <c r="M11" s="7">
        <v>2773.4232904274304</v>
      </c>
      <c r="N11" s="7">
        <v>2614.606512082019</v>
      </c>
      <c r="O11" s="7">
        <v>2082.2483444368072</v>
      </c>
      <c r="P11" s="7">
        <v>2087.6197213222713</v>
      </c>
      <c r="Q11" s="7">
        <v>2080.3751951251706</v>
      </c>
      <c r="R11" s="7">
        <v>1892.8498358786405</v>
      </c>
      <c r="S11" s="7">
        <v>4422.4857303715407</v>
      </c>
      <c r="T11" s="7">
        <v>4356.2610264126961</v>
      </c>
      <c r="U11" s="7">
        <v>4373.6166480318725</v>
      </c>
      <c r="V11" s="7">
        <v>4373.6166480318707</v>
      </c>
      <c r="W11" s="7">
        <v>4391.1111146239982</v>
      </c>
      <c r="X11" s="7">
        <v>4391.1111146239991</v>
      </c>
      <c r="Y11" s="7">
        <v>4391.1111146239982</v>
      </c>
      <c r="Z11" s="7">
        <v>4391.1111146239991</v>
      </c>
      <c r="AA11" s="7">
        <v>4391.1111146239991</v>
      </c>
      <c r="AB11" s="7">
        <v>4391.1111146239982</v>
      </c>
      <c r="AC11" s="7">
        <v>4391.111114624</v>
      </c>
      <c r="AD11" s="7">
        <v>4391.1111146239991</v>
      </c>
      <c r="AE11" s="7">
        <v>4391.1111146239991</v>
      </c>
      <c r="AF11" s="7">
        <v>4391.111114624</v>
      </c>
      <c r="AG11" s="7">
        <v>4391.1111146240019</v>
      </c>
    </row>
    <row r="12" spans="1:33" x14ac:dyDescent="0.3">
      <c r="B12" s="8">
        <f>SUM(B2:B11)</f>
        <v>2005.4877553152248</v>
      </c>
      <c r="C12" s="8">
        <f t="shared" ref="C12:AG12" si="0">SUM(C2:C11)</f>
        <v>2247.3265997296276</v>
      </c>
      <c r="D12" s="8">
        <f t="shared" si="0"/>
        <v>2407.3094441440307</v>
      </c>
      <c r="E12" s="8">
        <f t="shared" si="0"/>
        <v>3504.9213324320926</v>
      </c>
      <c r="F12" s="8">
        <f t="shared" si="0"/>
        <v>4602.5332207201545</v>
      </c>
      <c r="G12" s="8">
        <f t="shared" si="0"/>
        <v>5700.1451090082155</v>
      </c>
      <c r="H12" s="8">
        <f t="shared" si="0"/>
        <v>6037.2801090082157</v>
      </c>
      <c r="I12" s="8">
        <f t="shared" si="0"/>
        <v>6374.4151090082178</v>
      </c>
      <c r="J12" s="8">
        <f t="shared" si="0"/>
        <v>7091.3507977189511</v>
      </c>
      <c r="K12" s="8">
        <f t="shared" si="0"/>
        <v>7428.4857977189531</v>
      </c>
      <c r="L12" s="8">
        <f t="shared" si="0"/>
        <v>7692.5477977189548</v>
      </c>
      <c r="M12" s="8">
        <f t="shared" si="0"/>
        <v>7426.1010601743146</v>
      </c>
      <c r="N12" s="8">
        <f t="shared" si="0"/>
        <v>7597.5392818289019</v>
      </c>
      <c r="O12" s="8">
        <f t="shared" si="0"/>
        <v>7395.4361141836907</v>
      </c>
      <c r="P12" s="8">
        <f t="shared" si="0"/>
        <v>7731.4624910691555</v>
      </c>
      <c r="Q12" s="8">
        <f t="shared" si="0"/>
        <v>8054.8729648720546</v>
      </c>
      <c r="R12" s="8">
        <f t="shared" si="0"/>
        <v>8207.6316485260031</v>
      </c>
      <c r="S12" s="8">
        <f t="shared" si="0"/>
        <v>11067.522543018904</v>
      </c>
      <c r="T12" s="8">
        <f t="shared" si="0"/>
        <v>11331.552839060059</v>
      </c>
      <c r="U12" s="8">
        <f t="shared" si="0"/>
        <v>11679.163460679236</v>
      </c>
      <c r="V12" s="8">
        <f t="shared" si="0"/>
        <v>11770.023460679233</v>
      </c>
      <c r="W12" s="8">
        <f t="shared" si="0"/>
        <v>11804.71792727136</v>
      </c>
      <c r="X12" s="8">
        <f t="shared" si="0"/>
        <v>11821.917927271363</v>
      </c>
      <c r="Y12" s="8">
        <f t="shared" si="0"/>
        <v>11839.11792727136</v>
      </c>
      <c r="Z12" s="8">
        <f t="shared" si="0"/>
        <v>11856.317927271361</v>
      </c>
      <c r="AA12" s="8">
        <f t="shared" si="0"/>
        <v>11873.517927271361</v>
      </c>
      <c r="AB12" s="8">
        <f t="shared" si="0"/>
        <v>11890.71792727136</v>
      </c>
      <c r="AC12" s="8">
        <f t="shared" si="0"/>
        <v>11907.917927271363</v>
      </c>
      <c r="AD12" s="8">
        <f t="shared" si="0"/>
        <v>11934.817927271361</v>
      </c>
      <c r="AE12" s="8">
        <f t="shared" si="0"/>
        <v>11959.848884370882</v>
      </c>
      <c r="AF12" s="8">
        <f t="shared" si="0"/>
        <v>10748.387884370884</v>
      </c>
      <c r="AG12" s="8">
        <f t="shared" si="0"/>
        <v>10746.969114624002</v>
      </c>
    </row>
    <row r="14" spans="1:33" x14ac:dyDescent="0.3">
      <c r="A14" s="66">
        <v>4390</v>
      </c>
    </row>
    <row r="17" spans="1:33" x14ac:dyDescent="0.3">
      <c r="B17" s="67">
        <v>0.76</v>
      </c>
      <c r="C17" s="68" t="s">
        <v>157</v>
      </c>
    </row>
    <row r="19" spans="1:33" x14ac:dyDescent="0.3">
      <c r="A19" t="s">
        <v>158</v>
      </c>
      <c r="B19" s="19">
        <v>4.162021020748802</v>
      </c>
      <c r="C19" s="19">
        <v>4.6336687315776022</v>
      </c>
      <c r="D19" s="19">
        <v>5.0945153497920028</v>
      </c>
      <c r="E19" s="19">
        <v>15.121529660159998</v>
      </c>
      <c r="F19" s="19">
        <v>24.932522118240001</v>
      </c>
      <c r="G19" s="19">
        <v>34.527492724031994</v>
      </c>
      <c r="H19" s="19">
        <v>34.149454482528007</v>
      </c>
      <c r="I19" s="19">
        <v>33.771416241024028</v>
      </c>
      <c r="J19" s="19">
        <v>38.158368478491099</v>
      </c>
      <c r="K19" s="19">
        <v>37.72638694854593</v>
      </c>
      <c r="L19" s="19">
        <v>37.294405418600775</v>
      </c>
      <c r="M19" s="19">
        <v>33.631406610699081</v>
      </c>
      <c r="N19" s="19">
        <v>31.705544205356475</v>
      </c>
      <c r="O19" s="19">
        <v>25.151368140312972</v>
      </c>
      <c r="P19" s="19">
        <v>25.117361469078276</v>
      </c>
      <c r="Q19" s="19">
        <v>25.030198380271312</v>
      </c>
      <c r="R19" s="19">
        <v>22.684310909724466</v>
      </c>
      <c r="S19" s="19">
        <v>52.999999999999979</v>
      </c>
      <c r="T19" s="19">
        <v>51.999999999999972</v>
      </c>
      <c r="U19" s="19">
        <v>51.999999999999986</v>
      </c>
      <c r="V19" s="19">
        <v>51.999999999999979</v>
      </c>
      <c r="W19" s="19">
        <v>51.999999999999979</v>
      </c>
      <c r="X19" s="19">
        <v>51.999999999999986</v>
      </c>
      <c r="Y19" s="19">
        <v>51.999999999999979</v>
      </c>
      <c r="Z19" s="19">
        <v>51.999999999999986</v>
      </c>
      <c r="AA19" s="19">
        <v>51.999999999999986</v>
      </c>
      <c r="AB19" s="19">
        <v>51.999999999999979</v>
      </c>
      <c r="AC19" s="19">
        <v>51.999999999999993</v>
      </c>
      <c r="AD19" s="19">
        <v>51.999999999999986</v>
      </c>
      <c r="AE19" s="19">
        <v>51.999999999999986</v>
      </c>
      <c r="AF19" s="19">
        <v>51.999999999999993</v>
      </c>
      <c r="AG19" s="19">
        <v>52.000000000000021</v>
      </c>
    </row>
    <row r="20" spans="1:33" x14ac:dyDescent="0.3">
      <c r="A20">
        <v>277.77777800000001</v>
      </c>
      <c r="B20" s="19">
        <f>B19*$A$20</f>
        <v>1156.1169511328942</v>
      </c>
      <c r="C20" s="19">
        <f>C19*$A$20</f>
        <v>1287.1302042457048</v>
      </c>
      <c r="D20" s="19">
        <f t="shared" ref="D20:AG20" si="1">D19*$A$20</f>
        <v>1415.1431538521153</v>
      </c>
      <c r="E20" s="19">
        <f t="shared" si="1"/>
        <v>4200.42490896034</v>
      </c>
      <c r="F20" s="19">
        <f t="shared" si="1"/>
        <v>6925.7005939405608</v>
      </c>
      <c r="G20" s="19">
        <f t="shared" si="1"/>
        <v>9590.9702087927744</v>
      </c>
      <c r="H20" s="19">
        <f t="shared" si="1"/>
        <v>9485.9595860687696</v>
      </c>
      <c r="I20" s="19">
        <f>I19*$A$20</f>
        <v>9380.9489633447665</v>
      </c>
      <c r="J20" s="19">
        <f t="shared" si="1"/>
        <v>10599.546808060499</v>
      </c>
      <c r="K20" s="19">
        <f t="shared" si="1"/>
        <v>10479.551938535289</v>
      </c>
      <c r="L20" s="19">
        <f t="shared" si="1"/>
        <v>10359.557069010083</v>
      </c>
      <c r="M20" s="19">
        <f t="shared" si="1"/>
        <v>9342.0573993345024</v>
      </c>
      <c r="N20" s="19">
        <f t="shared" si="1"/>
        <v>8807.0956196446969</v>
      </c>
      <c r="O20" s="19">
        <f t="shared" si="1"/>
        <v>6986.4911556761299</v>
      </c>
      <c r="P20" s="19">
        <f t="shared" si="1"/>
        <v>6977.0448581033797</v>
      </c>
      <c r="Q20" s="19">
        <f t="shared" si="1"/>
        <v>6952.8328889709646</v>
      </c>
      <c r="R20" s="19">
        <f t="shared" si="1"/>
        <v>6301.1974799644213</v>
      </c>
      <c r="S20" s="19">
        <f t="shared" si="1"/>
        <v>14722.222233999995</v>
      </c>
      <c r="T20" s="19">
        <f t="shared" si="1"/>
        <v>14444.444455999992</v>
      </c>
      <c r="U20" s="19">
        <f t="shared" si="1"/>
        <v>14444.444455999997</v>
      </c>
      <c r="V20" s="19">
        <f t="shared" si="1"/>
        <v>14444.444455999994</v>
      </c>
      <c r="W20" s="19">
        <f t="shared" si="1"/>
        <v>14444.444455999994</v>
      </c>
      <c r="X20" s="19">
        <f t="shared" si="1"/>
        <v>14444.444455999997</v>
      </c>
      <c r="Y20" s="19">
        <f t="shared" si="1"/>
        <v>14444.444455999994</v>
      </c>
      <c r="Z20" s="19">
        <f t="shared" si="1"/>
        <v>14444.444455999997</v>
      </c>
      <c r="AA20" s="19">
        <f t="shared" si="1"/>
        <v>14444.444455999997</v>
      </c>
      <c r="AB20" s="19">
        <f t="shared" si="1"/>
        <v>14444.444455999994</v>
      </c>
      <c r="AC20" s="19">
        <f t="shared" si="1"/>
        <v>14444.444455999999</v>
      </c>
      <c r="AD20" s="19">
        <f t="shared" si="1"/>
        <v>14444.444455999997</v>
      </c>
      <c r="AE20" s="19">
        <f t="shared" si="1"/>
        <v>14444.444455999997</v>
      </c>
      <c r="AF20" s="19">
        <f t="shared" si="1"/>
        <v>14444.444455999999</v>
      </c>
      <c r="AG20" s="19">
        <f t="shared" si="1"/>
        <v>14444.444456000007</v>
      </c>
    </row>
    <row r="21" spans="1:33" x14ac:dyDescent="0.3">
      <c r="B21">
        <v>2.89</v>
      </c>
      <c r="C21">
        <v>2.86</v>
      </c>
      <c r="D21">
        <v>2.83</v>
      </c>
      <c r="E21">
        <v>2.8</v>
      </c>
      <c r="F21">
        <v>2.77</v>
      </c>
      <c r="G21">
        <v>2.74</v>
      </c>
      <c r="H21">
        <v>2.71</v>
      </c>
      <c r="I21">
        <v>2.68</v>
      </c>
      <c r="J21">
        <v>2.65</v>
      </c>
      <c r="K21">
        <v>2.62</v>
      </c>
      <c r="L21">
        <v>2.59</v>
      </c>
      <c r="M21">
        <v>2.56</v>
      </c>
      <c r="N21">
        <v>2.56</v>
      </c>
      <c r="O21">
        <v>2.5499999999999998</v>
      </c>
      <c r="P21">
        <v>2.54</v>
      </c>
      <c r="Q21">
        <v>2.54</v>
      </c>
      <c r="R21">
        <v>2.5299999999999998</v>
      </c>
      <c r="S21">
        <v>2.5299999999999998</v>
      </c>
      <c r="T21">
        <v>2.52</v>
      </c>
      <c r="U21">
        <v>2.5099999999999998</v>
      </c>
      <c r="V21">
        <v>2.5099999999999998</v>
      </c>
      <c r="W21">
        <v>2.5</v>
      </c>
      <c r="X21">
        <v>2.5</v>
      </c>
      <c r="Y21">
        <v>2.5</v>
      </c>
      <c r="Z21">
        <v>2.5</v>
      </c>
      <c r="AA21">
        <v>2.5</v>
      </c>
      <c r="AB21">
        <v>2.5</v>
      </c>
      <c r="AC21">
        <v>2.5</v>
      </c>
      <c r="AD21">
        <v>2.5</v>
      </c>
      <c r="AE21">
        <v>2.5</v>
      </c>
      <c r="AF21">
        <v>2.5</v>
      </c>
      <c r="AG21">
        <v>2.5</v>
      </c>
    </row>
    <row r="22" spans="1:33" x14ac:dyDescent="0.3">
      <c r="B22" s="19">
        <f>B20/B21</f>
        <v>400.04046752003256</v>
      </c>
      <c r="C22" s="19">
        <f t="shared" ref="C22:AG22" si="2">C20/C21</f>
        <v>450.04552596003668</v>
      </c>
      <c r="D22" s="19">
        <f t="shared" si="2"/>
        <v>500.05058440004075</v>
      </c>
      <c r="E22" s="19">
        <f t="shared" si="2"/>
        <v>1500.1517532001214</v>
      </c>
      <c r="F22" s="19">
        <f t="shared" si="2"/>
        <v>2500.2529220002025</v>
      </c>
      <c r="G22" s="19">
        <f t="shared" si="2"/>
        <v>3500.3540908002824</v>
      </c>
      <c r="H22" s="19">
        <f t="shared" si="2"/>
        <v>3500.3540908002842</v>
      </c>
      <c r="I22" s="19">
        <f t="shared" si="2"/>
        <v>3500.354090800286</v>
      </c>
      <c r="J22" s="19">
        <f t="shared" si="2"/>
        <v>3999.8289841737733</v>
      </c>
      <c r="K22" s="19">
        <f t="shared" si="2"/>
        <v>3999.8289841737742</v>
      </c>
      <c r="L22" s="19">
        <f t="shared" si="2"/>
        <v>3999.8289841737774</v>
      </c>
      <c r="M22" s="19">
        <f t="shared" si="2"/>
        <v>3649.24117161504</v>
      </c>
      <c r="N22" s="19">
        <f t="shared" si="2"/>
        <v>3440.2717264237094</v>
      </c>
      <c r="O22" s="19">
        <f t="shared" si="2"/>
        <v>2739.8004532063255</v>
      </c>
      <c r="P22" s="19">
        <f t="shared" si="2"/>
        <v>2746.8680543714095</v>
      </c>
      <c r="Q22" s="19">
        <f t="shared" si="2"/>
        <v>2737.335783059435</v>
      </c>
      <c r="R22" s="19">
        <f t="shared" si="2"/>
        <v>2490.5918893140006</v>
      </c>
      <c r="S22" s="19">
        <f t="shared" si="2"/>
        <v>5819.0601715415005</v>
      </c>
      <c r="T22" s="19">
        <f t="shared" si="2"/>
        <v>5731.9224031745998</v>
      </c>
      <c r="U22" s="19">
        <f t="shared" si="2"/>
        <v>5754.7587474103584</v>
      </c>
      <c r="V22" s="19">
        <f t="shared" si="2"/>
        <v>5754.7587474103566</v>
      </c>
      <c r="W22" s="19">
        <f t="shared" si="2"/>
        <v>5777.7777823999977</v>
      </c>
      <c r="X22" s="19">
        <f t="shared" si="2"/>
        <v>5777.7777823999986</v>
      </c>
      <c r="Y22" s="19">
        <f t="shared" si="2"/>
        <v>5777.7777823999977</v>
      </c>
      <c r="Z22" s="19">
        <f t="shared" si="2"/>
        <v>5777.7777823999986</v>
      </c>
      <c r="AA22" s="19">
        <f t="shared" si="2"/>
        <v>5777.7777823999986</v>
      </c>
      <c r="AB22" s="19">
        <f t="shared" si="2"/>
        <v>5777.7777823999977</v>
      </c>
      <c r="AC22" s="19">
        <f t="shared" si="2"/>
        <v>5777.7777823999995</v>
      </c>
      <c r="AD22" s="19">
        <f t="shared" si="2"/>
        <v>5777.7777823999986</v>
      </c>
      <c r="AE22" s="19">
        <f t="shared" si="2"/>
        <v>5777.7777823999986</v>
      </c>
      <c r="AF22" s="19">
        <f t="shared" si="2"/>
        <v>5777.7777823999995</v>
      </c>
      <c r="AG22" s="19">
        <f t="shared" si="2"/>
        <v>5777.7777824000023</v>
      </c>
    </row>
    <row r="23" spans="1:33" x14ac:dyDescent="0.3">
      <c r="A23" s="19">
        <f>MAX(B23:AG23)</f>
        <v>4422.4857303715407</v>
      </c>
      <c r="B23" s="19">
        <f>B22*$B$17</f>
        <v>304.03075531522478</v>
      </c>
      <c r="C23" s="19">
        <f>C22*$B$17</f>
        <v>342.03459972962787</v>
      </c>
      <c r="D23" s="19">
        <f t="shared" ref="D23:AG23" si="3">D22*$B$17</f>
        <v>380.03844414403096</v>
      </c>
      <c r="E23" s="19">
        <f t="shared" si="3"/>
        <v>1140.1153324320924</v>
      </c>
      <c r="F23" s="19">
        <f t="shared" si="3"/>
        <v>1900.192220720154</v>
      </c>
      <c r="G23" s="19">
        <f t="shared" si="3"/>
        <v>2660.2691090082149</v>
      </c>
      <c r="H23" s="19">
        <f t="shared" si="3"/>
        <v>2660.2691090082162</v>
      </c>
      <c r="I23" s="19">
        <f>I22*$B$17</f>
        <v>2660.2691090082176</v>
      </c>
      <c r="J23" s="19">
        <f t="shared" si="3"/>
        <v>3039.8700279720679</v>
      </c>
      <c r="K23" s="19">
        <f t="shared" si="3"/>
        <v>3039.8700279720683</v>
      </c>
      <c r="L23" s="19">
        <f t="shared" si="3"/>
        <v>3039.8700279720711</v>
      </c>
      <c r="M23" s="19">
        <f t="shared" si="3"/>
        <v>2773.4232904274304</v>
      </c>
      <c r="N23" s="19">
        <f t="shared" si="3"/>
        <v>2614.606512082019</v>
      </c>
      <c r="O23" s="19">
        <f t="shared" si="3"/>
        <v>2082.2483444368072</v>
      </c>
      <c r="P23" s="19">
        <f t="shared" si="3"/>
        <v>2087.6197213222713</v>
      </c>
      <c r="Q23" s="19">
        <f t="shared" si="3"/>
        <v>2080.3751951251706</v>
      </c>
      <c r="R23" s="19">
        <f t="shared" si="3"/>
        <v>1892.8498358786405</v>
      </c>
      <c r="S23" s="19">
        <f t="shared" si="3"/>
        <v>4422.4857303715407</v>
      </c>
      <c r="T23" s="19">
        <f t="shared" si="3"/>
        <v>4356.2610264126961</v>
      </c>
      <c r="U23" s="19">
        <f t="shared" si="3"/>
        <v>4373.6166480318725</v>
      </c>
      <c r="V23" s="19">
        <f t="shared" si="3"/>
        <v>4373.6166480318707</v>
      </c>
      <c r="W23" s="19">
        <f t="shared" si="3"/>
        <v>4391.1111146239982</v>
      </c>
      <c r="X23" s="19">
        <f t="shared" si="3"/>
        <v>4391.1111146239991</v>
      </c>
      <c r="Y23" s="19">
        <f t="shared" si="3"/>
        <v>4391.1111146239982</v>
      </c>
      <c r="Z23" s="19">
        <f>Z22*$B$17</f>
        <v>4391.1111146239991</v>
      </c>
      <c r="AA23" s="19">
        <f t="shared" si="3"/>
        <v>4391.1111146239991</v>
      </c>
      <c r="AB23" s="19">
        <f t="shared" si="3"/>
        <v>4391.1111146239982</v>
      </c>
      <c r="AC23" s="19">
        <f t="shared" si="3"/>
        <v>4391.111114624</v>
      </c>
      <c r="AD23" s="19">
        <f t="shared" si="3"/>
        <v>4391.1111146239991</v>
      </c>
      <c r="AE23" s="19">
        <f t="shared" si="3"/>
        <v>4391.1111146239991</v>
      </c>
      <c r="AF23" s="19">
        <f t="shared" si="3"/>
        <v>4391.111114624</v>
      </c>
      <c r="AG23" s="19">
        <f t="shared" si="3"/>
        <v>4391.1111146240019</v>
      </c>
    </row>
    <row r="24" spans="1:33" x14ac:dyDescent="0.3">
      <c r="A24">
        <v>3.5999999999999999E-3</v>
      </c>
    </row>
    <row r="26" spans="1:33" x14ac:dyDescent="0.3">
      <c r="B26" s="19">
        <f>MAX(B23:AG23)</f>
        <v>4422.4857303715407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186B-62AE-4AE3-8106-16EAEECE7F56}">
  <sheetPr>
    <tabColor rgb="FF92D050"/>
  </sheetPr>
  <dimension ref="A1:AG13"/>
  <sheetViews>
    <sheetView workbookViewId="0">
      <selection activeCell="B13" sqref="B13:AG13"/>
    </sheetView>
  </sheetViews>
  <sheetFormatPr defaultRowHeight="14.4" x14ac:dyDescent="0.3"/>
  <cols>
    <col min="1" max="1" width="17" bestFit="1" customWidth="1"/>
    <col min="2" max="2" width="12.5546875" bestFit="1" customWidth="1"/>
    <col min="7" max="7" width="15.77734375" bestFit="1" customWidth="1"/>
  </cols>
  <sheetData>
    <row r="1" spans="1:33" ht="43.2" x14ac:dyDescent="0.3">
      <c r="A1" s="73" t="s">
        <v>174</v>
      </c>
      <c r="B1" s="74">
        <v>2019</v>
      </c>
      <c r="C1" s="74">
        <v>2020</v>
      </c>
      <c r="D1" s="74">
        <v>2021</v>
      </c>
      <c r="E1" s="74">
        <v>2022</v>
      </c>
      <c r="F1" s="74">
        <v>2023</v>
      </c>
      <c r="G1" s="74">
        <v>2024</v>
      </c>
      <c r="H1" s="74">
        <v>2025</v>
      </c>
      <c r="I1" s="74">
        <v>2026</v>
      </c>
      <c r="J1" s="74">
        <v>2027</v>
      </c>
      <c r="K1" s="74">
        <v>2028</v>
      </c>
      <c r="L1" s="74">
        <v>2029</v>
      </c>
      <c r="M1" s="74">
        <v>2030</v>
      </c>
      <c r="N1" s="74">
        <v>2031</v>
      </c>
      <c r="O1" s="74">
        <v>2032</v>
      </c>
      <c r="P1" s="74">
        <v>2033</v>
      </c>
      <c r="Q1" s="74">
        <v>2034</v>
      </c>
      <c r="R1" s="74">
        <v>2035</v>
      </c>
      <c r="S1" s="74">
        <v>2036</v>
      </c>
      <c r="T1" s="74">
        <v>2037</v>
      </c>
      <c r="U1" s="74">
        <v>2038</v>
      </c>
      <c r="V1" s="74">
        <v>2039</v>
      </c>
      <c r="W1" s="74">
        <v>2040</v>
      </c>
      <c r="X1" s="74">
        <v>2041</v>
      </c>
      <c r="Y1" s="74">
        <v>2042</v>
      </c>
      <c r="Z1" s="74">
        <v>2043</v>
      </c>
      <c r="AA1" s="74">
        <v>2044</v>
      </c>
      <c r="AB1" s="74">
        <v>2045</v>
      </c>
      <c r="AC1" s="74">
        <v>2046</v>
      </c>
      <c r="AD1" s="74">
        <v>2047</v>
      </c>
      <c r="AE1" s="74">
        <v>2048</v>
      </c>
      <c r="AF1" s="74">
        <v>2049</v>
      </c>
      <c r="AG1" s="74">
        <v>2050</v>
      </c>
    </row>
    <row r="2" spans="1:33" x14ac:dyDescent="0.3">
      <c r="A2" s="35" t="s">
        <v>143</v>
      </c>
      <c r="B2" s="7">
        <v>22.506</v>
      </c>
      <c r="C2" s="7">
        <v>26.597999999999999</v>
      </c>
      <c r="D2" s="7">
        <v>32.457000000000001</v>
      </c>
      <c r="E2" s="7">
        <v>38.966999999999999</v>
      </c>
      <c r="F2" s="7">
        <v>45.476999999999997</v>
      </c>
      <c r="G2" s="7">
        <v>51.987000000000002</v>
      </c>
      <c r="H2" s="7">
        <v>58.497</v>
      </c>
      <c r="I2" s="7">
        <v>65.007000000000005</v>
      </c>
      <c r="J2" s="7">
        <v>71.516999999999996</v>
      </c>
      <c r="K2" s="7">
        <v>78.027000000000001</v>
      </c>
      <c r="L2" s="7">
        <v>83.7</v>
      </c>
      <c r="M2" s="7">
        <v>83.7</v>
      </c>
      <c r="N2" s="7">
        <v>88.35</v>
      </c>
      <c r="O2" s="7">
        <v>93</v>
      </c>
      <c r="P2" s="7">
        <v>97.65</v>
      </c>
      <c r="Q2" s="7">
        <v>102.3</v>
      </c>
      <c r="R2" s="7">
        <v>106.95</v>
      </c>
      <c r="S2" s="7">
        <v>111.6</v>
      </c>
      <c r="T2" s="7">
        <v>116.25</v>
      </c>
      <c r="U2" s="7">
        <v>120.9</v>
      </c>
      <c r="V2" s="7">
        <v>125.55</v>
      </c>
      <c r="W2" s="7">
        <v>130.19999999999999</v>
      </c>
      <c r="X2" s="7">
        <v>134.85</v>
      </c>
      <c r="Y2" s="7">
        <v>139.5</v>
      </c>
      <c r="Z2" s="7">
        <v>144.15</v>
      </c>
      <c r="AA2" s="7">
        <v>148.80000000000001</v>
      </c>
      <c r="AB2" s="7">
        <v>153.44999999999999</v>
      </c>
      <c r="AC2" s="7">
        <v>158.1</v>
      </c>
      <c r="AD2" s="7">
        <v>162.75</v>
      </c>
      <c r="AE2" s="7">
        <v>167.4</v>
      </c>
      <c r="AF2" s="7">
        <v>149.54400000000001</v>
      </c>
      <c r="AG2" s="7">
        <v>150.102</v>
      </c>
    </row>
    <row r="3" spans="1:33" x14ac:dyDescent="0.3">
      <c r="A3" s="35" t="s">
        <v>161</v>
      </c>
      <c r="B3" s="7">
        <v>3.8130000000000002</v>
      </c>
      <c r="C3" s="7">
        <v>3.9990000000000001</v>
      </c>
      <c r="D3" s="7">
        <v>4.3710000000000004</v>
      </c>
      <c r="E3" s="7">
        <v>6.6959999999999997</v>
      </c>
      <c r="F3" s="7">
        <v>9.0210000000000008</v>
      </c>
      <c r="G3" s="7">
        <v>11.346</v>
      </c>
      <c r="H3" s="7">
        <v>13.670999999999999</v>
      </c>
      <c r="I3" s="7">
        <v>15.996</v>
      </c>
      <c r="J3" s="7">
        <v>18.321000000000002</v>
      </c>
      <c r="K3" s="7">
        <v>20.646000000000001</v>
      </c>
      <c r="L3" s="7">
        <v>22.971</v>
      </c>
      <c r="M3" s="7">
        <v>25.295999999999999</v>
      </c>
      <c r="N3" s="7">
        <v>26.225999999999999</v>
      </c>
      <c r="O3" s="7">
        <v>27.155999999999999</v>
      </c>
      <c r="P3" s="7">
        <v>28.085999999999999</v>
      </c>
      <c r="Q3" s="7">
        <v>29.015999999999998</v>
      </c>
      <c r="R3" s="7">
        <v>29.946000000000002</v>
      </c>
      <c r="S3" s="7">
        <v>30.876000000000001</v>
      </c>
      <c r="T3" s="7">
        <v>31.806000000000001</v>
      </c>
      <c r="U3" s="7">
        <v>32.735999999999997</v>
      </c>
      <c r="V3" s="7">
        <v>33.665999999999997</v>
      </c>
      <c r="W3" s="7">
        <v>34.595999999999997</v>
      </c>
      <c r="X3" s="7">
        <v>35.526000000000003</v>
      </c>
      <c r="Y3" s="7">
        <v>36.456000000000003</v>
      </c>
      <c r="Z3" s="7">
        <v>37.200000000000003</v>
      </c>
      <c r="AA3" s="7">
        <v>37.200000000000003</v>
      </c>
      <c r="AB3" s="7">
        <v>37.200000000000003</v>
      </c>
      <c r="AC3" s="7">
        <v>37.200000000000003</v>
      </c>
      <c r="AD3" s="7">
        <v>37.200000000000003</v>
      </c>
      <c r="AE3" s="7">
        <v>37.200000000000003</v>
      </c>
      <c r="AF3" s="7">
        <v>34.317</v>
      </c>
      <c r="AG3" s="7">
        <v>35.061</v>
      </c>
    </row>
    <row r="4" spans="1:33" x14ac:dyDescent="0.3">
      <c r="A4" s="35" t="s">
        <v>162</v>
      </c>
      <c r="B4" s="7">
        <v>156.67400000000001</v>
      </c>
      <c r="C4" s="7">
        <v>178.80799999999999</v>
      </c>
      <c r="D4" s="7">
        <v>190.52600000000001</v>
      </c>
      <c r="E4" s="7">
        <v>227.416</v>
      </c>
      <c r="F4" s="7">
        <v>264.30599999999998</v>
      </c>
      <c r="G4" s="7">
        <v>301.19600000000003</v>
      </c>
      <c r="H4" s="7">
        <v>338.08600000000001</v>
      </c>
      <c r="I4" s="7">
        <v>374.976</v>
      </c>
      <c r="J4" s="7">
        <v>411.86599999999999</v>
      </c>
      <c r="K4" s="7">
        <v>448.75599999999997</v>
      </c>
      <c r="L4" s="7">
        <v>477.4</v>
      </c>
      <c r="M4" s="7">
        <v>477.4</v>
      </c>
      <c r="N4" s="7">
        <v>514.29</v>
      </c>
      <c r="O4" s="7">
        <v>551.17999999999995</v>
      </c>
      <c r="P4" s="7">
        <v>588.07000000000005</v>
      </c>
      <c r="Q4" s="7">
        <v>624.96</v>
      </c>
      <c r="R4" s="7">
        <v>661.85</v>
      </c>
      <c r="S4" s="7">
        <v>698.74</v>
      </c>
      <c r="T4" s="7">
        <v>735.63</v>
      </c>
      <c r="U4" s="7">
        <v>772.52</v>
      </c>
      <c r="V4" s="7">
        <v>781.2</v>
      </c>
      <c r="W4" s="7">
        <v>781.2</v>
      </c>
      <c r="X4" s="7">
        <v>781.2</v>
      </c>
      <c r="Y4" s="7">
        <v>781.2</v>
      </c>
      <c r="Z4" s="7">
        <v>781.2</v>
      </c>
      <c r="AA4" s="7">
        <v>781.2</v>
      </c>
      <c r="AB4" s="7">
        <v>781.2</v>
      </c>
      <c r="AC4" s="7">
        <v>781.2</v>
      </c>
      <c r="AD4" s="7">
        <v>781.2</v>
      </c>
      <c r="AE4" s="7">
        <v>781.2</v>
      </c>
      <c r="AF4" s="7">
        <v>646.226</v>
      </c>
      <c r="AG4" s="7">
        <v>645.79200000000003</v>
      </c>
    </row>
    <row r="5" spans="1:33" x14ac:dyDescent="0.3">
      <c r="A5" s="35" t="s">
        <v>163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15.19</v>
      </c>
      <c r="M5" s="7">
        <v>30.38</v>
      </c>
      <c r="N5" s="7">
        <v>41.23</v>
      </c>
      <c r="O5" s="7">
        <v>52.08</v>
      </c>
      <c r="P5" s="7">
        <v>62.93</v>
      </c>
      <c r="Q5" s="7">
        <v>73.78</v>
      </c>
      <c r="R5" s="7">
        <v>84.63</v>
      </c>
      <c r="S5" s="7">
        <v>95.48</v>
      </c>
      <c r="T5" s="7">
        <v>106.33</v>
      </c>
      <c r="U5" s="7">
        <v>117.18</v>
      </c>
      <c r="V5" s="7">
        <v>128.03</v>
      </c>
      <c r="W5" s="7">
        <v>130.19999999999999</v>
      </c>
      <c r="X5" s="7">
        <v>130.19999999999999</v>
      </c>
      <c r="Y5" s="7">
        <v>130.19999999999999</v>
      </c>
      <c r="Z5" s="7">
        <v>130.19999999999999</v>
      </c>
      <c r="AA5" s="7">
        <v>130.19999999999999</v>
      </c>
      <c r="AB5" s="7">
        <v>130.19999999999999</v>
      </c>
      <c r="AC5" s="7">
        <v>130.19999999999999</v>
      </c>
      <c r="AD5" s="7">
        <v>130.19999999999999</v>
      </c>
      <c r="AE5" s="7">
        <v>130.19999999999999</v>
      </c>
      <c r="AF5" s="7">
        <v>130.19999999999999</v>
      </c>
      <c r="AG5" s="7">
        <v>130.19999999999999</v>
      </c>
    </row>
    <row r="7" spans="1:33" x14ac:dyDescent="0.3">
      <c r="F7" s="78" t="s">
        <v>118</v>
      </c>
      <c r="G7" s="72" t="s">
        <v>164</v>
      </c>
    </row>
    <row r="8" spans="1:33" x14ac:dyDescent="0.3">
      <c r="F8" s="79"/>
      <c r="G8" s="72" t="s">
        <v>167</v>
      </c>
    </row>
    <row r="9" spans="1:33" ht="14.55" customHeight="1" x14ac:dyDescent="0.3">
      <c r="F9" s="75" t="s">
        <v>143</v>
      </c>
      <c r="G9" s="71" t="s">
        <v>165</v>
      </c>
    </row>
    <row r="10" spans="1:33" x14ac:dyDescent="0.3">
      <c r="F10" s="76"/>
      <c r="G10" s="71" t="s">
        <v>166</v>
      </c>
    </row>
    <row r="11" spans="1:33" x14ac:dyDescent="0.3">
      <c r="F11" s="77"/>
      <c r="G11" s="71" t="s">
        <v>168</v>
      </c>
    </row>
    <row r="13" spans="1:33" x14ac:dyDescent="0.3">
      <c r="B13" s="19">
        <f>SUM(B2:B5)</f>
        <v>182.99299999999999</v>
      </c>
      <c r="C13" s="19">
        <f t="shared" ref="C13:AG13" si="0">SUM(C2:C5)</f>
        <v>209.405</v>
      </c>
      <c r="D13" s="19">
        <f t="shared" si="0"/>
        <v>227.35400000000001</v>
      </c>
      <c r="E13" s="19">
        <f t="shared" si="0"/>
        <v>273.07900000000001</v>
      </c>
      <c r="F13" s="19">
        <f t="shared" si="0"/>
        <v>318.80399999999997</v>
      </c>
      <c r="G13" s="19">
        <f t="shared" si="0"/>
        <v>364.529</v>
      </c>
      <c r="H13" s="19">
        <f t="shared" si="0"/>
        <v>410.25400000000002</v>
      </c>
      <c r="I13" s="19">
        <f t="shared" si="0"/>
        <v>455.97899999999998</v>
      </c>
      <c r="J13" s="19">
        <f t="shared" si="0"/>
        <v>501.70399999999995</v>
      </c>
      <c r="K13" s="19">
        <f t="shared" si="0"/>
        <v>547.42899999999997</v>
      </c>
      <c r="L13" s="19">
        <f t="shared" si="0"/>
        <v>599.26100000000008</v>
      </c>
      <c r="M13" s="19">
        <f t="shared" si="0"/>
        <v>616.77599999999995</v>
      </c>
      <c r="N13" s="19">
        <f t="shared" si="0"/>
        <v>670.096</v>
      </c>
      <c r="O13" s="19">
        <f t="shared" si="0"/>
        <v>723.41600000000005</v>
      </c>
      <c r="P13" s="19">
        <f t="shared" si="0"/>
        <v>776.73599999999999</v>
      </c>
      <c r="Q13" s="19">
        <f t="shared" si="0"/>
        <v>830.05600000000004</v>
      </c>
      <c r="R13" s="19">
        <f t="shared" si="0"/>
        <v>883.37600000000009</v>
      </c>
      <c r="S13" s="19">
        <f t="shared" si="0"/>
        <v>936.69600000000003</v>
      </c>
      <c r="T13" s="19">
        <f t="shared" si="0"/>
        <v>990.01600000000008</v>
      </c>
      <c r="U13" s="19">
        <f t="shared" si="0"/>
        <v>1043.336</v>
      </c>
      <c r="V13" s="19">
        <f t="shared" si="0"/>
        <v>1068.4460000000001</v>
      </c>
      <c r="W13" s="19">
        <f t="shared" si="0"/>
        <v>1076.1960000000001</v>
      </c>
      <c r="X13" s="19">
        <f t="shared" si="0"/>
        <v>1081.7760000000001</v>
      </c>
      <c r="Y13" s="19">
        <f t="shared" si="0"/>
        <v>1087.356</v>
      </c>
      <c r="Z13" s="19">
        <f t="shared" si="0"/>
        <v>1092.75</v>
      </c>
      <c r="AA13" s="19">
        <f t="shared" si="0"/>
        <v>1097.4000000000001</v>
      </c>
      <c r="AB13" s="19">
        <f t="shared" si="0"/>
        <v>1102.05</v>
      </c>
      <c r="AC13" s="19">
        <f t="shared" si="0"/>
        <v>1106.7</v>
      </c>
      <c r="AD13" s="19">
        <f t="shared" si="0"/>
        <v>1111.3500000000001</v>
      </c>
      <c r="AE13" s="19">
        <f t="shared" si="0"/>
        <v>1116</v>
      </c>
      <c r="AF13" s="19">
        <f t="shared" si="0"/>
        <v>960.28700000000003</v>
      </c>
      <c r="AG13" s="19">
        <f t="shared" si="0"/>
        <v>961.15499999999997</v>
      </c>
    </row>
  </sheetData>
  <mergeCells count="2">
    <mergeCell ref="F9:F11"/>
    <mergeCell ref="F7:F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CFDD-EA7E-4FFA-AB31-3661F4186DA3}">
  <dimension ref="A1:AH51"/>
  <sheetViews>
    <sheetView tabSelected="1" workbookViewId="0">
      <selection activeCell="D5" sqref="D5"/>
    </sheetView>
  </sheetViews>
  <sheetFormatPr defaultRowHeight="14.4" x14ac:dyDescent="0.3"/>
  <cols>
    <col min="1" max="1" width="23" customWidth="1"/>
    <col min="3" max="3" width="21.77734375" bestFit="1" customWidth="1"/>
  </cols>
  <sheetData>
    <row r="1" spans="1:33" x14ac:dyDescent="0.3">
      <c r="A1" s="6" t="s">
        <v>160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3">
      <c r="A2" s="6" t="s">
        <v>23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</row>
    <row r="3" spans="1:33" x14ac:dyDescent="0.3">
      <c r="A3" s="6" t="s">
        <v>88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</row>
    <row r="4" spans="1:33" x14ac:dyDescent="0.3">
      <c r="A4" s="6" t="s">
        <v>89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</row>
    <row r="5" spans="1:33" x14ac:dyDescent="0.3">
      <c r="A5" s="6" t="s">
        <v>90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</row>
    <row r="6" spans="1:33" x14ac:dyDescent="0.3">
      <c r="A6" s="6" t="s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3" x14ac:dyDescent="0.3">
      <c r="A7" s="6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3" x14ac:dyDescent="0.3">
      <c r="A8" s="6" t="s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3" x14ac:dyDescent="0.3">
      <c r="A9" s="6" t="s">
        <v>27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pans="1:33" x14ac:dyDescent="0.3">
      <c r="A10" s="6" t="s">
        <v>28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</row>
    <row r="11" spans="1:33" x14ac:dyDescent="0.3">
      <c r="A11" s="6" t="s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</row>
    <row r="12" spans="1:33" x14ac:dyDescent="0.3">
      <c r="A12" s="6" t="s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</row>
    <row r="13" spans="1:33" x14ac:dyDescent="0.3">
      <c r="A13" s="6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</row>
    <row r="14" spans="1:33" x14ac:dyDescent="0.3">
      <c r="A14" s="6" t="s">
        <v>32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</row>
    <row r="15" spans="1:33" x14ac:dyDescent="0.3">
      <c r="A15" s="6" t="s">
        <v>91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</row>
    <row r="16" spans="1:33" x14ac:dyDescent="0.3">
      <c r="A16" s="6" t="s">
        <v>33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</row>
    <row r="17" spans="1:33" x14ac:dyDescent="0.3">
      <c r="A17" s="6" t="s">
        <v>34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</row>
    <row r="18" spans="1:33" x14ac:dyDescent="0.3">
      <c r="A18" s="6" t="s">
        <v>35</v>
      </c>
      <c r="B18" s="7">
        <v>259.44</v>
      </c>
      <c r="C18" s="7">
        <v>279.25</v>
      </c>
      <c r="D18" s="7">
        <v>299.77999999999997</v>
      </c>
      <c r="E18" s="7">
        <v>309.14</v>
      </c>
      <c r="F18" s="7">
        <v>318.5</v>
      </c>
      <c r="G18" s="7">
        <v>327.86</v>
      </c>
      <c r="H18" s="7">
        <v>337.22</v>
      </c>
      <c r="I18" s="7">
        <v>346.58</v>
      </c>
      <c r="J18" s="7">
        <v>355.94</v>
      </c>
      <c r="K18" s="7">
        <v>365.04</v>
      </c>
      <c r="L18" s="7">
        <v>374.4</v>
      </c>
      <c r="M18" s="7">
        <v>383.76</v>
      </c>
      <c r="N18" s="7">
        <v>384.02</v>
      </c>
      <c r="O18" s="7">
        <v>384.28</v>
      </c>
      <c r="P18" s="7">
        <v>384.54</v>
      </c>
      <c r="Q18" s="7">
        <v>384.8</v>
      </c>
      <c r="R18" s="7">
        <v>385.06</v>
      </c>
      <c r="S18" s="7">
        <v>385.32</v>
      </c>
      <c r="T18" s="7">
        <v>385.58</v>
      </c>
      <c r="U18" s="7">
        <v>385.84</v>
      </c>
      <c r="V18" s="7">
        <v>386.1</v>
      </c>
      <c r="W18" s="7">
        <v>386.36</v>
      </c>
      <c r="X18" s="7">
        <v>386.62</v>
      </c>
      <c r="Y18" s="7">
        <v>386.88</v>
      </c>
      <c r="Z18" s="7">
        <v>387.14</v>
      </c>
      <c r="AA18" s="7">
        <v>387.4</v>
      </c>
      <c r="AB18" s="7">
        <v>387.66</v>
      </c>
      <c r="AC18" s="7">
        <v>387.92</v>
      </c>
      <c r="AD18" s="7">
        <v>388.18</v>
      </c>
      <c r="AE18" s="7">
        <v>388.44</v>
      </c>
      <c r="AF18" s="7">
        <v>388.7</v>
      </c>
      <c r="AG18" s="7">
        <v>388.96</v>
      </c>
    </row>
    <row r="19" spans="1:33" x14ac:dyDescent="0.3">
      <c r="A19" s="6" t="s">
        <v>36</v>
      </c>
      <c r="B19" s="7">
        <v>183.77</v>
      </c>
      <c r="C19" s="7">
        <v>189.89</v>
      </c>
      <c r="D19" s="7">
        <v>196.01</v>
      </c>
      <c r="E19" s="7">
        <v>202.13</v>
      </c>
      <c r="F19" s="7">
        <v>208.25</v>
      </c>
      <c r="G19" s="7">
        <v>214.37</v>
      </c>
      <c r="H19" s="7">
        <v>220.49</v>
      </c>
      <c r="I19" s="7">
        <v>226.61</v>
      </c>
      <c r="J19" s="7">
        <v>232.73</v>
      </c>
      <c r="K19" s="7">
        <v>238.68</v>
      </c>
      <c r="L19" s="7">
        <v>244.8</v>
      </c>
      <c r="M19" s="7">
        <v>250.92</v>
      </c>
      <c r="N19" s="7">
        <v>251.09</v>
      </c>
      <c r="O19" s="7">
        <v>251.26</v>
      </c>
      <c r="P19" s="7">
        <v>251.43</v>
      </c>
      <c r="Q19" s="7">
        <v>251.6</v>
      </c>
      <c r="R19" s="7">
        <v>251.77</v>
      </c>
      <c r="S19" s="7">
        <v>251.94</v>
      </c>
      <c r="T19" s="7">
        <v>252.11</v>
      </c>
      <c r="U19" s="7">
        <v>252.28</v>
      </c>
      <c r="V19" s="7">
        <v>252.45</v>
      </c>
      <c r="W19" s="7">
        <v>252.62</v>
      </c>
      <c r="X19" s="7">
        <v>252.79</v>
      </c>
      <c r="Y19" s="7">
        <v>252.96</v>
      </c>
      <c r="Z19" s="7">
        <v>253.13</v>
      </c>
      <c r="AA19" s="7">
        <v>253.3</v>
      </c>
      <c r="AB19" s="7">
        <v>253.47</v>
      </c>
      <c r="AC19" s="7">
        <v>253.64</v>
      </c>
      <c r="AD19" s="7">
        <v>253.81</v>
      </c>
      <c r="AE19" s="7">
        <v>253.98</v>
      </c>
      <c r="AF19" s="7">
        <v>254.15</v>
      </c>
      <c r="AG19" s="7">
        <v>254.32</v>
      </c>
    </row>
    <row r="20" spans="1:33" x14ac:dyDescent="0.3">
      <c r="A20" s="6" t="s">
        <v>37</v>
      </c>
      <c r="B20" s="7">
        <v>3243</v>
      </c>
      <c r="C20" s="7">
        <v>3351</v>
      </c>
      <c r="D20" s="7">
        <v>3459</v>
      </c>
      <c r="E20" s="7">
        <v>3567</v>
      </c>
      <c r="F20" s="7">
        <v>3675</v>
      </c>
      <c r="G20" s="7">
        <v>3783</v>
      </c>
      <c r="H20" s="7">
        <v>3891</v>
      </c>
      <c r="I20" s="7">
        <v>3999</v>
      </c>
      <c r="J20" s="7">
        <v>4107</v>
      </c>
      <c r="K20" s="7">
        <v>4212</v>
      </c>
      <c r="L20" s="7">
        <v>4320</v>
      </c>
      <c r="M20" s="7">
        <v>4428</v>
      </c>
      <c r="N20" s="7">
        <v>4431</v>
      </c>
      <c r="O20" s="7">
        <v>4434</v>
      </c>
      <c r="P20" s="7">
        <v>4437</v>
      </c>
      <c r="Q20" s="7">
        <v>4440</v>
      </c>
      <c r="R20" s="7">
        <v>4443</v>
      </c>
      <c r="S20" s="7">
        <v>4446</v>
      </c>
      <c r="T20" s="7">
        <v>4449</v>
      </c>
      <c r="U20" s="7">
        <v>4452</v>
      </c>
      <c r="V20" s="7">
        <v>4455</v>
      </c>
      <c r="W20" s="7">
        <v>4458</v>
      </c>
      <c r="X20" s="7">
        <v>4461</v>
      </c>
      <c r="Y20" s="7">
        <v>4464</v>
      </c>
      <c r="Z20" s="7">
        <v>4467</v>
      </c>
      <c r="AA20" s="7">
        <v>4470</v>
      </c>
      <c r="AB20" s="7">
        <v>4473</v>
      </c>
      <c r="AC20" s="7">
        <v>4476</v>
      </c>
      <c r="AD20" s="7">
        <v>4479</v>
      </c>
      <c r="AE20" s="7">
        <v>4482</v>
      </c>
      <c r="AF20" s="7">
        <v>4485</v>
      </c>
      <c r="AG20" s="7">
        <v>4488</v>
      </c>
    </row>
    <row r="21" spans="1:33" x14ac:dyDescent="0.3">
      <c r="A21" s="6" t="s">
        <v>38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</row>
    <row r="22" spans="1:33" x14ac:dyDescent="0.3">
      <c r="A22" s="6" t="s">
        <v>39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</row>
    <row r="23" spans="1:33" x14ac:dyDescent="0.3">
      <c r="A23" s="6" t="s">
        <v>40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</row>
    <row r="24" spans="1:33" x14ac:dyDescent="0.3">
      <c r="A24" s="6" t="s">
        <v>41</v>
      </c>
      <c r="B24" s="7">
        <v>2751.54</v>
      </c>
      <c r="C24" s="7">
        <v>3206.06</v>
      </c>
      <c r="D24" s="7">
        <v>3852.96</v>
      </c>
      <c r="E24" s="7">
        <v>4554.53</v>
      </c>
      <c r="F24" s="7">
        <v>5237.1899999999996</v>
      </c>
      <c r="G24" s="7">
        <v>5891.86</v>
      </c>
      <c r="H24" s="7">
        <v>6529.02</v>
      </c>
      <c r="I24" s="7">
        <v>7136.79</v>
      </c>
      <c r="J24" s="7">
        <v>7728.45</v>
      </c>
      <c r="K24" s="7">
        <v>8289.32</v>
      </c>
      <c r="L24" s="7">
        <v>8739</v>
      </c>
      <c r="M24" s="7">
        <v>8595</v>
      </c>
      <c r="N24" s="7">
        <v>9072.5</v>
      </c>
      <c r="O24" s="7">
        <v>9550</v>
      </c>
      <c r="P24" s="7">
        <v>10017</v>
      </c>
      <c r="Q24" s="7">
        <v>10494</v>
      </c>
      <c r="R24" s="7">
        <v>10971</v>
      </c>
      <c r="S24" s="7">
        <v>11448</v>
      </c>
      <c r="T24" s="7">
        <v>11925</v>
      </c>
      <c r="U24" s="7">
        <v>12402</v>
      </c>
      <c r="V24" s="7">
        <v>12879</v>
      </c>
      <c r="W24" s="7">
        <v>13356</v>
      </c>
      <c r="X24" s="7">
        <v>13833</v>
      </c>
      <c r="Y24" s="7">
        <v>14310</v>
      </c>
      <c r="Z24" s="7">
        <v>14787</v>
      </c>
      <c r="AA24" s="7">
        <v>15248</v>
      </c>
      <c r="AB24" s="7">
        <v>15724.5</v>
      </c>
      <c r="AC24" s="7">
        <v>16201</v>
      </c>
      <c r="AD24" s="7">
        <v>16677.5</v>
      </c>
      <c r="AE24" s="7">
        <v>17154</v>
      </c>
      <c r="AF24" s="7">
        <v>15324.24</v>
      </c>
      <c r="AG24" s="7">
        <v>15381.42</v>
      </c>
    </row>
    <row r="25" spans="1:33" x14ac:dyDescent="0.3">
      <c r="A25" s="6" t="s">
        <v>42</v>
      </c>
      <c r="B25" s="7">
        <v>466.17</v>
      </c>
      <c r="C25" s="7">
        <v>482.03</v>
      </c>
      <c r="D25" s="7">
        <v>518.88</v>
      </c>
      <c r="E25" s="7">
        <v>782.64</v>
      </c>
      <c r="F25" s="7">
        <v>1038.8699999999999</v>
      </c>
      <c r="G25" s="7">
        <v>1285.8800000000001</v>
      </c>
      <c r="H25" s="7">
        <v>1525.86</v>
      </c>
      <c r="I25" s="7">
        <v>1756.12</v>
      </c>
      <c r="J25" s="7">
        <v>1979.85</v>
      </c>
      <c r="K25" s="7">
        <v>2193.36</v>
      </c>
      <c r="L25" s="7">
        <v>2398.37</v>
      </c>
      <c r="M25" s="7">
        <v>2597.6</v>
      </c>
      <c r="N25" s="7">
        <v>2693.1</v>
      </c>
      <c r="O25" s="7">
        <v>2788.6</v>
      </c>
      <c r="P25" s="7">
        <v>2881.08</v>
      </c>
      <c r="Q25" s="7">
        <v>2976.48</v>
      </c>
      <c r="R25" s="7">
        <v>3071.88</v>
      </c>
      <c r="S25" s="7">
        <v>3167.28</v>
      </c>
      <c r="T25" s="7">
        <v>3262.68</v>
      </c>
      <c r="U25" s="7">
        <v>3358.08</v>
      </c>
      <c r="V25" s="7">
        <v>3453.48</v>
      </c>
      <c r="W25" s="7">
        <v>3548.88</v>
      </c>
      <c r="X25" s="7">
        <v>3644.28</v>
      </c>
      <c r="Y25" s="7">
        <v>3739.68</v>
      </c>
      <c r="Z25" s="7">
        <v>3816</v>
      </c>
      <c r="AA25" s="7">
        <v>3812</v>
      </c>
      <c r="AB25" s="7">
        <v>3812</v>
      </c>
      <c r="AC25" s="7">
        <v>3812</v>
      </c>
      <c r="AD25" s="7">
        <v>3812</v>
      </c>
      <c r="AE25" s="7">
        <v>3812</v>
      </c>
      <c r="AF25" s="7">
        <v>3516.57</v>
      </c>
      <c r="AG25" s="7">
        <v>3592.81</v>
      </c>
    </row>
    <row r="26" spans="1:33" x14ac:dyDescent="0.3">
      <c r="A26" s="6" t="s">
        <v>43</v>
      </c>
      <c r="B26" s="7">
        <v>7992.54</v>
      </c>
      <c r="C26" s="7">
        <v>8853.8799999999992</v>
      </c>
      <c r="D26" s="7">
        <v>9148.76</v>
      </c>
      <c r="E26" s="7">
        <v>10579.56</v>
      </c>
      <c r="F26" s="7">
        <v>11899.86</v>
      </c>
      <c r="G26" s="7">
        <v>13109.66</v>
      </c>
      <c r="H26" s="7">
        <v>14208.96</v>
      </c>
      <c r="I26" s="7">
        <v>15197.76</v>
      </c>
      <c r="J26" s="7">
        <v>16076.06</v>
      </c>
      <c r="K26" s="7">
        <v>16843.86</v>
      </c>
      <c r="L26" s="7">
        <v>17204</v>
      </c>
      <c r="M26" s="7">
        <v>16489</v>
      </c>
      <c r="N26" s="7">
        <v>17644.650000000001</v>
      </c>
      <c r="O26" s="7">
        <v>18783.3</v>
      </c>
      <c r="P26" s="7">
        <v>19891.400000000001</v>
      </c>
      <c r="Q26" s="7">
        <v>20995.200000000001</v>
      </c>
      <c r="R26" s="7">
        <v>22082</v>
      </c>
      <c r="S26" s="7">
        <v>23151.8</v>
      </c>
      <c r="T26" s="7">
        <v>24204.6</v>
      </c>
      <c r="U26" s="7">
        <v>25222.6</v>
      </c>
      <c r="V26" s="7">
        <v>25326</v>
      </c>
      <c r="W26" s="7">
        <v>25146</v>
      </c>
      <c r="X26" s="7">
        <v>24966</v>
      </c>
      <c r="Y26" s="7">
        <v>24786</v>
      </c>
      <c r="Z26" s="7">
        <v>24606</v>
      </c>
      <c r="AA26" s="7">
        <v>24408</v>
      </c>
      <c r="AB26" s="7">
        <v>24228</v>
      </c>
      <c r="AC26" s="7">
        <v>24048</v>
      </c>
      <c r="AD26" s="7">
        <v>23868</v>
      </c>
      <c r="AE26" s="7">
        <v>23688</v>
      </c>
      <c r="AF26" s="7">
        <v>19446.34</v>
      </c>
      <c r="AG26" s="7">
        <v>19269.599999999999</v>
      </c>
    </row>
    <row r="27" spans="1:33" x14ac:dyDescent="0.3">
      <c r="A27" s="6" t="s">
        <v>44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373.45</v>
      </c>
      <c r="M27" s="7">
        <v>746.2</v>
      </c>
      <c r="N27" s="7">
        <v>1012.7</v>
      </c>
      <c r="O27" s="7">
        <v>1278</v>
      </c>
      <c r="P27" s="7">
        <v>1544.25</v>
      </c>
      <c r="Q27" s="7">
        <v>1808.8</v>
      </c>
      <c r="R27" s="7">
        <v>2074.8000000000002</v>
      </c>
      <c r="S27" s="7">
        <v>2338.6</v>
      </c>
      <c r="T27" s="7">
        <v>2601.9</v>
      </c>
      <c r="U27" s="7">
        <v>2867.4</v>
      </c>
      <c r="V27" s="7">
        <v>3129.95</v>
      </c>
      <c r="W27" s="7">
        <v>3183</v>
      </c>
      <c r="X27" s="7">
        <v>3180</v>
      </c>
      <c r="Y27" s="7">
        <v>3180</v>
      </c>
      <c r="Z27" s="7">
        <v>3177</v>
      </c>
      <c r="AA27" s="7">
        <v>3174</v>
      </c>
      <c r="AB27" s="7">
        <v>3174</v>
      </c>
      <c r="AC27" s="7">
        <v>3171</v>
      </c>
      <c r="AD27" s="7">
        <v>3171</v>
      </c>
      <c r="AE27" s="7">
        <v>3168</v>
      </c>
      <c r="AF27" s="7">
        <v>3168</v>
      </c>
      <c r="AG27" s="7">
        <v>3165</v>
      </c>
    </row>
    <row r="28" spans="1:33" x14ac:dyDescent="0.3">
      <c r="A28" s="6" t="s">
        <v>45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</row>
    <row r="29" spans="1:33" x14ac:dyDescent="0.3">
      <c r="A29" s="6" t="s">
        <v>92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</row>
    <row r="30" spans="1:33" x14ac:dyDescent="0.3">
      <c r="A30" s="6" t="s">
        <v>46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</row>
    <row r="31" spans="1:33" x14ac:dyDescent="0.3">
      <c r="A31" s="6" t="s">
        <v>47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</row>
    <row r="32" spans="1:33" x14ac:dyDescent="0.3">
      <c r="A32" s="6" t="s">
        <v>93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</row>
    <row r="33" spans="1:34" x14ac:dyDescent="0.3">
      <c r="A33" s="6" t="s">
        <v>48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</row>
    <row r="34" spans="1:34" x14ac:dyDescent="0.3">
      <c r="A34" s="70" t="s">
        <v>159</v>
      </c>
      <c r="B34" s="7">
        <v>0</v>
      </c>
      <c r="C34" s="7">
        <v>0</v>
      </c>
      <c r="D34" s="7">
        <v>0</v>
      </c>
      <c r="E34" s="7">
        <v>0</v>
      </c>
      <c r="F34" s="7">
        <v>3084.4918495741063</v>
      </c>
      <c r="G34" s="7">
        <v>3084.4918495741063</v>
      </c>
      <c r="H34" s="7">
        <v>3084.4918495741063</v>
      </c>
      <c r="I34" s="7">
        <v>3084.4918495741063</v>
      </c>
      <c r="J34" s="7">
        <v>3084.4918495741063</v>
      </c>
      <c r="K34" s="7">
        <v>3084.4918495741063</v>
      </c>
      <c r="L34" s="7">
        <v>3084.4918495741063</v>
      </c>
      <c r="M34" s="7">
        <v>3084.4918495741063</v>
      </c>
      <c r="N34" s="7">
        <v>3084.4918495741063</v>
      </c>
      <c r="O34" s="7">
        <v>3084.4918495741063</v>
      </c>
      <c r="P34" s="7">
        <v>3084.4918495741063</v>
      </c>
      <c r="Q34" s="7">
        <v>3084.4918495741063</v>
      </c>
      <c r="R34" s="7">
        <v>3084.4918495741063</v>
      </c>
      <c r="S34" s="7">
        <v>3084.4918495741063</v>
      </c>
      <c r="T34" s="7">
        <v>3084.4918495741063</v>
      </c>
      <c r="U34" s="7">
        <v>3084.4918495741063</v>
      </c>
      <c r="V34" s="7">
        <v>3084.4918495741063</v>
      </c>
      <c r="W34" s="7">
        <v>3084.4918495741063</v>
      </c>
      <c r="X34" s="7">
        <v>3084.4918495741063</v>
      </c>
      <c r="Y34" s="7">
        <v>3084.4918495741063</v>
      </c>
      <c r="Z34" s="7">
        <v>3084.4918495741063</v>
      </c>
      <c r="AA34" s="7">
        <v>3084.4918495741063</v>
      </c>
      <c r="AB34" s="7">
        <v>3084.4918495741063</v>
      </c>
      <c r="AC34" s="7">
        <v>3084.4918495741063</v>
      </c>
      <c r="AD34" s="7">
        <v>3084.4918495741063</v>
      </c>
      <c r="AE34" s="7">
        <v>3084.4918495741063</v>
      </c>
      <c r="AF34" s="7">
        <v>3084.4918495741063</v>
      </c>
      <c r="AG34" s="7">
        <v>3084.4918495741063</v>
      </c>
    </row>
    <row r="35" spans="1:34" x14ac:dyDescent="0.3">
      <c r="B35" s="8">
        <f t="shared" ref="B35:AF35" si="0">SUM(B2:B34)</f>
        <v>14896.46</v>
      </c>
      <c r="C35" s="8">
        <f t="shared" si="0"/>
        <v>16362.109999999999</v>
      </c>
      <c r="D35" s="8">
        <f t="shared" si="0"/>
        <v>17475.39</v>
      </c>
      <c r="E35" s="8">
        <f t="shared" si="0"/>
        <v>19995</v>
      </c>
      <c r="F35" s="8">
        <f t="shared" si="0"/>
        <v>25462.161849574106</v>
      </c>
      <c r="G35" s="8">
        <f t="shared" si="0"/>
        <v>27697.121849574109</v>
      </c>
      <c r="H35" s="8">
        <f t="shared" si="0"/>
        <v>29797.041849574107</v>
      </c>
      <c r="I35" s="8">
        <f t="shared" si="0"/>
        <v>31747.351849574108</v>
      </c>
      <c r="J35" s="8">
        <f t="shared" si="0"/>
        <v>33564.521849574106</v>
      </c>
      <c r="K35" s="8">
        <f t="shared" si="0"/>
        <v>35226.75184957411</v>
      </c>
      <c r="L35" s="8">
        <f t="shared" si="0"/>
        <v>36738.511849574104</v>
      </c>
      <c r="M35" s="8">
        <f t="shared" si="0"/>
        <v>36574.971849574104</v>
      </c>
      <c r="N35" s="8">
        <f t="shared" si="0"/>
        <v>38573.551849574105</v>
      </c>
      <c r="O35" s="8">
        <f t="shared" si="0"/>
        <v>40553.93184957411</v>
      </c>
      <c r="P35" s="8">
        <f t="shared" si="0"/>
        <v>42491.191849574112</v>
      </c>
      <c r="Q35" s="8">
        <f t="shared" si="0"/>
        <v>44435.371849574112</v>
      </c>
      <c r="R35" s="8">
        <f t="shared" si="0"/>
        <v>46364.00184957411</v>
      </c>
      <c r="S35" s="8">
        <f t="shared" si="0"/>
        <v>48273.431849574103</v>
      </c>
      <c r="T35" s="8">
        <f t="shared" si="0"/>
        <v>50165.36184957411</v>
      </c>
      <c r="U35" s="8">
        <f t="shared" si="0"/>
        <v>52024.691849574105</v>
      </c>
      <c r="V35" s="8">
        <f t="shared" si="0"/>
        <v>52966.471849574104</v>
      </c>
      <c r="W35" s="8">
        <f t="shared" si="0"/>
        <v>53415.351849574108</v>
      </c>
      <c r="X35" s="8">
        <f t="shared" si="0"/>
        <v>53808.18184957411</v>
      </c>
      <c r="Y35" s="8">
        <f t="shared" si="0"/>
        <v>54204.011849574112</v>
      </c>
      <c r="Z35" s="8">
        <f t="shared" si="0"/>
        <v>54577.761849574112</v>
      </c>
      <c r="AA35" s="8">
        <f t="shared" si="0"/>
        <v>54837.191849574105</v>
      </c>
      <c r="AB35" s="8">
        <f t="shared" si="0"/>
        <v>55137.121849574112</v>
      </c>
      <c r="AC35" s="8">
        <f t="shared" si="0"/>
        <v>55434.051849574105</v>
      </c>
      <c r="AD35" s="8">
        <f t="shared" si="0"/>
        <v>55733.981849574106</v>
      </c>
      <c r="AE35" s="8">
        <f t="shared" si="0"/>
        <v>56030.911849574106</v>
      </c>
      <c r="AF35" s="8">
        <f t="shared" si="0"/>
        <v>49667.491849574108</v>
      </c>
      <c r="AG35" s="8">
        <f>SUM(AG2:AG34)</f>
        <v>49624.601849574108</v>
      </c>
    </row>
    <row r="39" spans="1:34" x14ac:dyDescent="0.3">
      <c r="B39" s="8">
        <v>0.95250986000000004</v>
      </c>
      <c r="C39" s="6" t="s">
        <v>175</v>
      </c>
    </row>
    <row r="42" spans="1:34" x14ac:dyDescent="0.3">
      <c r="B42" s="19">
        <f>MAX(C46:AH46)</f>
        <v>90671.787679001005</v>
      </c>
      <c r="D42" s="19">
        <f>B42*B39</f>
        <v>86365.77178807497</v>
      </c>
      <c r="E42" s="19">
        <f>D42/28</f>
        <v>3084.4918495741063</v>
      </c>
    </row>
    <row r="44" spans="1:34" x14ac:dyDescent="0.3">
      <c r="A44" s="1" t="s">
        <v>33</v>
      </c>
      <c r="B44" s="43"/>
      <c r="C44" s="8">
        <v>202.67368704000006</v>
      </c>
      <c r="D44" s="8">
        <v>203.24968703999997</v>
      </c>
      <c r="E44" s="8">
        <v>204.20968704000001</v>
      </c>
      <c r="F44" s="8">
        <v>232.18371174400002</v>
      </c>
      <c r="G44" s="8">
        <v>233.523500544</v>
      </c>
      <c r="H44" s="8">
        <v>234.76728934400003</v>
      </c>
      <c r="I44" s="8">
        <v>236.10707814400004</v>
      </c>
      <c r="J44" s="8">
        <v>231.11086694400001</v>
      </c>
      <c r="K44" s="8">
        <v>226.11465574400009</v>
      </c>
      <c r="L44" s="8">
        <v>221.21444454400003</v>
      </c>
      <c r="M44" s="8">
        <v>217.12223334400005</v>
      </c>
      <c r="N44" s="8">
        <v>212.22202214399996</v>
      </c>
      <c r="O44" s="8">
        <v>213.15153766399996</v>
      </c>
      <c r="P44" s="8">
        <v>214.17705318399999</v>
      </c>
      <c r="Q44" s="8">
        <v>215.01056870399992</v>
      </c>
      <c r="R44" s="8">
        <v>217.03608422399992</v>
      </c>
      <c r="S44" s="8">
        <v>218.06159974400001</v>
      </c>
      <c r="T44" s="8">
        <v>266.54528802013789</v>
      </c>
      <c r="U44" s="8">
        <v>277.14286549559699</v>
      </c>
      <c r="V44" s="8">
        <v>287.90628403208251</v>
      </c>
      <c r="W44" s="8">
        <v>293.62090803013461</v>
      </c>
      <c r="X44" s="8">
        <v>296.67222852738689</v>
      </c>
      <c r="Y44" s="8">
        <v>299.61524382895209</v>
      </c>
      <c r="Z44" s="8">
        <v>302.3584499825572</v>
      </c>
      <c r="AA44" s="8">
        <v>305.04141229212235</v>
      </c>
      <c r="AB44" s="8">
        <v>309.13033480481806</v>
      </c>
      <c r="AC44" s="8">
        <v>311.87624653490502</v>
      </c>
      <c r="AD44" s="8">
        <v>314.62215826499198</v>
      </c>
      <c r="AE44" s="8">
        <v>320.66295127507897</v>
      </c>
      <c r="AF44" s="8">
        <v>326.41843538326884</v>
      </c>
      <c r="AG44" s="8">
        <v>306.72347927169898</v>
      </c>
      <c r="AH44" s="8">
        <v>308.69300407880132</v>
      </c>
    </row>
    <row r="46" spans="1:34" x14ac:dyDescent="0.3">
      <c r="A46" s="19">
        <v>277.77777800000001</v>
      </c>
      <c r="C46" s="8">
        <f>C44*$A$46</f>
        <v>56298.246445038618</v>
      </c>
      <c r="D46" s="8">
        <f t="shared" ref="D46:AH46" si="1">D44*$A$46</f>
        <v>56458.246445166595</v>
      </c>
      <c r="E46" s="8">
        <f t="shared" si="1"/>
        <v>56724.913112046605</v>
      </c>
      <c r="F46" s="8">
        <f t="shared" si="1"/>
        <v>64495.475536040831</v>
      </c>
      <c r="G46" s="8">
        <f t="shared" si="1"/>
        <v>64867.639091894118</v>
      </c>
      <c r="H46" s="8">
        <f t="shared" si="1"/>
        <v>65213.135981059408</v>
      </c>
      <c r="I46" s="8">
        <f t="shared" si="1"/>
        <v>65585.299536912702</v>
      </c>
      <c r="J46" s="8">
        <f t="shared" si="1"/>
        <v>64197.463091357975</v>
      </c>
      <c r="K46" s="8">
        <f t="shared" si="1"/>
        <v>62809.626645803284</v>
      </c>
      <c r="L46" s="8">
        <f t="shared" si="1"/>
        <v>61448.456866936554</v>
      </c>
      <c r="M46" s="8">
        <f t="shared" si="1"/>
        <v>60311.731532693848</v>
      </c>
      <c r="N46" s="8">
        <f t="shared" si="1"/>
        <v>58950.561753827111</v>
      </c>
      <c r="O46" s="8">
        <f t="shared" si="1"/>
        <v>59208.760509589221</v>
      </c>
      <c r="P46" s="8">
        <f t="shared" si="1"/>
        <v>59493.625932039344</v>
      </c>
      <c r="Q46" s="8">
        <f t="shared" si="1"/>
        <v>59725.158021113442</v>
      </c>
      <c r="R46" s="8">
        <f t="shared" si="1"/>
        <v>60287.801221563554</v>
      </c>
      <c r="S46" s="8">
        <f t="shared" si="1"/>
        <v>60572.666644013691</v>
      </c>
      <c r="T46" s="8">
        <f t="shared" si="1"/>
        <v>74040.357842603931</v>
      </c>
      <c r="U46" s="8">
        <f t="shared" si="1"/>
        <v>76984.129365919798</v>
      </c>
      <c r="V46" s="8">
        <f t="shared" si="1"/>
        <v>79973.967850668763</v>
      </c>
      <c r="W46" s="8">
        <f t="shared" si="1"/>
        <v>81561.363406953154</v>
      </c>
      <c r="X46" s="8">
        <f t="shared" si="1"/>
        <v>82408.952434645747</v>
      </c>
      <c r="Y46" s="8">
        <f t="shared" si="1"/>
        <v>83226.45668573452</v>
      </c>
      <c r="Z46" s="8">
        <f t="shared" si="1"/>
        <v>83988.458395678885</v>
      </c>
      <c r="AA46" s="8">
        <f t="shared" si="1"/>
        <v>84733.725704487631</v>
      </c>
      <c r="AB46" s="8">
        <f t="shared" si="1"/>
        <v>85869.537514478434</v>
      </c>
      <c r="AC46" s="8">
        <f t="shared" si="1"/>
        <v>86632.290773446119</v>
      </c>
      <c r="AD46" s="8">
        <f t="shared" si="1"/>
        <v>87395.044032413818</v>
      </c>
      <c r="AE46" s="8">
        <f t="shared" si="1"/>
        <v>89073.042092113712</v>
      </c>
      <c r="AF46" s="8">
        <f t="shared" si="1"/>
        <v>90671.787679001005</v>
      </c>
      <c r="AG46" s="8">
        <f t="shared" si="1"/>
        <v>85200.966532521605</v>
      </c>
      <c r="AH46" s="8">
        <f t="shared" si="1"/>
        <v>85748.056757154365</v>
      </c>
    </row>
    <row r="49" spans="3:34" x14ac:dyDescent="0.3">
      <c r="C49" s="8">
        <v>30.048000000000027</v>
      </c>
      <c r="D49" s="8">
        <v>30.143999999999988</v>
      </c>
      <c r="E49" s="8">
        <v>30.527999999999999</v>
      </c>
      <c r="F49" s="8">
        <v>31.007999999999999</v>
      </c>
      <c r="G49" s="8">
        <v>31.391999999999992</v>
      </c>
      <c r="H49" s="8">
        <v>31.776000000000007</v>
      </c>
      <c r="I49" s="8">
        <v>32.256000000000007</v>
      </c>
      <c r="J49" s="8">
        <v>27.744000000000007</v>
      </c>
      <c r="K49" s="8">
        <v>23.231999999999992</v>
      </c>
      <c r="L49" s="8">
        <v>18.816000000000003</v>
      </c>
      <c r="M49" s="8">
        <v>14.304000000000006</v>
      </c>
      <c r="N49" s="8">
        <v>9.8880000000000017</v>
      </c>
      <c r="O49" s="8">
        <v>9.4079999999999977</v>
      </c>
      <c r="P49" s="8">
        <v>9.0239999999999974</v>
      </c>
      <c r="Q49" s="8">
        <v>8.5439999999999987</v>
      </c>
      <c r="R49" s="8">
        <v>8.1600000000000055</v>
      </c>
      <c r="S49" s="8">
        <v>7.7760000000000087</v>
      </c>
      <c r="T49" s="8">
        <v>6.0418588331078977</v>
      </c>
      <c r="U49" s="8">
        <v>4.9500397498228654</v>
      </c>
      <c r="V49" s="8">
        <v>4.1238036921095</v>
      </c>
      <c r="W49" s="8">
        <v>3.8949605964573202</v>
      </c>
      <c r="X49" s="8">
        <v>4.0508567008051601</v>
      </c>
      <c r="Y49" s="8">
        <v>4.3769436573269003</v>
      </c>
      <c r="Z49" s="8">
        <v>4.6534385463446064</v>
      </c>
      <c r="AA49" s="8">
        <v>4.9577863724315598</v>
      </c>
      <c r="AB49" s="8">
        <v>5.7186559376489647</v>
      </c>
      <c r="AC49" s="8">
        <v>6.0230037637359164</v>
      </c>
      <c r="AD49" s="8">
        <v>6.3273515898228663</v>
      </c>
      <c r="AE49" s="8">
        <v>5.7486914159098266</v>
      </c>
      <c r="AF49" s="8">
        <v>5.4923474059130513</v>
      </c>
      <c r="AG49" s="8">
        <v>9.7507329579130424</v>
      </c>
      <c r="AH49" s="8">
        <v>9.784212129391296</v>
      </c>
    </row>
    <row r="50" spans="3:34" x14ac:dyDescent="0.3">
      <c r="C50" s="8">
        <v>8.5440000000000023</v>
      </c>
      <c r="D50" s="8">
        <v>8.5440000000000005</v>
      </c>
      <c r="E50" s="8">
        <v>8.6399999999999899</v>
      </c>
      <c r="F50" s="8">
        <v>8.7360000000000042</v>
      </c>
      <c r="G50" s="8">
        <v>8.9280000000000079</v>
      </c>
      <c r="H50" s="8">
        <v>9.0240000000000098</v>
      </c>
      <c r="I50" s="8">
        <v>9.120000000000001</v>
      </c>
      <c r="J50" s="8">
        <v>7.871999999999999</v>
      </c>
      <c r="K50" s="8">
        <v>6.6240000000000006</v>
      </c>
      <c r="L50" s="8">
        <v>5.376000000000003</v>
      </c>
      <c r="M50" s="8">
        <v>4.0320000000000009</v>
      </c>
      <c r="N50" s="8">
        <v>2.7839999999999967</v>
      </c>
      <c r="O50" s="8">
        <v>2.6879999999999962</v>
      </c>
      <c r="P50" s="8">
        <v>2.5920000000000032</v>
      </c>
      <c r="Q50" s="8">
        <v>2.4000000000000052</v>
      </c>
      <c r="R50" s="8">
        <v>2.3040000000000003</v>
      </c>
      <c r="S50" s="8">
        <v>2.208000000000002</v>
      </c>
      <c r="T50" s="8">
        <v>50.920313923029973</v>
      </c>
      <c r="U50" s="8">
        <v>61.104194961774098</v>
      </c>
      <c r="V50" s="8">
        <v>70.188334035972971</v>
      </c>
      <c r="W50" s="8">
        <v>74.626285609677311</v>
      </c>
      <c r="X50" s="8">
        <v>76.016194482581682</v>
      </c>
      <c r="Y50" s="8">
        <v>76.127607307625169</v>
      </c>
      <c r="Z50" s="8">
        <v>77.088803052212612</v>
      </c>
      <c r="AA50" s="8">
        <v>77.863005119690825</v>
      </c>
      <c r="AB50" s="8">
        <v>76.191058067169095</v>
      </c>
      <c r="AC50" s="8">
        <v>76.632621971169115</v>
      </c>
      <c r="AD50" s="8">
        <v>77.074185875169135</v>
      </c>
      <c r="AE50" s="8">
        <v>81.693639059169129</v>
      </c>
      <c r="AF50" s="8">
        <v>84.705467177355757</v>
      </c>
      <c r="AG50" s="8">
        <v>57.219223625785922</v>
      </c>
      <c r="AH50" s="8">
        <v>57.550856845409974</v>
      </c>
    </row>
    <row r="51" spans="3:34" x14ac:dyDescent="0.3">
      <c r="C51" s="8">
        <f t="shared" ref="C51:AG51" si="2">SUM(C49:C50,C44)</f>
        <v>241.2656870400001</v>
      </c>
      <c r="D51" s="8">
        <f t="shared" si="2"/>
        <v>241.93768703999996</v>
      </c>
      <c r="E51" s="8">
        <f t="shared" si="2"/>
        <v>243.37768704000001</v>
      </c>
      <c r="F51" s="8">
        <f t="shared" si="2"/>
        <v>271.92771174400002</v>
      </c>
      <c r="G51" s="8">
        <f t="shared" si="2"/>
        <v>273.84350054399999</v>
      </c>
      <c r="H51" s="8">
        <f t="shared" si="2"/>
        <v>275.56728934400007</v>
      </c>
      <c r="I51" s="8">
        <f t="shared" si="2"/>
        <v>277.48307814400005</v>
      </c>
      <c r="J51" s="8">
        <f t="shared" si="2"/>
        <v>266.72686694399999</v>
      </c>
      <c r="K51" s="8">
        <f t="shared" si="2"/>
        <v>255.97065574400008</v>
      </c>
      <c r="L51" s="8">
        <f t="shared" si="2"/>
        <v>245.40644454400004</v>
      </c>
      <c r="M51" s="8">
        <f t="shared" si="2"/>
        <v>235.45823334400006</v>
      </c>
      <c r="N51" s="8">
        <f t="shared" si="2"/>
        <v>224.89402214399996</v>
      </c>
      <c r="O51" s="8">
        <f t="shared" si="2"/>
        <v>225.24753766399996</v>
      </c>
      <c r="P51" s="8">
        <f t="shared" si="2"/>
        <v>225.79305318399997</v>
      </c>
      <c r="Q51" s="8">
        <f t="shared" si="2"/>
        <v>225.95456870399994</v>
      </c>
      <c r="R51" s="8">
        <f t="shared" si="2"/>
        <v>227.50008422399992</v>
      </c>
      <c r="S51" s="8">
        <f t="shared" si="2"/>
        <v>228.04559974400001</v>
      </c>
      <c r="T51" s="8">
        <f t="shared" si="2"/>
        <v>323.50746077627576</v>
      </c>
      <c r="U51" s="8">
        <f t="shared" si="2"/>
        <v>343.19710020719396</v>
      </c>
      <c r="V51" s="8">
        <f t="shared" si="2"/>
        <v>362.21842176016497</v>
      </c>
      <c r="W51" s="8">
        <f t="shared" si="2"/>
        <v>372.14215423626922</v>
      </c>
      <c r="X51" s="8">
        <f t="shared" si="2"/>
        <v>376.73927971077376</v>
      </c>
      <c r="Y51" s="8">
        <f t="shared" si="2"/>
        <v>380.11979479390413</v>
      </c>
      <c r="Z51" s="8">
        <f t="shared" si="2"/>
        <v>384.1006915811144</v>
      </c>
      <c r="AA51" s="8">
        <f t="shared" si="2"/>
        <v>387.86220378424474</v>
      </c>
      <c r="AB51" s="8">
        <f t="shared" si="2"/>
        <v>391.04004880963612</v>
      </c>
      <c r="AC51" s="8">
        <f t="shared" si="2"/>
        <v>394.53187226981004</v>
      </c>
      <c r="AD51" s="8">
        <f t="shared" si="2"/>
        <v>398.02369572998396</v>
      </c>
      <c r="AE51" s="8">
        <f t="shared" si="2"/>
        <v>408.10528175015793</v>
      </c>
      <c r="AF51" s="8">
        <f t="shared" si="2"/>
        <v>416.61624996653768</v>
      </c>
      <c r="AG51" s="8">
        <f t="shared" si="2"/>
        <v>373.69343585539792</v>
      </c>
      <c r="AH51" s="8">
        <f>SUM(AH49:AH50,AH44)</f>
        <v>376.02807305360261</v>
      </c>
    </row>
  </sheetData>
  <pageMargins left="0.7" right="0.7" top="0.75" bottom="0.75" header="0.3" footer="0.3"/>
  <ignoredErrors>
    <ignoredError sqref="B35:AG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O49"/>
  <sheetViews>
    <sheetView zoomScale="115" zoomScaleNormal="115" workbookViewId="0">
      <selection activeCell="C2" sqref="C2:AH33"/>
    </sheetView>
  </sheetViews>
  <sheetFormatPr defaultRowHeight="14.4" x14ac:dyDescent="0.3"/>
  <cols>
    <col min="1" max="1" width="49.44140625" style="1" customWidth="1"/>
    <col min="2" max="2" width="31.21875" style="1" customWidth="1"/>
    <col min="3" max="3" width="22.77734375" style="1" customWidth="1"/>
    <col min="4" max="4" width="21.21875" style="1" customWidth="1"/>
    <col min="5" max="40" width="31.21875" style="1" customWidth="1"/>
  </cols>
  <sheetData>
    <row r="1" spans="1:41" x14ac:dyDescent="0.3">
      <c r="A1" s="1" t="s">
        <v>87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O1" s="1"/>
    </row>
    <row r="2" spans="1:41" x14ac:dyDescent="0.3">
      <c r="A2" s="1" t="s">
        <v>23</v>
      </c>
      <c r="C2" s="8">
        <v>716.77</v>
      </c>
      <c r="D2" s="8">
        <v>728.48</v>
      </c>
      <c r="E2" s="8">
        <v>744.12</v>
      </c>
      <c r="F2" s="8">
        <v>762.27999999999804</v>
      </c>
      <c r="G2" s="8">
        <v>778.26</v>
      </c>
      <c r="H2" s="8">
        <v>791.09</v>
      </c>
      <c r="I2" s="8">
        <v>809.76</v>
      </c>
      <c r="J2" s="8">
        <v>702.27</v>
      </c>
      <c r="K2" s="8">
        <v>592.9</v>
      </c>
      <c r="L2" s="8">
        <v>486.08</v>
      </c>
      <c r="M2" s="8">
        <v>372.5</v>
      </c>
      <c r="N2" s="8">
        <v>259.56</v>
      </c>
      <c r="O2" s="8">
        <v>246.96</v>
      </c>
      <c r="P2" s="8">
        <v>236.88</v>
      </c>
      <c r="Q2" s="8">
        <v>224.28</v>
      </c>
      <c r="R2" s="8">
        <v>214.2</v>
      </c>
      <c r="S2" s="8">
        <v>204.12</v>
      </c>
      <c r="T2" s="8">
        <v>165.81034173333299</v>
      </c>
      <c r="U2" s="8">
        <v>137.29893396666699</v>
      </c>
      <c r="V2" s="8">
        <v>120.64878780479</v>
      </c>
      <c r="W2" s="8">
        <v>116.870944215744</v>
      </c>
      <c r="X2" s="8">
        <v>114.178383041633</v>
      </c>
      <c r="Y2" s="8">
        <v>114.67079793293701</v>
      </c>
      <c r="Z2" s="8">
        <v>120.91449049988699</v>
      </c>
      <c r="AA2" s="8">
        <v>128.998729630322</v>
      </c>
      <c r="AB2" s="8">
        <v>149.209327456409</v>
      </c>
      <c r="AC2" s="8">
        <v>157.91040410287101</v>
      </c>
      <c r="AD2" s="8">
        <v>143.47148023333401</v>
      </c>
      <c r="AE2" s="8">
        <v>152.179560630532</v>
      </c>
      <c r="AF2" s="8">
        <v>164.401028021836</v>
      </c>
      <c r="AG2" s="8">
        <v>253.67009961702701</v>
      </c>
      <c r="AH2" s="8">
        <v>261.15966393222197</v>
      </c>
      <c r="AI2" s="8"/>
      <c r="AJ2" s="8"/>
      <c r="AK2" s="8"/>
      <c r="AL2" s="8"/>
      <c r="AM2" s="8"/>
      <c r="AN2" s="8"/>
    </row>
    <row r="3" spans="1:41" x14ac:dyDescent="0.3">
      <c r="A3" s="1" t="s">
        <v>88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/>
      <c r="AJ3" s="8"/>
      <c r="AK3" s="8"/>
      <c r="AL3" s="8"/>
      <c r="AM3" s="8"/>
      <c r="AN3" s="8"/>
    </row>
    <row r="4" spans="1:41" x14ac:dyDescent="0.3">
      <c r="A4" s="1" t="s">
        <v>89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0.228848395408696</v>
      </c>
      <c r="T4" s="8">
        <v>0.449577216</v>
      </c>
      <c r="U4" s="8">
        <v>0.449577216</v>
      </c>
      <c r="V4" s="8">
        <v>0.449577216</v>
      </c>
      <c r="W4" s="8">
        <v>0.449577216</v>
      </c>
      <c r="X4" s="8">
        <v>0.449577216</v>
      </c>
      <c r="Y4" s="8">
        <v>0.449577216</v>
      </c>
      <c r="Z4" s="8">
        <v>0.449577216</v>
      </c>
      <c r="AA4" s="8">
        <v>0.449577216000001</v>
      </c>
      <c r="AB4" s="8">
        <v>0.449577216</v>
      </c>
      <c r="AC4" s="8">
        <v>0.449577216</v>
      </c>
      <c r="AD4" s="8">
        <v>0.449577216</v>
      </c>
      <c r="AE4" s="8">
        <v>0.449577216</v>
      </c>
      <c r="AF4" s="8">
        <v>0.449577216</v>
      </c>
      <c r="AG4" s="8">
        <v>0.449577216</v>
      </c>
      <c r="AH4" s="8">
        <v>0.449577216</v>
      </c>
      <c r="AI4" s="8"/>
      <c r="AJ4" s="8"/>
      <c r="AK4" s="8"/>
      <c r="AL4" s="8"/>
      <c r="AM4" s="8"/>
      <c r="AN4" s="8"/>
    </row>
    <row r="5" spans="1:41" x14ac:dyDescent="0.3">
      <c r="A5" s="1" t="s">
        <v>90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0.53829604059598002</v>
      </c>
      <c r="AE5" s="8">
        <v>0.53829604059598002</v>
      </c>
      <c r="AF5" s="8">
        <v>0.53829604059598002</v>
      </c>
      <c r="AG5" s="8">
        <v>1.10026756059598</v>
      </c>
      <c r="AH5" s="8">
        <v>1.1239430399999999</v>
      </c>
      <c r="AI5" s="8"/>
      <c r="AJ5" s="8"/>
      <c r="AK5" s="8"/>
      <c r="AL5" s="8"/>
      <c r="AM5" s="8"/>
      <c r="AN5" s="8"/>
    </row>
    <row r="6" spans="1:41" x14ac:dyDescent="0.3">
      <c r="A6" s="1" t="s">
        <v>24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18.048839125056102</v>
      </c>
      <c r="U6" s="8">
        <v>21.696611112052</v>
      </c>
      <c r="V6" s="8">
        <v>20.666738490744699</v>
      </c>
      <c r="W6" s="8">
        <v>23.237091022904799</v>
      </c>
      <c r="X6" s="8">
        <v>23.921026433264998</v>
      </c>
      <c r="Y6" s="8">
        <v>24.0642661125061</v>
      </c>
      <c r="Z6" s="8">
        <v>24.1588685590275</v>
      </c>
      <c r="AA6" s="8">
        <v>21.173296776729298</v>
      </c>
      <c r="AB6" s="8">
        <v>20.6186613531682</v>
      </c>
      <c r="AC6" s="8">
        <v>17.968000513954799</v>
      </c>
      <c r="AD6" s="8">
        <v>12.9097549467477</v>
      </c>
      <c r="AE6" s="8">
        <v>11.6619304845662</v>
      </c>
      <c r="AF6" s="8">
        <v>11.7294706225077</v>
      </c>
      <c r="AG6" s="8">
        <v>24.971450747699699</v>
      </c>
      <c r="AH6" s="8">
        <v>32.1390637429324</v>
      </c>
      <c r="AI6" s="8"/>
      <c r="AJ6" s="8"/>
      <c r="AK6" s="8"/>
      <c r="AL6" s="8"/>
      <c r="AM6" s="8"/>
      <c r="AN6" s="8"/>
    </row>
    <row r="7" spans="1:41" x14ac:dyDescent="0.3">
      <c r="A7" s="1" t="s">
        <v>25</v>
      </c>
      <c r="C7" s="8">
        <v>12.1531013805865</v>
      </c>
      <c r="D7" s="8">
        <v>13.576649383522399</v>
      </c>
      <c r="E7" s="8">
        <v>14.977875128388501</v>
      </c>
      <c r="F7" s="8">
        <v>44.759727794073598</v>
      </c>
      <c r="G7" s="8">
        <v>74.049590691172895</v>
      </c>
      <c r="H7" s="8">
        <v>102.546653390375</v>
      </c>
      <c r="I7" s="8">
        <v>101.76537435793399</v>
      </c>
      <c r="J7" s="8">
        <v>100.976534560662</v>
      </c>
      <c r="K7" s="8">
        <v>100.18013399856</v>
      </c>
      <c r="L7" s="8">
        <v>99.046019274048007</v>
      </c>
      <c r="M7" s="8">
        <v>98.238277564701093</v>
      </c>
      <c r="N7" s="8">
        <v>92.709906186240005</v>
      </c>
      <c r="O7" s="8">
        <v>85.008542507382003</v>
      </c>
      <c r="P7" s="8">
        <v>67.216848825800298</v>
      </c>
      <c r="Q7" s="8">
        <v>63.472224034605603</v>
      </c>
      <c r="R7" s="8">
        <v>67.062809554697694</v>
      </c>
      <c r="S7" s="8">
        <v>58.527863999528002</v>
      </c>
      <c r="T7" s="8">
        <v>172.25</v>
      </c>
      <c r="U7" s="8">
        <v>169.52</v>
      </c>
      <c r="V7" s="8">
        <v>170.56</v>
      </c>
      <c r="W7" s="8">
        <v>171.08</v>
      </c>
      <c r="X7" s="8">
        <v>172.12</v>
      </c>
      <c r="Y7" s="8">
        <v>173.16</v>
      </c>
      <c r="Z7" s="8">
        <v>173.68</v>
      </c>
      <c r="AA7" s="8">
        <v>174.72</v>
      </c>
      <c r="AB7" s="8">
        <v>175.24</v>
      </c>
      <c r="AC7" s="8">
        <v>176.28</v>
      </c>
      <c r="AD7" s="8">
        <v>176.8</v>
      </c>
      <c r="AE7" s="8">
        <v>177.84</v>
      </c>
      <c r="AF7" s="8">
        <v>178.88</v>
      </c>
      <c r="AG7" s="8">
        <v>179.4</v>
      </c>
      <c r="AH7" s="8">
        <v>180.44</v>
      </c>
      <c r="AI7" s="8"/>
      <c r="AJ7" s="8"/>
      <c r="AK7" s="8"/>
      <c r="AL7" s="8"/>
      <c r="AM7" s="8"/>
      <c r="AN7" s="8"/>
    </row>
    <row r="8" spans="1:41" x14ac:dyDescent="0.3">
      <c r="A8" s="1" t="s">
        <v>26</v>
      </c>
      <c r="C8" s="8">
        <v>0</v>
      </c>
      <c r="D8" s="8">
        <v>0</v>
      </c>
      <c r="E8" s="8">
        <v>95.380288213255696</v>
      </c>
      <c r="F8" s="8">
        <v>101.176880314614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/>
      <c r="AJ8" s="8"/>
      <c r="AK8" s="8"/>
      <c r="AL8" s="8"/>
      <c r="AM8" s="8"/>
      <c r="AN8" s="8"/>
    </row>
    <row r="9" spans="1:41" x14ac:dyDescent="0.3">
      <c r="A9" s="1" t="s">
        <v>27</v>
      </c>
      <c r="C9" s="8">
        <v>96.012661118473005</v>
      </c>
      <c r="D9" s="8">
        <v>48.941031071224302</v>
      </c>
      <c r="E9" s="8">
        <v>77.825999999999993</v>
      </c>
      <c r="F9" s="8">
        <v>83.058000000000007</v>
      </c>
      <c r="G9" s="8">
        <v>48.329594708852902</v>
      </c>
      <c r="H9" s="8">
        <v>4.1792062914324299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/>
      <c r="AJ9" s="8"/>
      <c r="AK9" s="8"/>
      <c r="AL9" s="8"/>
      <c r="AM9" s="8"/>
      <c r="AN9" s="8"/>
    </row>
    <row r="10" spans="1:41" x14ac:dyDescent="0.3">
      <c r="A10" s="1" t="s">
        <v>28</v>
      </c>
      <c r="C10" s="8">
        <v>-202.03</v>
      </c>
      <c r="D10" s="8">
        <v>-204.7</v>
      </c>
      <c r="E10" s="8">
        <v>-208.8</v>
      </c>
      <c r="F10" s="8">
        <v>-212.94</v>
      </c>
      <c r="G10" s="8">
        <v>-219.48</v>
      </c>
      <c r="H10" s="8">
        <v>-222.78</v>
      </c>
      <c r="I10" s="8">
        <v>-227.05</v>
      </c>
      <c r="J10" s="8">
        <v>-197.62</v>
      </c>
      <c r="K10" s="8">
        <v>-167.67</v>
      </c>
      <c r="L10" s="8">
        <v>-137.76</v>
      </c>
      <c r="M10" s="8">
        <v>-104.16</v>
      </c>
      <c r="N10" s="8">
        <v>-72.5</v>
      </c>
      <c r="O10" s="8">
        <v>-70</v>
      </c>
      <c r="P10" s="8">
        <v>-67.5</v>
      </c>
      <c r="Q10" s="8">
        <v>-62.5</v>
      </c>
      <c r="R10" s="8">
        <v>-60</v>
      </c>
      <c r="S10" s="8">
        <v>-57.5</v>
      </c>
      <c r="T10" s="8">
        <v>-1481.3288091539901</v>
      </c>
      <c r="U10" s="8">
        <v>-1761.63997433297</v>
      </c>
      <c r="V10" s="8">
        <v>-1975.4782102653401</v>
      </c>
      <c r="W10" s="8">
        <v>-2131.7019643593198</v>
      </c>
      <c r="X10" s="8">
        <v>-2278.0226345670799</v>
      </c>
      <c r="Y10" s="8">
        <v>-2397.5648615663299</v>
      </c>
      <c r="Z10" s="8">
        <v>-2470.6975463860499</v>
      </c>
      <c r="AA10" s="8">
        <v>-2513.6945210660501</v>
      </c>
      <c r="AB10" s="8">
        <v>-2490.4500941460501</v>
      </c>
      <c r="AC10" s="8">
        <v>-2535.7639900214099</v>
      </c>
      <c r="AD10" s="8">
        <v>-2681.7208313010801</v>
      </c>
      <c r="AE10" s="8">
        <v>-2727.8886534776502</v>
      </c>
      <c r="AF10" s="8">
        <v>-2743.81917179939</v>
      </c>
      <c r="AG10" s="8">
        <v>-2173.6164488009099</v>
      </c>
      <c r="AH10" s="8">
        <v>-2199.3865056147902</v>
      </c>
      <c r="AI10" s="8"/>
      <c r="AJ10" s="8"/>
      <c r="AK10" s="8"/>
      <c r="AL10" s="8"/>
      <c r="AM10" s="8"/>
      <c r="AN10" s="8"/>
    </row>
    <row r="11" spans="1:41" x14ac:dyDescent="0.3">
      <c r="A11" s="1" t="s">
        <v>29</v>
      </c>
      <c r="C11" s="8">
        <v>99.863720000000001</v>
      </c>
      <c r="D11" s="8">
        <v>85.574460000000002</v>
      </c>
      <c r="E11" s="8">
        <v>133.91399999999999</v>
      </c>
      <c r="F11" s="8">
        <v>135.98357999999999</v>
      </c>
      <c r="G11" s="8">
        <v>126.96263999999999</v>
      </c>
      <c r="H11" s="8">
        <v>115.73305000000001</v>
      </c>
      <c r="I11" s="8">
        <v>105.92859</v>
      </c>
      <c r="J11" s="8">
        <v>93.219489999999993</v>
      </c>
      <c r="K11" s="8">
        <v>82.673400000000001</v>
      </c>
      <c r="L11" s="8">
        <v>57.796349999999997</v>
      </c>
      <c r="M11" s="8">
        <v>33.566920000000003</v>
      </c>
      <c r="N11" s="8">
        <v>10.382160000000001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/>
      <c r="AJ11" s="8"/>
      <c r="AK11" s="8"/>
      <c r="AL11" s="8"/>
      <c r="AM11" s="8"/>
      <c r="AN11" s="8"/>
    </row>
    <row r="12" spans="1:41" x14ac:dyDescent="0.3">
      <c r="A12" s="1" t="s">
        <v>30</v>
      </c>
      <c r="C12" s="8">
        <v>228886.37499340801</v>
      </c>
      <c r="D12" s="8">
        <v>243095.984930304</v>
      </c>
      <c r="E12" s="8">
        <v>256316.72480409601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/>
      <c r="AJ12" s="8"/>
      <c r="AK12" s="8"/>
      <c r="AL12" s="8"/>
      <c r="AM12" s="8"/>
      <c r="AN12" s="8"/>
    </row>
    <row r="13" spans="1:41" x14ac:dyDescent="0.3">
      <c r="A13" s="1" t="s">
        <v>31</v>
      </c>
      <c r="C13" s="8">
        <v>1.5985617069311999</v>
      </c>
      <c r="D13" s="8">
        <v>1.7983819202975999</v>
      </c>
      <c r="E13" s="8">
        <v>1.9982021336639999</v>
      </c>
      <c r="F13" s="8">
        <v>5.9946064009919997</v>
      </c>
      <c r="G13" s="8">
        <v>9.9910106683199995</v>
      </c>
      <c r="H13" s="8">
        <v>13.987414935647999</v>
      </c>
      <c r="I13" s="8">
        <v>13.987414935647999</v>
      </c>
      <c r="J13" s="8">
        <v>13.987414935647999</v>
      </c>
      <c r="K13" s="8">
        <v>13.987414935647999</v>
      </c>
      <c r="L13" s="8">
        <v>13.987414935647999</v>
      </c>
      <c r="M13" s="8">
        <v>13.987414935647999</v>
      </c>
      <c r="N13" s="8">
        <v>12.7614082176</v>
      </c>
      <c r="O13" s="8">
        <v>11.627499283220899</v>
      </c>
      <c r="P13" s="8">
        <v>9.2009744970573895</v>
      </c>
      <c r="Q13" s="8">
        <v>8.6680817763794504</v>
      </c>
      <c r="R13" s="8">
        <v>9.1298990121562102</v>
      </c>
      <c r="S13" s="8">
        <v>7.94991728233044</v>
      </c>
      <c r="T13" s="8">
        <v>24.862448297568399</v>
      </c>
      <c r="U13" s="8">
        <v>24.839345023968399</v>
      </c>
      <c r="V13" s="8">
        <v>24.834944305252002</v>
      </c>
      <c r="W13" s="8">
        <v>25.055367390991101</v>
      </c>
      <c r="X13" s="8">
        <v>25.207947252768399</v>
      </c>
      <c r="Y13" s="8">
        <v>25.207947252768399</v>
      </c>
      <c r="Z13" s="8">
        <v>25.207869098855401</v>
      </c>
      <c r="AA13" s="8">
        <v>24.9349437659858</v>
      </c>
      <c r="AB13" s="8">
        <v>24.879523608768402</v>
      </c>
      <c r="AC13" s="8">
        <v>24.643125190681499</v>
      </c>
      <c r="AD13" s="8">
        <v>24.1988393791388</v>
      </c>
      <c r="AE13" s="8">
        <v>24.087594041534199</v>
      </c>
      <c r="AF13" s="8">
        <v>24.087594041534199</v>
      </c>
      <c r="AG13" s="8">
        <v>25.207947252768399</v>
      </c>
      <c r="AH13" s="8">
        <v>25.806046533688001</v>
      </c>
      <c r="AI13" s="8"/>
      <c r="AJ13" s="8"/>
      <c r="AK13" s="8"/>
      <c r="AL13" s="8"/>
      <c r="AM13" s="8"/>
      <c r="AN13" s="8"/>
    </row>
    <row r="14" spans="1:41" x14ac:dyDescent="0.3">
      <c r="A14" s="1" t="s">
        <v>32</v>
      </c>
      <c r="C14" s="8">
        <v>37.068323667740202</v>
      </c>
      <c r="D14" s="8">
        <v>23.102287061577599</v>
      </c>
      <c r="E14" s="8">
        <v>62.693093193983998</v>
      </c>
      <c r="F14" s="8">
        <v>62.207100223487998</v>
      </c>
      <c r="G14" s="8">
        <v>17.381311832343599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/>
      <c r="AJ14" s="8"/>
      <c r="AK14" s="8"/>
      <c r="AL14" s="8"/>
      <c r="AM14" s="8"/>
      <c r="AN14" s="8"/>
    </row>
    <row r="15" spans="1:41" x14ac:dyDescent="0.3">
      <c r="A15" s="1" t="s">
        <v>91</v>
      </c>
      <c r="C15" s="8">
        <v>0</v>
      </c>
      <c r="D15" s="8">
        <v>0</v>
      </c>
      <c r="E15" s="8">
        <v>0</v>
      </c>
      <c r="F15" s="8">
        <v>0</v>
      </c>
      <c r="G15" s="8">
        <v>1.6953753600000001</v>
      </c>
      <c r="H15" s="8">
        <v>1.55668259022044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/>
      <c r="AJ15" s="8"/>
      <c r="AK15" s="8"/>
      <c r="AL15" s="8"/>
      <c r="AM15" s="8"/>
      <c r="AN15" s="8"/>
    </row>
    <row r="16" spans="1:41" x14ac:dyDescent="0.3">
      <c r="A16" s="1" t="s">
        <v>33</v>
      </c>
      <c r="C16" s="8">
        <v>1004.10858482087</v>
      </c>
      <c r="D16" s="8">
        <v>998.102406177391</v>
      </c>
      <c r="E16" s="8">
        <v>992.04405362087005</v>
      </c>
      <c r="F16" s="8">
        <v>1144.1795904779101</v>
      </c>
      <c r="G16" s="8">
        <v>1138.2206227700899</v>
      </c>
      <c r="H16" s="8">
        <v>1130.07029443896</v>
      </c>
      <c r="I16" s="8">
        <v>1123.9369836354799</v>
      </c>
      <c r="J16" s="8">
        <v>1115.59570810435</v>
      </c>
      <c r="K16" s="8">
        <v>1109.2880542052201</v>
      </c>
      <c r="L16" s="8">
        <v>1100.75583147409</v>
      </c>
      <c r="M16" s="8">
        <v>1099.8064431749599</v>
      </c>
      <c r="N16" s="8">
        <v>1093.18707783235</v>
      </c>
      <c r="O16" s="8">
        <v>1094.8785257572199</v>
      </c>
      <c r="P16" s="8">
        <v>1096.4717878873</v>
      </c>
      <c r="Q16" s="8">
        <v>1097.96686422261</v>
      </c>
      <c r="R16" s="8">
        <v>1104.7115808500901</v>
      </c>
      <c r="S16" s="8">
        <v>1105.9776769001701</v>
      </c>
      <c r="T16" s="8">
        <v>1107.1455871554799</v>
      </c>
      <c r="U16" s="8">
        <v>1108.215311616</v>
      </c>
      <c r="V16" s="8">
        <v>1114.4042415860899</v>
      </c>
      <c r="W16" s="8">
        <v>1115.2449857613899</v>
      </c>
      <c r="X16" s="8">
        <v>1115.9875441419099</v>
      </c>
      <c r="Y16" s="8">
        <v>1121.75148194504</v>
      </c>
      <c r="Z16" s="8">
        <v>1122.2650600403499</v>
      </c>
      <c r="AA16" s="8">
        <v>1123.1803116521701</v>
      </c>
      <c r="AB16" s="8">
        <v>1141.04268271304</v>
      </c>
      <c r="AC16" s="8">
        <v>1143.61157551304</v>
      </c>
      <c r="AD16" s="8">
        <v>1146.05003353044</v>
      </c>
      <c r="AE16" s="8">
        <v>1148.35805676522</v>
      </c>
      <c r="AF16" s="8">
        <v>1155.42694956522</v>
      </c>
      <c r="AG16" s="8">
        <v>1164.8893982775701</v>
      </c>
      <c r="AH16" s="8">
        <v>1164.8143824584399</v>
      </c>
      <c r="AI16" s="8"/>
      <c r="AJ16" s="8"/>
      <c r="AK16" s="8"/>
      <c r="AL16" s="8"/>
      <c r="AM16" s="8"/>
      <c r="AN16" s="8"/>
    </row>
    <row r="17" spans="1:40" x14ac:dyDescent="0.3">
      <c r="A17" s="1" t="s">
        <v>34</v>
      </c>
      <c r="C17" s="8">
        <v>139.74799999999999</v>
      </c>
      <c r="D17" s="8">
        <v>139.25800000000001</v>
      </c>
      <c r="E17" s="8">
        <v>138.768</v>
      </c>
      <c r="F17" s="8">
        <v>138.376</v>
      </c>
      <c r="G17" s="8">
        <v>129.44399999999999</v>
      </c>
      <c r="H17" s="8">
        <v>119.17</v>
      </c>
      <c r="I17" s="8">
        <v>110.44199999999999</v>
      </c>
      <c r="J17" s="8">
        <v>101.68899999999999</v>
      </c>
      <c r="K17" s="8">
        <v>94.384</v>
      </c>
      <c r="L17" s="8">
        <v>76.064999999999998</v>
      </c>
      <c r="M17" s="8">
        <v>57.917999999999999</v>
      </c>
      <c r="N17" s="8">
        <v>39.845999999999997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/>
      <c r="AJ17" s="8"/>
      <c r="AK17" s="8"/>
      <c r="AL17" s="8"/>
      <c r="AM17" s="8"/>
      <c r="AN17" s="8"/>
    </row>
    <row r="18" spans="1:40" x14ac:dyDescent="0.3">
      <c r="A18" s="1" t="s">
        <v>35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/>
      <c r="AJ18" s="8"/>
      <c r="AK18" s="8"/>
      <c r="AL18" s="8"/>
      <c r="AM18" s="8"/>
      <c r="AN18" s="8"/>
    </row>
    <row r="19" spans="1:40" x14ac:dyDescent="0.3">
      <c r="A19" s="1" t="s">
        <v>36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/>
      <c r="AJ19" s="8"/>
      <c r="AK19" s="8"/>
      <c r="AL19" s="8"/>
      <c r="AM19" s="8"/>
      <c r="AN19" s="8"/>
    </row>
    <row r="20" spans="1:40" x14ac:dyDescent="0.3">
      <c r="A20" s="1" t="s">
        <v>37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/>
      <c r="AJ20" s="8"/>
      <c r="AK20" s="8"/>
      <c r="AL20" s="8"/>
      <c r="AM20" s="8"/>
      <c r="AN20" s="8"/>
    </row>
    <row r="21" spans="1:40" x14ac:dyDescent="0.3">
      <c r="A21" s="1" t="s">
        <v>38</v>
      </c>
      <c r="C21" s="8">
        <v>33.835680806399999</v>
      </c>
      <c r="D21" s="8">
        <v>36.043904185343997</v>
      </c>
      <c r="E21" s="8">
        <v>13.868104465387599</v>
      </c>
      <c r="F21" s="8">
        <v>22.8633676037966</v>
      </c>
      <c r="G21" s="8">
        <v>35.462550892031999</v>
      </c>
      <c r="H21" s="8">
        <v>35.462550892031999</v>
      </c>
      <c r="I21" s="8">
        <v>30.2165296261206</v>
      </c>
      <c r="J21" s="8">
        <v>26.589606340555399</v>
      </c>
      <c r="K21" s="8">
        <v>22.902683054990199</v>
      </c>
      <c r="L21" s="8">
        <v>19.638159769424998</v>
      </c>
      <c r="M21" s="8">
        <v>17.034912100368199</v>
      </c>
      <c r="N21" s="8">
        <v>14.592710080460501</v>
      </c>
      <c r="O21" s="8">
        <v>12.0944876576264</v>
      </c>
      <c r="P21" s="8">
        <v>8.3749526407652102</v>
      </c>
      <c r="Q21" s="8">
        <v>4.7363350694786996</v>
      </c>
      <c r="R21" s="8">
        <v>2.2234416893887698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/>
      <c r="AJ21" s="8"/>
      <c r="AK21" s="8"/>
      <c r="AL21" s="8"/>
      <c r="AM21" s="8"/>
      <c r="AN21" s="8"/>
    </row>
    <row r="22" spans="1:40" x14ac:dyDescent="0.3">
      <c r="A22" s="1" t="s">
        <v>39</v>
      </c>
      <c r="C22" s="8">
        <v>0</v>
      </c>
      <c r="D22" s="8">
        <v>2.5850689920000001</v>
      </c>
      <c r="E22" s="8">
        <v>0</v>
      </c>
      <c r="F22" s="8">
        <v>0</v>
      </c>
      <c r="G22" s="8">
        <v>0</v>
      </c>
      <c r="H22" s="8">
        <v>2.5850689920000001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/>
      <c r="AJ22" s="8"/>
      <c r="AK22" s="8"/>
      <c r="AL22" s="8"/>
      <c r="AM22" s="8"/>
      <c r="AN22" s="8"/>
    </row>
    <row r="23" spans="1:40" x14ac:dyDescent="0.3">
      <c r="A23" s="1" t="s">
        <v>40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/>
      <c r="AJ23" s="8"/>
      <c r="AK23" s="8"/>
      <c r="AL23" s="8"/>
      <c r="AM23" s="8"/>
      <c r="AN23" s="8"/>
    </row>
    <row r="24" spans="1:40" x14ac:dyDescent="0.3">
      <c r="A24" s="1" t="s">
        <v>41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/>
      <c r="AJ24" s="8"/>
      <c r="AK24" s="8"/>
      <c r="AL24" s="8"/>
      <c r="AM24" s="8"/>
      <c r="AN24" s="8"/>
    </row>
    <row r="25" spans="1:40" x14ac:dyDescent="0.3">
      <c r="A25" s="1" t="s">
        <v>42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/>
      <c r="AJ25" s="8"/>
      <c r="AK25" s="8"/>
      <c r="AL25" s="8"/>
      <c r="AM25" s="8"/>
      <c r="AN25" s="8"/>
    </row>
    <row r="26" spans="1:40" x14ac:dyDescent="0.3">
      <c r="A26" s="1" t="s">
        <v>43</v>
      </c>
      <c r="C26" s="8">
        <v>2.3087757887999998</v>
      </c>
      <c r="D26" s="8">
        <v>2.6349463296</v>
      </c>
      <c r="E26" s="8">
        <v>2.8076248511999999</v>
      </c>
      <c r="F26" s="8">
        <v>3.3512424192000001</v>
      </c>
      <c r="G26" s="8">
        <v>3.8948599871999998</v>
      </c>
      <c r="H26" s="8">
        <v>4.4384775552000004</v>
      </c>
      <c r="I26" s="8">
        <v>4.9820951231999997</v>
      </c>
      <c r="J26" s="8">
        <v>5.5257126911999999</v>
      </c>
      <c r="K26" s="8">
        <v>6.0693302592</v>
      </c>
      <c r="L26" s="8">
        <v>6.6129478272000002</v>
      </c>
      <c r="M26" s="8">
        <v>7.1565653952000003</v>
      </c>
      <c r="N26" s="8">
        <v>7.6746009600000002</v>
      </c>
      <c r="O26" s="8">
        <v>8.0644852547294601</v>
      </c>
      <c r="P26" s="8">
        <v>8.4338256834738097</v>
      </c>
      <c r="Q26" s="8">
        <v>8.68655705009642</v>
      </c>
      <c r="R26" s="8">
        <v>8.9514632619364196</v>
      </c>
      <c r="S26" s="8">
        <v>9.0968901111051199</v>
      </c>
      <c r="T26" s="8">
        <v>10.936306368</v>
      </c>
      <c r="U26" s="8">
        <v>11.479923936</v>
      </c>
      <c r="V26" s="8">
        <v>11.860570948348601</v>
      </c>
      <c r="W26" s="8">
        <v>11.860570948348601</v>
      </c>
      <c r="X26" s="8">
        <v>11.860570948348601</v>
      </c>
      <c r="Y26" s="8">
        <v>11.860570948348601</v>
      </c>
      <c r="Z26" s="8">
        <v>11.860570948348601</v>
      </c>
      <c r="AA26" s="8">
        <v>11.8365724234814</v>
      </c>
      <c r="AB26" s="8">
        <v>11.807391740350999</v>
      </c>
      <c r="AC26" s="8">
        <v>11.752124100698801</v>
      </c>
      <c r="AD26" s="8">
        <v>11.6968564610466</v>
      </c>
      <c r="AE26" s="8">
        <v>11.6415888213944</v>
      </c>
      <c r="AF26" s="8">
        <v>11.595016833916199</v>
      </c>
      <c r="AG26" s="8">
        <v>9.8715701995486196</v>
      </c>
      <c r="AH26" s="8">
        <v>9.8651746987486195</v>
      </c>
      <c r="AI26" s="8"/>
      <c r="AJ26" s="8"/>
      <c r="AK26" s="8"/>
      <c r="AL26" s="8"/>
      <c r="AM26" s="8"/>
      <c r="AN26" s="8"/>
    </row>
    <row r="27" spans="1:40" x14ac:dyDescent="0.3">
      <c r="A27" s="1" t="s">
        <v>44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0.50137625913766304</v>
      </c>
      <c r="O27" s="8">
        <v>0.68060995199999896</v>
      </c>
      <c r="P27" s="8">
        <v>0.90802267024695604</v>
      </c>
      <c r="Q27" s="8">
        <v>1.0654267397008701</v>
      </c>
      <c r="R27" s="8">
        <v>1.0155774978782599</v>
      </c>
      <c r="S27" s="8">
        <v>0.92559017922782605</v>
      </c>
      <c r="T27" s="8">
        <v>2.75337531376407</v>
      </c>
      <c r="U27" s="8">
        <v>3.10639224579886</v>
      </c>
      <c r="V27" s="8">
        <v>3.46047044077998</v>
      </c>
      <c r="W27" s="8">
        <v>3.85837217156259</v>
      </c>
      <c r="X27" s="8">
        <v>4.2468439561574503</v>
      </c>
      <c r="Y27" s="8">
        <v>4.6402840015451998</v>
      </c>
      <c r="Z27" s="8">
        <v>4.6118630739165303</v>
      </c>
      <c r="AA27" s="8">
        <v>4.5536722559999996</v>
      </c>
      <c r="AB27" s="8">
        <v>4.5536722559999996</v>
      </c>
      <c r="AC27" s="8">
        <v>4.5536722559999996</v>
      </c>
      <c r="AD27" s="8">
        <v>4.5536722559999996</v>
      </c>
      <c r="AE27" s="8">
        <v>4.5401421932451402</v>
      </c>
      <c r="AF27" s="8">
        <v>4.5211073466364402</v>
      </c>
      <c r="AG27" s="8">
        <v>4.7667851776521903</v>
      </c>
      <c r="AH27" s="8">
        <v>4.7374976604347996</v>
      </c>
      <c r="AI27" s="8"/>
      <c r="AJ27" s="8"/>
      <c r="AK27" s="8"/>
      <c r="AL27" s="8"/>
      <c r="AM27" s="8"/>
      <c r="AN27" s="8"/>
    </row>
    <row r="28" spans="1:40" x14ac:dyDescent="0.3">
      <c r="A28" s="1" t="s">
        <v>45</v>
      </c>
      <c r="C28" s="8">
        <v>606.47649555921998</v>
      </c>
      <c r="D28" s="8">
        <v>395.48354282790899</v>
      </c>
      <c r="E28" s="8">
        <v>548.481320480612</v>
      </c>
      <c r="F28" s="8">
        <v>946.05292075376599</v>
      </c>
      <c r="G28" s="8">
        <v>1039.92129676114</v>
      </c>
      <c r="H28" s="8">
        <v>879.88643766282496</v>
      </c>
      <c r="I28" s="8">
        <v>672.36687045060501</v>
      </c>
      <c r="J28" s="8">
        <v>593.54173771098704</v>
      </c>
      <c r="K28" s="8">
        <v>513.41260497137</v>
      </c>
      <c r="L28" s="8">
        <v>442.46363223175302</v>
      </c>
      <c r="M28" s="8">
        <v>392.16139006009399</v>
      </c>
      <c r="N28" s="8">
        <v>338.444021833416</v>
      </c>
      <c r="O28" s="8">
        <v>277.74860165412701</v>
      </c>
      <c r="P28" s="8">
        <v>192.939702825739</v>
      </c>
      <c r="Q28" s="8">
        <v>112.256739661317</v>
      </c>
      <c r="R28" s="8">
        <v>54.398154099306197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/>
      <c r="AJ28" s="8"/>
      <c r="AK28" s="8"/>
      <c r="AL28" s="8"/>
      <c r="AM28" s="8"/>
      <c r="AN28" s="8"/>
    </row>
    <row r="29" spans="1:40" x14ac:dyDescent="0.3">
      <c r="A29" s="1" t="s">
        <v>92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/>
      <c r="AJ29" s="8"/>
      <c r="AK29" s="8"/>
      <c r="AL29" s="8"/>
      <c r="AM29" s="8"/>
      <c r="AN29" s="8"/>
    </row>
    <row r="30" spans="1:40" x14ac:dyDescent="0.3">
      <c r="A30" s="1" t="s">
        <v>46</v>
      </c>
      <c r="C30" s="8">
        <v>1.915</v>
      </c>
      <c r="D30" s="8">
        <v>0.71099999999999997</v>
      </c>
      <c r="E30" s="8">
        <v>2.5680000000000001</v>
      </c>
      <c r="F30" s="8">
        <v>2.7</v>
      </c>
      <c r="G30" s="8">
        <v>1.9349999999999901</v>
      </c>
      <c r="H30" s="8">
        <v>1.62</v>
      </c>
      <c r="I30" s="8">
        <v>1.44</v>
      </c>
      <c r="J30" s="8">
        <v>1.44</v>
      </c>
      <c r="K30" s="8">
        <v>1.44</v>
      </c>
      <c r="L30" s="8">
        <v>1.44</v>
      </c>
      <c r="M30" s="8">
        <v>1.44</v>
      </c>
      <c r="N30" s="8">
        <v>1.44</v>
      </c>
      <c r="O30" s="8">
        <v>1.44</v>
      </c>
      <c r="P30" s="8">
        <v>1.44</v>
      </c>
      <c r="Q30" s="8">
        <v>1.44</v>
      </c>
      <c r="R30" s="8">
        <v>1.44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/>
      <c r="AJ30" s="8"/>
      <c r="AK30" s="8"/>
      <c r="AL30" s="8"/>
      <c r="AM30" s="8"/>
      <c r="AN30" s="8"/>
    </row>
    <row r="31" spans="1:40" x14ac:dyDescent="0.3">
      <c r="A31" s="1" t="s">
        <v>47</v>
      </c>
      <c r="C31" s="8">
        <v>48.350999999999999</v>
      </c>
      <c r="D31" s="8">
        <v>17.062000000000001</v>
      </c>
      <c r="E31" s="8">
        <v>27.55</v>
      </c>
      <c r="F31" s="8">
        <v>27.968</v>
      </c>
      <c r="G31" s="8">
        <v>28.385999999999999</v>
      </c>
      <c r="H31" s="8">
        <v>28.803999999999998</v>
      </c>
      <c r="I31" s="8">
        <v>29.222000000000001</v>
      </c>
      <c r="J31" s="8">
        <v>28.841999999999999</v>
      </c>
      <c r="K31" s="8">
        <v>28.423999999999999</v>
      </c>
      <c r="L31" s="8">
        <v>28.006</v>
      </c>
      <c r="M31" s="8">
        <v>27.626000000000001</v>
      </c>
      <c r="N31" s="8">
        <v>27.207999999999998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/>
      <c r="AJ31" s="8"/>
      <c r="AK31" s="8"/>
      <c r="AL31" s="8"/>
      <c r="AM31" s="8"/>
      <c r="AN31" s="8"/>
    </row>
    <row r="32" spans="1:40" x14ac:dyDescent="0.3">
      <c r="A32" s="1" t="s">
        <v>93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/>
      <c r="AJ32" s="8"/>
      <c r="AK32" s="8"/>
      <c r="AL32" s="8"/>
      <c r="AM32" s="8"/>
      <c r="AN32" s="8"/>
    </row>
    <row r="33" spans="1:40" x14ac:dyDescent="0.3">
      <c r="A33" s="1" t="s">
        <v>48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/>
      <c r="AJ33" s="8"/>
      <c r="AK33" s="8"/>
      <c r="AL33" s="8"/>
      <c r="AM33" s="8"/>
      <c r="AN33" s="8"/>
    </row>
    <row r="34" spans="1:40" x14ac:dyDescent="0.3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x14ac:dyDescent="0.3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x14ac:dyDescent="0.3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x14ac:dyDescent="0.3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9" spans="1:40" x14ac:dyDescent="0.3">
      <c r="C39" s="6">
        <v>2019</v>
      </c>
      <c r="D39" s="6">
        <v>2020</v>
      </c>
      <c r="E39" s="6">
        <v>2021</v>
      </c>
      <c r="F39" s="6">
        <v>2022</v>
      </c>
      <c r="G39" s="6">
        <v>2023</v>
      </c>
      <c r="H39" s="6">
        <v>2024</v>
      </c>
      <c r="I39" s="6">
        <v>2025</v>
      </c>
      <c r="J39" s="6">
        <v>2026</v>
      </c>
      <c r="K39" s="6">
        <v>2027</v>
      </c>
      <c r="L39" s="6">
        <v>2028</v>
      </c>
      <c r="M39" s="6">
        <v>2029</v>
      </c>
      <c r="N39" s="6">
        <v>2030</v>
      </c>
      <c r="O39" s="6">
        <v>2031</v>
      </c>
      <c r="P39" s="6">
        <v>2032</v>
      </c>
      <c r="Q39" s="6">
        <v>2033</v>
      </c>
      <c r="R39" s="6">
        <v>2034</v>
      </c>
      <c r="S39" s="6">
        <v>2035</v>
      </c>
      <c r="T39" s="6">
        <v>2036</v>
      </c>
      <c r="U39" s="6">
        <v>2037</v>
      </c>
      <c r="V39" s="6">
        <v>2038</v>
      </c>
      <c r="W39" s="6">
        <v>2039</v>
      </c>
      <c r="X39" s="6">
        <v>2040</v>
      </c>
      <c r="Y39" s="6">
        <v>2041</v>
      </c>
      <c r="Z39" s="6">
        <v>2042</v>
      </c>
      <c r="AA39" s="6">
        <v>2043</v>
      </c>
      <c r="AB39" s="6">
        <v>2044</v>
      </c>
      <c r="AC39" s="6">
        <v>2045</v>
      </c>
      <c r="AD39" s="6">
        <v>2046</v>
      </c>
      <c r="AE39" s="6">
        <v>2047</v>
      </c>
      <c r="AF39" s="6">
        <v>2048</v>
      </c>
      <c r="AG39" s="6">
        <v>2049</v>
      </c>
      <c r="AH39" s="6">
        <v>2050</v>
      </c>
    </row>
    <row r="40" spans="1:40" x14ac:dyDescent="0.3">
      <c r="A40" s="1" t="s">
        <v>109</v>
      </c>
      <c r="C40" s="8">
        <f>SUM(C2,C10)</f>
        <v>514.74</v>
      </c>
      <c r="D40" s="8">
        <f t="shared" ref="D40:AH40" si="0">SUM(D2,D10)</f>
        <v>523.78</v>
      </c>
      <c r="E40" s="8">
        <f t="shared" si="0"/>
        <v>535.31999999999994</v>
      </c>
      <c r="F40" s="8">
        <f t="shared" si="0"/>
        <v>549.3399999999981</v>
      </c>
      <c r="G40" s="8">
        <f t="shared" si="0"/>
        <v>558.78</v>
      </c>
      <c r="H40" s="8">
        <f t="shared" si="0"/>
        <v>568.31000000000006</v>
      </c>
      <c r="I40" s="8">
        <f t="shared" si="0"/>
        <v>582.71</v>
      </c>
      <c r="J40" s="8">
        <f t="shared" si="0"/>
        <v>504.65</v>
      </c>
      <c r="K40" s="8">
        <f t="shared" si="0"/>
        <v>425.23</v>
      </c>
      <c r="L40" s="8">
        <f t="shared" si="0"/>
        <v>348.32</v>
      </c>
      <c r="M40" s="8">
        <f t="shared" si="0"/>
        <v>268.34000000000003</v>
      </c>
      <c r="N40" s="8">
        <f t="shared" si="0"/>
        <v>187.06</v>
      </c>
      <c r="O40" s="8">
        <f t="shared" si="0"/>
        <v>176.96</v>
      </c>
      <c r="P40" s="8">
        <f t="shared" si="0"/>
        <v>169.38</v>
      </c>
      <c r="Q40" s="8">
        <f t="shared" si="0"/>
        <v>161.78</v>
      </c>
      <c r="R40" s="8">
        <f t="shared" si="0"/>
        <v>154.19999999999999</v>
      </c>
      <c r="S40" s="8">
        <f t="shared" si="0"/>
        <v>146.62</v>
      </c>
      <c r="T40" s="8">
        <f t="shared" si="0"/>
        <v>-1315.5184674206571</v>
      </c>
      <c r="U40" s="8">
        <f t="shared" si="0"/>
        <v>-1624.3410403663031</v>
      </c>
      <c r="V40" s="8">
        <f t="shared" si="0"/>
        <v>-1854.8294224605502</v>
      </c>
      <c r="W40" s="8">
        <f t="shared" si="0"/>
        <v>-2014.8310201435759</v>
      </c>
      <c r="X40" s="8">
        <f t="shared" si="0"/>
        <v>-2163.8442515254469</v>
      </c>
      <c r="Y40" s="8">
        <f t="shared" si="0"/>
        <v>-2282.8940636333928</v>
      </c>
      <c r="Z40" s="8">
        <f t="shared" si="0"/>
        <v>-2349.7830558861629</v>
      </c>
      <c r="AA40" s="8">
        <f t="shared" si="0"/>
        <v>-2384.6957914357281</v>
      </c>
      <c r="AB40" s="8">
        <f t="shared" si="0"/>
        <v>-2341.2407666896411</v>
      </c>
      <c r="AC40" s="8">
        <f t="shared" si="0"/>
        <v>-2377.853585918539</v>
      </c>
      <c r="AD40" s="8">
        <f t="shared" si="0"/>
        <v>-2538.2493510677459</v>
      </c>
      <c r="AE40" s="8">
        <f t="shared" si="0"/>
        <v>-2575.7090928471184</v>
      </c>
      <c r="AF40" s="8">
        <f t="shared" si="0"/>
        <v>-2579.4181437775542</v>
      </c>
      <c r="AG40" s="8">
        <f t="shared" si="0"/>
        <v>-1919.9463491838828</v>
      </c>
      <c r="AH40" s="8">
        <f t="shared" si="0"/>
        <v>-1938.2268416825682</v>
      </c>
    </row>
    <row r="41" spans="1:40" x14ac:dyDescent="0.3">
      <c r="A41" s="1" t="s">
        <v>110</v>
      </c>
      <c r="C41" s="8">
        <f>SUM(C4:C5)</f>
        <v>0</v>
      </c>
      <c r="D41" s="8">
        <f t="shared" ref="D41:AH41" si="1">SUM(D4:D5)</f>
        <v>0</v>
      </c>
      <c r="E41" s="8">
        <f t="shared" si="1"/>
        <v>0</v>
      </c>
      <c r="F41" s="8">
        <f t="shared" si="1"/>
        <v>0</v>
      </c>
      <c r="G41" s="8">
        <f t="shared" si="1"/>
        <v>0</v>
      </c>
      <c r="H41" s="8">
        <f t="shared" si="1"/>
        <v>0</v>
      </c>
      <c r="I41" s="8">
        <f t="shared" si="1"/>
        <v>0</v>
      </c>
      <c r="J41" s="8">
        <f t="shared" si="1"/>
        <v>0</v>
      </c>
      <c r="K41" s="8">
        <f t="shared" si="1"/>
        <v>0</v>
      </c>
      <c r="L41" s="8">
        <f t="shared" si="1"/>
        <v>0</v>
      </c>
      <c r="M41" s="8">
        <f t="shared" si="1"/>
        <v>0</v>
      </c>
      <c r="N41" s="8">
        <f t="shared" si="1"/>
        <v>0</v>
      </c>
      <c r="O41" s="8">
        <f t="shared" si="1"/>
        <v>0</v>
      </c>
      <c r="P41" s="8">
        <f t="shared" si="1"/>
        <v>0</v>
      </c>
      <c r="Q41" s="8">
        <f t="shared" si="1"/>
        <v>0</v>
      </c>
      <c r="R41" s="8">
        <f t="shared" si="1"/>
        <v>0</v>
      </c>
      <c r="S41" s="8">
        <f t="shared" si="1"/>
        <v>0.228848395408696</v>
      </c>
      <c r="T41" s="8">
        <f t="shared" si="1"/>
        <v>0.449577216</v>
      </c>
      <c r="U41" s="8">
        <f t="shared" si="1"/>
        <v>0.449577216</v>
      </c>
      <c r="V41" s="8">
        <f t="shared" si="1"/>
        <v>0.449577216</v>
      </c>
      <c r="W41" s="8">
        <f t="shared" si="1"/>
        <v>0.449577216</v>
      </c>
      <c r="X41" s="8">
        <f t="shared" si="1"/>
        <v>0.449577216</v>
      </c>
      <c r="Y41" s="8">
        <f t="shared" si="1"/>
        <v>0.449577216</v>
      </c>
      <c r="Z41" s="8">
        <f t="shared" si="1"/>
        <v>0.449577216</v>
      </c>
      <c r="AA41" s="8">
        <f t="shared" si="1"/>
        <v>0.449577216000001</v>
      </c>
      <c r="AB41" s="8">
        <f t="shared" si="1"/>
        <v>0.449577216</v>
      </c>
      <c r="AC41" s="8">
        <f t="shared" si="1"/>
        <v>0.449577216</v>
      </c>
      <c r="AD41" s="8">
        <f t="shared" si="1"/>
        <v>0.98787325659598002</v>
      </c>
      <c r="AE41" s="8">
        <f t="shared" si="1"/>
        <v>0.98787325659598002</v>
      </c>
      <c r="AF41" s="8">
        <f t="shared" si="1"/>
        <v>0.98787325659598002</v>
      </c>
      <c r="AG41" s="8">
        <f t="shared" si="1"/>
        <v>1.54984477659598</v>
      </c>
      <c r="AH41" s="8">
        <f t="shared" si="1"/>
        <v>1.5735202559999999</v>
      </c>
    </row>
    <row r="42" spans="1:40" x14ac:dyDescent="0.3">
      <c r="A42" s="1" t="s">
        <v>111</v>
      </c>
      <c r="C42" s="8">
        <f>C13</f>
        <v>1.5985617069311999</v>
      </c>
      <c r="D42" s="8">
        <f t="shared" ref="D42:AH42" si="2">D13</f>
        <v>1.7983819202975999</v>
      </c>
      <c r="E42" s="8">
        <f t="shared" si="2"/>
        <v>1.9982021336639999</v>
      </c>
      <c r="F42" s="8">
        <f t="shared" si="2"/>
        <v>5.9946064009919997</v>
      </c>
      <c r="G42" s="8">
        <f t="shared" si="2"/>
        <v>9.9910106683199995</v>
      </c>
      <c r="H42" s="8">
        <f t="shared" si="2"/>
        <v>13.987414935647999</v>
      </c>
      <c r="I42" s="8">
        <f t="shared" si="2"/>
        <v>13.987414935647999</v>
      </c>
      <c r="J42" s="8">
        <f t="shared" si="2"/>
        <v>13.987414935647999</v>
      </c>
      <c r="K42" s="8">
        <f t="shared" si="2"/>
        <v>13.987414935647999</v>
      </c>
      <c r="L42" s="8">
        <f t="shared" si="2"/>
        <v>13.987414935647999</v>
      </c>
      <c r="M42" s="8">
        <f t="shared" si="2"/>
        <v>13.987414935647999</v>
      </c>
      <c r="N42" s="8">
        <f t="shared" si="2"/>
        <v>12.7614082176</v>
      </c>
      <c r="O42" s="8">
        <f t="shared" si="2"/>
        <v>11.627499283220899</v>
      </c>
      <c r="P42" s="8">
        <f t="shared" si="2"/>
        <v>9.2009744970573895</v>
      </c>
      <c r="Q42" s="8">
        <f t="shared" si="2"/>
        <v>8.6680817763794504</v>
      </c>
      <c r="R42" s="8">
        <f t="shared" si="2"/>
        <v>9.1298990121562102</v>
      </c>
      <c r="S42" s="8">
        <f t="shared" si="2"/>
        <v>7.94991728233044</v>
      </c>
      <c r="T42" s="8">
        <f t="shared" si="2"/>
        <v>24.862448297568399</v>
      </c>
      <c r="U42" s="8">
        <f t="shared" si="2"/>
        <v>24.839345023968399</v>
      </c>
      <c r="V42" s="8">
        <f t="shared" si="2"/>
        <v>24.834944305252002</v>
      </c>
      <c r="W42" s="8">
        <f t="shared" si="2"/>
        <v>25.055367390991101</v>
      </c>
      <c r="X42" s="8">
        <f t="shared" si="2"/>
        <v>25.207947252768399</v>
      </c>
      <c r="Y42" s="8">
        <f t="shared" si="2"/>
        <v>25.207947252768399</v>
      </c>
      <c r="Z42" s="8">
        <f t="shared" si="2"/>
        <v>25.207869098855401</v>
      </c>
      <c r="AA42" s="8">
        <f t="shared" si="2"/>
        <v>24.9349437659858</v>
      </c>
      <c r="AB42" s="8">
        <f t="shared" si="2"/>
        <v>24.879523608768402</v>
      </c>
      <c r="AC42" s="8">
        <f t="shared" si="2"/>
        <v>24.643125190681499</v>
      </c>
      <c r="AD42" s="8">
        <f t="shared" si="2"/>
        <v>24.1988393791388</v>
      </c>
      <c r="AE42" s="8">
        <f t="shared" si="2"/>
        <v>24.087594041534199</v>
      </c>
      <c r="AF42" s="8">
        <f t="shared" si="2"/>
        <v>24.087594041534199</v>
      </c>
      <c r="AG42" s="8">
        <f t="shared" si="2"/>
        <v>25.207947252768399</v>
      </c>
      <c r="AH42" s="8">
        <f t="shared" si="2"/>
        <v>25.806046533688001</v>
      </c>
    </row>
    <row r="43" spans="1:40" x14ac:dyDescent="0.3">
      <c r="A43" s="1" t="s">
        <v>112</v>
      </c>
      <c r="C43" s="8">
        <f>C14+C15</f>
        <v>37.068323667740202</v>
      </c>
      <c r="D43" s="8">
        <f t="shared" ref="D43:AH43" si="3">D14+D15</f>
        <v>23.102287061577599</v>
      </c>
      <c r="E43" s="8">
        <f t="shared" si="3"/>
        <v>62.693093193983998</v>
      </c>
      <c r="F43" s="8">
        <f t="shared" si="3"/>
        <v>62.207100223487998</v>
      </c>
      <c r="G43" s="8">
        <f t="shared" si="3"/>
        <v>19.076687192343599</v>
      </c>
      <c r="H43" s="8">
        <f t="shared" si="3"/>
        <v>1.55668259022044</v>
      </c>
      <c r="I43" s="8">
        <f t="shared" si="3"/>
        <v>0</v>
      </c>
      <c r="J43" s="8">
        <f t="shared" si="3"/>
        <v>0</v>
      </c>
      <c r="K43" s="8">
        <f t="shared" si="3"/>
        <v>0</v>
      </c>
      <c r="L43" s="8">
        <f t="shared" si="3"/>
        <v>0</v>
      </c>
      <c r="M43" s="8">
        <f t="shared" si="3"/>
        <v>0</v>
      </c>
      <c r="N43" s="8">
        <f t="shared" si="3"/>
        <v>0</v>
      </c>
      <c r="O43" s="8">
        <f t="shared" si="3"/>
        <v>0</v>
      </c>
      <c r="P43" s="8">
        <f t="shared" si="3"/>
        <v>0</v>
      </c>
      <c r="Q43" s="8">
        <f t="shared" si="3"/>
        <v>0</v>
      </c>
      <c r="R43" s="8">
        <f t="shared" si="3"/>
        <v>0</v>
      </c>
      <c r="S43" s="8">
        <f t="shared" si="3"/>
        <v>0</v>
      </c>
      <c r="T43" s="8">
        <f t="shared" si="3"/>
        <v>0</v>
      </c>
      <c r="U43" s="8">
        <f t="shared" si="3"/>
        <v>0</v>
      </c>
      <c r="V43" s="8">
        <f t="shared" si="3"/>
        <v>0</v>
      </c>
      <c r="W43" s="8">
        <f t="shared" si="3"/>
        <v>0</v>
      </c>
      <c r="X43" s="8">
        <f t="shared" si="3"/>
        <v>0</v>
      </c>
      <c r="Y43" s="8">
        <f t="shared" si="3"/>
        <v>0</v>
      </c>
      <c r="Z43" s="8">
        <f t="shared" si="3"/>
        <v>0</v>
      </c>
      <c r="AA43" s="8">
        <f t="shared" si="3"/>
        <v>0</v>
      </c>
      <c r="AB43" s="8">
        <f t="shared" si="3"/>
        <v>0</v>
      </c>
      <c r="AC43" s="8">
        <f t="shared" si="3"/>
        <v>0</v>
      </c>
      <c r="AD43" s="8">
        <f t="shared" si="3"/>
        <v>0</v>
      </c>
      <c r="AE43" s="8">
        <f t="shared" si="3"/>
        <v>0</v>
      </c>
      <c r="AF43" s="8">
        <f t="shared" si="3"/>
        <v>0</v>
      </c>
      <c r="AG43" s="8">
        <f t="shared" si="3"/>
        <v>0</v>
      </c>
      <c r="AH43" s="8">
        <f t="shared" si="3"/>
        <v>0</v>
      </c>
    </row>
    <row r="44" spans="1:40" x14ac:dyDescent="0.3">
      <c r="A44" s="1" t="s">
        <v>113</v>
      </c>
      <c r="C44" s="8">
        <f>C17</f>
        <v>139.74799999999999</v>
      </c>
      <c r="D44" s="8">
        <f t="shared" ref="D44:AH44" si="4">D17</f>
        <v>139.25800000000001</v>
      </c>
      <c r="E44" s="8">
        <f t="shared" si="4"/>
        <v>138.768</v>
      </c>
      <c r="F44" s="8">
        <f t="shared" si="4"/>
        <v>138.376</v>
      </c>
      <c r="G44" s="8">
        <f t="shared" si="4"/>
        <v>129.44399999999999</v>
      </c>
      <c r="H44" s="8">
        <f t="shared" si="4"/>
        <v>119.17</v>
      </c>
      <c r="I44" s="8">
        <f t="shared" si="4"/>
        <v>110.44199999999999</v>
      </c>
      <c r="J44" s="8">
        <f t="shared" si="4"/>
        <v>101.68899999999999</v>
      </c>
      <c r="K44" s="8">
        <f t="shared" si="4"/>
        <v>94.384</v>
      </c>
      <c r="L44" s="8">
        <f t="shared" si="4"/>
        <v>76.064999999999998</v>
      </c>
      <c r="M44" s="8">
        <f t="shared" si="4"/>
        <v>57.917999999999999</v>
      </c>
      <c r="N44" s="8">
        <f t="shared" si="4"/>
        <v>39.845999999999997</v>
      </c>
      <c r="O44" s="8">
        <f t="shared" si="4"/>
        <v>0</v>
      </c>
      <c r="P44" s="8">
        <f t="shared" si="4"/>
        <v>0</v>
      </c>
      <c r="Q44" s="8">
        <f t="shared" si="4"/>
        <v>0</v>
      </c>
      <c r="R44" s="8">
        <f t="shared" si="4"/>
        <v>0</v>
      </c>
      <c r="S44" s="8">
        <f t="shared" si="4"/>
        <v>0</v>
      </c>
      <c r="T44" s="8">
        <f t="shared" si="4"/>
        <v>0</v>
      </c>
      <c r="U44" s="8">
        <f t="shared" si="4"/>
        <v>0</v>
      </c>
      <c r="V44" s="8">
        <f t="shared" si="4"/>
        <v>0</v>
      </c>
      <c r="W44" s="8">
        <f t="shared" si="4"/>
        <v>0</v>
      </c>
      <c r="X44" s="8">
        <f t="shared" si="4"/>
        <v>0</v>
      </c>
      <c r="Y44" s="8">
        <f t="shared" si="4"/>
        <v>0</v>
      </c>
      <c r="Z44" s="8">
        <f t="shared" si="4"/>
        <v>0</v>
      </c>
      <c r="AA44" s="8">
        <f t="shared" si="4"/>
        <v>0</v>
      </c>
      <c r="AB44" s="8">
        <f t="shared" si="4"/>
        <v>0</v>
      </c>
      <c r="AC44" s="8">
        <f t="shared" si="4"/>
        <v>0</v>
      </c>
      <c r="AD44" s="8">
        <f t="shared" si="4"/>
        <v>0</v>
      </c>
      <c r="AE44" s="8">
        <f t="shared" si="4"/>
        <v>0</v>
      </c>
      <c r="AF44" s="8">
        <f t="shared" si="4"/>
        <v>0</v>
      </c>
      <c r="AG44" s="8">
        <f t="shared" si="4"/>
        <v>0</v>
      </c>
      <c r="AH44" s="8">
        <f t="shared" si="4"/>
        <v>0</v>
      </c>
    </row>
    <row r="45" spans="1:40" x14ac:dyDescent="0.3">
      <c r="A45" s="1" t="s">
        <v>114</v>
      </c>
      <c r="C45" s="8">
        <f>SUM(C18:C20)</f>
        <v>0</v>
      </c>
      <c r="D45" s="8">
        <f t="shared" ref="D45:AH45" si="5">SUM(D18:D20)</f>
        <v>0</v>
      </c>
      <c r="E45" s="8">
        <f t="shared" si="5"/>
        <v>0</v>
      </c>
      <c r="F45" s="8">
        <f t="shared" si="5"/>
        <v>0</v>
      </c>
      <c r="G45" s="8">
        <f t="shared" si="5"/>
        <v>0</v>
      </c>
      <c r="H45" s="8">
        <f t="shared" si="5"/>
        <v>0</v>
      </c>
      <c r="I45" s="8">
        <f t="shared" si="5"/>
        <v>0</v>
      </c>
      <c r="J45" s="8">
        <f t="shared" si="5"/>
        <v>0</v>
      </c>
      <c r="K45" s="8">
        <f t="shared" si="5"/>
        <v>0</v>
      </c>
      <c r="L45" s="8">
        <f t="shared" si="5"/>
        <v>0</v>
      </c>
      <c r="M45" s="8">
        <f t="shared" si="5"/>
        <v>0</v>
      </c>
      <c r="N45" s="8">
        <f t="shared" si="5"/>
        <v>0</v>
      </c>
      <c r="O45" s="8">
        <f t="shared" si="5"/>
        <v>0</v>
      </c>
      <c r="P45" s="8">
        <f t="shared" si="5"/>
        <v>0</v>
      </c>
      <c r="Q45" s="8">
        <f t="shared" si="5"/>
        <v>0</v>
      </c>
      <c r="R45" s="8">
        <f t="shared" si="5"/>
        <v>0</v>
      </c>
      <c r="S45" s="8">
        <f t="shared" si="5"/>
        <v>0</v>
      </c>
      <c r="T45" s="8">
        <f t="shared" si="5"/>
        <v>0</v>
      </c>
      <c r="U45" s="8">
        <f t="shared" si="5"/>
        <v>0</v>
      </c>
      <c r="V45" s="8">
        <f t="shared" si="5"/>
        <v>0</v>
      </c>
      <c r="W45" s="8">
        <f t="shared" si="5"/>
        <v>0</v>
      </c>
      <c r="X45" s="8">
        <f t="shared" si="5"/>
        <v>0</v>
      </c>
      <c r="Y45" s="8">
        <f t="shared" si="5"/>
        <v>0</v>
      </c>
      <c r="Z45" s="8">
        <f t="shared" si="5"/>
        <v>0</v>
      </c>
      <c r="AA45" s="8">
        <f t="shared" si="5"/>
        <v>0</v>
      </c>
      <c r="AB45" s="8">
        <f t="shared" si="5"/>
        <v>0</v>
      </c>
      <c r="AC45" s="8">
        <f t="shared" si="5"/>
        <v>0</v>
      </c>
      <c r="AD45" s="8">
        <f t="shared" si="5"/>
        <v>0</v>
      </c>
      <c r="AE45" s="8">
        <f t="shared" si="5"/>
        <v>0</v>
      </c>
      <c r="AF45" s="8">
        <f t="shared" si="5"/>
        <v>0</v>
      </c>
      <c r="AG45" s="8">
        <f t="shared" si="5"/>
        <v>0</v>
      </c>
      <c r="AH45" s="8">
        <f t="shared" si="5"/>
        <v>0</v>
      </c>
    </row>
    <row r="46" spans="1:40" x14ac:dyDescent="0.3">
      <c r="A46" s="1" t="s">
        <v>115</v>
      </c>
      <c r="C46" s="8">
        <f>SUM(C21:C22,C29)</f>
        <v>33.835680806399999</v>
      </c>
      <c r="D46" s="8">
        <f t="shared" ref="D46:AH46" si="6">SUM(D21:D22,D29)</f>
        <v>38.628973177343994</v>
      </c>
      <c r="E46" s="8">
        <f t="shared" si="6"/>
        <v>13.868104465387599</v>
      </c>
      <c r="F46" s="8">
        <f t="shared" si="6"/>
        <v>22.8633676037966</v>
      </c>
      <c r="G46" s="8">
        <f t="shared" si="6"/>
        <v>35.462550892031999</v>
      </c>
      <c r="H46" s="8">
        <f t="shared" si="6"/>
        <v>38.047619884032002</v>
      </c>
      <c r="I46" s="8">
        <f t="shared" si="6"/>
        <v>30.2165296261206</v>
      </c>
      <c r="J46" s="8">
        <f t="shared" si="6"/>
        <v>26.589606340555399</v>
      </c>
      <c r="K46" s="8">
        <f t="shared" si="6"/>
        <v>22.902683054990199</v>
      </c>
      <c r="L46" s="8">
        <f t="shared" si="6"/>
        <v>19.638159769424998</v>
      </c>
      <c r="M46" s="8">
        <f t="shared" si="6"/>
        <v>17.034912100368199</v>
      </c>
      <c r="N46" s="8">
        <f t="shared" si="6"/>
        <v>14.592710080460501</v>
      </c>
      <c r="O46" s="8">
        <f t="shared" si="6"/>
        <v>12.0944876576264</v>
      </c>
      <c r="P46" s="8">
        <f t="shared" si="6"/>
        <v>8.3749526407652102</v>
      </c>
      <c r="Q46" s="8">
        <f t="shared" si="6"/>
        <v>4.7363350694786996</v>
      </c>
      <c r="R46" s="8">
        <f t="shared" si="6"/>
        <v>2.2234416893887698</v>
      </c>
      <c r="S46" s="8">
        <f t="shared" si="6"/>
        <v>0</v>
      </c>
      <c r="T46" s="8">
        <f t="shared" si="6"/>
        <v>0</v>
      </c>
      <c r="U46" s="8">
        <f t="shared" si="6"/>
        <v>0</v>
      </c>
      <c r="V46" s="8">
        <f t="shared" si="6"/>
        <v>0</v>
      </c>
      <c r="W46" s="8">
        <f t="shared" si="6"/>
        <v>0</v>
      </c>
      <c r="X46" s="8">
        <f t="shared" si="6"/>
        <v>0</v>
      </c>
      <c r="Y46" s="8">
        <f t="shared" si="6"/>
        <v>0</v>
      </c>
      <c r="Z46" s="8">
        <f t="shared" si="6"/>
        <v>0</v>
      </c>
      <c r="AA46" s="8">
        <f t="shared" si="6"/>
        <v>0</v>
      </c>
      <c r="AB46" s="8">
        <f t="shared" si="6"/>
        <v>0</v>
      </c>
      <c r="AC46" s="8">
        <f t="shared" si="6"/>
        <v>0</v>
      </c>
      <c r="AD46" s="8">
        <f t="shared" si="6"/>
        <v>0</v>
      </c>
      <c r="AE46" s="8">
        <f t="shared" si="6"/>
        <v>0</v>
      </c>
      <c r="AF46" s="8">
        <f t="shared" si="6"/>
        <v>0</v>
      </c>
      <c r="AG46" s="8">
        <f t="shared" si="6"/>
        <v>0</v>
      </c>
      <c r="AH46" s="8">
        <f t="shared" si="6"/>
        <v>0</v>
      </c>
    </row>
    <row r="47" spans="1:40" x14ac:dyDescent="0.3">
      <c r="A47" s="1" t="s">
        <v>116</v>
      </c>
      <c r="C47" s="8">
        <f>SUM(C24:C25)</f>
        <v>0</v>
      </c>
      <c r="D47" s="8">
        <f t="shared" ref="D47:AH47" si="7">SUM(D24:D25)</f>
        <v>0</v>
      </c>
      <c r="E47" s="8">
        <f t="shared" si="7"/>
        <v>0</v>
      </c>
      <c r="F47" s="8">
        <f t="shared" si="7"/>
        <v>0</v>
      </c>
      <c r="G47" s="8">
        <f t="shared" si="7"/>
        <v>0</v>
      </c>
      <c r="H47" s="8">
        <f t="shared" si="7"/>
        <v>0</v>
      </c>
      <c r="I47" s="8">
        <f t="shared" si="7"/>
        <v>0</v>
      </c>
      <c r="J47" s="8">
        <f t="shared" si="7"/>
        <v>0</v>
      </c>
      <c r="K47" s="8">
        <f t="shared" si="7"/>
        <v>0</v>
      </c>
      <c r="L47" s="8">
        <f t="shared" si="7"/>
        <v>0</v>
      </c>
      <c r="M47" s="8">
        <f t="shared" si="7"/>
        <v>0</v>
      </c>
      <c r="N47" s="8">
        <f t="shared" si="7"/>
        <v>0</v>
      </c>
      <c r="O47" s="8">
        <f t="shared" si="7"/>
        <v>0</v>
      </c>
      <c r="P47" s="8">
        <f t="shared" si="7"/>
        <v>0</v>
      </c>
      <c r="Q47" s="8">
        <f t="shared" si="7"/>
        <v>0</v>
      </c>
      <c r="R47" s="8">
        <f t="shared" si="7"/>
        <v>0</v>
      </c>
      <c r="S47" s="8">
        <f t="shared" si="7"/>
        <v>0</v>
      </c>
      <c r="T47" s="8">
        <f t="shared" si="7"/>
        <v>0</v>
      </c>
      <c r="U47" s="8">
        <f t="shared" si="7"/>
        <v>0</v>
      </c>
      <c r="V47" s="8">
        <f t="shared" si="7"/>
        <v>0</v>
      </c>
      <c r="W47" s="8">
        <f t="shared" si="7"/>
        <v>0</v>
      </c>
      <c r="X47" s="8">
        <f t="shared" si="7"/>
        <v>0</v>
      </c>
      <c r="Y47" s="8">
        <f t="shared" si="7"/>
        <v>0</v>
      </c>
      <c r="Z47" s="8">
        <f t="shared" si="7"/>
        <v>0</v>
      </c>
      <c r="AA47" s="8">
        <f t="shared" si="7"/>
        <v>0</v>
      </c>
      <c r="AB47" s="8">
        <f t="shared" si="7"/>
        <v>0</v>
      </c>
      <c r="AC47" s="8">
        <f t="shared" si="7"/>
        <v>0</v>
      </c>
      <c r="AD47" s="8">
        <f t="shared" si="7"/>
        <v>0</v>
      </c>
      <c r="AE47" s="8">
        <f t="shared" si="7"/>
        <v>0</v>
      </c>
      <c r="AF47" s="8">
        <f t="shared" si="7"/>
        <v>0</v>
      </c>
      <c r="AG47" s="8">
        <f t="shared" si="7"/>
        <v>0</v>
      </c>
      <c r="AH47" s="8">
        <f t="shared" si="7"/>
        <v>0</v>
      </c>
    </row>
    <row r="48" spans="1:40" x14ac:dyDescent="0.3">
      <c r="A48" s="1" t="s">
        <v>117</v>
      </c>
      <c r="C48" s="8">
        <f>C23</f>
        <v>0</v>
      </c>
      <c r="D48" s="8">
        <f t="shared" ref="D48:AH48" si="8">D23</f>
        <v>0</v>
      </c>
      <c r="E48" s="8">
        <f t="shared" si="8"/>
        <v>0</v>
      </c>
      <c r="F48" s="8">
        <f t="shared" si="8"/>
        <v>0</v>
      </c>
      <c r="G48" s="8">
        <f t="shared" si="8"/>
        <v>0</v>
      </c>
      <c r="H48" s="8">
        <f t="shared" si="8"/>
        <v>0</v>
      </c>
      <c r="I48" s="8">
        <f t="shared" si="8"/>
        <v>0</v>
      </c>
      <c r="J48" s="8">
        <f t="shared" si="8"/>
        <v>0</v>
      </c>
      <c r="K48" s="8">
        <f t="shared" si="8"/>
        <v>0</v>
      </c>
      <c r="L48" s="8">
        <f t="shared" si="8"/>
        <v>0</v>
      </c>
      <c r="M48" s="8">
        <f t="shared" si="8"/>
        <v>0</v>
      </c>
      <c r="N48" s="8">
        <f t="shared" si="8"/>
        <v>0</v>
      </c>
      <c r="O48" s="8">
        <f t="shared" si="8"/>
        <v>0</v>
      </c>
      <c r="P48" s="8">
        <f t="shared" si="8"/>
        <v>0</v>
      </c>
      <c r="Q48" s="8">
        <f t="shared" si="8"/>
        <v>0</v>
      </c>
      <c r="R48" s="8">
        <f t="shared" si="8"/>
        <v>0</v>
      </c>
      <c r="S48" s="8">
        <f t="shared" si="8"/>
        <v>0</v>
      </c>
      <c r="T48" s="8">
        <f t="shared" si="8"/>
        <v>0</v>
      </c>
      <c r="U48" s="8">
        <f t="shared" si="8"/>
        <v>0</v>
      </c>
      <c r="V48" s="8">
        <f t="shared" si="8"/>
        <v>0</v>
      </c>
      <c r="W48" s="8">
        <f t="shared" si="8"/>
        <v>0</v>
      </c>
      <c r="X48" s="8">
        <f t="shared" si="8"/>
        <v>0</v>
      </c>
      <c r="Y48" s="8">
        <f t="shared" si="8"/>
        <v>0</v>
      </c>
      <c r="Z48" s="8">
        <f t="shared" si="8"/>
        <v>0</v>
      </c>
      <c r="AA48" s="8">
        <f t="shared" si="8"/>
        <v>0</v>
      </c>
      <c r="AB48" s="8">
        <f t="shared" si="8"/>
        <v>0</v>
      </c>
      <c r="AC48" s="8">
        <f t="shared" si="8"/>
        <v>0</v>
      </c>
      <c r="AD48" s="8">
        <f t="shared" si="8"/>
        <v>0</v>
      </c>
      <c r="AE48" s="8">
        <f t="shared" si="8"/>
        <v>0</v>
      </c>
      <c r="AF48" s="8">
        <f t="shared" si="8"/>
        <v>0</v>
      </c>
      <c r="AG48" s="8">
        <f t="shared" si="8"/>
        <v>0</v>
      </c>
      <c r="AH48" s="8">
        <f t="shared" si="8"/>
        <v>0</v>
      </c>
    </row>
    <row r="49" spans="1:34" x14ac:dyDescent="0.3">
      <c r="A49" s="1" t="s">
        <v>118</v>
      </c>
      <c r="C49" s="8">
        <f>SUM(C26:C27)</f>
        <v>2.3087757887999998</v>
      </c>
      <c r="D49" s="8">
        <f t="shared" ref="D49:AH49" si="9">SUM(D26:D27)</f>
        <v>2.6349463296</v>
      </c>
      <c r="E49" s="8">
        <f t="shared" si="9"/>
        <v>2.8076248511999999</v>
      </c>
      <c r="F49" s="8">
        <f t="shared" si="9"/>
        <v>3.3512424192000001</v>
      </c>
      <c r="G49" s="8">
        <f t="shared" si="9"/>
        <v>3.8948599871999998</v>
      </c>
      <c r="H49" s="8">
        <f t="shared" si="9"/>
        <v>4.4384775552000004</v>
      </c>
      <c r="I49" s="8">
        <f t="shared" si="9"/>
        <v>4.9820951231999997</v>
      </c>
      <c r="J49" s="8">
        <f t="shared" si="9"/>
        <v>5.5257126911999999</v>
      </c>
      <c r="K49" s="8">
        <f t="shared" si="9"/>
        <v>6.0693302592</v>
      </c>
      <c r="L49" s="8">
        <f t="shared" si="9"/>
        <v>6.6129478272000002</v>
      </c>
      <c r="M49" s="8">
        <f t="shared" si="9"/>
        <v>7.1565653952000003</v>
      </c>
      <c r="N49" s="8">
        <f t="shared" si="9"/>
        <v>8.1759772191376641</v>
      </c>
      <c r="O49" s="8">
        <f t="shared" si="9"/>
        <v>8.7450952067294594</v>
      </c>
      <c r="P49" s="8">
        <f t="shared" si="9"/>
        <v>9.3418483537207653</v>
      </c>
      <c r="Q49" s="8">
        <f t="shared" si="9"/>
        <v>9.7519837897972899</v>
      </c>
      <c r="R49" s="8">
        <f t="shared" si="9"/>
        <v>9.9670407598146795</v>
      </c>
      <c r="S49" s="8">
        <f t="shared" si="9"/>
        <v>10.022480290332947</v>
      </c>
      <c r="T49" s="8">
        <f t="shared" si="9"/>
        <v>13.689681681764071</v>
      </c>
      <c r="U49" s="8">
        <f t="shared" si="9"/>
        <v>14.58631618179886</v>
      </c>
      <c r="V49" s="8">
        <f t="shared" si="9"/>
        <v>15.321041389128581</v>
      </c>
      <c r="W49" s="8">
        <f t="shared" si="9"/>
        <v>15.718943119911192</v>
      </c>
      <c r="X49" s="8">
        <f t="shared" si="9"/>
        <v>16.107414904506051</v>
      </c>
      <c r="Y49" s="8">
        <f t="shared" si="9"/>
        <v>16.5008549498938</v>
      </c>
      <c r="Z49" s="8">
        <f t="shared" si="9"/>
        <v>16.47243402226513</v>
      </c>
      <c r="AA49" s="8">
        <f t="shared" si="9"/>
        <v>16.390244679481398</v>
      </c>
      <c r="AB49" s="8">
        <f t="shared" si="9"/>
        <v>16.361063996351</v>
      </c>
      <c r="AC49" s="8">
        <f t="shared" si="9"/>
        <v>16.305796356698799</v>
      </c>
      <c r="AD49" s="8">
        <f t="shared" si="9"/>
        <v>16.250528717046599</v>
      </c>
      <c r="AE49" s="8">
        <f t="shared" si="9"/>
        <v>16.181731014639539</v>
      </c>
      <c r="AF49" s="8">
        <f t="shared" si="9"/>
        <v>16.116124180552639</v>
      </c>
      <c r="AG49" s="8">
        <f t="shared" si="9"/>
        <v>14.63835537720081</v>
      </c>
      <c r="AH49" s="8">
        <f t="shared" si="9"/>
        <v>14.602672359183419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A57"/>
  <sheetViews>
    <sheetView zoomScaleNormal="100" workbookViewId="0">
      <selection activeCell="C2" sqref="C2:AH33"/>
    </sheetView>
  </sheetViews>
  <sheetFormatPr defaultRowHeight="14.4" x14ac:dyDescent="0.3"/>
  <cols>
    <col min="1" max="1" width="49.21875" bestFit="1" customWidth="1"/>
    <col min="2" max="2" width="17.77734375" bestFit="1" customWidth="1"/>
    <col min="3" max="3" width="14.21875" bestFit="1" customWidth="1"/>
    <col min="4" max="4" width="36.21875" bestFit="1" customWidth="1"/>
    <col min="5" max="5" width="10.77734375" bestFit="1" customWidth="1"/>
    <col min="6" max="6" width="10.21875" bestFit="1" customWidth="1"/>
    <col min="7" max="9" width="11.77734375" bestFit="1" customWidth="1"/>
    <col min="10" max="34" width="9.21875" bestFit="1" customWidth="1"/>
  </cols>
  <sheetData>
    <row r="1" spans="1:53" x14ac:dyDescent="0.3">
      <c r="A1" s="1" t="s">
        <v>87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53" x14ac:dyDescent="0.3">
      <c r="A2" s="43" t="s">
        <v>23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</row>
    <row r="3" spans="1:53" x14ac:dyDescent="0.3">
      <c r="A3" s="43" t="s">
        <v>88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</row>
    <row r="4" spans="1:53" x14ac:dyDescent="0.3">
      <c r="A4" s="43" t="s">
        <v>89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928.47199999999998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</row>
    <row r="5" spans="1:53" x14ac:dyDescent="0.3">
      <c r="A5" s="43" t="s">
        <v>90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1270.63221643559</v>
      </c>
      <c r="AE5" s="8">
        <v>0</v>
      </c>
      <c r="AF5" s="8">
        <v>0</v>
      </c>
      <c r="AG5" s="8">
        <v>1275.905</v>
      </c>
      <c r="AH5" s="8">
        <v>53.042291558548101</v>
      </c>
    </row>
    <row r="6" spans="1:53" x14ac:dyDescent="0.3">
      <c r="A6" s="43" t="s">
        <v>24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2.19601327045061E-3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5.77175567365936E-4</v>
      </c>
      <c r="AB6" s="8">
        <v>2.1097114637319599E-4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1:53" x14ac:dyDescent="0.3">
      <c r="A7" s="43" t="s">
        <v>25</v>
      </c>
      <c r="C7" s="8">
        <v>5.4779734943999998E-4</v>
      </c>
      <c r="D7" s="8">
        <v>0</v>
      </c>
      <c r="E7" s="8">
        <v>0</v>
      </c>
      <c r="F7" s="8">
        <v>1.07817358176E-3</v>
      </c>
      <c r="G7" s="8">
        <v>1.0549454256E-3</v>
      </c>
      <c r="H7" s="8">
        <v>1.03171726944E-3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7.1007849179320496E-4</v>
      </c>
      <c r="R7" s="8">
        <v>9.9325785599999896E-4</v>
      </c>
      <c r="S7" s="8">
        <v>9.68024675566797E-4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1:53" x14ac:dyDescent="0.3">
      <c r="A8" s="43" t="s">
        <v>26</v>
      </c>
      <c r="C8" s="8">
        <v>0</v>
      </c>
      <c r="D8" s="8">
        <v>0</v>
      </c>
      <c r="E8" s="8">
        <v>5.3228577606593899E-3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</row>
    <row r="9" spans="1:53" x14ac:dyDescent="0.3">
      <c r="A9" s="43" t="s">
        <v>27</v>
      </c>
      <c r="C9" s="8">
        <v>7.0277163752359099E-3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</row>
    <row r="10" spans="1:53" x14ac:dyDescent="0.3">
      <c r="A10" s="43" t="s">
        <v>28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1813.6755345386</v>
      </c>
      <c r="U10" s="8">
        <v>388.57045334451101</v>
      </c>
      <c r="V10" s="8">
        <v>293.66988525552398</v>
      </c>
      <c r="W10" s="8">
        <v>290.99421953874599</v>
      </c>
      <c r="X10" s="8">
        <v>265.56156682889298</v>
      </c>
      <c r="Y10" s="8">
        <v>243.799943408102</v>
      </c>
      <c r="Z10" s="8">
        <v>169.67488953943001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</row>
    <row r="11" spans="1:53" x14ac:dyDescent="0.3">
      <c r="A11" s="43" t="s">
        <v>29</v>
      </c>
      <c r="C11" s="8">
        <v>1.2692929292929299E-3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53" x14ac:dyDescent="0.3">
      <c r="A12" s="43" t="s">
        <v>30</v>
      </c>
      <c r="C12" s="8">
        <v>8032173.4374623997</v>
      </c>
      <c r="D12" s="8">
        <v>258552.93444480299</v>
      </c>
      <c r="E12" s="8">
        <v>237108.668889603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53" x14ac:dyDescent="0.3">
      <c r="A13" s="43" t="s">
        <v>31</v>
      </c>
      <c r="C13" s="8">
        <v>0</v>
      </c>
      <c r="D13" s="8">
        <v>28.209900000000001</v>
      </c>
      <c r="E13" s="8">
        <v>27.927800000000001</v>
      </c>
      <c r="F13" s="8">
        <v>552.91399999999999</v>
      </c>
      <c r="G13" s="8">
        <v>547.27200000000005</v>
      </c>
      <c r="H13" s="8">
        <v>541.63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475.71296794846302</v>
      </c>
      <c r="R13" s="8">
        <v>496.49400000000003</v>
      </c>
      <c r="S13" s="8">
        <v>493.67200000000003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73.422589325562498</v>
      </c>
    </row>
    <row r="14" spans="1:53" x14ac:dyDescent="0.3">
      <c r="A14" s="43" t="s">
        <v>32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53" x14ac:dyDescent="0.3">
      <c r="A15" s="43" t="s">
        <v>91</v>
      </c>
      <c r="C15" s="8">
        <v>0</v>
      </c>
      <c r="D15" s="8">
        <v>0</v>
      </c>
      <c r="E15" s="8">
        <v>0</v>
      </c>
      <c r="F15" s="8">
        <v>0</v>
      </c>
      <c r="G15" s="8">
        <v>1974.693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N15" s="8">
        <f t="shared" ref="AN15:BA15" si="0">SUM($G$15:$T$15)/COUNT($F$1:$S$1)</f>
        <v>141.04949999999999</v>
      </c>
      <c r="AO15" s="8">
        <f t="shared" si="0"/>
        <v>141.04949999999999</v>
      </c>
      <c r="AP15" s="8">
        <f t="shared" si="0"/>
        <v>141.04949999999999</v>
      </c>
      <c r="AQ15" s="8">
        <f t="shared" si="0"/>
        <v>141.04949999999999</v>
      </c>
      <c r="AR15" s="8">
        <f t="shared" si="0"/>
        <v>141.04949999999999</v>
      </c>
      <c r="AS15" s="8">
        <f t="shared" si="0"/>
        <v>141.04949999999999</v>
      </c>
      <c r="AT15" s="8">
        <f t="shared" si="0"/>
        <v>141.04949999999999</v>
      </c>
      <c r="AU15" s="8">
        <f t="shared" si="0"/>
        <v>141.04949999999999</v>
      </c>
      <c r="AV15" s="8">
        <f t="shared" si="0"/>
        <v>141.04949999999999</v>
      </c>
      <c r="AW15" s="8">
        <f t="shared" si="0"/>
        <v>141.04949999999999</v>
      </c>
      <c r="AX15" s="8">
        <f t="shared" si="0"/>
        <v>141.04949999999999</v>
      </c>
      <c r="AY15" s="8">
        <f t="shared" si="0"/>
        <v>141.04949999999999</v>
      </c>
      <c r="AZ15" s="8">
        <f t="shared" si="0"/>
        <v>141.04949999999999</v>
      </c>
      <c r="BA15" s="8">
        <f t="shared" si="0"/>
        <v>141.04949999999999</v>
      </c>
    </row>
    <row r="16" spans="1:53" x14ac:dyDescent="0.3">
      <c r="A16" s="43" t="s">
        <v>33</v>
      </c>
      <c r="C16" s="8">
        <v>0</v>
      </c>
      <c r="D16" s="8">
        <v>0</v>
      </c>
      <c r="E16" s="8">
        <v>0</v>
      </c>
      <c r="F16" s="8">
        <v>2946.0497838484098</v>
      </c>
      <c r="G16" s="8">
        <v>4.0136745858421801</v>
      </c>
      <c r="H16" s="8">
        <v>3.9734538581173098</v>
      </c>
      <c r="I16" s="8">
        <v>3.9331919628081899</v>
      </c>
      <c r="J16" s="8">
        <v>3.8929300675001399</v>
      </c>
      <c r="K16" s="8">
        <v>3.8527093397752399</v>
      </c>
      <c r="L16" s="8">
        <v>3.81244744446616</v>
      </c>
      <c r="M16" s="8">
        <v>47.987354410695602</v>
      </c>
      <c r="N16" s="8">
        <v>3.7319648214311698</v>
      </c>
      <c r="O16" s="8">
        <v>53.667848587121902</v>
      </c>
      <c r="P16" s="8">
        <v>53.349843359142298</v>
      </c>
      <c r="Q16" s="8">
        <v>53.032433646571903</v>
      </c>
      <c r="R16" s="8">
        <v>95.429492422738093</v>
      </c>
      <c r="S16" s="8">
        <v>52.397614221425698</v>
      </c>
      <c r="T16" s="8">
        <v>52.079608993450201</v>
      </c>
      <c r="U16" s="8">
        <v>51.762199280875898</v>
      </c>
      <c r="V16" s="8">
        <v>93.129999569849701</v>
      </c>
      <c r="W16" s="8">
        <v>51.127379855735903</v>
      </c>
      <c r="X16" s="8">
        <v>50.809374627752597</v>
      </c>
      <c r="Y16" s="8">
        <v>91.405110416252398</v>
      </c>
      <c r="Z16" s="8">
        <v>50.174555202613398</v>
      </c>
      <c r="AA16" s="8">
        <v>56.045219403084197</v>
      </c>
      <c r="AB16" s="8">
        <v>200.70540500297801</v>
      </c>
      <c r="AC16" s="8">
        <v>79.767774027751202</v>
      </c>
      <c r="AD16" s="8">
        <v>79.253386054306603</v>
      </c>
      <c r="AE16" s="8">
        <v>78.738998080869194</v>
      </c>
      <c r="AF16" s="8">
        <v>117.335467540203</v>
      </c>
      <c r="AG16" s="8">
        <v>169.95831574901399</v>
      </c>
      <c r="AH16" s="8">
        <v>53.546242992961801</v>
      </c>
    </row>
    <row r="17" spans="1:34" x14ac:dyDescent="0.3">
      <c r="A17" s="43" t="s">
        <v>34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x14ac:dyDescent="0.3">
      <c r="A18" s="43" t="s">
        <v>35</v>
      </c>
      <c r="C18" s="8">
        <v>0</v>
      </c>
      <c r="D18" s="8">
        <v>29.237400000000001</v>
      </c>
      <c r="E18" s="8">
        <v>29.237400000000001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</row>
    <row r="19" spans="1:34" x14ac:dyDescent="0.3">
      <c r="A19" s="43" t="s">
        <v>36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</row>
    <row r="20" spans="1:34" x14ac:dyDescent="0.3">
      <c r="A20" s="43" t="s">
        <v>37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</row>
    <row r="21" spans="1:34" x14ac:dyDescent="0.3">
      <c r="A21" s="43" t="s">
        <v>38</v>
      </c>
      <c r="C21" s="8">
        <v>0</v>
      </c>
      <c r="D21" s="8">
        <v>358.54599999999999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x14ac:dyDescent="0.3">
      <c r="A22" s="43" t="s">
        <v>39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</row>
    <row r="23" spans="1:34" x14ac:dyDescent="0.3">
      <c r="A23" s="43" t="s">
        <v>40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</row>
    <row r="24" spans="1:34" x14ac:dyDescent="0.3">
      <c r="A24" s="43" t="s">
        <v>41</v>
      </c>
      <c r="C24" s="8">
        <v>139.05000000000001</v>
      </c>
      <c r="D24" s="8">
        <v>397.82600000000002</v>
      </c>
      <c r="E24" s="8">
        <v>566.85509999999999</v>
      </c>
      <c r="F24" s="8">
        <v>613.92100000000005</v>
      </c>
      <c r="G24" s="8">
        <v>597.99599999999998</v>
      </c>
      <c r="H24" s="8">
        <v>582.07799999999997</v>
      </c>
      <c r="I24" s="8">
        <v>566.15300000000002</v>
      </c>
      <c r="J24" s="8">
        <v>550.23500000000001</v>
      </c>
      <c r="K24" s="8">
        <v>534.31700000000001</v>
      </c>
      <c r="L24" s="8">
        <v>518.39200000000005</v>
      </c>
      <c r="M24" s="8">
        <v>437.87019999999899</v>
      </c>
      <c r="N24" s="8">
        <v>0</v>
      </c>
      <c r="O24" s="8">
        <v>513.64499999999998</v>
      </c>
      <c r="P24" s="8">
        <v>505.98750000000001</v>
      </c>
      <c r="Q24" s="8">
        <v>498.32249999999999</v>
      </c>
      <c r="R24" s="8">
        <v>490.66500000000002</v>
      </c>
      <c r="S24" s="8">
        <v>483.00749999999999</v>
      </c>
      <c r="T24" s="8">
        <v>475.34249999999997</v>
      </c>
      <c r="U24" s="8">
        <v>467.685</v>
      </c>
      <c r="V24" s="8">
        <v>460.02749999999997</v>
      </c>
      <c r="W24" s="8">
        <v>452.37</v>
      </c>
      <c r="X24" s="8">
        <v>435.84750000000003</v>
      </c>
      <c r="Y24" s="8">
        <v>438.76499999999999</v>
      </c>
      <c r="Z24" s="8">
        <v>432.8175</v>
      </c>
      <c r="AA24" s="8">
        <v>426.8775</v>
      </c>
      <c r="AB24" s="8">
        <v>420.93</v>
      </c>
      <c r="AC24" s="8">
        <v>414.99</v>
      </c>
      <c r="AD24" s="8">
        <v>409.05</v>
      </c>
      <c r="AE24" s="8">
        <v>403.10250000000002</v>
      </c>
      <c r="AF24" s="8">
        <v>397.16250000000002</v>
      </c>
      <c r="AG24" s="8">
        <v>391.21499999999997</v>
      </c>
      <c r="AH24" s="8">
        <v>377.60250000000002</v>
      </c>
    </row>
    <row r="25" spans="1:34" x14ac:dyDescent="0.3">
      <c r="A25" s="43" t="s">
        <v>42</v>
      </c>
      <c r="C25" s="8">
        <v>9.9999999999999995E-7</v>
      </c>
      <c r="D25" s="8">
        <v>1.9999999999999999E-6</v>
      </c>
      <c r="E25" s="8">
        <v>3.9999999999999998E-6</v>
      </c>
      <c r="F25" s="8">
        <v>2.5000000000000001E-5</v>
      </c>
      <c r="G25" s="8">
        <v>2.5000000000000001E-5</v>
      </c>
      <c r="H25" s="8">
        <v>2.5000000000000001E-5</v>
      </c>
      <c r="I25" s="8">
        <v>2.5000000000000001E-5</v>
      </c>
      <c r="J25" s="8">
        <v>2.5000000000000001E-5</v>
      </c>
      <c r="K25" s="8">
        <v>244.16749999999999</v>
      </c>
      <c r="L25" s="8">
        <v>232.79</v>
      </c>
      <c r="M25" s="8">
        <v>221.41</v>
      </c>
      <c r="N25" s="8">
        <v>210.0325</v>
      </c>
      <c r="O25" s="8">
        <v>82.037999999999997</v>
      </c>
      <c r="P25" s="8">
        <v>80.061999999999998</v>
      </c>
      <c r="Q25" s="8">
        <v>78.087000000000003</v>
      </c>
      <c r="R25" s="8">
        <v>76.111000000000004</v>
      </c>
      <c r="S25" s="8">
        <v>74.135000000000005</v>
      </c>
      <c r="T25" s="8">
        <v>72.16</v>
      </c>
      <c r="U25" s="8">
        <v>70.183999999999997</v>
      </c>
      <c r="V25" s="8">
        <v>68.209000000000003</v>
      </c>
      <c r="W25" s="8">
        <v>66.233000000000004</v>
      </c>
      <c r="X25" s="8">
        <v>64.257999999999996</v>
      </c>
      <c r="Y25" s="8">
        <v>63.732999999999997</v>
      </c>
      <c r="Z25" s="8">
        <v>63.207999999999998</v>
      </c>
      <c r="AA25" s="8">
        <v>50.1471999999997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59.536000000000001</v>
      </c>
      <c r="AH25" s="8">
        <v>59.012</v>
      </c>
    </row>
    <row r="26" spans="1:34" x14ac:dyDescent="0.3">
      <c r="A26" s="43" t="s">
        <v>43</v>
      </c>
      <c r="C26" s="8">
        <v>1169.3924999999999</v>
      </c>
      <c r="D26" s="8">
        <v>791.00490000000002</v>
      </c>
      <c r="E26" s="8">
        <v>416.5641</v>
      </c>
      <c r="F26" s="8">
        <v>1304.4694999999999</v>
      </c>
      <c r="G26" s="8">
        <v>1297.5335</v>
      </c>
      <c r="H26" s="8">
        <v>1290.5975000000001</v>
      </c>
      <c r="I26" s="8">
        <v>1283.6614999999999</v>
      </c>
      <c r="J26" s="8">
        <v>1276.7255</v>
      </c>
      <c r="K26" s="8">
        <v>1269.7895000000001</v>
      </c>
      <c r="L26" s="8">
        <v>1262.8534999999999</v>
      </c>
      <c r="M26" s="8">
        <v>1255.9259999999999</v>
      </c>
      <c r="N26" s="8">
        <v>1190.2139999999999</v>
      </c>
      <c r="O26" s="8">
        <v>1240.8215</v>
      </c>
      <c r="P26" s="8">
        <v>1232.653</v>
      </c>
      <c r="Q26" s="8">
        <v>1224.4845</v>
      </c>
      <c r="R26" s="8">
        <v>1216.316</v>
      </c>
      <c r="S26" s="8">
        <v>1208.1475</v>
      </c>
      <c r="T26" s="8">
        <v>1199.979</v>
      </c>
      <c r="U26" s="8">
        <v>1191.8105</v>
      </c>
      <c r="V26" s="8">
        <v>828.79917337466304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684.78</v>
      </c>
      <c r="AH26" s="8">
        <v>684.57</v>
      </c>
    </row>
    <row r="27" spans="1:34" x14ac:dyDescent="0.3">
      <c r="A27" s="43" t="s">
        <v>44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1011.0415</v>
      </c>
      <c r="O27" s="8">
        <v>430.786499999998</v>
      </c>
      <c r="P27" s="8">
        <v>713.78</v>
      </c>
      <c r="Q27" s="8">
        <v>709.58500000000004</v>
      </c>
      <c r="R27" s="8">
        <v>705.38750000000005</v>
      </c>
      <c r="S27" s="8">
        <v>701.1925</v>
      </c>
      <c r="T27" s="8">
        <v>696.995</v>
      </c>
      <c r="U27" s="8">
        <v>692.8</v>
      </c>
      <c r="V27" s="8">
        <v>688.60249999999996</v>
      </c>
      <c r="W27" s="8">
        <v>684.40750000000003</v>
      </c>
      <c r="X27" s="8">
        <v>680.21</v>
      </c>
      <c r="Y27" s="8">
        <v>676.94749999999999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</row>
    <row r="28" spans="1:34" x14ac:dyDescent="0.3">
      <c r="A28" s="43" t="s">
        <v>45</v>
      </c>
      <c r="C28" s="8">
        <v>9.9465987126789897E-3</v>
      </c>
      <c r="D28" s="8">
        <v>1.66776631341178E-4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</row>
    <row r="29" spans="1:34" x14ac:dyDescent="0.3">
      <c r="A29" s="43" t="s">
        <v>92</v>
      </c>
      <c r="C29" s="8">
        <v>6.5505199999999997</v>
      </c>
      <c r="D29" s="8">
        <v>3.2752599999999998</v>
      </c>
      <c r="E29" s="8">
        <v>3.2752599999999998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x14ac:dyDescent="0.3">
      <c r="A30" s="43" t="s">
        <v>46</v>
      </c>
      <c r="C30" s="8">
        <v>5.0505050505050498E-5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5.0505050505050498E-6</v>
      </c>
      <c r="K30" s="8">
        <v>0</v>
      </c>
      <c r="L30" s="8">
        <v>0</v>
      </c>
      <c r="M30" s="8">
        <v>0</v>
      </c>
      <c r="N30" s="8">
        <v>2.5525525525525498E-5</v>
      </c>
      <c r="O30" s="8">
        <v>0</v>
      </c>
      <c r="P30" s="8">
        <v>0</v>
      </c>
      <c r="Q30" s="8">
        <v>2.25225225225226E-6</v>
      </c>
      <c r="R30" s="8">
        <v>2.3809523809523702E-6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</row>
    <row r="31" spans="1:34" x14ac:dyDescent="0.3">
      <c r="A31" s="43" t="s">
        <v>47</v>
      </c>
      <c r="C31" s="8">
        <v>7.1717171717171704E-4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</row>
    <row r="32" spans="1:34" x14ac:dyDescent="0.3">
      <c r="A32" s="43" t="s">
        <v>93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</row>
    <row r="33" spans="1:34" x14ac:dyDescent="0.3">
      <c r="A33" s="43" t="s">
        <v>48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</row>
    <row r="34" spans="1:34" s="1" customFormat="1" x14ac:dyDescent="0.3"/>
    <row r="36" spans="1:34" x14ac:dyDescent="0.3">
      <c r="A36" s="1"/>
      <c r="C36" s="6">
        <v>2019</v>
      </c>
      <c r="D36" s="6">
        <v>2020</v>
      </c>
      <c r="E36" s="6">
        <v>2021</v>
      </c>
      <c r="F36" s="6">
        <v>2022</v>
      </c>
      <c r="G36" s="6">
        <v>2023</v>
      </c>
      <c r="H36" s="6">
        <v>2024</v>
      </c>
      <c r="I36" s="6">
        <v>2025</v>
      </c>
      <c r="J36" s="6">
        <v>2026</v>
      </c>
      <c r="K36" s="6">
        <v>2027</v>
      </c>
      <c r="L36" s="6">
        <v>2028</v>
      </c>
      <c r="M36" s="6">
        <v>2029</v>
      </c>
      <c r="N36" s="6">
        <v>2030</v>
      </c>
      <c r="O36" s="6">
        <v>2031</v>
      </c>
      <c r="P36" s="6">
        <v>2032</v>
      </c>
      <c r="Q36" s="6">
        <v>2033</v>
      </c>
      <c r="R36" s="6">
        <v>2034</v>
      </c>
      <c r="S36" s="6">
        <v>2035</v>
      </c>
      <c r="T36" s="6">
        <v>2036</v>
      </c>
      <c r="U36" s="6">
        <v>2037</v>
      </c>
      <c r="V36" s="6">
        <v>2038</v>
      </c>
      <c r="W36" s="6">
        <v>2039</v>
      </c>
      <c r="X36" s="6">
        <v>2040</v>
      </c>
      <c r="Y36" s="6">
        <v>2041</v>
      </c>
      <c r="Z36" s="6">
        <v>2042</v>
      </c>
      <c r="AA36" s="6">
        <v>2043</v>
      </c>
      <c r="AB36" s="6">
        <v>2044</v>
      </c>
      <c r="AC36" s="6">
        <v>2045</v>
      </c>
      <c r="AD36" s="6">
        <v>2046</v>
      </c>
      <c r="AE36" s="6">
        <v>2047</v>
      </c>
      <c r="AF36" s="6">
        <v>2048</v>
      </c>
      <c r="AG36" s="6">
        <v>2049</v>
      </c>
      <c r="AH36" s="6">
        <v>2050</v>
      </c>
    </row>
    <row r="37" spans="1:34" x14ac:dyDescent="0.3">
      <c r="A37" s="1" t="s">
        <v>109</v>
      </c>
      <c r="C37" s="20">
        <f>SUM(C2,C10)</f>
        <v>0</v>
      </c>
      <c r="D37" s="20">
        <f t="shared" ref="D37:AH37" si="1">SUM(D2,D10)</f>
        <v>0</v>
      </c>
      <c r="E37" s="20">
        <f t="shared" si="1"/>
        <v>0</v>
      </c>
      <c r="F37" s="20">
        <f t="shared" si="1"/>
        <v>0</v>
      </c>
      <c r="G37" s="20">
        <f t="shared" si="1"/>
        <v>0</v>
      </c>
      <c r="H37" s="20">
        <f t="shared" si="1"/>
        <v>0</v>
      </c>
      <c r="I37" s="20">
        <f t="shared" si="1"/>
        <v>0</v>
      </c>
      <c r="J37" s="20">
        <f t="shared" si="1"/>
        <v>0</v>
      </c>
      <c r="K37" s="20">
        <f t="shared" si="1"/>
        <v>0</v>
      </c>
      <c r="L37" s="20">
        <f t="shared" si="1"/>
        <v>0</v>
      </c>
      <c r="M37" s="20">
        <f t="shared" si="1"/>
        <v>0</v>
      </c>
      <c r="N37" s="20">
        <f t="shared" si="1"/>
        <v>0</v>
      </c>
      <c r="O37" s="20">
        <f t="shared" si="1"/>
        <v>0</v>
      </c>
      <c r="P37" s="20">
        <f t="shared" si="1"/>
        <v>0</v>
      </c>
      <c r="Q37" s="20">
        <f t="shared" si="1"/>
        <v>0</v>
      </c>
      <c r="R37" s="20">
        <f t="shared" si="1"/>
        <v>0</v>
      </c>
      <c r="S37" s="20">
        <f t="shared" si="1"/>
        <v>0</v>
      </c>
      <c r="T37" s="20">
        <f t="shared" si="1"/>
        <v>1813.6755345386</v>
      </c>
      <c r="U37" s="20">
        <f t="shared" si="1"/>
        <v>388.57045334451101</v>
      </c>
      <c r="V37" s="20">
        <f t="shared" si="1"/>
        <v>293.66988525552398</v>
      </c>
      <c r="W37" s="20">
        <f t="shared" si="1"/>
        <v>290.99421953874599</v>
      </c>
      <c r="X37" s="20">
        <f t="shared" si="1"/>
        <v>265.56156682889298</v>
      </c>
      <c r="Y37" s="20">
        <f t="shared" si="1"/>
        <v>243.799943408102</v>
      </c>
      <c r="Z37" s="20">
        <f t="shared" si="1"/>
        <v>169.67488953943001</v>
      </c>
      <c r="AA37" s="20">
        <f t="shared" si="1"/>
        <v>0</v>
      </c>
      <c r="AB37" s="20">
        <f t="shared" si="1"/>
        <v>0</v>
      </c>
      <c r="AC37" s="20">
        <f t="shared" si="1"/>
        <v>0</v>
      </c>
      <c r="AD37" s="20">
        <f t="shared" si="1"/>
        <v>0</v>
      </c>
      <c r="AE37" s="20">
        <f t="shared" si="1"/>
        <v>0</v>
      </c>
      <c r="AF37" s="20">
        <f t="shared" si="1"/>
        <v>0</v>
      </c>
      <c r="AG37" s="20">
        <f t="shared" si="1"/>
        <v>0</v>
      </c>
      <c r="AH37" s="20">
        <f t="shared" si="1"/>
        <v>0</v>
      </c>
    </row>
    <row r="38" spans="1:34" x14ac:dyDescent="0.3">
      <c r="A38" s="1" t="s">
        <v>110</v>
      </c>
      <c r="C38" s="20">
        <f>SUM(C4:C5)</f>
        <v>0</v>
      </c>
      <c r="D38" s="20">
        <f t="shared" ref="D38:AH38" si="2">SUM(D4:D5)</f>
        <v>0</v>
      </c>
      <c r="E38" s="20">
        <f t="shared" si="2"/>
        <v>0</v>
      </c>
      <c r="F38" s="20">
        <f t="shared" si="2"/>
        <v>0</v>
      </c>
      <c r="G38" s="20">
        <f t="shared" si="2"/>
        <v>0</v>
      </c>
      <c r="H38" s="20">
        <f t="shared" si="2"/>
        <v>0</v>
      </c>
      <c r="I38" s="20">
        <f t="shared" si="2"/>
        <v>0</v>
      </c>
      <c r="J38" s="20">
        <f t="shared" si="2"/>
        <v>0</v>
      </c>
      <c r="K38" s="20">
        <f t="shared" si="2"/>
        <v>0</v>
      </c>
      <c r="L38" s="20">
        <f t="shared" si="2"/>
        <v>0</v>
      </c>
      <c r="M38" s="20">
        <f t="shared" si="2"/>
        <v>0</v>
      </c>
      <c r="N38" s="20">
        <f t="shared" si="2"/>
        <v>0</v>
      </c>
      <c r="O38" s="20">
        <f t="shared" si="2"/>
        <v>0</v>
      </c>
      <c r="P38" s="20">
        <f t="shared" si="2"/>
        <v>0</v>
      </c>
      <c r="Q38" s="20">
        <f t="shared" si="2"/>
        <v>0</v>
      </c>
      <c r="R38" s="20">
        <f t="shared" si="2"/>
        <v>0</v>
      </c>
      <c r="S38" s="20">
        <f t="shared" si="2"/>
        <v>928.47199999999998</v>
      </c>
      <c r="T38" s="20">
        <f t="shared" si="2"/>
        <v>0</v>
      </c>
      <c r="U38" s="20">
        <f t="shared" si="2"/>
        <v>0</v>
      </c>
      <c r="V38" s="20">
        <f t="shared" si="2"/>
        <v>0</v>
      </c>
      <c r="W38" s="20">
        <f t="shared" si="2"/>
        <v>0</v>
      </c>
      <c r="X38" s="20">
        <f t="shared" si="2"/>
        <v>0</v>
      </c>
      <c r="Y38" s="20">
        <f t="shared" si="2"/>
        <v>0</v>
      </c>
      <c r="Z38" s="20">
        <f t="shared" si="2"/>
        <v>0</v>
      </c>
      <c r="AA38" s="20">
        <f t="shared" si="2"/>
        <v>0</v>
      </c>
      <c r="AB38" s="20">
        <f t="shared" si="2"/>
        <v>0</v>
      </c>
      <c r="AC38" s="20">
        <f t="shared" si="2"/>
        <v>0</v>
      </c>
      <c r="AD38" s="20">
        <f t="shared" si="2"/>
        <v>1270.63221643559</v>
      </c>
      <c r="AE38" s="20">
        <f t="shared" si="2"/>
        <v>0</v>
      </c>
      <c r="AF38" s="20">
        <f t="shared" si="2"/>
        <v>0</v>
      </c>
      <c r="AG38" s="20">
        <f t="shared" si="2"/>
        <v>1275.905</v>
      </c>
      <c r="AH38" s="20">
        <f t="shared" si="2"/>
        <v>53.042291558548101</v>
      </c>
    </row>
    <row r="39" spans="1:34" x14ac:dyDescent="0.3">
      <c r="A39" s="1" t="s">
        <v>111</v>
      </c>
      <c r="C39" s="20">
        <f>C13</f>
        <v>0</v>
      </c>
      <c r="D39" s="20">
        <f t="shared" ref="D39:AH39" si="3">D13</f>
        <v>28.209900000000001</v>
      </c>
      <c r="E39" s="20">
        <f t="shared" si="3"/>
        <v>27.927800000000001</v>
      </c>
      <c r="F39" s="20">
        <f t="shared" si="3"/>
        <v>552.91399999999999</v>
      </c>
      <c r="G39" s="20">
        <f t="shared" si="3"/>
        <v>547.27200000000005</v>
      </c>
      <c r="H39" s="20">
        <f t="shared" si="3"/>
        <v>541.63</v>
      </c>
      <c r="I39" s="20">
        <f t="shared" si="3"/>
        <v>0</v>
      </c>
      <c r="J39" s="20">
        <f t="shared" si="3"/>
        <v>0</v>
      </c>
      <c r="K39" s="20">
        <f t="shared" si="3"/>
        <v>0</v>
      </c>
      <c r="L39" s="20">
        <f t="shared" si="3"/>
        <v>0</v>
      </c>
      <c r="M39" s="20">
        <f t="shared" si="3"/>
        <v>0</v>
      </c>
      <c r="N39" s="20">
        <f t="shared" si="3"/>
        <v>0</v>
      </c>
      <c r="O39" s="20">
        <f t="shared" si="3"/>
        <v>0</v>
      </c>
      <c r="P39" s="20">
        <f t="shared" si="3"/>
        <v>0</v>
      </c>
      <c r="Q39" s="20">
        <f t="shared" si="3"/>
        <v>475.71296794846302</v>
      </c>
      <c r="R39" s="20">
        <f t="shared" si="3"/>
        <v>496.49400000000003</v>
      </c>
      <c r="S39" s="20">
        <f t="shared" si="3"/>
        <v>493.67200000000003</v>
      </c>
      <c r="T39" s="20">
        <f t="shared" si="3"/>
        <v>0</v>
      </c>
      <c r="U39" s="20">
        <f t="shared" si="3"/>
        <v>0</v>
      </c>
      <c r="V39" s="20">
        <f t="shared" si="3"/>
        <v>0</v>
      </c>
      <c r="W39" s="20">
        <f t="shared" si="3"/>
        <v>0</v>
      </c>
      <c r="X39" s="20">
        <f t="shared" si="3"/>
        <v>0</v>
      </c>
      <c r="Y39" s="20">
        <f t="shared" si="3"/>
        <v>0</v>
      </c>
      <c r="Z39" s="20">
        <f t="shared" si="3"/>
        <v>0</v>
      </c>
      <c r="AA39" s="20">
        <f t="shared" si="3"/>
        <v>0</v>
      </c>
      <c r="AB39" s="20">
        <f t="shared" si="3"/>
        <v>0</v>
      </c>
      <c r="AC39" s="20">
        <f t="shared" si="3"/>
        <v>0</v>
      </c>
      <c r="AD39" s="20">
        <f t="shared" si="3"/>
        <v>0</v>
      </c>
      <c r="AE39" s="20">
        <f t="shared" si="3"/>
        <v>0</v>
      </c>
      <c r="AF39" s="20">
        <f t="shared" si="3"/>
        <v>0</v>
      </c>
      <c r="AG39" s="20">
        <f t="shared" si="3"/>
        <v>0</v>
      </c>
      <c r="AH39" s="20">
        <f t="shared" si="3"/>
        <v>73.422589325562498</v>
      </c>
    </row>
    <row r="40" spans="1:34" x14ac:dyDescent="0.3">
      <c r="A40" s="1" t="s">
        <v>112</v>
      </c>
      <c r="C40" s="20">
        <f>C14+C15</f>
        <v>0</v>
      </c>
      <c r="D40" s="20">
        <f t="shared" ref="D40:AH40" si="4">D14+D15</f>
        <v>0</v>
      </c>
      <c r="E40" s="20">
        <f t="shared" si="4"/>
        <v>0</v>
      </c>
      <c r="F40" s="20">
        <f t="shared" si="4"/>
        <v>0</v>
      </c>
      <c r="G40" s="20">
        <f t="shared" si="4"/>
        <v>1974.693</v>
      </c>
      <c r="H40" s="20">
        <f t="shared" si="4"/>
        <v>0</v>
      </c>
      <c r="I40" s="20">
        <f t="shared" si="4"/>
        <v>0</v>
      </c>
      <c r="J40" s="20">
        <f t="shared" si="4"/>
        <v>0</v>
      </c>
      <c r="K40" s="20">
        <f t="shared" si="4"/>
        <v>0</v>
      </c>
      <c r="L40" s="20">
        <f t="shared" si="4"/>
        <v>0</v>
      </c>
      <c r="M40" s="20">
        <f t="shared" si="4"/>
        <v>0</v>
      </c>
      <c r="N40" s="20">
        <f t="shared" si="4"/>
        <v>0</v>
      </c>
      <c r="O40" s="20">
        <f t="shared" si="4"/>
        <v>0</v>
      </c>
      <c r="P40" s="20">
        <f t="shared" si="4"/>
        <v>0</v>
      </c>
      <c r="Q40" s="20">
        <f t="shared" si="4"/>
        <v>0</v>
      </c>
      <c r="R40" s="20">
        <f t="shared" si="4"/>
        <v>0</v>
      </c>
      <c r="S40" s="20">
        <f t="shared" si="4"/>
        <v>0</v>
      </c>
      <c r="T40" s="20">
        <f t="shared" si="4"/>
        <v>0</v>
      </c>
      <c r="U40" s="20">
        <f t="shared" si="4"/>
        <v>0</v>
      </c>
      <c r="V40" s="20">
        <f t="shared" si="4"/>
        <v>0</v>
      </c>
      <c r="W40" s="20">
        <f t="shared" si="4"/>
        <v>0</v>
      </c>
      <c r="X40" s="20">
        <f t="shared" si="4"/>
        <v>0</v>
      </c>
      <c r="Y40" s="20">
        <f t="shared" si="4"/>
        <v>0</v>
      </c>
      <c r="Z40" s="20">
        <f t="shared" si="4"/>
        <v>0</v>
      </c>
      <c r="AA40" s="20">
        <f t="shared" si="4"/>
        <v>0</v>
      </c>
      <c r="AB40" s="20">
        <f t="shared" si="4"/>
        <v>0</v>
      </c>
      <c r="AC40" s="20">
        <f t="shared" si="4"/>
        <v>0</v>
      </c>
      <c r="AD40" s="20">
        <f t="shared" si="4"/>
        <v>0</v>
      </c>
      <c r="AE40" s="20">
        <f t="shared" si="4"/>
        <v>0</v>
      </c>
      <c r="AF40" s="20">
        <f t="shared" si="4"/>
        <v>0</v>
      </c>
      <c r="AG40" s="20">
        <f t="shared" si="4"/>
        <v>0</v>
      </c>
      <c r="AH40" s="20">
        <f t="shared" si="4"/>
        <v>0</v>
      </c>
    </row>
    <row r="41" spans="1:34" x14ac:dyDescent="0.3">
      <c r="A41" s="1" t="s">
        <v>113</v>
      </c>
      <c r="C41" s="20">
        <f>C17</f>
        <v>0</v>
      </c>
      <c r="D41" s="20">
        <f t="shared" ref="D41:AH41" si="5">D17</f>
        <v>0</v>
      </c>
      <c r="E41" s="20">
        <f t="shared" si="5"/>
        <v>0</v>
      </c>
      <c r="F41" s="20">
        <f t="shared" si="5"/>
        <v>0</v>
      </c>
      <c r="G41" s="20">
        <f t="shared" si="5"/>
        <v>0</v>
      </c>
      <c r="H41" s="20">
        <f t="shared" si="5"/>
        <v>0</v>
      </c>
      <c r="I41" s="20">
        <f t="shared" si="5"/>
        <v>0</v>
      </c>
      <c r="J41" s="20">
        <f t="shared" si="5"/>
        <v>0</v>
      </c>
      <c r="K41" s="20">
        <f t="shared" si="5"/>
        <v>0</v>
      </c>
      <c r="L41" s="20">
        <f t="shared" si="5"/>
        <v>0</v>
      </c>
      <c r="M41" s="20">
        <f t="shared" si="5"/>
        <v>0</v>
      </c>
      <c r="N41" s="20">
        <f t="shared" si="5"/>
        <v>0</v>
      </c>
      <c r="O41" s="20">
        <f t="shared" si="5"/>
        <v>0</v>
      </c>
      <c r="P41" s="20">
        <f t="shared" si="5"/>
        <v>0</v>
      </c>
      <c r="Q41" s="20">
        <f t="shared" si="5"/>
        <v>0</v>
      </c>
      <c r="R41" s="20">
        <f t="shared" si="5"/>
        <v>0</v>
      </c>
      <c r="S41" s="20">
        <f t="shared" si="5"/>
        <v>0</v>
      </c>
      <c r="T41" s="20">
        <f t="shared" si="5"/>
        <v>0</v>
      </c>
      <c r="U41" s="20">
        <f t="shared" si="5"/>
        <v>0</v>
      </c>
      <c r="V41" s="20">
        <f t="shared" si="5"/>
        <v>0</v>
      </c>
      <c r="W41" s="20">
        <f t="shared" si="5"/>
        <v>0</v>
      </c>
      <c r="X41" s="20">
        <f t="shared" si="5"/>
        <v>0</v>
      </c>
      <c r="Y41" s="20">
        <f t="shared" si="5"/>
        <v>0</v>
      </c>
      <c r="Z41" s="20">
        <f t="shared" si="5"/>
        <v>0</v>
      </c>
      <c r="AA41" s="20">
        <f t="shared" si="5"/>
        <v>0</v>
      </c>
      <c r="AB41" s="20">
        <f t="shared" si="5"/>
        <v>0</v>
      </c>
      <c r="AC41" s="20">
        <f t="shared" si="5"/>
        <v>0</v>
      </c>
      <c r="AD41" s="20">
        <f t="shared" si="5"/>
        <v>0</v>
      </c>
      <c r="AE41" s="20">
        <f t="shared" si="5"/>
        <v>0</v>
      </c>
      <c r="AF41" s="20">
        <f t="shared" si="5"/>
        <v>0</v>
      </c>
      <c r="AG41" s="20">
        <f t="shared" si="5"/>
        <v>0</v>
      </c>
      <c r="AH41" s="20">
        <f t="shared" si="5"/>
        <v>0</v>
      </c>
    </row>
    <row r="42" spans="1:34" x14ac:dyDescent="0.3">
      <c r="A42" s="1" t="s">
        <v>114</v>
      </c>
      <c r="C42" s="33">
        <f>SUM(C18:C20)</f>
        <v>0</v>
      </c>
      <c r="D42" s="33">
        <f t="shared" ref="D42:AH42" si="6">SUM(D18:D20)</f>
        <v>29.237400000000001</v>
      </c>
      <c r="E42" s="33">
        <f t="shared" si="6"/>
        <v>29.237400000000001</v>
      </c>
      <c r="F42" s="33">
        <f t="shared" si="6"/>
        <v>0</v>
      </c>
      <c r="G42" s="33">
        <f t="shared" si="6"/>
        <v>0</v>
      </c>
      <c r="H42" s="33">
        <f t="shared" si="6"/>
        <v>0</v>
      </c>
      <c r="I42" s="33">
        <f t="shared" si="6"/>
        <v>0</v>
      </c>
      <c r="J42" s="33">
        <f t="shared" si="6"/>
        <v>0</v>
      </c>
      <c r="K42" s="33">
        <f t="shared" si="6"/>
        <v>0</v>
      </c>
      <c r="L42" s="33">
        <f t="shared" si="6"/>
        <v>0</v>
      </c>
      <c r="M42" s="33">
        <f t="shared" si="6"/>
        <v>0</v>
      </c>
      <c r="N42" s="33">
        <f t="shared" si="6"/>
        <v>0</v>
      </c>
      <c r="O42" s="33">
        <f t="shared" si="6"/>
        <v>0</v>
      </c>
      <c r="P42" s="33">
        <f t="shared" si="6"/>
        <v>0</v>
      </c>
      <c r="Q42" s="33">
        <f t="shared" si="6"/>
        <v>0</v>
      </c>
      <c r="R42" s="33">
        <f t="shared" si="6"/>
        <v>0</v>
      </c>
      <c r="S42" s="33">
        <f t="shared" si="6"/>
        <v>0</v>
      </c>
      <c r="T42" s="33">
        <f t="shared" si="6"/>
        <v>0</v>
      </c>
      <c r="U42" s="33">
        <f t="shared" si="6"/>
        <v>0</v>
      </c>
      <c r="V42" s="33">
        <f t="shared" si="6"/>
        <v>0</v>
      </c>
      <c r="W42" s="33">
        <f t="shared" si="6"/>
        <v>0</v>
      </c>
      <c r="X42" s="33">
        <f t="shared" si="6"/>
        <v>0</v>
      </c>
      <c r="Y42" s="33">
        <f t="shared" si="6"/>
        <v>0</v>
      </c>
      <c r="Z42" s="33">
        <f t="shared" si="6"/>
        <v>0</v>
      </c>
      <c r="AA42" s="33">
        <f t="shared" si="6"/>
        <v>0</v>
      </c>
      <c r="AB42" s="33">
        <f t="shared" si="6"/>
        <v>0</v>
      </c>
      <c r="AC42" s="33">
        <f t="shared" si="6"/>
        <v>0</v>
      </c>
      <c r="AD42" s="33">
        <f t="shared" si="6"/>
        <v>0</v>
      </c>
      <c r="AE42" s="33">
        <f t="shared" si="6"/>
        <v>0</v>
      </c>
      <c r="AF42" s="33">
        <f t="shared" si="6"/>
        <v>0</v>
      </c>
      <c r="AG42" s="33">
        <f t="shared" si="6"/>
        <v>0</v>
      </c>
      <c r="AH42" s="33">
        <f t="shared" si="6"/>
        <v>0</v>
      </c>
    </row>
    <row r="43" spans="1:34" x14ac:dyDescent="0.3">
      <c r="A43" s="1" t="s">
        <v>115</v>
      </c>
      <c r="C43" s="20">
        <f>SUM(C21:C22,C29)</f>
        <v>6.5505199999999997</v>
      </c>
      <c r="D43" s="20">
        <f t="shared" ref="D43:AH43" si="7">SUM(D21:D22,D29)</f>
        <v>361.82126</v>
      </c>
      <c r="E43" s="20">
        <f t="shared" si="7"/>
        <v>3.2752599999999998</v>
      </c>
      <c r="F43" s="20">
        <f t="shared" si="7"/>
        <v>0</v>
      </c>
      <c r="G43" s="20">
        <f t="shared" si="7"/>
        <v>0</v>
      </c>
      <c r="H43" s="20">
        <f t="shared" si="7"/>
        <v>0</v>
      </c>
      <c r="I43" s="20">
        <f t="shared" si="7"/>
        <v>0</v>
      </c>
      <c r="J43" s="20">
        <f t="shared" si="7"/>
        <v>0</v>
      </c>
      <c r="K43" s="20">
        <f t="shared" si="7"/>
        <v>0</v>
      </c>
      <c r="L43" s="20">
        <f t="shared" si="7"/>
        <v>0</v>
      </c>
      <c r="M43" s="20">
        <f t="shared" si="7"/>
        <v>0</v>
      </c>
      <c r="N43" s="20">
        <f t="shared" si="7"/>
        <v>0</v>
      </c>
      <c r="O43" s="20">
        <f t="shared" si="7"/>
        <v>0</v>
      </c>
      <c r="P43" s="20">
        <f t="shared" si="7"/>
        <v>0</v>
      </c>
      <c r="Q43" s="20">
        <f t="shared" si="7"/>
        <v>0</v>
      </c>
      <c r="R43" s="20">
        <f t="shared" si="7"/>
        <v>0</v>
      </c>
      <c r="S43" s="20">
        <f t="shared" si="7"/>
        <v>0</v>
      </c>
      <c r="T43" s="20">
        <f t="shared" si="7"/>
        <v>0</v>
      </c>
      <c r="U43" s="20">
        <f t="shared" si="7"/>
        <v>0</v>
      </c>
      <c r="V43" s="20">
        <f t="shared" si="7"/>
        <v>0</v>
      </c>
      <c r="W43" s="20">
        <f t="shared" si="7"/>
        <v>0</v>
      </c>
      <c r="X43" s="20">
        <f t="shared" si="7"/>
        <v>0</v>
      </c>
      <c r="Y43" s="20">
        <f t="shared" si="7"/>
        <v>0</v>
      </c>
      <c r="Z43" s="20">
        <f t="shared" si="7"/>
        <v>0</v>
      </c>
      <c r="AA43" s="20">
        <f t="shared" si="7"/>
        <v>0</v>
      </c>
      <c r="AB43" s="20">
        <f t="shared" si="7"/>
        <v>0</v>
      </c>
      <c r="AC43" s="20">
        <f t="shared" si="7"/>
        <v>0</v>
      </c>
      <c r="AD43" s="20">
        <f t="shared" si="7"/>
        <v>0</v>
      </c>
      <c r="AE43" s="20">
        <f t="shared" si="7"/>
        <v>0</v>
      </c>
      <c r="AF43" s="20">
        <f t="shared" si="7"/>
        <v>0</v>
      </c>
      <c r="AG43" s="20">
        <f t="shared" si="7"/>
        <v>0</v>
      </c>
      <c r="AH43" s="20">
        <f t="shared" si="7"/>
        <v>0</v>
      </c>
    </row>
    <row r="44" spans="1:34" x14ac:dyDescent="0.3">
      <c r="A44" s="1" t="s">
        <v>116</v>
      </c>
      <c r="C44" s="20">
        <f>SUM(C24:C25)</f>
        <v>139.05000100000001</v>
      </c>
      <c r="D44" s="20">
        <f t="shared" ref="D44:AH44" si="8">SUM(D24:D25)</f>
        <v>397.82600200000002</v>
      </c>
      <c r="E44" s="20">
        <f t="shared" si="8"/>
        <v>566.85510399999998</v>
      </c>
      <c r="F44" s="20">
        <f t="shared" si="8"/>
        <v>613.9210250000001</v>
      </c>
      <c r="G44" s="20">
        <f t="shared" si="8"/>
        <v>597.99602500000003</v>
      </c>
      <c r="H44" s="20">
        <f t="shared" si="8"/>
        <v>582.07802500000003</v>
      </c>
      <c r="I44" s="20">
        <f t="shared" si="8"/>
        <v>566.15302500000007</v>
      </c>
      <c r="J44" s="20">
        <f t="shared" si="8"/>
        <v>550.23502500000006</v>
      </c>
      <c r="K44" s="20">
        <f t="shared" si="8"/>
        <v>778.48450000000003</v>
      </c>
      <c r="L44" s="20">
        <f t="shared" si="8"/>
        <v>751.18200000000002</v>
      </c>
      <c r="M44" s="20">
        <f t="shared" si="8"/>
        <v>659.28019999999901</v>
      </c>
      <c r="N44" s="20">
        <f t="shared" si="8"/>
        <v>210.0325</v>
      </c>
      <c r="O44" s="20">
        <f t="shared" si="8"/>
        <v>595.68299999999999</v>
      </c>
      <c r="P44" s="20">
        <f t="shared" si="8"/>
        <v>586.04949999999997</v>
      </c>
      <c r="Q44" s="20">
        <f t="shared" si="8"/>
        <v>576.40949999999998</v>
      </c>
      <c r="R44" s="20">
        <f t="shared" si="8"/>
        <v>566.77600000000007</v>
      </c>
      <c r="S44" s="20">
        <f t="shared" si="8"/>
        <v>557.14250000000004</v>
      </c>
      <c r="T44" s="20">
        <f t="shared" si="8"/>
        <v>547.50249999999994</v>
      </c>
      <c r="U44" s="20">
        <f t="shared" si="8"/>
        <v>537.86900000000003</v>
      </c>
      <c r="V44" s="20">
        <f t="shared" si="8"/>
        <v>528.23649999999998</v>
      </c>
      <c r="W44" s="20">
        <f t="shared" si="8"/>
        <v>518.60300000000007</v>
      </c>
      <c r="X44" s="20">
        <f t="shared" si="8"/>
        <v>500.10550000000001</v>
      </c>
      <c r="Y44" s="20">
        <f t="shared" si="8"/>
        <v>502.49799999999999</v>
      </c>
      <c r="Z44" s="20">
        <f t="shared" si="8"/>
        <v>496.02549999999997</v>
      </c>
      <c r="AA44" s="20">
        <f t="shared" si="8"/>
        <v>477.02469999999971</v>
      </c>
      <c r="AB44" s="20">
        <f t="shared" si="8"/>
        <v>420.93</v>
      </c>
      <c r="AC44" s="20">
        <f t="shared" si="8"/>
        <v>414.99</v>
      </c>
      <c r="AD44" s="20">
        <f t="shared" si="8"/>
        <v>409.05</v>
      </c>
      <c r="AE44" s="20">
        <f t="shared" si="8"/>
        <v>403.10250000000002</v>
      </c>
      <c r="AF44" s="20">
        <f t="shared" si="8"/>
        <v>397.16250000000002</v>
      </c>
      <c r="AG44" s="20">
        <f t="shared" si="8"/>
        <v>450.75099999999998</v>
      </c>
      <c r="AH44" s="20">
        <f t="shared" si="8"/>
        <v>436.61450000000002</v>
      </c>
    </row>
    <row r="45" spans="1:34" x14ac:dyDescent="0.3">
      <c r="A45" s="1" t="s">
        <v>117</v>
      </c>
      <c r="C45" s="20">
        <f>C23</f>
        <v>0</v>
      </c>
      <c r="D45" s="20">
        <f t="shared" ref="D45:AH45" si="9">D23</f>
        <v>0</v>
      </c>
      <c r="E45" s="20">
        <f t="shared" si="9"/>
        <v>0</v>
      </c>
      <c r="F45" s="20">
        <f t="shared" si="9"/>
        <v>0</v>
      </c>
      <c r="G45" s="20">
        <f t="shared" si="9"/>
        <v>0</v>
      </c>
      <c r="H45" s="20">
        <f t="shared" si="9"/>
        <v>0</v>
      </c>
      <c r="I45" s="20">
        <f t="shared" si="9"/>
        <v>0</v>
      </c>
      <c r="J45" s="20">
        <f t="shared" si="9"/>
        <v>0</v>
      </c>
      <c r="K45" s="20">
        <f t="shared" si="9"/>
        <v>0</v>
      </c>
      <c r="L45" s="20">
        <f t="shared" si="9"/>
        <v>0</v>
      </c>
      <c r="M45" s="20">
        <f t="shared" si="9"/>
        <v>0</v>
      </c>
      <c r="N45" s="20">
        <f t="shared" si="9"/>
        <v>0</v>
      </c>
      <c r="O45" s="20">
        <f t="shared" si="9"/>
        <v>0</v>
      </c>
      <c r="P45" s="20">
        <f t="shared" si="9"/>
        <v>0</v>
      </c>
      <c r="Q45" s="20">
        <f t="shared" si="9"/>
        <v>0</v>
      </c>
      <c r="R45" s="20">
        <f t="shared" si="9"/>
        <v>0</v>
      </c>
      <c r="S45" s="20">
        <f t="shared" si="9"/>
        <v>0</v>
      </c>
      <c r="T45" s="20">
        <f t="shared" si="9"/>
        <v>0</v>
      </c>
      <c r="U45" s="20">
        <f t="shared" si="9"/>
        <v>0</v>
      </c>
      <c r="V45" s="20">
        <f t="shared" si="9"/>
        <v>0</v>
      </c>
      <c r="W45" s="20">
        <f t="shared" si="9"/>
        <v>0</v>
      </c>
      <c r="X45" s="20">
        <f t="shared" si="9"/>
        <v>0</v>
      </c>
      <c r="Y45" s="20">
        <f t="shared" si="9"/>
        <v>0</v>
      </c>
      <c r="Z45" s="20">
        <f t="shared" si="9"/>
        <v>0</v>
      </c>
      <c r="AA45" s="20">
        <f t="shared" si="9"/>
        <v>0</v>
      </c>
      <c r="AB45" s="20">
        <f t="shared" si="9"/>
        <v>0</v>
      </c>
      <c r="AC45" s="20">
        <f t="shared" si="9"/>
        <v>0</v>
      </c>
      <c r="AD45" s="20">
        <f t="shared" si="9"/>
        <v>0</v>
      </c>
      <c r="AE45" s="20">
        <f t="shared" si="9"/>
        <v>0</v>
      </c>
      <c r="AF45" s="20">
        <f t="shared" si="9"/>
        <v>0</v>
      </c>
      <c r="AG45" s="20">
        <f t="shared" si="9"/>
        <v>0</v>
      </c>
      <c r="AH45" s="20">
        <f t="shared" si="9"/>
        <v>0</v>
      </c>
    </row>
    <row r="46" spans="1:34" x14ac:dyDescent="0.3">
      <c r="A46" s="1" t="s">
        <v>118</v>
      </c>
      <c r="C46" s="20">
        <f>SUM(C26:C27)</f>
        <v>1169.3924999999999</v>
      </c>
      <c r="D46" s="20">
        <f t="shared" ref="D46:AH46" si="10">SUM(D26:D27)</f>
        <v>791.00490000000002</v>
      </c>
      <c r="E46" s="20">
        <f t="shared" si="10"/>
        <v>416.5641</v>
      </c>
      <c r="F46" s="20">
        <f t="shared" si="10"/>
        <v>1304.4694999999999</v>
      </c>
      <c r="G46" s="20">
        <f t="shared" si="10"/>
        <v>1297.5335</v>
      </c>
      <c r="H46" s="20">
        <f t="shared" si="10"/>
        <v>1290.5975000000001</v>
      </c>
      <c r="I46" s="20">
        <f t="shared" si="10"/>
        <v>1283.6614999999999</v>
      </c>
      <c r="J46" s="20">
        <f t="shared" si="10"/>
        <v>1276.7255</v>
      </c>
      <c r="K46" s="20">
        <f t="shared" si="10"/>
        <v>1269.7895000000001</v>
      </c>
      <c r="L46" s="20">
        <f t="shared" si="10"/>
        <v>1262.8534999999999</v>
      </c>
      <c r="M46" s="20">
        <f t="shared" si="10"/>
        <v>1255.9259999999999</v>
      </c>
      <c r="N46" s="20">
        <f t="shared" si="10"/>
        <v>2201.2555000000002</v>
      </c>
      <c r="O46" s="20">
        <f t="shared" si="10"/>
        <v>1671.6079999999979</v>
      </c>
      <c r="P46" s="20">
        <f t="shared" si="10"/>
        <v>1946.433</v>
      </c>
      <c r="Q46" s="20">
        <f t="shared" si="10"/>
        <v>1934.0695000000001</v>
      </c>
      <c r="R46" s="20">
        <f t="shared" si="10"/>
        <v>1921.7035000000001</v>
      </c>
      <c r="S46" s="20">
        <f t="shared" si="10"/>
        <v>1909.3400000000001</v>
      </c>
      <c r="T46" s="20">
        <f t="shared" si="10"/>
        <v>1896.9740000000002</v>
      </c>
      <c r="U46" s="20">
        <f t="shared" si="10"/>
        <v>1884.6105</v>
      </c>
      <c r="V46" s="20">
        <f t="shared" si="10"/>
        <v>1517.401673374663</v>
      </c>
      <c r="W46" s="20">
        <f t="shared" si="10"/>
        <v>684.40750000000003</v>
      </c>
      <c r="X46" s="20">
        <f t="shared" si="10"/>
        <v>680.21</v>
      </c>
      <c r="Y46" s="20">
        <f t="shared" si="10"/>
        <v>676.94749999999999</v>
      </c>
      <c r="Z46" s="20">
        <f t="shared" si="10"/>
        <v>0</v>
      </c>
      <c r="AA46" s="20">
        <f t="shared" si="10"/>
        <v>0</v>
      </c>
      <c r="AB46" s="20">
        <f t="shared" si="10"/>
        <v>0</v>
      </c>
      <c r="AC46" s="20">
        <f t="shared" si="10"/>
        <v>0</v>
      </c>
      <c r="AD46" s="20">
        <f t="shared" si="10"/>
        <v>0</v>
      </c>
      <c r="AE46" s="20">
        <f t="shared" si="10"/>
        <v>0</v>
      </c>
      <c r="AF46" s="20">
        <f t="shared" si="10"/>
        <v>0</v>
      </c>
      <c r="AG46" s="20">
        <f t="shared" si="10"/>
        <v>684.78</v>
      </c>
      <c r="AH46" s="20">
        <f t="shared" si="10"/>
        <v>684.57</v>
      </c>
    </row>
    <row r="47" spans="1:34" x14ac:dyDescent="0.3">
      <c r="E47" s="34"/>
      <c r="F47" s="20">
        <f t="shared" ref="F47:K47" si="11">SUM(F37:F46)</f>
        <v>2471.304525</v>
      </c>
      <c r="G47" s="20">
        <f t="shared" si="11"/>
        <v>4417.4945250000001</v>
      </c>
      <c r="H47" s="20">
        <f t="shared" si="11"/>
        <v>2414.3055249999998</v>
      </c>
      <c r="I47" s="20">
        <f t="shared" si="11"/>
        <v>1849.814525</v>
      </c>
      <c r="J47" s="20">
        <f t="shared" si="11"/>
        <v>1826.960525</v>
      </c>
      <c r="K47" s="20">
        <f t="shared" si="11"/>
        <v>2048.2740000000003</v>
      </c>
      <c r="L47" s="20">
        <f t="shared" ref="L47:S47" si="12">SUM(L37:L46)</f>
        <v>2014.0355</v>
      </c>
      <c r="M47" s="20">
        <f t="shared" si="12"/>
        <v>1915.2061999999989</v>
      </c>
      <c r="N47" s="20">
        <f t="shared" si="12"/>
        <v>2411.288</v>
      </c>
      <c r="O47" s="20">
        <f t="shared" si="12"/>
        <v>2267.2909999999979</v>
      </c>
      <c r="P47" s="20">
        <f t="shared" si="12"/>
        <v>2532.4825000000001</v>
      </c>
      <c r="Q47" s="20">
        <f t="shared" si="12"/>
        <v>2986.1919679484631</v>
      </c>
      <c r="R47" s="20">
        <f t="shared" si="12"/>
        <v>2984.9735000000001</v>
      </c>
      <c r="S47" s="20">
        <f t="shared" si="12"/>
        <v>3888.6265000000003</v>
      </c>
    </row>
    <row r="53" spans="8:21" x14ac:dyDescent="0.3">
      <c r="H53" s="1">
        <v>2022</v>
      </c>
      <c r="I53" s="1">
        <v>2023</v>
      </c>
      <c r="J53" s="1">
        <v>2024</v>
      </c>
      <c r="K53" s="1">
        <v>2025</v>
      </c>
      <c r="L53" s="1">
        <v>2026</v>
      </c>
      <c r="M53" s="1">
        <v>2027</v>
      </c>
      <c r="N53" s="1">
        <v>2028</v>
      </c>
      <c r="O53" s="1">
        <v>2029</v>
      </c>
      <c r="P53" s="1">
        <v>2030</v>
      </c>
      <c r="Q53" s="1">
        <v>2031</v>
      </c>
      <c r="R53" s="1">
        <v>2032</v>
      </c>
      <c r="S53" s="1">
        <v>2033</v>
      </c>
      <c r="T53" s="1">
        <v>2034</v>
      </c>
      <c r="U53" s="1">
        <v>2035</v>
      </c>
    </row>
    <row r="54" spans="8:21" x14ac:dyDescent="0.3">
      <c r="H54" s="8">
        <v>2428.5823056868098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13.043524143558299</v>
      </c>
      <c r="O54" s="8">
        <v>15.2681294531576</v>
      </c>
      <c r="P54" s="8">
        <v>15.105333835175101</v>
      </c>
      <c r="Q54" s="8">
        <v>0.66596519092168904</v>
      </c>
      <c r="R54" s="8">
        <v>0.229730494340044</v>
      </c>
      <c r="S54" s="8">
        <v>0.22836369201357501</v>
      </c>
      <c r="T54" s="8">
        <v>0.22699688968316201</v>
      </c>
      <c r="U54" s="8">
        <v>0.22563008735276099</v>
      </c>
    </row>
    <row r="56" spans="8:21" x14ac:dyDescent="0.3">
      <c r="H56">
        <f>SUM(H54:U54)/COUNTA(H53:U53)</f>
        <v>176.68399853378659</v>
      </c>
    </row>
    <row r="57" spans="8:21" x14ac:dyDescent="0.3">
      <c r="H57">
        <f>COUNT(H53:U53)</f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12"/>
  <sheetViews>
    <sheetView topLeftCell="A13" zoomScaleNormal="100" workbookViewId="0">
      <selection activeCell="AI38" sqref="C38:AI38"/>
    </sheetView>
  </sheetViews>
  <sheetFormatPr defaultColWidth="10.44140625" defaultRowHeight="14.4" x14ac:dyDescent="0.3"/>
  <cols>
    <col min="1" max="1" width="49.21875" style="1" bestFit="1" customWidth="1"/>
    <col min="2" max="2" width="30.77734375" customWidth="1"/>
    <col min="3" max="3" width="27.6640625" bestFit="1" customWidth="1"/>
    <col min="4" max="4" width="36.21875" customWidth="1"/>
    <col min="5" max="5" width="13.21875" customWidth="1"/>
    <col min="6" max="14" width="10.44140625" customWidth="1"/>
    <col min="15" max="15" width="12.44140625" customWidth="1"/>
    <col min="16" max="18" width="10.44140625" customWidth="1"/>
  </cols>
  <sheetData>
    <row r="1" spans="1:34" x14ac:dyDescent="0.3">
      <c r="A1" s="1" t="s">
        <v>87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3">
      <c r="A2" s="1" t="s">
        <v>23</v>
      </c>
      <c r="B2" s="43"/>
      <c r="C2" s="8">
        <v>30.048000000000027</v>
      </c>
      <c r="D2" s="8">
        <v>30.143999999999988</v>
      </c>
      <c r="E2" s="8">
        <v>30.527999999999999</v>
      </c>
      <c r="F2" s="8">
        <v>31.007999999999999</v>
      </c>
      <c r="G2" s="8">
        <v>31.391999999999992</v>
      </c>
      <c r="H2" s="8">
        <v>31.776000000000007</v>
      </c>
      <c r="I2" s="8">
        <v>32.256000000000007</v>
      </c>
      <c r="J2" s="8">
        <v>27.744000000000007</v>
      </c>
      <c r="K2" s="8">
        <v>23.231999999999992</v>
      </c>
      <c r="L2" s="8">
        <v>18.816000000000003</v>
      </c>
      <c r="M2" s="8">
        <v>14.304000000000006</v>
      </c>
      <c r="N2" s="8">
        <v>9.8880000000000017</v>
      </c>
      <c r="O2" s="8">
        <v>9.4079999999999977</v>
      </c>
      <c r="P2" s="8">
        <v>9.0239999999999974</v>
      </c>
      <c r="Q2" s="8">
        <v>8.5439999999999987</v>
      </c>
      <c r="R2" s="8">
        <v>8.1600000000000055</v>
      </c>
      <c r="S2" s="8">
        <v>7.7760000000000087</v>
      </c>
      <c r="T2" s="8">
        <v>6.0418588331078977</v>
      </c>
      <c r="U2" s="8">
        <v>4.9500397498228654</v>
      </c>
      <c r="V2" s="8">
        <v>4.1238036921095</v>
      </c>
      <c r="W2" s="8">
        <v>3.8949605964573202</v>
      </c>
      <c r="X2" s="8">
        <v>4.0508567008051601</v>
      </c>
      <c r="Y2" s="8">
        <v>4.3769436573269003</v>
      </c>
      <c r="Z2" s="8">
        <v>4.6534385463446064</v>
      </c>
      <c r="AA2" s="8">
        <v>4.9577863724315598</v>
      </c>
      <c r="AB2" s="8">
        <v>5.7186559376489647</v>
      </c>
      <c r="AC2" s="8">
        <v>6.0230037637359164</v>
      </c>
      <c r="AD2" s="8">
        <v>6.3273515898228663</v>
      </c>
      <c r="AE2" s="8">
        <v>5.7486914159098266</v>
      </c>
      <c r="AF2" s="8">
        <v>5.4923474059130513</v>
      </c>
      <c r="AG2" s="8">
        <v>9.7507329579130424</v>
      </c>
      <c r="AH2" s="8">
        <v>9.784212129391296</v>
      </c>
    </row>
    <row r="3" spans="1:34" x14ac:dyDescent="0.3">
      <c r="A3" s="1" t="s">
        <v>88</v>
      </c>
      <c r="B3" s="43"/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</row>
    <row r="4" spans="1:34" x14ac:dyDescent="0.3">
      <c r="A4" s="1" t="s">
        <v>89</v>
      </c>
      <c r="B4" s="43"/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3.346048496489531</v>
      </c>
      <c r="T4" s="8">
        <v>4.4957721600000022</v>
      </c>
      <c r="U4" s="8">
        <v>4.4957721600000022</v>
      </c>
      <c r="V4" s="8">
        <v>4.4957721600000022</v>
      </c>
      <c r="W4" s="8">
        <v>4.4957721600000022</v>
      </c>
      <c r="X4" s="8">
        <v>4.4957721600000022</v>
      </c>
      <c r="Y4" s="8">
        <v>4.4957721600000022</v>
      </c>
      <c r="Z4" s="8">
        <v>4.4957721600000022</v>
      </c>
      <c r="AA4" s="8">
        <v>4.4957721600000022</v>
      </c>
      <c r="AB4" s="8">
        <v>4.4957721600000022</v>
      </c>
      <c r="AC4" s="8">
        <v>4.4957721600000022</v>
      </c>
      <c r="AD4" s="8">
        <v>4.4957721600000022</v>
      </c>
      <c r="AE4" s="8">
        <v>4.4957721600000022</v>
      </c>
      <c r="AF4" s="8">
        <v>4.4957721600000022</v>
      </c>
      <c r="AG4" s="8">
        <v>4.4957721600000022</v>
      </c>
      <c r="AH4" s="8">
        <v>4.4957721600000022</v>
      </c>
    </row>
    <row r="5" spans="1:34" x14ac:dyDescent="0.3">
      <c r="A5" s="1" t="s">
        <v>90</v>
      </c>
      <c r="B5" s="43"/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0.86286427228341511</v>
      </c>
      <c r="T5" s="8">
        <v>1.0828338966260891</v>
      </c>
      <c r="U5" s="8">
        <v>1.0828338966260891</v>
      </c>
      <c r="V5" s="8">
        <v>1.0828338966260891</v>
      </c>
      <c r="W5" s="8">
        <v>1.0828338966260893</v>
      </c>
      <c r="X5" s="8">
        <v>1.0828338966260893</v>
      </c>
      <c r="Y5" s="8">
        <v>1.0828338966260893</v>
      </c>
      <c r="Z5" s="8">
        <v>1.0828338966260831</v>
      </c>
      <c r="AA5" s="8">
        <v>1.0828338966260891</v>
      </c>
      <c r="AB5" s="8">
        <v>1.0828338966260891</v>
      </c>
      <c r="AC5" s="8">
        <v>1.0828338966260891</v>
      </c>
      <c r="AD5" s="8">
        <v>1.0828338966260891</v>
      </c>
      <c r="AE5" s="8">
        <v>6.702549096626095</v>
      </c>
      <c r="AF5" s="8">
        <v>11.239430400000007</v>
      </c>
      <c r="AG5" s="8">
        <v>11.239430400000009</v>
      </c>
      <c r="AH5" s="8">
        <v>11.239430400000009</v>
      </c>
    </row>
    <row r="6" spans="1:34" x14ac:dyDescent="0.3">
      <c r="A6" s="1" t="s">
        <v>24</v>
      </c>
      <c r="B6" s="43"/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7.7596208654649157</v>
      </c>
      <c r="U6" s="8">
        <v>9.0089151972218495</v>
      </c>
      <c r="V6" s="8">
        <v>8.8851850093931173</v>
      </c>
      <c r="W6" s="8">
        <v>7.91374081815834</v>
      </c>
      <c r="X6" s="8">
        <v>7.7292331598840098</v>
      </c>
      <c r="Y6" s="8">
        <v>8.0553201164057402</v>
      </c>
      <c r="Z6" s="8">
        <v>8.2727114207535895</v>
      </c>
      <c r="AA6" s="8">
        <v>8.1434620294492248</v>
      </c>
      <c r="AB6" s="8">
        <v>8.6795022033623006</v>
      </c>
      <c r="AC6" s="8">
        <v>8.5238249859709896</v>
      </c>
      <c r="AD6" s="8">
        <v>8.3681477685796803</v>
      </c>
      <c r="AE6" s="8">
        <v>7.250622551188366</v>
      </c>
      <c r="AF6" s="8">
        <v>6.2935202305957496</v>
      </c>
      <c r="AG6" s="8">
        <v>11.001192364765178</v>
      </c>
      <c r="AH6" s="8">
        <v>15.506828839999971</v>
      </c>
    </row>
    <row r="7" spans="1:34" x14ac:dyDescent="0.3">
      <c r="A7" s="1" t="s">
        <v>25</v>
      </c>
      <c r="B7" s="43"/>
      <c r="C7" s="8">
        <v>4.162021020748802</v>
      </c>
      <c r="D7" s="8">
        <v>4.6336687315776022</v>
      </c>
      <c r="E7" s="8">
        <v>5.0945153497920028</v>
      </c>
      <c r="F7" s="8">
        <v>15.121529660159998</v>
      </c>
      <c r="G7" s="8">
        <v>24.932522118240001</v>
      </c>
      <c r="H7" s="8">
        <v>34.527492724031994</v>
      </c>
      <c r="I7" s="8">
        <v>34.149454482528007</v>
      </c>
      <c r="J7" s="8">
        <v>33.771416241024028</v>
      </c>
      <c r="K7" s="8">
        <v>38.158368478491099</v>
      </c>
      <c r="L7" s="8">
        <v>37.72638694854593</v>
      </c>
      <c r="M7" s="8">
        <v>37.294405418600775</v>
      </c>
      <c r="N7" s="8">
        <v>33.631406610699081</v>
      </c>
      <c r="O7" s="8">
        <v>31.705544205356475</v>
      </c>
      <c r="P7" s="8">
        <v>25.151368140312972</v>
      </c>
      <c r="Q7" s="8">
        <v>25.117361469078276</v>
      </c>
      <c r="R7" s="8">
        <v>25.030198380271312</v>
      </c>
      <c r="S7" s="8">
        <v>22.684310909724466</v>
      </c>
      <c r="T7" s="8">
        <v>52.999999999999979</v>
      </c>
      <c r="U7" s="8">
        <v>51.999999999999972</v>
      </c>
      <c r="V7" s="8">
        <v>51.999999999999986</v>
      </c>
      <c r="W7" s="8">
        <v>51.999999999999979</v>
      </c>
      <c r="X7" s="8">
        <v>51.999999999999979</v>
      </c>
      <c r="Y7" s="8">
        <v>51.999999999999986</v>
      </c>
      <c r="Z7" s="8">
        <v>51.999999999999979</v>
      </c>
      <c r="AA7" s="8">
        <v>51.999999999999986</v>
      </c>
      <c r="AB7" s="8">
        <v>51.999999999999986</v>
      </c>
      <c r="AC7" s="8">
        <v>51.999999999999979</v>
      </c>
      <c r="AD7" s="8">
        <v>51.999999999999993</v>
      </c>
      <c r="AE7" s="8">
        <v>51.999999999999986</v>
      </c>
      <c r="AF7" s="8">
        <v>51.999999999999986</v>
      </c>
      <c r="AG7" s="8">
        <v>51.999999999999993</v>
      </c>
      <c r="AH7" s="8">
        <v>52.000000000000021</v>
      </c>
    </row>
    <row r="8" spans="1:34" x14ac:dyDescent="0.3">
      <c r="A8" s="1" t="s">
        <v>26</v>
      </c>
      <c r="B8" s="43"/>
      <c r="C8" s="8">
        <v>0</v>
      </c>
      <c r="D8" s="8">
        <v>0</v>
      </c>
      <c r="E8" s="8">
        <v>52.696291830528075</v>
      </c>
      <c r="F8" s="8">
        <v>52.696291830528082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</row>
    <row r="9" spans="1:34" x14ac:dyDescent="0.3">
      <c r="A9" s="1" t="s">
        <v>27</v>
      </c>
      <c r="B9" s="43"/>
      <c r="C9" s="8">
        <v>69.574392114835405</v>
      </c>
      <c r="D9" s="8">
        <v>43.697349170735819</v>
      </c>
      <c r="E9" s="8">
        <v>65.40000000000002</v>
      </c>
      <c r="F9" s="8">
        <v>65.399999999999991</v>
      </c>
      <c r="G9" s="8">
        <v>36.066861723024502</v>
      </c>
      <c r="H9" s="8">
        <v>2.9431030221355261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</row>
    <row r="10" spans="1:34" x14ac:dyDescent="0.3">
      <c r="A10" s="1" t="s">
        <v>28</v>
      </c>
      <c r="B10" s="43"/>
      <c r="C10" s="8">
        <v>8.5440000000000023</v>
      </c>
      <c r="D10" s="8">
        <v>8.5440000000000005</v>
      </c>
      <c r="E10" s="8">
        <v>8.6399999999999899</v>
      </c>
      <c r="F10" s="8">
        <v>8.7360000000000042</v>
      </c>
      <c r="G10" s="8">
        <v>8.9280000000000079</v>
      </c>
      <c r="H10" s="8">
        <v>9.0240000000000098</v>
      </c>
      <c r="I10" s="8">
        <v>9.120000000000001</v>
      </c>
      <c r="J10" s="8">
        <v>7.871999999999999</v>
      </c>
      <c r="K10" s="8">
        <v>6.6240000000000006</v>
      </c>
      <c r="L10" s="8">
        <v>5.376000000000003</v>
      </c>
      <c r="M10" s="8">
        <v>4.0320000000000009</v>
      </c>
      <c r="N10" s="8">
        <v>2.7839999999999967</v>
      </c>
      <c r="O10" s="8">
        <v>2.6879999999999962</v>
      </c>
      <c r="P10" s="8">
        <v>2.5920000000000032</v>
      </c>
      <c r="Q10" s="8">
        <v>2.4000000000000052</v>
      </c>
      <c r="R10" s="8">
        <v>2.3040000000000003</v>
      </c>
      <c r="S10" s="8">
        <v>2.208000000000002</v>
      </c>
      <c r="T10" s="8">
        <v>50.920313923029973</v>
      </c>
      <c r="U10" s="8">
        <v>61.104194961774098</v>
      </c>
      <c r="V10" s="8">
        <v>70.188334035972971</v>
      </c>
      <c r="W10" s="8">
        <v>74.626285609677311</v>
      </c>
      <c r="X10" s="8">
        <v>76.016194482581682</v>
      </c>
      <c r="Y10" s="8">
        <v>76.127607307625169</v>
      </c>
      <c r="Z10" s="8">
        <v>77.088803052212612</v>
      </c>
      <c r="AA10" s="8">
        <v>77.863005119690825</v>
      </c>
      <c r="AB10" s="8">
        <v>76.191058067169095</v>
      </c>
      <c r="AC10" s="8">
        <v>76.632621971169115</v>
      </c>
      <c r="AD10" s="8">
        <v>77.074185875169135</v>
      </c>
      <c r="AE10" s="8">
        <v>81.693639059169129</v>
      </c>
      <c r="AF10" s="8">
        <v>84.705467177355757</v>
      </c>
      <c r="AG10" s="8">
        <v>57.219223625785922</v>
      </c>
      <c r="AH10" s="8">
        <v>57.550856845409974</v>
      </c>
    </row>
    <row r="11" spans="1:34" x14ac:dyDescent="0.3">
      <c r="A11" s="1" t="s">
        <v>29</v>
      </c>
      <c r="B11" s="43"/>
      <c r="C11" s="8">
        <v>9.6579999999999924</v>
      </c>
      <c r="D11" s="8">
        <v>12.566000000000004</v>
      </c>
      <c r="E11" s="8">
        <v>12.173999999999992</v>
      </c>
      <c r="F11" s="8">
        <v>12.173999999999998</v>
      </c>
      <c r="G11" s="8">
        <v>11.195999999999993</v>
      </c>
      <c r="H11" s="8">
        <v>10.054999999999996</v>
      </c>
      <c r="I11" s="8">
        <v>9.0769999999999982</v>
      </c>
      <c r="J11" s="8">
        <v>8.0989999999999966</v>
      </c>
      <c r="K11" s="8">
        <v>7.2839999999999998</v>
      </c>
      <c r="L11" s="8">
        <v>5.1649999999999974</v>
      </c>
      <c r="M11" s="8">
        <v>3.0459999999999998</v>
      </c>
      <c r="N11" s="8">
        <v>0.95599999999999996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4" x14ac:dyDescent="0.3">
      <c r="A12" s="1" t="s">
        <v>30</v>
      </c>
      <c r="B12" s="43"/>
      <c r="C12" s="8">
        <v>22.890926592000007</v>
      </c>
      <c r="D12" s="8">
        <v>24.312029696</v>
      </c>
      <c r="E12" s="8">
        <v>25.634235904000001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4" x14ac:dyDescent="0.3">
      <c r="A13" s="1" t="s">
        <v>31</v>
      </c>
      <c r="B13" s="43"/>
      <c r="C13" s="8">
        <v>1.4401456819200009</v>
      </c>
      <c r="D13" s="8">
        <v>1.6201638921600001</v>
      </c>
      <c r="E13" s="8">
        <v>1.8001821024000002</v>
      </c>
      <c r="F13" s="8">
        <v>5.4005463072000008</v>
      </c>
      <c r="G13" s="8">
        <v>9.0009105120000026</v>
      </c>
      <c r="H13" s="8">
        <v>12.601274716799995</v>
      </c>
      <c r="I13" s="8">
        <v>12.601274716799997</v>
      </c>
      <c r="J13" s="8">
        <v>12.60127471680001</v>
      </c>
      <c r="K13" s="8">
        <v>14.399384331506081</v>
      </c>
      <c r="L13" s="8">
        <v>14.399384331506083</v>
      </c>
      <c r="M13" s="8">
        <v>14.399384331506077</v>
      </c>
      <c r="N13" s="8">
        <v>13.13726820730434</v>
      </c>
      <c r="O13" s="8">
        <v>12.384978205217376</v>
      </c>
      <c r="P13" s="8">
        <v>9.8632816236521581</v>
      </c>
      <c r="Q13" s="8">
        <v>9.8887249878260786</v>
      </c>
      <c r="R13" s="8">
        <v>9.8544088111304173</v>
      </c>
      <c r="S13" s="8">
        <v>8.9661307943574844</v>
      </c>
      <c r="T13" s="8">
        <v>24.015660421132381</v>
      </c>
      <c r="U13" s="8">
        <v>24.20988698302455</v>
      </c>
      <c r="V13" s="8">
        <v>24.257045820475366</v>
      </c>
      <c r="W13" s="8">
        <v>23.870016262214495</v>
      </c>
      <c r="X13" s="8">
        <v>23.891693263953627</v>
      </c>
      <c r="Y13" s="8">
        <v>24.022128046562319</v>
      </c>
      <c r="Z13" s="8">
        <v>24.109084568301455</v>
      </c>
      <c r="AA13" s="8">
        <v>24.057384811779706</v>
      </c>
      <c r="AB13" s="8">
        <v>24.271800881344923</v>
      </c>
      <c r="AC13" s="8">
        <v>24.209529994388404</v>
      </c>
      <c r="AD13" s="8">
        <v>24.147259107431886</v>
      </c>
      <c r="AE13" s="8">
        <v>23.700249020475358</v>
      </c>
      <c r="AF13" s="8">
        <v>23.317408092238317</v>
      </c>
      <c r="AG13" s="8">
        <v>25.20047694590609</v>
      </c>
      <c r="AH13" s="8">
        <v>27.002731535999999</v>
      </c>
    </row>
    <row r="14" spans="1:34" x14ac:dyDescent="0.3">
      <c r="A14" s="1" t="s">
        <v>32</v>
      </c>
      <c r="B14" s="43"/>
      <c r="C14" s="8">
        <v>28.514095129030942</v>
      </c>
      <c r="D14" s="8">
        <v>17.908749660137641</v>
      </c>
      <c r="E14" s="8">
        <v>48.59929704960004</v>
      </c>
      <c r="F14" s="8">
        <v>48.599297049600025</v>
      </c>
      <c r="G14" s="8">
        <v>11.592381869018409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4" x14ac:dyDescent="0.3">
      <c r="A15" s="1" t="s">
        <v>91</v>
      </c>
      <c r="B15" s="43"/>
      <c r="C15" s="8">
        <v>0</v>
      </c>
      <c r="D15" s="8">
        <v>0</v>
      </c>
      <c r="E15" s="8">
        <v>0</v>
      </c>
      <c r="F15" s="8">
        <v>0</v>
      </c>
      <c r="G15" s="8">
        <v>3.31128</v>
      </c>
      <c r="H15" s="8">
        <v>1.2161582736097198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x14ac:dyDescent="0.3">
      <c r="A16" s="1" t="s">
        <v>33</v>
      </c>
      <c r="B16" s="43"/>
      <c r="C16" s="8">
        <v>164.08168704000002</v>
      </c>
      <c r="D16" s="8">
        <v>164.56168703999998</v>
      </c>
      <c r="E16" s="8">
        <v>165.04168704000003</v>
      </c>
      <c r="F16" s="8">
        <v>192.43971174400002</v>
      </c>
      <c r="G16" s="8">
        <v>193.20350054400001</v>
      </c>
      <c r="H16" s="8">
        <v>193.96728934400002</v>
      </c>
      <c r="I16" s="8">
        <v>194.73107814400004</v>
      </c>
      <c r="J16" s="8">
        <v>195.49486694399999</v>
      </c>
      <c r="K16" s="8">
        <v>196.25865574400009</v>
      </c>
      <c r="L16" s="8">
        <v>197.02244454400002</v>
      </c>
      <c r="M16" s="8">
        <v>198.78623334400004</v>
      </c>
      <c r="N16" s="8">
        <v>199.55002214399997</v>
      </c>
      <c r="O16" s="8">
        <v>201.05553766399996</v>
      </c>
      <c r="P16" s="8">
        <v>202.561053184</v>
      </c>
      <c r="Q16" s="8">
        <v>204.06656870399991</v>
      </c>
      <c r="R16" s="8">
        <v>206.57208422399992</v>
      </c>
      <c r="S16" s="8">
        <v>208.077599744</v>
      </c>
      <c r="T16" s="8">
        <v>209.58311526400001</v>
      </c>
      <c r="U16" s="8">
        <v>211.08863078400003</v>
      </c>
      <c r="V16" s="8">
        <v>213.59414630400005</v>
      </c>
      <c r="W16" s="8">
        <v>215.09966182399998</v>
      </c>
      <c r="X16" s="8">
        <v>216.60517734400005</v>
      </c>
      <c r="Y16" s="8">
        <v>219.11069286399999</v>
      </c>
      <c r="Z16" s="8">
        <v>220.61620838399998</v>
      </c>
      <c r="AA16" s="8">
        <v>222.22062079999998</v>
      </c>
      <c r="AB16" s="8">
        <v>227.22062080000001</v>
      </c>
      <c r="AC16" s="8">
        <v>229.22062079999995</v>
      </c>
      <c r="AD16" s="8">
        <v>231.22062080000001</v>
      </c>
      <c r="AE16" s="8">
        <v>233.22062080000001</v>
      </c>
      <c r="AF16" s="8">
        <v>236.22062080000003</v>
      </c>
      <c r="AG16" s="8">
        <v>239.75352268800003</v>
      </c>
      <c r="AH16" s="8">
        <v>241.35793510400003</v>
      </c>
    </row>
    <row r="17" spans="1:34" x14ac:dyDescent="0.3">
      <c r="A17" s="1" t="s">
        <v>34</v>
      </c>
      <c r="B17" s="43"/>
      <c r="C17" s="8">
        <v>9.7999999999999972</v>
      </c>
      <c r="D17" s="8">
        <v>9.8000000000000025</v>
      </c>
      <c r="E17" s="8">
        <v>9.7999999999999989</v>
      </c>
      <c r="F17" s="8">
        <v>9.7999999999999989</v>
      </c>
      <c r="G17" s="8">
        <v>9.1999999999999993</v>
      </c>
      <c r="H17" s="8">
        <v>8.5</v>
      </c>
      <c r="I17" s="8">
        <v>7.9000000000000012</v>
      </c>
      <c r="J17" s="8">
        <v>7.3000000000000007</v>
      </c>
      <c r="K17" s="8">
        <v>6.8000000000000025</v>
      </c>
      <c r="L17" s="8">
        <v>5.5</v>
      </c>
      <c r="M17" s="8">
        <v>4.2</v>
      </c>
      <c r="N17" s="8">
        <v>2.9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x14ac:dyDescent="0.3">
      <c r="A18" s="1" t="s">
        <v>35</v>
      </c>
      <c r="B18" s="43"/>
      <c r="C18" s="8">
        <v>2.4966521395199983</v>
      </c>
      <c r="D18" s="8">
        <v>2.6006793120000768</v>
      </c>
      <c r="E18" s="8">
        <v>2.7047064844800013</v>
      </c>
      <c r="F18" s="8">
        <v>2.7047064844800008</v>
      </c>
      <c r="G18" s="8">
        <v>2.7047064844800008</v>
      </c>
      <c r="H18" s="8">
        <v>2.7047064844800008</v>
      </c>
      <c r="I18" s="8">
        <v>2.7047064844800017</v>
      </c>
      <c r="J18" s="8">
        <v>2.7047064844800008</v>
      </c>
      <c r="K18" s="8">
        <v>2.7047064844800004</v>
      </c>
      <c r="L18" s="8">
        <v>2.7047064844800008</v>
      </c>
      <c r="M18" s="8">
        <v>2.7047064844800013</v>
      </c>
      <c r="N18" s="8">
        <v>2.7047064844800013</v>
      </c>
      <c r="O18" s="8">
        <v>2.7047064844800008</v>
      </c>
      <c r="P18" s="8">
        <v>2.7047064844800004</v>
      </c>
      <c r="Q18" s="8">
        <v>2.7047064844800004</v>
      </c>
      <c r="R18" s="8">
        <v>2.7047064844800008</v>
      </c>
      <c r="S18" s="8">
        <v>2.7047064844800008</v>
      </c>
      <c r="T18" s="8">
        <v>2.7047064844800013</v>
      </c>
      <c r="U18" s="8">
        <v>2.7047064844800017</v>
      </c>
      <c r="V18" s="8">
        <v>2.7047064844800013</v>
      </c>
      <c r="W18" s="8">
        <v>2.7047064844800013</v>
      </c>
      <c r="X18" s="8">
        <v>2.7047064844800013</v>
      </c>
      <c r="Y18" s="8">
        <v>2.7047064844800013</v>
      </c>
      <c r="Z18" s="8">
        <v>2.7047064844800008</v>
      </c>
      <c r="AA18" s="8">
        <v>2.7047064844800013</v>
      </c>
      <c r="AB18" s="8">
        <v>2.7047064844800004</v>
      </c>
      <c r="AC18" s="8">
        <v>2.7047064844800013</v>
      </c>
      <c r="AD18" s="8">
        <v>2.7047064844800013</v>
      </c>
      <c r="AE18" s="8">
        <v>2.7047064844800013</v>
      </c>
      <c r="AF18" s="8">
        <v>2.7047064844800013</v>
      </c>
      <c r="AG18" s="8">
        <v>2.7047064844800013</v>
      </c>
      <c r="AH18" s="8">
        <v>2.7047064844800013</v>
      </c>
    </row>
    <row r="19" spans="1:34" x14ac:dyDescent="0.3">
      <c r="A19" s="1" t="s">
        <v>36</v>
      </c>
      <c r="B19" s="43"/>
      <c r="C19" s="8">
        <v>0.62416303487999969</v>
      </c>
      <c r="D19" s="8">
        <v>0.62416303488000002</v>
      </c>
      <c r="E19" s="8">
        <v>0.6241630348799998</v>
      </c>
      <c r="F19" s="8">
        <v>0.62416303488000002</v>
      </c>
      <c r="G19" s="8">
        <v>0.62416303488000013</v>
      </c>
      <c r="H19" s="8">
        <v>0.6241630348799998</v>
      </c>
      <c r="I19" s="8">
        <v>0.6241630348799998</v>
      </c>
      <c r="J19" s="8">
        <v>0.6241630348799998</v>
      </c>
      <c r="K19" s="8">
        <v>0.6241630348799998</v>
      </c>
      <c r="L19" s="8">
        <v>0.6241630348799998</v>
      </c>
      <c r="M19" s="8">
        <v>0.6241630348799998</v>
      </c>
      <c r="N19" s="8">
        <v>0.62416303488000002</v>
      </c>
      <c r="O19" s="8">
        <v>0.62416303488000002</v>
      </c>
      <c r="P19" s="8">
        <v>0.62416303488000002</v>
      </c>
      <c r="Q19" s="8">
        <v>0.62416303487999991</v>
      </c>
      <c r="R19" s="8">
        <v>0.62416303488000002</v>
      </c>
      <c r="S19" s="8">
        <v>0.6241630348799998</v>
      </c>
      <c r="T19" s="8">
        <v>0.6241630348799998</v>
      </c>
      <c r="U19" s="8">
        <v>0.6241630348799998</v>
      </c>
      <c r="V19" s="8">
        <v>0.6241630348799998</v>
      </c>
      <c r="W19" s="8">
        <v>0.62416303487999991</v>
      </c>
      <c r="X19" s="8">
        <v>0.6241630348799998</v>
      </c>
      <c r="Y19" s="8">
        <v>0.6241630348799998</v>
      </c>
      <c r="Z19" s="8">
        <v>0.6241630348799998</v>
      </c>
      <c r="AA19" s="8">
        <v>0.6241630348799998</v>
      </c>
      <c r="AB19" s="8">
        <v>0.6241630348799998</v>
      </c>
      <c r="AC19" s="8">
        <v>0.6241630348799998</v>
      </c>
      <c r="AD19" s="8">
        <v>0.6241630348799998</v>
      </c>
      <c r="AE19" s="8">
        <v>0.6241630348799998</v>
      </c>
      <c r="AF19" s="8">
        <v>0.6241630348799998</v>
      </c>
      <c r="AG19" s="8">
        <v>0.6241630348799998</v>
      </c>
      <c r="AH19" s="8">
        <v>0.6241630348799998</v>
      </c>
    </row>
    <row r="20" spans="1:34" x14ac:dyDescent="0.3">
      <c r="A20" s="1" t="s">
        <v>37</v>
      </c>
      <c r="B20" s="43"/>
      <c r="C20" s="8">
        <v>15.604075872000001</v>
      </c>
      <c r="D20" s="8">
        <v>15.604075872000005</v>
      </c>
      <c r="E20" s="8">
        <v>15.604075872000003</v>
      </c>
      <c r="F20" s="8">
        <v>15.604075871999999</v>
      </c>
      <c r="G20" s="8">
        <v>15.604075871999999</v>
      </c>
      <c r="H20" s="8">
        <v>15.604075872000006</v>
      </c>
      <c r="I20" s="8">
        <v>15.604075872000005</v>
      </c>
      <c r="J20" s="8">
        <v>15.604075872000008</v>
      </c>
      <c r="K20" s="8">
        <v>15.604075872000008</v>
      </c>
      <c r="L20" s="8">
        <v>15.604075872000005</v>
      </c>
      <c r="M20" s="8">
        <v>15.604075872000006</v>
      </c>
      <c r="N20" s="8">
        <v>15.604075872000001</v>
      </c>
      <c r="O20" s="8">
        <v>15.604075872000001</v>
      </c>
      <c r="P20" s="8">
        <v>15.604075871999999</v>
      </c>
      <c r="Q20" s="8">
        <v>15.604075871999997</v>
      </c>
      <c r="R20" s="8">
        <v>15.604075871999999</v>
      </c>
      <c r="S20" s="8">
        <v>15.604075872000003</v>
      </c>
      <c r="T20" s="8">
        <v>15.604075872000001</v>
      </c>
      <c r="U20" s="8">
        <v>15.604075872000005</v>
      </c>
      <c r="V20" s="8">
        <v>15.604075872000001</v>
      </c>
      <c r="W20" s="8">
        <v>15.604075872000003</v>
      </c>
      <c r="X20" s="8">
        <v>15.604075872000003</v>
      </c>
      <c r="Y20" s="8">
        <v>15.604075872000003</v>
      </c>
      <c r="Z20" s="8">
        <v>15.604075872000003</v>
      </c>
      <c r="AA20" s="8">
        <v>15.604075872000001</v>
      </c>
      <c r="AB20" s="8">
        <v>15.604075872000003</v>
      </c>
      <c r="AC20" s="8">
        <v>15.604075872000003</v>
      </c>
      <c r="AD20" s="8">
        <v>15.604075872000003</v>
      </c>
      <c r="AE20" s="8">
        <v>15.604075872000001</v>
      </c>
      <c r="AF20" s="8">
        <v>15.604075872000001</v>
      </c>
      <c r="AG20" s="8">
        <v>15.604075872000001</v>
      </c>
      <c r="AH20" s="8">
        <v>15.604075872000003</v>
      </c>
    </row>
    <row r="21" spans="1:34" x14ac:dyDescent="0.3">
      <c r="A21" s="1" t="s">
        <v>38</v>
      </c>
      <c r="B21" s="43"/>
      <c r="C21" s="8">
        <v>54.573678719999975</v>
      </c>
      <c r="D21" s="8">
        <v>58.135329331200033</v>
      </c>
      <c r="E21" s="8">
        <v>22.367910428044507</v>
      </c>
      <c r="F21" s="8">
        <v>37.480930498027142</v>
      </c>
      <c r="G21" s="8">
        <v>58.13532933120004</v>
      </c>
      <c r="H21" s="8">
        <v>58.135329331200019</v>
      </c>
      <c r="I21" s="8">
        <v>50.360882710201039</v>
      </c>
      <c r="J21" s="8">
        <v>44.316010567592336</v>
      </c>
      <c r="K21" s="8">
        <v>36.373028810277582</v>
      </c>
      <c r="L21" s="8">
        <v>30.932156667668885</v>
      </c>
      <c r="M21" s="8">
        <v>23.676303398799263</v>
      </c>
      <c r="N21" s="8">
        <v>25.578097348730438</v>
      </c>
      <c r="O21" s="8">
        <v>21.027426157356523</v>
      </c>
      <c r="P21" s="8">
        <v>15.404518095860874</v>
      </c>
      <c r="Q21" s="8">
        <v>9.1327779856695628</v>
      </c>
      <c r="R21" s="8">
        <v>4.7904358726956513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x14ac:dyDescent="0.3">
      <c r="A22" s="1" t="s">
        <v>39</v>
      </c>
      <c r="B22" s="43"/>
      <c r="C22" s="8">
        <v>0</v>
      </c>
      <c r="D22" s="8">
        <v>0.64626724800000002</v>
      </c>
      <c r="E22" s="8">
        <v>0</v>
      </c>
      <c r="F22" s="8">
        <v>0</v>
      </c>
      <c r="G22" s="8">
        <v>0</v>
      </c>
      <c r="H22" s="8">
        <v>0.64626724800000013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</row>
    <row r="23" spans="1:34" x14ac:dyDescent="0.3">
      <c r="A23" s="1" t="s">
        <v>40</v>
      </c>
      <c r="B23" s="43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</row>
    <row r="24" spans="1:34" x14ac:dyDescent="0.3">
      <c r="A24" s="1" t="s">
        <v>41</v>
      </c>
      <c r="B24" s="43"/>
      <c r="C24" s="8">
        <v>13.454708256</v>
      </c>
      <c r="D24" s="8">
        <v>15.901018848000001</v>
      </c>
      <c r="E24" s="8">
        <v>19.403690831999999</v>
      </c>
      <c r="F24" s="8">
        <v>23.295548592000003</v>
      </c>
      <c r="G24" s="8">
        <v>27.187406352000004</v>
      </c>
      <c r="H24" s="8">
        <v>31.079264111999994</v>
      </c>
      <c r="I24" s="8">
        <v>34.971121872000005</v>
      </c>
      <c r="J24" s="8">
        <v>38.862979631999998</v>
      </c>
      <c r="K24" s="8">
        <v>42.754837392000006</v>
      </c>
      <c r="L24" s="8">
        <v>46.646695152000007</v>
      </c>
      <c r="M24" s="8">
        <v>50.038171200000008</v>
      </c>
      <c r="N24" s="8">
        <v>50.038171200000008</v>
      </c>
      <c r="O24" s="8">
        <v>52.818069600000001</v>
      </c>
      <c r="P24" s="8">
        <v>55.597968000000002</v>
      </c>
      <c r="Q24" s="8">
        <v>58.377866400000002</v>
      </c>
      <c r="R24" s="8">
        <v>61.157764800000002</v>
      </c>
      <c r="S24" s="8">
        <v>63.937663200000003</v>
      </c>
      <c r="T24" s="8">
        <v>66.717561599999996</v>
      </c>
      <c r="U24" s="8">
        <v>69.49745999999999</v>
      </c>
      <c r="V24" s="8">
        <v>72.277358399999983</v>
      </c>
      <c r="W24" s="8">
        <v>75.057256800000005</v>
      </c>
      <c r="X24" s="8">
        <v>77.837155200000012</v>
      </c>
      <c r="Y24" s="8">
        <v>80.617053599999977</v>
      </c>
      <c r="Z24" s="8">
        <v>83.396952000000013</v>
      </c>
      <c r="AA24" s="8">
        <v>86.176850400000021</v>
      </c>
      <c r="AB24" s="8">
        <v>88.956748799999986</v>
      </c>
      <c r="AC24" s="8">
        <v>91.736647200000007</v>
      </c>
      <c r="AD24" s="8">
        <v>94.516545600000029</v>
      </c>
      <c r="AE24" s="8">
        <v>97.296444000000008</v>
      </c>
      <c r="AF24" s="8">
        <v>100.07634240000002</v>
      </c>
      <c r="AG24" s="8">
        <v>89.401532543999991</v>
      </c>
      <c r="AH24" s="8">
        <v>89.735120351999981</v>
      </c>
    </row>
    <row r="25" spans="1:34" x14ac:dyDescent="0.3">
      <c r="A25" s="1" t="s">
        <v>42</v>
      </c>
      <c r="B25" s="43"/>
      <c r="C25" s="8">
        <v>2.0273863679999997</v>
      </c>
      <c r="D25" s="8">
        <v>2.1262832640000005</v>
      </c>
      <c r="E25" s="8">
        <v>2.3240770560000001</v>
      </c>
      <c r="F25" s="8">
        <v>3.5602882560000002</v>
      </c>
      <c r="G25" s="8">
        <v>4.7964994560000003</v>
      </c>
      <c r="H25" s="8">
        <v>6.0327106559999999</v>
      </c>
      <c r="I25" s="8">
        <v>7.2689218559999995</v>
      </c>
      <c r="J25" s="8">
        <v>8.5051330560000018</v>
      </c>
      <c r="K25" s="8">
        <v>9.7413442559999996</v>
      </c>
      <c r="L25" s="8">
        <v>10.977555455999999</v>
      </c>
      <c r="M25" s="8">
        <v>12.213766656000002</v>
      </c>
      <c r="N25" s="8">
        <v>13.449977856</v>
      </c>
      <c r="O25" s="8">
        <v>13.944462335999997</v>
      </c>
      <c r="P25" s="8">
        <v>14.438946816</v>
      </c>
      <c r="Q25" s="8">
        <v>14.933431296</v>
      </c>
      <c r="R25" s="8">
        <v>15.427915776000003</v>
      </c>
      <c r="S25" s="8">
        <v>15.922400256</v>
      </c>
      <c r="T25" s="8">
        <v>16.416884736</v>
      </c>
      <c r="U25" s="8">
        <v>16.911369216000001</v>
      </c>
      <c r="V25" s="8">
        <v>17.405853696000001</v>
      </c>
      <c r="W25" s="8">
        <v>17.900338175999998</v>
      </c>
      <c r="X25" s="8">
        <v>18.394822655999999</v>
      </c>
      <c r="Y25" s="8">
        <v>18.889307135999999</v>
      </c>
      <c r="Z25" s="8">
        <v>19.383791616</v>
      </c>
      <c r="AA25" s="8">
        <v>19.779379200000001</v>
      </c>
      <c r="AB25" s="8">
        <v>19.779379200000001</v>
      </c>
      <c r="AC25" s="8">
        <v>19.779379200000001</v>
      </c>
      <c r="AD25" s="8">
        <v>19.779379200000001</v>
      </c>
      <c r="AE25" s="8">
        <v>19.779379200000001</v>
      </c>
      <c r="AF25" s="8">
        <v>19.779379200000001</v>
      </c>
      <c r="AG25" s="8">
        <v>18.246477312</v>
      </c>
      <c r="AH25" s="8">
        <v>18.642064895999997</v>
      </c>
    </row>
    <row r="26" spans="1:34" x14ac:dyDescent="0.3">
      <c r="A26" s="1" t="s">
        <v>43</v>
      </c>
      <c r="B26" s="43"/>
      <c r="C26" s="8">
        <v>28.859697359999995</v>
      </c>
      <c r="D26" s="8">
        <v>32.936829120000006</v>
      </c>
      <c r="E26" s="8">
        <v>35.095310639999994</v>
      </c>
      <c r="F26" s="8">
        <v>41.890530240000004</v>
      </c>
      <c r="G26" s="8">
        <v>48.685749840000007</v>
      </c>
      <c r="H26" s="8">
        <v>55.480969439999988</v>
      </c>
      <c r="I26" s="8">
        <v>62.276189039999998</v>
      </c>
      <c r="J26" s="8">
        <v>69.071408640000001</v>
      </c>
      <c r="K26" s="8">
        <v>75.866628239999997</v>
      </c>
      <c r="L26" s="8">
        <v>82.661847839999993</v>
      </c>
      <c r="M26" s="8">
        <v>87.938136</v>
      </c>
      <c r="N26" s="8">
        <v>87.938136</v>
      </c>
      <c r="O26" s="8">
        <v>94.653392084118266</v>
      </c>
      <c r="P26" s="8">
        <v>99.621780595422607</v>
      </c>
      <c r="Q26" s="8">
        <v>104.49016910672697</v>
      </c>
      <c r="R26" s="8">
        <v>108.95551816620524</v>
      </c>
      <c r="S26" s="8">
        <v>112.67344058011828</v>
      </c>
      <c r="T26" s="8">
        <v>128.70945360000002</v>
      </c>
      <c r="U26" s="8">
        <v>135.50467320000001</v>
      </c>
      <c r="V26" s="8">
        <v>142.29989280000001</v>
      </c>
      <c r="W26" s="8">
        <v>143.89876800000002</v>
      </c>
      <c r="X26" s="8">
        <v>143.89876800000002</v>
      </c>
      <c r="Y26" s="8">
        <v>143.89876800000002</v>
      </c>
      <c r="Z26" s="8">
        <v>143.89876800000002</v>
      </c>
      <c r="AA26" s="8">
        <v>143.89876800000002</v>
      </c>
      <c r="AB26" s="8">
        <v>143.89876800000002</v>
      </c>
      <c r="AC26" s="8">
        <v>143.89876800000002</v>
      </c>
      <c r="AD26" s="8">
        <v>143.89876800000002</v>
      </c>
      <c r="AE26" s="8">
        <v>143.76931907962231</v>
      </c>
      <c r="AF26" s="8">
        <v>143.49489134139361</v>
      </c>
      <c r="AG26" s="8">
        <v>119.03625864000001</v>
      </c>
      <c r="AH26" s="8">
        <v>118.95631487999999</v>
      </c>
    </row>
    <row r="27" spans="1:34" x14ac:dyDescent="0.3">
      <c r="A27" s="1" t="s">
        <v>44</v>
      </c>
      <c r="B27" s="43"/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4.9172508000000006</v>
      </c>
      <c r="N27" s="8">
        <v>9.6873170128139137</v>
      </c>
      <c r="O27" s="8">
        <v>10.776324240000001</v>
      </c>
      <c r="P27" s="8">
        <v>13.336252287999999</v>
      </c>
      <c r="Q27" s="8">
        <v>14.093872438956517</v>
      </c>
      <c r="R27" s="8">
        <v>14.369976976695643</v>
      </c>
      <c r="S27" s="8">
        <v>11.976211334956508</v>
      </c>
      <c r="T27" s="8">
        <v>30.853641750205234</v>
      </c>
      <c r="U27" s="8">
        <v>34.420755599999993</v>
      </c>
      <c r="V27" s="8">
        <v>37.810746124002328</v>
      </c>
      <c r="W27" s="8">
        <v>40.307141313567527</v>
      </c>
      <c r="X27" s="8">
        <v>40.433921463132755</v>
      </c>
      <c r="Y27" s="8">
        <v>40.03694278487189</v>
      </c>
      <c r="Z27" s="8">
        <v>39.531268454437104</v>
      </c>
      <c r="AA27" s="8">
        <v>39.049109010958851</v>
      </c>
      <c r="AB27" s="8">
        <v>38.987096071828411</v>
      </c>
      <c r="AC27" s="8">
        <v>38.598996176176236</v>
      </c>
      <c r="AD27" s="8">
        <v>38.210896280524061</v>
      </c>
      <c r="AE27" s="8">
        <v>37.952245305249598</v>
      </c>
      <c r="AF27" s="8">
        <v>37.947268799999996</v>
      </c>
      <c r="AG27" s="8">
        <v>42.147864000000006</v>
      </c>
      <c r="AH27" s="8">
        <v>42.147864000000006</v>
      </c>
    </row>
    <row r="28" spans="1:34" x14ac:dyDescent="0.3">
      <c r="A28" s="1" t="s">
        <v>45</v>
      </c>
      <c r="B28" s="43"/>
      <c r="C28" s="8">
        <v>95.059011843138052</v>
      </c>
      <c r="D28" s="8">
        <v>100.12241590579973</v>
      </c>
      <c r="E28" s="8">
        <v>38.435972002845965</v>
      </c>
      <c r="F28" s="8">
        <v>63.070194716917648</v>
      </c>
      <c r="G28" s="8">
        <v>96.736864814989488</v>
      </c>
      <c r="H28" s="8">
        <v>97.765159740313933</v>
      </c>
      <c r="I28" s="8">
        <v>84.04585880632564</v>
      </c>
      <c r="J28" s="8">
        <v>74.192717213873408</v>
      </c>
      <c r="K28" s="8">
        <v>61.2456569494504</v>
      </c>
      <c r="L28" s="8">
        <v>52.377035356998164</v>
      </c>
      <c r="M28" s="8">
        <v>40.549994528740733</v>
      </c>
      <c r="N28" s="8">
        <v>43.690795038797894</v>
      </c>
      <c r="O28" s="8">
        <v>35.579695297611124</v>
      </c>
      <c r="P28" s="8">
        <v>26.122538673533207</v>
      </c>
      <c r="Q28" s="8">
        <v>15.607785810081388</v>
      </c>
      <c r="R28" s="8">
        <v>8.364999438615655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</row>
    <row r="29" spans="1:34" x14ac:dyDescent="0.3">
      <c r="A29" s="1" t="s">
        <v>92</v>
      </c>
      <c r="B29" s="43"/>
      <c r="C29" s="8">
        <v>1.8344436327359994</v>
      </c>
      <c r="D29" s="8">
        <v>1.8501226381439997</v>
      </c>
      <c r="E29" s="8">
        <v>1.8658016435519995</v>
      </c>
      <c r="F29" s="8">
        <v>1.8658016435520002</v>
      </c>
      <c r="G29" s="8">
        <v>1.8658016435520004</v>
      </c>
      <c r="H29" s="8">
        <v>1.8658016435519997</v>
      </c>
      <c r="I29" s="8">
        <v>1.8658016435519995</v>
      </c>
      <c r="J29" s="8">
        <v>1.8658016435519995</v>
      </c>
      <c r="K29" s="8">
        <v>1.8658016435519997</v>
      </c>
      <c r="L29" s="8">
        <v>1.865801643552</v>
      </c>
      <c r="M29" s="8">
        <v>1.8658016435519995</v>
      </c>
      <c r="N29" s="8">
        <v>1.7022628224</v>
      </c>
      <c r="O29" s="8">
        <v>1.3374922176000001</v>
      </c>
      <c r="P29" s="8">
        <v>1.0943118144000001</v>
      </c>
      <c r="Q29" s="8">
        <v>0.85113141120000013</v>
      </c>
      <c r="R29" s="8">
        <v>0.71382413843478454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x14ac:dyDescent="0.3">
      <c r="A30" s="1" t="s">
        <v>46</v>
      </c>
      <c r="B30" s="43"/>
      <c r="C30" s="8">
        <v>0.49999999999999922</v>
      </c>
      <c r="D30" s="8">
        <v>0.30000000000000038</v>
      </c>
      <c r="E30" s="8">
        <v>0.29999999999999954</v>
      </c>
      <c r="F30" s="8">
        <v>0.2999999999999996</v>
      </c>
      <c r="G30" s="8">
        <v>0.29999999999999977</v>
      </c>
      <c r="H30" s="8">
        <v>0.29999999999999954</v>
      </c>
      <c r="I30" s="8">
        <v>0.29999999999999971</v>
      </c>
      <c r="J30" s="8">
        <v>0.29999999999999977</v>
      </c>
      <c r="K30" s="8">
        <v>0.29999999999999988</v>
      </c>
      <c r="L30" s="8">
        <v>0.29999999999999982</v>
      </c>
      <c r="M30" s="8">
        <v>0.29999999999999966</v>
      </c>
      <c r="N30" s="8">
        <v>0.30000000000000049</v>
      </c>
      <c r="O30" s="8">
        <v>0.30000000000000032</v>
      </c>
      <c r="P30" s="8">
        <v>0.29999999999999971</v>
      </c>
      <c r="Q30" s="8">
        <v>0.29999999999999982</v>
      </c>
      <c r="R30" s="8">
        <v>0.3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</row>
    <row r="31" spans="1:34" x14ac:dyDescent="0.3">
      <c r="A31" s="1" t="s">
        <v>47</v>
      </c>
      <c r="B31" s="43"/>
      <c r="C31" s="8">
        <v>7.1000000000000059</v>
      </c>
      <c r="D31" s="8">
        <v>3.800000000000002</v>
      </c>
      <c r="E31" s="8">
        <v>3.8000000000000029</v>
      </c>
      <c r="F31" s="8">
        <v>3.8000000000000029</v>
      </c>
      <c r="G31" s="8">
        <v>3.800000000000002</v>
      </c>
      <c r="H31" s="8">
        <v>3.8000000000000016</v>
      </c>
      <c r="I31" s="8">
        <v>3.8000000000000029</v>
      </c>
      <c r="J31" s="8">
        <v>3.800000000000002</v>
      </c>
      <c r="K31" s="8">
        <v>3.8000000000000034</v>
      </c>
      <c r="L31" s="8">
        <v>3.8000000000000029</v>
      </c>
      <c r="M31" s="8">
        <v>3.800000000000002</v>
      </c>
      <c r="N31" s="8">
        <v>3.8000000000000025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</row>
    <row r="32" spans="1:34" x14ac:dyDescent="0.3">
      <c r="A32" s="1" t="s">
        <v>93</v>
      </c>
      <c r="B32" s="43"/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</row>
    <row r="33" spans="1:35" x14ac:dyDescent="0.3">
      <c r="A33" s="1" t="s">
        <v>48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</row>
    <row r="34" spans="1:35" x14ac:dyDescent="0.3">
      <c r="B34">
        <v>2.5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5" x14ac:dyDescent="0.3">
      <c r="B35">
        <v>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5" ht="15" thickBot="1" x14ac:dyDescent="0.35">
      <c r="B36">
        <f>B34</f>
        <v>2.5</v>
      </c>
    </row>
    <row r="37" spans="1:35" x14ac:dyDescent="0.3">
      <c r="A37" s="45" t="s">
        <v>123</v>
      </c>
      <c r="B37" s="46">
        <v>1E-3</v>
      </c>
      <c r="C37" s="44" t="s">
        <v>139</v>
      </c>
      <c r="D37" s="6">
        <v>2019</v>
      </c>
      <c r="E37" s="6">
        <v>2020</v>
      </c>
      <c r="F37" s="6">
        <v>2021</v>
      </c>
      <c r="G37" s="6">
        <v>2022</v>
      </c>
      <c r="H37" s="6">
        <v>2023</v>
      </c>
      <c r="I37" s="6">
        <v>2024</v>
      </c>
      <c r="J37" s="6">
        <v>2025</v>
      </c>
      <c r="K37" s="6">
        <v>2026</v>
      </c>
      <c r="L37" s="6">
        <v>2027</v>
      </c>
      <c r="M37" s="6">
        <v>2028</v>
      </c>
      <c r="N37" s="6">
        <v>2029</v>
      </c>
      <c r="O37" s="6">
        <v>2030</v>
      </c>
      <c r="P37" s="6">
        <v>2031</v>
      </c>
      <c r="Q37" s="6">
        <v>2032</v>
      </c>
      <c r="R37" s="6">
        <v>2033</v>
      </c>
      <c r="S37" s="6">
        <v>2034</v>
      </c>
      <c r="T37" s="6">
        <v>2035</v>
      </c>
      <c r="U37" s="6">
        <v>2036</v>
      </c>
      <c r="V37" s="6">
        <v>2037</v>
      </c>
      <c r="W37" s="6">
        <v>2038</v>
      </c>
      <c r="X37" s="6">
        <v>2039</v>
      </c>
      <c r="Y37" s="6">
        <v>2040</v>
      </c>
      <c r="Z37" s="6">
        <v>2041</v>
      </c>
      <c r="AA37" s="6">
        <v>2042</v>
      </c>
      <c r="AB37" s="6">
        <v>2043</v>
      </c>
      <c r="AC37" s="6">
        <v>2044</v>
      </c>
      <c r="AD37" s="6">
        <v>2045</v>
      </c>
      <c r="AE37" s="6">
        <v>2046</v>
      </c>
      <c r="AF37" s="6">
        <v>2047</v>
      </c>
      <c r="AG37" s="6">
        <v>2048</v>
      </c>
      <c r="AH37" s="6">
        <v>2049</v>
      </c>
      <c r="AI37" s="6">
        <v>2050</v>
      </c>
    </row>
    <row r="38" spans="1:35" x14ac:dyDescent="0.3">
      <c r="A38" s="47" t="s">
        <v>109</v>
      </c>
      <c r="B38" s="48" t="s">
        <v>138</v>
      </c>
      <c r="C38" s="44" t="s">
        <v>122</v>
      </c>
      <c r="D38" s="30">
        <f>((C2-C10)*277.77)*0.001</f>
        <v>5.9731660800000075</v>
      </c>
      <c r="E38" s="30">
        <f t="shared" ref="E38:AI38" si="0">((D2-D10)*277.77)*0.001</f>
        <v>5.9998319999999961</v>
      </c>
      <c r="F38" s="30">
        <f t="shared" si="0"/>
        <v>6.0798297600000026</v>
      </c>
      <c r="G38" s="30">
        <f t="shared" si="0"/>
        <v>6.1864934399999987</v>
      </c>
      <c r="H38" s="30">
        <f t="shared" si="0"/>
        <v>6.2398252799999954</v>
      </c>
      <c r="I38" s="30">
        <f t="shared" si="0"/>
        <v>6.3198230399999984</v>
      </c>
      <c r="J38" s="30">
        <f t="shared" si="0"/>
        <v>6.4264867200000015</v>
      </c>
      <c r="K38" s="30">
        <f t="shared" si="0"/>
        <v>5.5198454400000019</v>
      </c>
      <c r="L38" s="30">
        <f t="shared" si="0"/>
        <v>4.6132041599999969</v>
      </c>
      <c r="M38" s="30">
        <f t="shared" si="0"/>
        <v>3.7332287999999996</v>
      </c>
      <c r="N38" s="30">
        <f t="shared" si="0"/>
        <v>2.8532534400000014</v>
      </c>
      <c r="O38" s="30">
        <f t="shared" si="0"/>
        <v>1.9732780800000012</v>
      </c>
      <c r="P38" s="30">
        <f t="shared" si="0"/>
        <v>1.8666144000000005</v>
      </c>
      <c r="Q38" s="30">
        <f t="shared" si="0"/>
        <v>1.7866166399999983</v>
      </c>
      <c r="R38" s="30">
        <f t="shared" si="0"/>
        <v>1.706618879999998</v>
      </c>
      <c r="S38" s="30">
        <f t="shared" si="0"/>
        <v>1.6266211200000014</v>
      </c>
      <c r="T38" s="30">
        <f t="shared" si="0"/>
        <v>1.5466233600000019</v>
      </c>
      <c r="U38" s="30">
        <f t="shared" si="0"/>
        <v>-12.465888470327656</v>
      </c>
      <c r="V38" s="30">
        <f t="shared" si="0"/>
        <v>-15.597939693223694</v>
      </c>
      <c r="W38" s="30">
        <f t="shared" si="0"/>
        <v>-18.350744593614952</v>
      </c>
      <c r="X38" s="30">
        <f t="shared" si="0"/>
        <v>-19.647040148922116</v>
      </c>
      <c r="Y38" s="30">
        <f t="shared" si="0"/>
        <v>-19.989811875644065</v>
      </c>
      <c r="Z38" s="30">
        <f t="shared" si="0"/>
        <v>-19.930181842143348</v>
      </c>
      <c r="AA38" s="30">
        <f t="shared" si="0"/>
        <v>-20.120371198794953</v>
      </c>
      <c r="AB38" s="30">
        <f t="shared" si="0"/>
        <v>-20.250882611426206</v>
      </c>
      <c r="AC38" s="30">
        <f t="shared" si="0"/>
        <v>-19.575119139516808</v>
      </c>
      <c r="AD38" s="30">
        <f t="shared" si="0"/>
        <v>-19.613233649478719</v>
      </c>
      <c r="AE38" s="30">
        <f t="shared" si="0"/>
        <v>-19.651348159440634</v>
      </c>
      <c r="AF38" s="30">
        <f t="shared" si="0"/>
        <v>-21.095228106868134</v>
      </c>
      <c r="AG38" s="30">
        <f t="shared" si="0"/>
        <v>-22.003028278913639</v>
      </c>
      <c r="AH38" s="30">
        <f t="shared" si="0"/>
        <v>-13.185322652815048</v>
      </c>
      <c r="AI38" s="30">
        <f t="shared" si="0"/>
        <v>-13.268140902768506</v>
      </c>
    </row>
    <row r="39" spans="1:35" x14ac:dyDescent="0.3">
      <c r="A39" s="47" t="s">
        <v>110</v>
      </c>
      <c r="B39" s="48" t="s">
        <v>126</v>
      </c>
      <c r="C39" s="44" t="s">
        <v>121</v>
      </c>
      <c r="D39" s="30">
        <f>((SUM(C4:C5))*277.77)*0.001</f>
        <v>0</v>
      </c>
      <c r="E39" s="30">
        <f t="shared" ref="E39:AI39" si="1">((SUM(D4:D5))*277.77)*0.001</f>
        <v>0</v>
      </c>
      <c r="F39" s="30">
        <f t="shared" si="1"/>
        <v>0</v>
      </c>
      <c r="G39" s="30">
        <f t="shared" si="1"/>
        <v>0</v>
      </c>
      <c r="H39" s="30">
        <f t="shared" si="1"/>
        <v>0</v>
      </c>
      <c r="I39" s="30">
        <f t="shared" si="1"/>
        <v>0</v>
      </c>
      <c r="J39" s="30">
        <f t="shared" si="1"/>
        <v>0</v>
      </c>
      <c r="K39" s="30">
        <f t="shared" si="1"/>
        <v>0</v>
      </c>
      <c r="L39" s="30">
        <f t="shared" si="1"/>
        <v>0</v>
      </c>
      <c r="M39" s="30">
        <f t="shared" si="1"/>
        <v>0</v>
      </c>
      <c r="N39" s="30">
        <f t="shared" si="1"/>
        <v>0</v>
      </c>
      <c r="O39" s="30">
        <f t="shared" si="1"/>
        <v>0</v>
      </c>
      <c r="P39" s="30">
        <f t="shared" si="1"/>
        <v>0</v>
      </c>
      <c r="Q39" s="30">
        <f t="shared" si="1"/>
        <v>0</v>
      </c>
      <c r="R39" s="30">
        <f t="shared" si="1"/>
        <v>0</v>
      </c>
      <c r="S39" s="30">
        <f t="shared" si="1"/>
        <v>0</v>
      </c>
      <c r="T39" s="30">
        <f t="shared" si="1"/>
        <v>1.1691096997820611</v>
      </c>
      <c r="U39" s="30">
        <f t="shared" si="1"/>
        <v>1.5495694043490291</v>
      </c>
      <c r="V39" s="30">
        <f t="shared" si="1"/>
        <v>1.5495694043490291</v>
      </c>
      <c r="W39" s="30">
        <f t="shared" si="1"/>
        <v>1.5495694043490291</v>
      </c>
      <c r="X39" s="30">
        <f t="shared" si="1"/>
        <v>1.5495694043490291</v>
      </c>
      <c r="Y39" s="30">
        <f t="shared" si="1"/>
        <v>1.5495694043490291</v>
      </c>
      <c r="Z39" s="30">
        <f t="shared" si="1"/>
        <v>1.5495694043490291</v>
      </c>
      <c r="AA39" s="30">
        <f t="shared" si="1"/>
        <v>1.5495694043490278</v>
      </c>
      <c r="AB39" s="30">
        <f t="shared" si="1"/>
        <v>1.5495694043490291</v>
      </c>
      <c r="AC39" s="30">
        <f t="shared" si="1"/>
        <v>1.5495694043490291</v>
      </c>
      <c r="AD39" s="30">
        <f t="shared" si="1"/>
        <v>1.5495694043490291</v>
      </c>
      <c r="AE39" s="30">
        <f t="shared" si="1"/>
        <v>1.5495694043490291</v>
      </c>
      <c r="AF39" s="30">
        <f t="shared" si="1"/>
        <v>3.1105576954530312</v>
      </c>
      <c r="AG39" s="30">
        <f t="shared" si="1"/>
        <v>4.3707672150912025</v>
      </c>
      <c r="AH39" s="30">
        <f t="shared" si="1"/>
        <v>4.3707672150912034</v>
      </c>
      <c r="AI39" s="30">
        <f t="shared" si="1"/>
        <v>4.3707672150912034</v>
      </c>
    </row>
    <row r="40" spans="1:35" x14ac:dyDescent="0.3">
      <c r="A40" s="47" t="s">
        <v>111</v>
      </c>
      <c r="B40" s="48" t="s">
        <v>127</v>
      </c>
      <c r="C40" s="44" t="s">
        <v>121</v>
      </c>
      <c r="D40" s="30">
        <f>((C13)*277.77)*0.001</f>
        <v>0.40002926606691863</v>
      </c>
      <c r="E40" s="30">
        <f t="shared" ref="E40:AI40" si="2">((D13)*277.77)*0.001</f>
        <v>0.45003292432528319</v>
      </c>
      <c r="F40" s="30">
        <f t="shared" si="2"/>
        <v>0.50003658258364803</v>
      </c>
      <c r="G40" s="30">
        <f t="shared" si="2"/>
        <v>1.5001097477509442</v>
      </c>
      <c r="H40" s="30">
        <f t="shared" si="2"/>
        <v>2.5001829129182407</v>
      </c>
      <c r="I40" s="30">
        <f t="shared" si="2"/>
        <v>3.5002560780855347</v>
      </c>
      <c r="J40" s="30">
        <f t="shared" si="2"/>
        <v>3.5002560780855352</v>
      </c>
      <c r="K40" s="30">
        <f t="shared" si="2"/>
        <v>3.5002560780855383</v>
      </c>
      <c r="L40" s="30">
        <f t="shared" si="2"/>
        <v>3.9997169857624439</v>
      </c>
      <c r="M40" s="30">
        <f t="shared" si="2"/>
        <v>3.9997169857624444</v>
      </c>
      <c r="N40" s="30">
        <f t="shared" si="2"/>
        <v>3.9997169857624426</v>
      </c>
      <c r="O40" s="30">
        <f t="shared" si="2"/>
        <v>3.6491389899429265</v>
      </c>
      <c r="P40" s="30">
        <f t="shared" si="2"/>
        <v>3.4401753960632306</v>
      </c>
      <c r="Q40" s="30">
        <f t="shared" si="2"/>
        <v>2.7397237366018601</v>
      </c>
      <c r="R40" s="30">
        <f t="shared" si="2"/>
        <v>2.7467911398684497</v>
      </c>
      <c r="S40" s="30">
        <f t="shared" si="2"/>
        <v>2.7372591354676961</v>
      </c>
      <c r="T40" s="30">
        <f t="shared" si="2"/>
        <v>2.4905221507486783</v>
      </c>
      <c r="U40" s="30">
        <f t="shared" si="2"/>
        <v>6.6708299951779413</v>
      </c>
      <c r="V40" s="30">
        <f t="shared" si="2"/>
        <v>6.7247803072747283</v>
      </c>
      <c r="W40" s="30">
        <f t="shared" si="2"/>
        <v>6.7378796175534417</v>
      </c>
      <c r="X40" s="30">
        <f t="shared" si="2"/>
        <v>6.6303744171553198</v>
      </c>
      <c r="Y40" s="30">
        <f t="shared" si="2"/>
        <v>6.6363956379283984</v>
      </c>
      <c r="Z40" s="30">
        <f t="shared" si="2"/>
        <v>6.6726265074936144</v>
      </c>
      <c r="AA40" s="30">
        <f t="shared" si="2"/>
        <v>6.6967804205370953</v>
      </c>
      <c r="AB40" s="30">
        <f t="shared" si="2"/>
        <v>6.6824197791680486</v>
      </c>
      <c r="AC40" s="30">
        <f t="shared" si="2"/>
        <v>6.7419781308111792</v>
      </c>
      <c r="AD40" s="30">
        <f t="shared" si="2"/>
        <v>6.7246811465412666</v>
      </c>
      <c r="AE40" s="30">
        <f t="shared" si="2"/>
        <v>6.7073841622713548</v>
      </c>
      <c r="AF40" s="30">
        <f t="shared" si="2"/>
        <v>6.5832181704174397</v>
      </c>
      <c r="AG40" s="30">
        <f t="shared" si="2"/>
        <v>6.4768764457810368</v>
      </c>
      <c r="AH40" s="30">
        <f t="shared" si="2"/>
        <v>6.9999364812643341</v>
      </c>
      <c r="AI40" s="30">
        <f t="shared" si="2"/>
        <v>7.5005487387547189</v>
      </c>
    </row>
    <row r="41" spans="1:35" x14ac:dyDescent="0.3">
      <c r="A41" s="47" t="s">
        <v>112</v>
      </c>
      <c r="B41" s="48" t="s">
        <v>128</v>
      </c>
      <c r="C41" s="44" t="s">
        <v>122</v>
      </c>
      <c r="D41" s="30">
        <f>((C14+C15)*277.77)*0.001</f>
        <v>7.9203602039909242</v>
      </c>
      <c r="E41" s="30">
        <f t="shared" ref="E41:AI41" si="3">((D14+D15)*277.77)*0.001</f>
        <v>4.9745133930964318</v>
      </c>
      <c r="F41" s="30">
        <f t="shared" si="3"/>
        <v>13.499426741467401</v>
      </c>
      <c r="G41" s="30">
        <f t="shared" si="3"/>
        <v>13.499426741467397</v>
      </c>
      <c r="H41" s="30">
        <f t="shared" si="3"/>
        <v>4.1397901573572433</v>
      </c>
      <c r="I41" s="30">
        <f t="shared" si="3"/>
        <v>0.33781228366057187</v>
      </c>
      <c r="J41" s="30">
        <f t="shared" si="3"/>
        <v>0</v>
      </c>
      <c r="K41" s="30">
        <f t="shared" si="3"/>
        <v>0</v>
      </c>
      <c r="L41" s="30">
        <f t="shared" si="3"/>
        <v>0</v>
      </c>
      <c r="M41" s="30">
        <f t="shared" si="3"/>
        <v>0</v>
      </c>
      <c r="N41" s="30">
        <f t="shared" si="3"/>
        <v>0</v>
      </c>
      <c r="O41" s="30">
        <f t="shared" si="3"/>
        <v>0</v>
      </c>
      <c r="P41" s="30">
        <f t="shared" si="3"/>
        <v>0</v>
      </c>
      <c r="Q41" s="30">
        <f t="shared" si="3"/>
        <v>0</v>
      </c>
      <c r="R41" s="30">
        <f t="shared" si="3"/>
        <v>0</v>
      </c>
      <c r="S41" s="30">
        <f t="shared" si="3"/>
        <v>0</v>
      </c>
      <c r="T41" s="30">
        <f t="shared" si="3"/>
        <v>0</v>
      </c>
      <c r="U41" s="30">
        <f t="shared" si="3"/>
        <v>0</v>
      </c>
      <c r="V41" s="30">
        <f t="shared" si="3"/>
        <v>0</v>
      </c>
      <c r="W41" s="30">
        <f t="shared" si="3"/>
        <v>0</v>
      </c>
      <c r="X41" s="30">
        <f t="shared" si="3"/>
        <v>0</v>
      </c>
      <c r="Y41" s="30">
        <f t="shared" si="3"/>
        <v>0</v>
      </c>
      <c r="Z41" s="30">
        <f t="shared" si="3"/>
        <v>0</v>
      </c>
      <c r="AA41" s="30">
        <f t="shared" si="3"/>
        <v>0</v>
      </c>
      <c r="AB41" s="30">
        <f t="shared" si="3"/>
        <v>0</v>
      </c>
      <c r="AC41" s="30">
        <f t="shared" si="3"/>
        <v>0</v>
      </c>
      <c r="AD41" s="30">
        <f t="shared" si="3"/>
        <v>0</v>
      </c>
      <c r="AE41" s="30">
        <f t="shared" si="3"/>
        <v>0</v>
      </c>
      <c r="AF41" s="30">
        <f t="shared" si="3"/>
        <v>0</v>
      </c>
      <c r="AG41" s="30">
        <f t="shared" si="3"/>
        <v>0</v>
      </c>
      <c r="AH41" s="30">
        <f t="shared" si="3"/>
        <v>0</v>
      </c>
      <c r="AI41" s="30">
        <f t="shared" si="3"/>
        <v>0</v>
      </c>
    </row>
    <row r="42" spans="1:35" x14ac:dyDescent="0.3">
      <c r="A42" s="47" t="s">
        <v>113</v>
      </c>
      <c r="B42" s="48" t="s">
        <v>129</v>
      </c>
      <c r="C42" s="44" t="s">
        <v>122</v>
      </c>
      <c r="D42" s="30">
        <f>((C17)*277.77)*0.001</f>
        <v>2.7221459999999991</v>
      </c>
      <c r="E42" s="30">
        <f t="shared" ref="E42:AI42" si="4">((D17)*277.77)*0.001</f>
        <v>2.7221460000000008</v>
      </c>
      <c r="F42" s="30">
        <f t="shared" si="4"/>
        <v>2.722146</v>
      </c>
      <c r="G42" s="30">
        <f t="shared" si="4"/>
        <v>2.722146</v>
      </c>
      <c r="H42" s="30">
        <f t="shared" si="4"/>
        <v>2.5554839999999994</v>
      </c>
      <c r="I42" s="30">
        <f t="shared" si="4"/>
        <v>2.3610450000000003</v>
      </c>
      <c r="J42" s="30">
        <f t="shared" si="4"/>
        <v>2.1943830000000002</v>
      </c>
      <c r="K42" s="30">
        <f t="shared" si="4"/>
        <v>2.0277210000000001</v>
      </c>
      <c r="L42" s="30">
        <f t="shared" si="4"/>
        <v>1.8888360000000004</v>
      </c>
      <c r="M42" s="30">
        <f t="shared" si="4"/>
        <v>1.5277349999999998</v>
      </c>
      <c r="N42" s="30">
        <f t="shared" si="4"/>
        <v>1.1666339999999999</v>
      </c>
      <c r="O42" s="30">
        <f t="shared" si="4"/>
        <v>0.80553299999999994</v>
      </c>
      <c r="P42" s="30">
        <f t="shared" si="4"/>
        <v>0</v>
      </c>
      <c r="Q42" s="30">
        <f t="shared" si="4"/>
        <v>0</v>
      </c>
      <c r="R42" s="30">
        <f t="shared" si="4"/>
        <v>0</v>
      </c>
      <c r="S42" s="30">
        <f t="shared" si="4"/>
        <v>0</v>
      </c>
      <c r="T42" s="30">
        <f t="shared" si="4"/>
        <v>0</v>
      </c>
      <c r="U42" s="30">
        <f t="shared" si="4"/>
        <v>0</v>
      </c>
      <c r="V42" s="30">
        <f t="shared" si="4"/>
        <v>0</v>
      </c>
      <c r="W42" s="30">
        <f t="shared" si="4"/>
        <v>0</v>
      </c>
      <c r="X42" s="30">
        <f t="shared" si="4"/>
        <v>0</v>
      </c>
      <c r="Y42" s="30">
        <f t="shared" si="4"/>
        <v>0</v>
      </c>
      <c r="Z42" s="30">
        <f t="shared" si="4"/>
        <v>0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0">
        <f t="shared" si="4"/>
        <v>0</v>
      </c>
      <c r="AF42" s="30">
        <f t="shared" si="4"/>
        <v>0</v>
      </c>
      <c r="AG42" s="30">
        <f t="shared" si="4"/>
        <v>0</v>
      </c>
      <c r="AH42" s="30">
        <f t="shared" si="4"/>
        <v>0</v>
      </c>
      <c r="AI42" s="30">
        <f t="shared" si="4"/>
        <v>0</v>
      </c>
    </row>
    <row r="43" spans="1:35" x14ac:dyDescent="0.3">
      <c r="A43" s="47" t="s">
        <v>114</v>
      </c>
      <c r="B43" s="48" t="s">
        <v>130</v>
      </c>
      <c r="C43" s="44" t="s">
        <v>121</v>
      </c>
      <c r="D43" s="30">
        <f>((SUM(C18:C20))*277.77)*0.001</f>
        <v>5.2012129859585272</v>
      </c>
      <c r="E43" s="30">
        <f t="shared" ref="E43:AI43" si="5">((SUM(D18:D20))*277.77)*0.001</f>
        <v>5.2301086136583201</v>
      </c>
      <c r="F43" s="30">
        <f t="shared" si="5"/>
        <v>5.2590042413580678</v>
      </c>
      <c r="G43" s="30">
        <f t="shared" si="5"/>
        <v>5.2590042413580669</v>
      </c>
      <c r="H43" s="30">
        <f t="shared" si="5"/>
        <v>5.2590042413580669</v>
      </c>
      <c r="I43" s="30">
        <f t="shared" si="5"/>
        <v>5.2590042413580687</v>
      </c>
      <c r="J43" s="30">
        <f t="shared" si="5"/>
        <v>5.2590042413580687</v>
      </c>
      <c r="K43" s="30">
        <f t="shared" si="5"/>
        <v>5.2590042413580687</v>
      </c>
      <c r="L43" s="30">
        <f t="shared" si="5"/>
        <v>5.2590042413580687</v>
      </c>
      <c r="M43" s="30">
        <f t="shared" si="5"/>
        <v>5.2590042413580678</v>
      </c>
      <c r="N43" s="30">
        <f t="shared" si="5"/>
        <v>5.2590042413580687</v>
      </c>
      <c r="O43" s="30">
        <f t="shared" si="5"/>
        <v>5.2590042413580669</v>
      </c>
      <c r="P43" s="30">
        <f t="shared" si="5"/>
        <v>5.2590042413580669</v>
      </c>
      <c r="Q43" s="30">
        <f t="shared" si="5"/>
        <v>5.2590042413580669</v>
      </c>
      <c r="R43" s="30">
        <f t="shared" si="5"/>
        <v>5.259004241358066</v>
      </c>
      <c r="S43" s="30">
        <f t="shared" si="5"/>
        <v>5.2590042413580669</v>
      </c>
      <c r="T43" s="30">
        <f t="shared" si="5"/>
        <v>5.2590042413580678</v>
      </c>
      <c r="U43" s="30">
        <f t="shared" si="5"/>
        <v>5.2590042413580669</v>
      </c>
      <c r="V43" s="30">
        <f t="shared" si="5"/>
        <v>5.2590042413580687</v>
      </c>
      <c r="W43" s="30">
        <f t="shared" si="5"/>
        <v>5.2590042413580669</v>
      </c>
      <c r="X43" s="30">
        <f t="shared" si="5"/>
        <v>5.2590042413580678</v>
      </c>
      <c r="Y43" s="30">
        <f t="shared" si="5"/>
        <v>5.2590042413580678</v>
      </c>
      <c r="Z43" s="30">
        <f t="shared" si="5"/>
        <v>5.2590042413580678</v>
      </c>
      <c r="AA43" s="30">
        <f t="shared" si="5"/>
        <v>5.2590042413580678</v>
      </c>
      <c r="AB43" s="30">
        <f t="shared" si="5"/>
        <v>5.2590042413580669</v>
      </c>
      <c r="AC43" s="30">
        <f t="shared" si="5"/>
        <v>5.2590042413580678</v>
      </c>
      <c r="AD43" s="30">
        <f t="shared" si="5"/>
        <v>5.2590042413580678</v>
      </c>
      <c r="AE43" s="30">
        <f t="shared" si="5"/>
        <v>5.2590042413580678</v>
      </c>
      <c r="AF43" s="30">
        <f t="shared" si="5"/>
        <v>5.2590042413580669</v>
      </c>
      <c r="AG43" s="30">
        <f t="shared" si="5"/>
        <v>5.2590042413580669</v>
      </c>
      <c r="AH43" s="30">
        <f t="shared" si="5"/>
        <v>5.2590042413580669</v>
      </c>
      <c r="AI43" s="30">
        <f t="shared" si="5"/>
        <v>5.2590042413580678</v>
      </c>
    </row>
    <row r="44" spans="1:35" x14ac:dyDescent="0.3">
      <c r="A44" s="47" t="s">
        <v>115</v>
      </c>
      <c r="B44" s="48" t="s">
        <v>131</v>
      </c>
      <c r="C44" s="44" t="s">
        <v>122</v>
      </c>
      <c r="D44" s="30">
        <f>((SUM(C21:C22,C29))*277.77)*0.001</f>
        <v>15.668484145919471</v>
      </c>
      <c r="E44" s="30">
        <f t="shared" ref="E44:AI44" si="6">((SUM(D21:D22,D29))*277.77)*0.001</f>
        <v>16.841672647001651</v>
      </c>
      <c r="F44" s="30">
        <f t="shared" si="6"/>
        <v>6.7313982021273615</v>
      </c>
      <c r="G44" s="30">
        <f t="shared" si="6"/>
        <v>10.929341786966438</v>
      </c>
      <c r="H44" s="30">
        <f t="shared" si="6"/>
        <v>16.666514150856873</v>
      </c>
      <c r="I44" s="30">
        <f t="shared" si="6"/>
        <v>16.846027804333826</v>
      </c>
      <c r="J44" s="30">
        <f t="shared" si="6"/>
        <v>14.50700611294198</v>
      </c>
      <c r="K44" s="30">
        <f t="shared" si="6"/>
        <v>12.827921977889561</v>
      </c>
      <c r="L44" s="30">
        <f t="shared" si="6"/>
        <v>10.621599935160241</v>
      </c>
      <c r="M44" s="30">
        <f t="shared" si="6"/>
        <v>9.1102888801078237</v>
      </c>
      <c r="N44" s="30">
        <f t="shared" si="6"/>
        <v>7.0948305176139099</v>
      </c>
      <c r="O44" s="30">
        <f t="shared" si="6"/>
        <v>7.5776656447349016</v>
      </c>
      <c r="P44" s="30">
        <f t="shared" si="6"/>
        <v>6.2123033770116738</v>
      </c>
      <c r="Q44" s="30">
        <f t="shared" si="6"/>
        <v>4.5828799841731627</v>
      </c>
      <c r="R44" s="30">
        <f t="shared" si="6"/>
        <v>2.7732305131684583</v>
      </c>
      <c r="S44" s="30">
        <f t="shared" si="6"/>
        <v>1.5289183032917011</v>
      </c>
      <c r="T44" s="30">
        <f t="shared" si="6"/>
        <v>0</v>
      </c>
      <c r="U44" s="30">
        <f t="shared" si="6"/>
        <v>0</v>
      </c>
      <c r="V44" s="30">
        <f t="shared" si="6"/>
        <v>0</v>
      </c>
      <c r="W44" s="30">
        <f t="shared" si="6"/>
        <v>0</v>
      </c>
      <c r="X44" s="30">
        <f t="shared" si="6"/>
        <v>0</v>
      </c>
      <c r="Y44" s="30">
        <f t="shared" si="6"/>
        <v>0</v>
      </c>
      <c r="Z44" s="30">
        <f t="shared" si="6"/>
        <v>0</v>
      </c>
      <c r="AA44" s="30">
        <f t="shared" si="6"/>
        <v>0</v>
      </c>
      <c r="AB44" s="30">
        <f t="shared" si="6"/>
        <v>0</v>
      </c>
      <c r="AC44" s="30">
        <f t="shared" si="6"/>
        <v>0</v>
      </c>
      <c r="AD44" s="30">
        <f t="shared" si="6"/>
        <v>0</v>
      </c>
      <c r="AE44" s="30">
        <f t="shared" si="6"/>
        <v>0</v>
      </c>
      <c r="AF44" s="30">
        <f t="shared" si="6"/>
        <v>0</v>
      </c>
      <c r="AG44" s="30">
        <f t="shared" si="6"/>
        <v>0</v>
      </c>
      <c r="AH44" s="30">
        <f t="shared" si="6"/>
        <v>0</v>
      </c>
      <c r="AI44" s="30">
        <f t="shared" si="6"/>
        <v>0</v>
      </c>
    </row>
    <row r="45" spans="1:35" x14ac:dyDescent="0.3">
      <c r="A45" s="47" t="s">
        <v>143</v>
      </c>
      <c r="B45" s="49" t="s">
        <v>132</v>
      </c>
      <c r="C45" s="44" t="s">
        <v>121</v>
      </c>
      <c r="D45" s="30">
        <f>((C24)*277.77)*0.001</f>
        <v>3.7373143122691199</v>
      </c>
      <c r="E45" s="30">
        <f t="shared" ref="E45:AI45" si="7">((D24)*277.77)*0.001</f>
        <v>4.4168260054089608</v>
      </c>
      <c r="F45" s="30">
        <f t="shared" si="7"/>
        <v>5.38976320240464</v>
      </c>
      <c r="G45" s="30">
        <f t="shared" si="7"/>
        <v>6.4708045323998409</v>
      </c>
      <c r="H45" s="30">
        <f t="shared" si="7"/>
        <v>7.55184586239504</v>
      </c>
      <c r="I45" s="30">
        <f t="shared" si="7"/>
        <v>8.6328871923902373</v>
      </c>
      <c r="J45" s="30">
        <f t="shared" si="7"/>
        <v>9.7139285223854408</v>
      </c>
      <c r="K45" s="30">
        <f t="shared" si="7"/>
        <v>10.794969852380639</v>
      </c>
      <c r="L45" s="30">
        <f t="shared" si="7"/>
        <v>11.876011182375843</v>
      </c>
      <c r="M45" s="30">
        <f t="shared" si="7"/>
        <v>12.957052512371041</v>
      </c>
      <c r="N45" s="30">
        <f t="shared" si="7"/>
        <v>13.899102814224001</v>
      </c>
      <c r="O45" s="30">
        <f t="shared" si="7"/>
        <v>13.899102814224001</v>
      </c>
      <c r="P45" s="30">
        <f t="shared" si="7"/>
        <v>14.671275192792001</v>
      </c>
      <c r="Q45" s="30">
        <f t="shared" si="7"/>
        <v>15.443447571359998</v>
      </c>
      <c r="R45" s="30">
        <f t="shared" si="7"/>
        <v>16.215619949927998</v>
      </c>
      <c r="S45" s="30">
        <f t="shared" si="7"/>
        <v>16.987792328495999</v>
      </c>
      <c r="T45" s="30">
        <f t="shared" si="7"/>
        <v>17.759964707064</v>
      </c>
      <c r="U45" s="30">
        <f t="shared" si="7"/>
        <v>18.532137085631998</v>
      </c>
      <c r="V45" s="30">
        <f t="shared" si="7"/>
        <v>19.304309464199996</v>
      </c>
      <c r="W45" s="30">
        <f t="shared" si="7"/>
        <v>20.076481842767993</v>
      </c>
      <c r="X45" s="30">
        <f t="shared" si="7"/>
        <v>20.848654221336002</v>
      </c>
      <c r="Y45" s="30">
        <f t="shared" si="7"/>
        <v>21.620826599904003</v>
      </c>
      <c r="Z45" s="30">
        <f t="shared" si="7"/>
        <v>22.39299897847199</v>
      </c>
      <c r="AA45" s="30">
        <f t="shared" si="7"/>
        <v>23.165171357040002</v>
      </c>
      <c r="AB45" s="30">
        <f t="shared" si="7"/>
        <v>23.937343735608003</v>
      </c>
      <c r="AC45" s="30">
        <f t="shared" si="7"/>
        <v>24.709516114175994</v>
      </c>
      <c r="AD45" s="30">
        <f t="shared" si="7"/>
        <v>25.481688492744002</v>
      </c>
      <c r="AE45" s="30">
        <f t="shared" si="7"/>
        <v>26.253860871312007</v>
      </c>
      <c r="AF45" s="30">
        <f t="shared" si="7"/>
        <v>27.026033249880001</v>
      </c>
      <c r="AG45" s="30">
        <f t="shared" si="7"/>
        <v>27.798205628448002</v>
      </c>
      <c r="AH45" s="30">
        <f t="shared" si="7"/>
        <v>24.83306369474688</v>
      </c>
      <c r="AI45" s="30">
        <f t="shared" si="7"/>
        <v>24.925724380175033</v>
      </c>
    </row>
    <row r="46" spans="1:35" x14ac:dyDescent="0.3">
      <c r="A46" s="47" t="s">
        <v>117</v>
      </c>
      <c r="B46" s="49" t="s">
        <v>133</v>
      </c>
      <c r="C46" s="44" t="s">
        <v>121</v>
      </c>
      <c r="D46" s="30">
        <f>(C23*277.77)*0.001</f>
        <v>0</v>
      </c>
      <c r="E46" s="30">
        <f t="shared" ref="E46:AI46" si="8">(D23*277.77)*0.001</f>
        <v>0</v>
      </c>
      <c r="F46" s="30">
        <f t="shared" si="8"/>
        <v>0</v>
      </c>
      <c r="G46" s="30">
        <f t="shared" si="8"/>
        <v>0</v>
      </c>
      <c r="H46" s="30">
        <f t="shared" si="8"/>
        <v>0</v>
      </c>
      <c r="I46" s="30">
        <f t="shared" si="8"/>
        <v>0</v>
      </c>
      <c r="J46" s="30">
        <f t="shared" si="8"/>
        <v>0</v>
      </c>
      <c r="K46" s="30">
        <f t="shared" si="8"/>
        <v>0</v>
      </c>
      <c r="L46" s="30">
        <f t="shared" si="8"/>
        <v>0</v>
      </c>
      <c r="M46" s="30">
        <f t="shared" si="8"/>
        <v>0</v>
      </c>
      <c r="N46" s="30">
        <f t="shared" si="8"/>
        <v>0</v>
      </c>
      <c r="O46" s="30">
        <f t="shared" si="8"/>
        <v>0</v>
      </c>
      <c r="P46" s="30">
        <f t="shared" si="8"/>
        <v>0</v>
      </c>
      <c r="Q46" s="30">
        <f t="shared" si="8"/>
        <v>0</v>
      </c>
      <c r="R46" s="30">
        <f t="shared" si="8"/>
        <v>0</v>
      </c>
      <c r="S46" s="30">
        <f t="shared" si="8"/>
        <v>0</v>
      </c>
      <c r="T46" s="30">
        <f t="shared" si="8"/>
        <v>0</v>
      </c>
      <c r="U46" s="30">
        <f t="shared" si="8"/>
        <v>0</v>
      </c>
      <c r="V46" s="30">
        <f t="shared" si="8"/>
        <v>0</v>
      </c>
      <c r="W46" s="30">
        <f t="shared" si="8"/>
        <v>0</v>
      </c>
      <c r="X46" s="30">
        <f t="shared" si="8"/>
        <v>0</v>
      </c>
      <c r="Y46" s="30">
        <f t="shared" si="8"/>
        <v>0</v>
      </c>
      <c r="Z46" s="30">
        <f t="shared" si="8"/>
        <v>0</v>
      </c>
      <c r="AA46" s="30">
        <f t="shared" si="8"/>
        <v>0</v>
      </c>
      <c r="AB46" s="30">
        <f t="shared" si="8"/>
        <v>0</v>
      </c>
      <c r="AC46" s="30">
        <f t="shared" si="8"/>
        <v>0</v>
      </c>
      <c r="AD46" s="30">
        <f t="shared" si="8"/>
        <v>0</v>
      </c>
      <c r="AE46" s="30">
        <f t="shared" si="8"/>
        <v>0</v>
      </c>
      <c r="AF46" s="30">
        <f t="shared" si="8"/>
        <v>0</v>
      </c>
      <c r="AG46" s="30">
        <f t="shared" si="8"/>
        <v>0</v>
      </c>
      <c r="AH46" s="30">
        <f t="shared" si="8"/>
        <v>0</v>
      </c>
      <c r="AI46" s="30">
        <f t="shared" si="8"/>
        <v>0</v>
      </c>
    </row>
    <row r="47" spans="1:35" x14ac:dyDescent="0.3">
      <c r="A47" s="47" t="s">
        <v>82</v>
      </c>
      <c r="B47" s="49" t="s">
        <v>136</v>
      </c>
      <c r="C47" s="44" t="s">
        <v>121</v>
      </c>
      <c r="D47" s="30">
        <f>((C27)*277.77)*0.001</f>
        <v>0</v>
      </c>
      <c r="E47" s="30">
        <f t="shared" ref="E47:AI47" si="9">((D27)*277.77)*0.001</f>
        <v>0</v>
      </c>
      <c r="F47" s="30">
        <f t="shared" si="9"/>
        <v>0</v>
      </c>
      <c r="G47" s="30">
        <f t="shared" si="9"/>
        <v>0</v>
      </c>
      <c r="H47" s="30">
        <f t="shared" si="9"/>
        <v>0</v>
      </c>
      <c r="I47" s="30">
        <f t="shared" si="9"/>
        <v>0</v>
      </c>
      <c r="J47" s="30">
        <f t="shared" si="9"/>
        <v>0</v>
      </c>
      <c r="K47" s="30">
        <f t="shared" si="9"/>
        <v>0</v>
      </c>
      <c r="L47" s="30">
        <f t="shared" si="9"/>
        <v>0</v>
      </c>
      <c r="M47" s="30">
        <f t="shared" si="9"/>
        <v>0</v>
      </c>
      <c r="N47" s="30">
        <f t="shared" si="9"/>
        <v>1.3658647547160001</v>
      </c>
      <c r="O47" s="30">
        <f t="shared" si="9"/>
        <v>2.6908460466493209</v>
      </c>
      <c r="P47" s="30">
        <f t="shared" si="9"/>
        <v>2.9933395841448003</v>
      </c>
      <c r="Q47" s="30">
        <f t="shared" si="9"/>
        <v>3.7044107980377596</v>
      </c>
      <c r="R47" s="30">
        <f t="shared" si="9"/>
        <v>3.9148549473689513</v>
      </c>
      <c r="S47" s="30">
        <f t="shared" si="9"/>
        <v>3.9915485048167483</v>
      </c>
      <c r="T47" s="30">
        <f t="shared" si="9"/>
        <v>3.3266322225108689</v>
      </c>
      <c r="U47" s="30">
        <f t="shared" si="9"/>
        <v>8.5702160689545082</v>
      </c>
      <c r="V47" s="30">
        <f t="shared" si="9"/>
        <v>9.5610532830119972</v>
      </c>
      <c r="W47" s="30">
        <f t="shared" si="9"/>
        <v>10.502690950864126</v>
      </c>
      <c r="X47" s="30">
        <f t="shared" si="9"/>
        <v>11.196114642669651</v>
      </c>
      <c r="Y47" s="30">
        <f t="shared" si="9"/>
        <v>11.231330364814385</v>
      </c>
      <c r="Z47" s="30">
        <f t="shared" si="9"/>
        <v>11.121061597353865</v>
      </c>
      <c r="AA47" s="30">
        <f t="shared" si="9"/>
        <v>10.980600438588993</v>
      </c>
      <c r="AB47" s="30">
        <f t="shared" si="9"/>
        <v>10.84667100997404</v>
      </c>
      <c r="AC47" s="30">
        <f t="shared" si="9"/>
        <v>10.829445675871778</v>
      </c>
      <c r="AD47" s="30">
        <f t="shared" si="9"/>
        <v>10.721643167856474</v>
      </c>
      <c r="AE47" s="30">
        <f t="shared" si="9"/>
        <v>10.613840659841168</v>
      </c>
      <c r="AF47" s="30">
        <f t="shared" si="9"/>
        <v>10.54199517843918</v>
      </c>
      <c r="AG47" s="30">
        <f t="shared" si="9"/>
        <v>10.540612854575999</v>
      </c>
      <c r="AH47" s="30">
        <f t="shared" si="9"/>
        <v>11.707412183280001</v>
      </c>
      <c r="AI47" s="30">
        <f t="shared" si="9"/>
        <v>11.707412183280001</v>
      </c>
    </row>
    <row r="48" spans="1:35" x14ac:dyDescent="0.3">
      <c r="A48" s="47" t="s">
        <v>120</v>
      </c>
      <c r="B48" s="49" t="s">
        <v>135</v>
      </c>
      <c r="C48" s="44" t="s">
        <v>121</v>
      </c>
      <c r="D48" s="30">
        <f>(C25*277.77)*0.001</f>
        <v>0.5631471114393598</v>
      </c>
      <c r="E48" s="30">
        <f t="shared" ref="E48:AI48" si="10">(D25*277.77)*0.001</f>
        <v>0.59061770224128007</v>
      </c>
      <c r="F48" s="30">
        <f t="shared" si="10"/>
        <v>0.64555888384512006</v>
      </c>
      <c r="G48" s="30">
        <f t="shared" si="10"/>
        <v>0.98894126886912004</v>
      </c>
      <c r="H48" s="30">
        <f t="shared" si="10"/>
        <v>1.33232365389312</v>
      </c>
      <c r="I48" s="30">
        <f t="shared" si="10"/>
        <v>1.6757060389171199</v>
      </c>
      <c r="J48" s="30">
        <f t="shared" si="10"/>
        <v>2.01908842394112</v>
      </c>
      <c r="K48" s="30">
        <f t="shared" si="10"/>
        <v>2.3624708089651203</v>
      </c>
      <c r="L48" s="30">
        <f t="shared" si="10"/>
        <v>2.7058531939891197</v>
      </c>
      <c r="M48" s="30">
        <f t="shared" si="10"/>
        <v>3.0492355790131196</v>
      </c>
      <c r="N48" s="30">
        <f t="shared" si="10"/>
        <v>3.3926179640371208</v>
      </c>
      <c r="O48" s="30">
        <f t="shared" si="10"/>
        <v>3.7360003490611198</v>
      </c>
      <c r="P48" s="30">
        <f t="shared" si="10"/>
        <v>3.873353303070719</v>
      </c>
      <c r="Q48" s="30">
        <f t="shared" si="10"/>
        <v>4.0107062570803196</v>
      </c>
      <c r="R48" s="30">
        <f t="shared" si="10"/>
        <v>4.1480592110899197</v>
      </c>
      <c r="S48" s="30">
        <f t="shared" si="10"/>
        <v>4.2854121650995207</v>
      </c>
      <c r="T48" s="30">
        <f t="shared" si="10"/>
        <v>4.42276511910912</v>
      </c>
      <c r="U48" s="30">
        <f t="shared" si="10"/>
        <v>4.5601180731187201</v>
      </c>
      <c r="V48" s="30">
        <f t="shared" si="10"/>
        <v>4.6974710271283202</v>
      </c>
      <c r="W48" s="30">
        <f t="shared" si="10"/>
        <v>4.8348239811379203</v>
      </c>
      <c r="X48" s="30">
        <f t="shared" si="10"/>
        <v>4.9721769351475196</v>
      </c>
      <c r="Y48" s="30">
        <f t="shared" si="10"/>
        <v>5.1095298891571197</v>
      </c>
      <c r="Z48" s="30">
        <f t="shared" si="10"/>
        <v>5.2468828431667198</v>
      </c>
      <c r="AA48" s="30">
        <f t="shared" si="10"/>
        <v>5.3842357971763199</v>
      </c>
      <c r="AB48" s="30">
        <f t="shared" si="10"/>
        <v>5.4941181603839997</v>
      </c>
      <c r="AC48" s="30">
        <f t="shared" si="10"/>
        <v>5.4941181603839997</v>
      </c>
      <c r="AD48" s="30">
        <f t="shared" si="10"/>
        <v>5.4941181603839997</v>
      </c>
      <c r="AE48" s="30">
        <f t="shared" si="10"/>
        <v>5.4941181603839997</v>
      </c>
      <c r="AF48" s="30">
        <f t="shared" si="10"/>
        <v>5.4941181603839997</v>
      </c>
      <c r="AG48" s="30">
        <f t="shared" si="10"/>
        <v>5.4941181603839997</v>
      </c>
      <c r="AH48" s="30">
        <f t="shared" si="10"/>
        <v>5.0683240029542391</v>
      </c>
      <c r="AI48" s="30">
        <f t="shared" si="10"/>
        <v>5.1782063661619189</v>
      </c>
    </row>
    <row r="49" spans="1:35" ht="15" thickBot="1" x14ac:dyDescent="0.35">
      <c r="A49" s="50" t="s">
        <v>81</v>
      </c>
      <c r="B49" s="51" t="s">
        <v>134</v>
      </c>
      <c r="C49" s="44" t="s">
        <v>121</v>
      </c>
      <c r="D49" s="30">
        <f>(C26*277.77)*0.001</f>
        <v>8.0163581356871987</v>
      </c>
      <c r="E49" s="30">
        <f t="shared" ref="E49:AI49" si="11">(D26*277.77)*0.001</f>
        <v>9.1488630246624023</v>
      </c>
      <c r="F49" s="30">
        <f t="shared" si="11"/>
        <v>9.7484244364727992</v>
      </c>
      <c r="G49" s="30">
        <f t="shared" si="11"/>
        <v>11.635932584764801</v>
      </c>
      <c r="H49" s="30">
        <f t="shared" si="11"/>
        <v>13.523440733056802</v>
      </c>
      <c r="I49" s="30">
        <f t="shared" si="11"/>
        <v>15.410948881348796</v>
      </c>
      <c r="J49" s="30">
        <f t="shared" si="11"/>
        <v>17.298457029640797</v>
      </c>
      <c r="K49" s="30">
        <f t="shared" si="11"/>
        <v>19.185965177932797</v>
      </c>
      <c r="L49" s="30">
        <f t="shared" si="11"/>
        <v>21.073473326224796</v>
      </c>
      <c r="M49" s="30">
        <f t="shared" si="11"/>
        <v>22.960981474516796</v>
      </c>
      <c r="N49" s="30">
        <f t="shared" si="11"/>
        <v>24.42657603672</v>
      </c>
      <c r="O49" s="30">
        <f t="shared" si="11"/>
        <v>24.42657603672</v>
      </c>
      <c r="P49" s="30">
        <f t="shared" si="11"/>
        <v>26.291872719205532</v>
      </c>
      <c r="Q49" s="30">
        <f t="shared" si="11"/>
        <v>27.671941995990537</v>
      </c>
      <c r="R49" s="30">
        <f t="shared" si="11"/>
        <v>29.024234272775548</v>
      </c>
      <c r="S49" s="30">
        <f t="shared" si="11"/>
        <v>30.264574281026828</v>
      </c>
      <c r="T49" s="30">
        <f t="shared" si="11"/>
        <v>31.297301589939455</v>
      </c>
      <c r="U49" s="30">
        <f t="shared" si="11"/>
        <v>35.751624926472005</v>
      </c>
      <c r="V49" s="30">
        <f t="shared" si="11"/>
        <v>37.639133074764004</v>
      </c>
      <c r="W49" s="30">
        <f t="shared" si="11"/>
        <v>39.526641223056004</v>
      </c>
      <c r="X49" s="30">
        <f t="shared" si="11"/>
        <v>39.97076078736</v>
      </c>
      <c r="Y49" s="30">
        <f t="shared" si="11"/>
        <v>39.97076078736</v>
      </c>
      <c r="Z49" s="30">
        <f t="shared" si="11"/>
        <v>39.97076078736</v>
      </c>
      <c r="AA49" s="30">
        <f t="shared" si="11"/>
        <v>39.97076078736</v>
      </c>
      <c r="AB49" s="30">
        <f t="shared" si="11"/>
        <v>39.97076078736</v>
      </c>
      <c r="AC49" s="30">
        <f t="shared" si="11"/>
        <v>39.97076078736</v>
      </c>
      <c r="AD49" s="30">
        <f t="shared" si="11"/>
        <v>39.97076078736</v>
      </c>
      <c r="AE49" s="30">
        <f t="shared" si="11"/>
        <v>39.97076078736</v>
      </c>
      <c r="AF49" s="30">
        <f t="shared" si="11"/>
        <v>39.934803760746682</v>
      </c>
      <c r="AG49" s="30">
        <f t="shared" si="11"/>
        <v>39.858575967898901</v>
      </c>
      <c r="AH49" s="30">
        <f t="shared" si="11"/>
        <v>33.064701562432809</v>
      </c>
      <c r="AI49" s="30">
        <f t="shared" si="11"/>
        <v>33.042495584217598</v>
      </c>
    </row>
    <row r="50" spans="1:35" x14ac:dyDescent="0.3">
      <c r="A50" s="8"/>
      <c r="B50" s="37"/>
      <c r="D50" s="63">
        <f>SUM(D38:D49)</f>
        <v>50.202218241331522</v>
      </c>
      <c r="E50" s="63">
        <f t="shared" ref="E50:AH50" si="12">SUM(E38:E49)</f>
        <v>50.374612310394333</v>
      </c>
      <c r="F50" s="63">
        <f t="shared" si="12"/>
        <v>50.575588050259029</v>
      </c>
      <c r="G50" s="63">
        <f t="shared" si="12"/>
        <v>59.192200343576602</v>
      </c>
      <c r="H50" s="63">
        <f t="shared" si="12"/>
        <v>59.768410991835381</v>
      </c>
      <c r="I50" s="63">
        <f t="shared" si="12"/>
        <v>60.343510560094153</v>
      </c>
      <c r="J50" s="63">
        <f>SUM(J38:J49)</f>
        <v>60.918610128352938</v>
      </c>
      <c r="K50" s="63">
        <f t="shared" si="12"/>
        <v>61.478154576611729</v>
      </c>
      <c r="L50" s="63">
        <f t="shared" si="12"/>
        <v>62.037699024870506</v>
      </c>
      <c r="M50" s="63">
        <f t="shared" si="12"/>
        <v>62.597243473129296</v>
      </c>
      <c r="N50" s="63">
        <f t="shared" si="12"/>
        <v>63.457600754431546</v>
      </c>
      <c r="O50" s="63">
        <f t="shared" si="12"/>
        <v>64.01714520269033</v>
      </c>
      <c r="P50" s="63">
        <f t="shared" si="12"/>
        <v>64.607938213646023</v>
      </c>
      <c r="Q50" s="63">
        <f t="shared" si="12"/>
        <v>65.198731224601715</v>
      </c>
      <c r="R50" s="63">
        <f t="shared" si="12"/>
        <v>65.788413155557393</v>
      </c>
      <c r="S50" s="63">
        <f t="shared" si="12"/>
        <v>66.681130079556567</v>
      </c>
      <c r="T50" s="63">
        <f t="shared" si="12"/>
        <v>67.27192309051226</v>
      </c>
      <c r="U50" s="63">
        <f t="shared" si="12"/>
        <v>68.427611324734613</v>
      </c>
      <c r="V50" s="63">
        <f t="shared" si="12"/>
        <v>69.137381108862456</v>
      </c>
      <c r="W50" s="63">
        <f t="shared" si="12"/>
        <v>70.136346667471628</v>
      </c>
      <c r="X50" s="63">
        <f t="shared" si="12"/>
        <v>70.779614500453476</v>
      </c>
      <c r="Y50" s="63">
        <f t="shared" si="12"/>
        <v>71.387605049226934</v>
      </c>
      <c r="Z50" s="63">
        <f t="shared" si="12"/>
        <v>72.282722517409937</v>
      </c>
      <c r="AA50" s="63">
        <f t="shared" si="12"/>
        <v>72.885751247614564</v>
      </c>
      <c r="AB50" s="63">
        <f t="shared" si="12"/>
        <v>73.489004506774975</v>
      </c>
      <c r="AC50" s="63">
        <f t="shared" si="12"/>
        <v>74.979273374793237</v>
      </c>
      <c r="AD50" s="63">
        <f t="shared" si="12"/>
        <v>75.588231751114122</v>
      </c>
      <c r="AE50" s="63">
        <f t="shared" si="12"/>
        <v>76.197190127434993</v>
      </c>
      <c r="AF50" s="63">
        <f t="shared" si="12"/>
        <v>76.854502349810275</v>
      </c>
      <c r="AG50" s="63">
        <f t="shared" si="12"/>
        <v>77.795132234623566</v>
      </c>
      <c r="AH50" s="63">
        <f t="shared" si="12"/>
        <v>78.117886728312499</v>
      </c>
      <c r="AI50" s="63">
        <f>SUM(AI38:AI49)</f>
        <v>78.716017806270031</v>
      </c>
    </row>
    <row r="51" spans="1:35" x14ac:dyDescent="0.3">
      <c r="A51" s="8"/>
      <c r="B51" s="37"/>
      <c r="N51" s="29"/>
      <c r="O51" s="29"/>
      <c r="P51" s="1"/>
      <c r="Q51" s="29"/>
    </row>
    <row r="52" spans="1:35" x14ac:dyDescent="0.3">
      <c r="A52" s="8"/>
      <c r="B52" s="37"/>
      <c r="N52" s="29"/>
      <c r="O52" s="29"/>
      <c r="P52" s="1"/>
      <c r="Q52" s="29"/>
    </row>
    <row r="53" spans="1:35" x14ac:dyDescent="0.3">
      <c r="A53" s="8"/>
      <c r="B53" s="37"/>
      <c r="N53" s="29"/>
      <c r="O53" s="29"/>
      <c r="P53" s="1"/>
      <c r="Q53" s="29"/>
    </row>
    <row r="54" spans="1:35" x14ac:dyDescent="0.3">
      <c r="A54" s="8">
        <f t="shared" ref="A54:A61" si="13">N40/SUM($N$39:$N$47)</f>
        <v>0.12199781247001802</v>
      </c>
      <c r="B54" s="31" t="s">
        <v>111</v>
      </c>
      <c r="N54" s="29">
        <f t="shared" ref="N54:N61" si="14">N40/SUM($N$39:$N$47)</f>
        <v>0.12199781247001802</v>
      </c>
      <c r="O54" s="29">
        <f>O40/SUM($O$39:$O$47)</f>
        <v>0.10770365917517036</v>
      </c>
      <c r="P54" s="1" t="s">
        <v>111</v>
      </c>
    </row>
    <row r="55" spans="1:35" x14ac:dyDescent="0.3">
      <c r="A55" s="8">
        <f t="shared" si="13"/>
        <v>0</v>
      </c>
      <c r="B55" s="1" t="s">
        <v>112</v>
      </c>
      <c r="C55">
        <v>277.77</v>
      </c>
      <c r="N55" s="29">
        <f t="shared" si="14"/>
        <v>0</v>
      </c>
      <c r="O55" s="29">
        <f>O41/SUM($O$39:$O$47)</f>
        <v>0</v>
      </c>
      <c r="P55" s="1" t="s">
        <v>112</v>
      </c>
    </row>
    <row r="56" spans="1:35" x14ac:dyDescent="0.3">
      <c r="A56" s="8">
        <f t="shared" si="13"/>
        <v>3.558421669827623E-2</v>
      </c>
      <c r="B56" s="1" t="s">
        <v>113</v>
      </c>
      <c r="N56" s="29">
        <f t="shared" si="14"/>
        <v>3.558421669827623E-2</v>
      </c>
      <c r="O56" s="29">
        <f>O42/SUM($O$39:$O$47)</f>
        <v>2.3775156804238202E-2</v>
      </c>
      <c r="P56" s="1" t="s">
        <v>113</v>
      </c>
    </row>
    <row r="57" spans="1:35" x14ac:dyDescent="0.3">
      <c r="A57" s="8">
        <f t="shared" si="13"/>
        <v>0.1604081027482821</v>
      </c>
      <c r="B57" s="31" t="s">
        <v>114</v>
      </c>
      <c r="N57" s="29">
        <f t="shared" si="14"/>
        <v>0.1604081027482821</v>
      </c>
      <c r="O57" s="29">
        <f t="shared" ref="O57:O61" si="15">O43/SUM($O$39:$O$47)</f>
        <v>0.15521853291229762</v>
      </c>
      <c r="P57" s="1" t="s">
        <v>114</v>
      </c>
    </row>
    <row r="58" spans="1:35" x14ac:dyDescent="0.3">
      <c r="A58" s="8">
        <f t="shared" si="13"/>
        <v>0.21640376208503842</v>
      </c>
      <c r="B58" s="1" t="s">
        <v>115</v>
      </c>
      <c r="N58" s="29">
        <f t="shared" si="14"/>
        <v>0.21640376208503842</v>
      </c>
      <c r="O58" s="29">
        <f t="shared" si="15"/>
        <v>0.22365339336024853</v>
      </c>
      <c r="P58" s="1" t="s">
        <v>115</v>
      </c>
    </row>
    <row r="59" spans="1:35" x14ac:dyDescent="0.3">
      <c r="A59" s="8">
        <f t="shared" si="13"/>
        <v>0.42394503027767738</v>
      </c>
      <c r="B59" s="31" t="s">
        <v>116</v>
      </c>
      <c r="N59" s="29">
        <f t="shared" si="14"/>
        <v>0.42394503027767738</v>
      </c>
      <c r="O59" s="29">
        <f t="shared" si="15"/>
        <v>0.41022943671631595</v>
      </c>
      <c r="P59" s="1" t="s">
        <v>116</v>
      </c>
    </row>
    <row r="60" spans="1:35" x14ac:dyDescent="0.3">
      <c r="A60" s="8">
        <f t="shared" si="13"/>
        <v>0</v>
      </c>
      <c r="B60" s="31" t="s">
        <v>117</v>
      </c>
      <c r="N60" s="29">
        <f t="shared" si="14"/>
        <v>0</v>
      </c>
      <c r="O60" s="29">
        <f t="shared" si="15"/>
        <v>0</v>
      </c>
      <c r="P60" s="1" t="s">
        <v>117</v>
      </c>
    </row>
    <row r="61" spans="1:35" x14ac:dyDescent="0.3">
      <c r="A61" s="8">
        <f t="shared" si="13"/>
        <v>4.1661075720707666E-2</v>
      </c>
      <c r="B61" s="31" t="s">
        <v>118</v>
      </c>
      <c r="N61" s="29">
        <f t="shared" si="14"/>
        <v>4.1661075720707666E-2</v>
      </c>
      <c r="O61" s="29">
        <f t="shared" si="15"/>
        <v>7.9419821031729398E-2</v>
      </c>
      <c r="P61" s="1" t="s">
        <v>118</v>
      </c>
    </row>
    <row r="98" spans="2:35" x14ac:dyDescent="0.3">
      <c r="B98" s="1"/>
      <c r="D98" s="6">
        <v>2019</v>
      </c>
      <c r="E98" s="6">
        <v>2020</v>
      </c>
      <c r="F98" s="6">
        <v>2021</v>
      </c>
      <c r="G98" s="6">
        <v>2022</v>
      </c>
      <c r="H98" s="6">
        <v>2023</v>
      </c>
      <c r="I98" s="6">
        <v>2024</v>
      </c>
      <c r="J98" s="6">
        <v>2025</v>
      </c>
      <c r="K98" s="6">
        <v>2026</v>
      </c>
      <c r="L98" s="6">
        <v>2027</v>
      </c>
      <c r="M98" s="6">
        <v>2028</v>
      </c>
      <c r="N98" s="6">
        <v>2029</v>
      </c>
      <c r="O98" s="6">
        <v>2030</v>
      </c>
      <c r="P98" s="6">
        <v>2031</v>
      </c>
      <c r="Q98" s="6">
        <v>2032</v>
      </c>
      <c r="R98" s="6">
        <v>2033</v>
      </c>
      <c r="S98" s="6">
        <v>2034</v>
      </c>
      <c r="T98" s="6">
        <v>2035</v>
      </c>
      <c r="U98" s="6">
        <v>2036</v>
      </c>
      <c r="V98" s="6">
        <v>2037</v>
      </c>
      <c r="W98" s="6">
        <v>2038</v>
      </c>
      <c r="X98" s="6">
        <v>2039</v>
      </c>
      <c r="Y98" s="6">
        <v>2040</v>
      </c>
      <c r="Z98" s="6">
        <v>2041</v>
      </c>
      <c r="AA98" s="6">
        <v>2042</v>
      </c>
      <c r="AB98" s="6">
        <v>2043</v>
      </c>
      <c r="AC98" s="6">
        <v>2044</v>
      </c>
      <c r="AD98" s="6">
        <v>2045</v>
      </c>
      <c r="AE98" s="6">
        <v>2046</v>
      </c>
      <c r="AF98" s="6">
        <v>2047</v>
      </c>
      <c r="AG98" s="6">
        <v>2048</v>
      </c>
      <c r="AH98" s="6">
        <v>2049</v>
      </c>
      <c r="AI98" s="6">
        <v>2050</v>
      </c>
    </row>
    <row r="99" spans="2:35" x14ac:dyDescent="0.3">
      <c r="C99" s="1" t="s">
        <v>138</v>
      </c>
      <c r="D99" s="32">
        <f>D38/SUM(D$38:D$49)</f>
        <v>0.11898211452103317</v>
      </c>
      <c r="E99" s="32">
        <f t="shared" ref="E99:AI99" si="16">E38/SUM(E$38:E$49)</f>
        <v>0.11910428139934263</v>
      </c>
      <c r="F99" s="32">
        <f t="shared" si="16"/>
        <v>0.12021273492575563</v>
      </c>
      <c r="G99" s="32">
        <f t="shared" si="16"/>
        <v>0.10451534837514015</v>
      </c>
      <c r="H99" s="32">
        <f t="shared" si="16"/>
        <v>0.10440005307908189</v>
      </c>
      <c r="I99" s="32">
        <f t="shared" si="16"/>
        <v>0.10473078184117729</v>
      </c>
      <c r="J99" s="32">
        <f t="shared" si="16"/>
        <v>0.10549299641701716</v>
      </c>
      <c r="K99" s="32">
        <f t="shared" si="16"/>
        <v>8.978547710181152E-2</v>
      </c>
      <c r="L99" s="32">
        <f t="shared" si="16"/>
        <v>7.4361303409247875E-2</v>
      </c>
      <c r="M99" s="32">
        <f t="shared" si="16"/>
        <v>5.9638868947999892E-2</v>
      </c>
      <c r="N99" s="32">
        <f t="shared" si="16"/>
        <v>4.4963147142003237E-2</v>
      </c>
      <c r="O99" s="32">
        <f t="shared" si="16"/>
        <v>3.0824212384857705E-2</v>
      </c>
      <c r="P99" s="32">
        <f t="shared" si="16"/>
        <v>2.8891409501839629E-2</v>
      </c>
      <c r="Q99" s="32">
        <f t="shared" si="16"/>
        <v>2.740262895370342E-2</v>
      </c>
      <c r="R99" s="32">
        <f t="shared" si="16"/>
        <v>2.5941025146246948E-2</v>
      </c>
      <c r="S99" s="32">
        <f t="shared" si="16"/>
        <v>2.4394024487276934E-2</v>
      </c>
      <c r="T99" s="32">
        <f t="shared" si="16"/>
        <v>2.2990622074517904E-2</v>
      </c>
      <c r="U99" s="32">
        <f t="shared" si="16"/>
        <v>-0.18217629154360962</v>
      </c>
      <c r="V99" s="32">
        <f t="shared" si="16"/>
        <v>-0.22560790476954085</v>
      </c>
      <c r="W99" s="32">
        <f t="shared" si="16"/>
        <v>-0.26164386178565813</v>
      </c>
      <c r="X99" s="32">
        <f t="shared" si="16"/>
        <v>-0.27758049104373461</v>
      </c>
      <c r="Y99" s="32">
        <f t="shared" si="16"/>
        <v>-0.28001796476936913</v>
      </c>
      <c r="Z99" s="32">
        <f t="shared" si="16"/>
        <v>-0.27572538980311634</v>
      </c>
      <c r="AA99" s="32">
        <f t="shared" si="16"/>
        <v>-0.27605356128442815</v>
      </c>
      <c r="AB99" s="32">
        <f t="shared" si="16"/>
        <v>-0.27556343629010882</v>
      </c>
      <c r="AC99" s="32">
        <f t="shared" si="16"/>
        <v>-0.26107373756035401</v>
      </c>
      <c r="AD99" s="32">
        <f t="shared" si="16"/>
        <v>-0.25947469857554423</v>
      </c>
      <c r="AE99" s="32">
        <f t="shared" si="16"/>
        <v>-0.25790121822832301</v>
      </c>
      <c r="AF99" s="32">
        <f t="shared" si="16"/>
        <v>-0.27448265829438695</v>
      </c>
      <c r="AG99" s="32">
        <f t="shared" si="16"/>
        <v>-0.28283296971016592</v>
      </c>
      <c r="AH99" s="32">
        <f t="shared" si="16"/>
        <v>-0.1687874980370693</v>
      </c>
      <c r="AI99" s="32">
        <f t="shared" si="16"/>
        <v>-0.1685570646551641</v>
      </c>
    </row>
    <row r="100" spans="2:35" x14ac:dyDescent="0.3">
      <c r="C100" s="1" t="s">
        <v>126</v>
      </c>
      <c r="D100" s="32">
        <f t="shared" ref="D100:AI100" si="17">D39/SUM(D$38:D$49)</f>
        <v>0</v>
      </c>
      <c r="E100" s="32">
        <f t="shared" si="17"/>
        <v>0</v>
      </c>
      <c r="F100" s="32">
        <f t="shared" si="17"/>
        <v>0</v>
      </c>
      <c r="G100" s="32">
        <f t="shared" si="17"/>
        <v>0</v>
      </c>
      <c r="H100" s="32">
        <f t="shared" si="17"/>
        <v>0</v>
      </c>
      <c r="I100" s="32">
        <f t="shared" si="17"/>
        <v>0</v>
      </c>
      <c r="J100" s="32">
        <f t="shared" si="17"/>
        <v>0</v>
      </c>
      <c r="K100" s="32">
        <f t="shared" si="17"/>
        <v>0</v>
      </c>
      <c r="L100" s="32">
        <f t="shared" si="17"/>
        <v>0</v>
      </c>
      <c r="M100" s="32">
        <f t="shared" si="17"/>
        <v>0</v>
      </c>
      <c r="N100" s="32">
        <f t="shared" si="17"/>
        <v>0</v>
      </c>
      <c r="O100" s="32">
        <f t="shared" si="17"/>
        <v>0</v>
      </c>
      <c r="P100" s="32">
        <f t="shared" si="17"/>
        <v>0</v>
      </c>
      <c r="Q100" s="32">
        <f t="shared" si="17"/>
        <v>0</v>
      </c>
      <c r="R100" s="32">
        <f t="shared" si="17"/>
        <v>0</v>
      </c>
      <c r="S100" s="32">
        <f t="shared" si="17"/>
        <v>0</v>
      </c>
      <c r="T100" s="32">
        <f t="shared" si="17"/>
        <v>1.7378865447462543E-2</v>
      </c>
      <c r="U100" s="32">
        <f t="shared" si="17"/>
        <v>2.2645382095763795E-2</v>
      </c>
      <c r="V100" s="32">
        <f t="shared" si="17"/>
        <v>2.2412902824726692E-2</v>
      </c>
      <c r="W100" s="32">
        <f t="shared" si="17"/>
        <v>2.2093671512372917E-2</v>
      </c>
      <c r="X100" s="32">
        <f t="shared" si="17"/>
        <v>2.1892877141046044E-2</v>
      </c>
      <c r="Y100" s="32">
        <f t="shared" si="17"/>
        <v>2.170642092952255E-2</v>
      </c>
      <c r="Z100" s="32">
        <f t="shared" si="17"/>
        <v>2.1437618152467922E-2</v>
      </c>
      <c r="AA100" s="32">
        <f t="shared" si="17"/>
        <v>2.1260251528240133E-2</v>
      </c>
      <c r="AB100" s="32">
        <f t="shared" si="17"/>
        <v>2.1085731324693258E-2</v>
      </c>
      <c r="AC100" s="32">
        <f t="shared" si="17"/>
        <v>2.0666636719768053E-2</v>
      </c>
      <c r="AD100" s="32">
        <f t="shared" si="17"/>
        <v>2.0500140940606003E-2</v>
      </c>
      <c r="AE100" s="32">
        <f t="shared" si="17"/>
        <v>2.0336306388168277E-2</v>
      </c>
      <c r="AF100" s="32">
        <f t="shared" si="17"/>
        <v>4.0473330778918383E-2</v>
      </c>
      <c r="AG100" s="32">
        <f t="shared" si="17"/>
        <v>5.6183042428790235E-2</v>
      </c>
      <c r="AH100" s="32">
        <f t="shared" si="17"/>
        <v>5.5950914677100359E-2</v>
      </c>
      <c r="AI100" s="32">
        <f t="shared" si="17"/>
        <v>5.5525766380207502E-2</v>
      </c>
    </row>
    <row r="101" spans="2:35" x14ac:dyDescent="0.3">
      <c r="C101" s="1" t="s">
        <v>127</v>
      </c>
      <c r="D101" s="32">
        <f t="shared" ref="D101:AI101" si="18">D40/SUM(D$38:D$49)</f>
        <v>7.9683583730085911E-3</v>
      </c>
      <c r="E101" s="32">
        <f t="shared" si="18"/>
        <v>8.9337248205962477E-3</v>
      </c>
      <c r="F101" s="32">
        <f t="shared" si="18"/>
        <v>9.8869158394508678E-3</v>
      </c>
      <c r="G101" s="32">
        <f t="shared" si="18"/>
        <v>2.5343030653425143E-2</v>
      </c>
      <c r="H101" s="32">
        <f t="shared" si="18"/>
        <v>4.1831175890886176E-2</v>
      </c>
      <c r="I101" s="32">
        <f t="shared" si="18"/>
        <v>5.8005509550190036E-2</v>
      </c>
      <c r="J101" s="32">
        <f t="shared" si="18"/>
        <v>5.7457910985011698E-2</v>
      </c>
      <c r="K101" s="32">
        <f t="shared" si="18"/>
        <v>5.6934956850789212E-2</v>
      </c>
      <c r="L101" s="32">
        <f t="shared" si="18"/>
        <v>6.447236194493583E-2</v>
      </c>
      <c r="M101" s="32">
        <f t="shared" si="18"/>
        <v>6.3896056181441535E-2</v>
      </c>
      <c r="N101" s="32">
        <f t="shared" si="18"/>
        <v>6.302975432746917E-2</v>
      </c>
      <c r="O101" s="32">
        <f t="shared" si="18"/>
        <v>5.7002526094986988E-2</v>
      </c>
      <c r="P101" s="32">
        <f t="shared" si="18"/>
        <v>5.3246945981888984E-2</v>
      </c>
      <c r="Q101" s="32">
        <f t="shared" si="18"/>
        <v>4.2021120428921296E-2</v>
      </c>
      <c r="R101" s="32">
        <f t="shared" si="18"/>
        <v>4.1751898368085474E-2</v>
      </c>
      <c r="S101" s="32">
        <f t="shared" si="18"/>
        <v>4.1049981189609425E-2</v>
      </c>
      <c r="T101" s="32">
        <f t="shared" si="18"/>
        <v>3.702171777366553E-2</v>
      </c>
      <c r="U101" s="32">
        <f t="shared" si="18"/>
        <v>9.7487401153321107E-2</v>
      </c>
      <c r="V101" s="32">
        <f t="shared" si="18"/>
        <v>9.7266922747420992E-2</v>
      </c>
      <c r="W101" s="32">
        <f t="shared" si="18"/>
        <v>9.606830035643113E-2</v>
      </c>
      <c r="X101" s="32">
        <f t="shared" si="18"/>
        <v>9.3676328473261739E-2</v>
      </c>
      <c r="Y101" s="32">
        <f t="shared" si="18"/>
        <v>9.2962855853647455E-2</v>
      </c>
      <c r="Z101" s="32">
        <f t="shared" si="18"/>
        <v>9.231288301137873E-2</v>
      </c>
      <c r="AA101" s="32">
        <f t="shared" si="18"/>
        <v>9.1880515819698985E-2</v>
      </c>
      <c r="AB101" s="32">
        <f t="shared" si="18"/>
        <v>9.0930879034454654E-2</v>
      </c>
      <c r="AC101" s="32">
        <f t="shared" si="18"/>
        <v>8.9917891003165121E-2</v>
      </c>
      <c r="AD101" s="32">
        <f t="shared" si="18"/>
        <v>8.8964657470534739E-2</v>
      </c>
      <c r="AE101" s="32">
        <f t="shared" si="18"/>
        <v>8.8026660183317493E-2</v>
      </c>
      <c r="AF101" s="32">
        <f t="shared" si="18"/>
        <v>8.5658197882192019E-2</v>
      </c>
      <c r="AG101" s="32">
        <f t="shared" si="18"/>
        <v>8.3255549026477943E-2</v>
      </c>
      <c r="AH101" s="32">
        <f t="shared" si="18"/>
        <v>8.9607345698041352E-2</v>
      </c>
      <c r="AI101" s="32">
        <f t="shared" si="18"/>
        <v>9.5286181234605999E-2</v>
      </c>
    </row>
    <row r="102" spans="2:35" x14ac:dyDescent="0.3">
      <c r="C102" s="1" t="s">
        <v>128</v>
      </c>
      <c r="D102" s="32">
        <f t="shared" ref="D102:AI102" si="19">D41/SUM(D$38:D$49)</f>
        <v>0.15776912816713118</v>
      </c>
      <c r="E102" s="32">
        <f t="shared" si="19"/>
        <v>9.8750405510713721E-2</v>
      </c>
      <c r="F102" s="32">
        <f t="shared" si="19"/>
        <v>0.26691586320365607</v>
      </c>
      <c r="G102" s="32">
        <f t="shared" si="19"/>
        <v>0.22806090436089563</v>
      </c>
      <c r="H102" s="32">
        <f t="shared" si="19"/>
        <v>6.9263848388453161E-2</v>
      </c>
      <c r="I102" s="32">
        <f t="shared" si="19"/>
        <v>5.5981543089733818E-3</v>
      </c>
      <c r="J102" s="32">
        <f t="shared" si="19"/>
        <v>0</v>
      </c>
      <c r="K102" s="32">
        <f t="shared" si="19"/>
        <v>0</v>
      </c>
      <c r="L102" s="32">
        <f t="shared" si="19"/>
        <v>0</v>
      </c>
      <c r="M102" s="32">
        <f t="shared" si="19"/>
        <v>0</v>
      </c>
      <c r="N102" s="32">
        <f t="shared" si="19"/>
        <v>0</v>
      </c>
      <c r="O102" s="32">
        <f t="shared" si="19"/>
        <v>0</v>
      </c>
      <c r="P102" s="32">
        <f t="shared" si="19"/>
        <v>0</v>
      </c>
      <c r="Q102" s="32">
        <f t="shared" si="19"/>
        <v>0</v>
      </c>
      <c r="R102" s="32">
        <f t="shared" si="19"/>
        <v>0</v>
      </c>
      <c r="S102" s="32">
        <f t="shared" si="19"/>
        <v>0</v>
      </c>
      <c r="T102" s="32">
        <f t="shared" si="19"/>
        <v>0</v>
      </c>
      <c r="U102" s="32">
        <f t="shared" si="19"/>
        <v>0</v>
      </c>
      <c r="V102" s="32">
        <f t="shared" si="19"/>
        <v>0</v>
      </c>
      <c r="W102" s="32">
        <f t="shared" si="19"/>
        <v>0</v>
      </c>
      <c r="X102" s="32">
        <f t="shared" si="19"/>
        <v>0</v>
      </c>
      <c r="Y102" s="32">
        <f t="shared" si="19"/>
        <v>0</v>
      </c>
      <c r="Z102" s="32">
        <f t="shared" si="19"/>
        <v>0</v>
      </c>
      <c r="AA102" s="32">
        <f t="shared" si="19"/>
        <v>0</v>
      </c>
      <c r="AB102" s="32">
        <f t="shared" si="19"/>
        <v>0</v>
      </c>
      <c r="AC102" s="32">
        <f t="shared" si="19"/>
        <v>0</v>
      </c>
      <c r="AD102" s="32">
        <f t="shared" si="19"/>
        <v>0</v>
      </c>
      <c r="AE102" s="32">
        <f t="shared" si="19"/>
        <v>0</v>
      </c>
      <c r="AF102" s="32">
        <f t="shared" si="19"/>
        <v>0</v>
      </c>
      <c r="AG102" s="32">
        <f t="shared" si="19"/>
        <v>0</v>
      </c>
      <c r="AH102" s="32">
        <f t="shared" si="19"/>
        <v>0</v>
      </c>
      <c r="AI102" s="32">
        <f t="shared" si="19"/>
        <v>0</v>
      </c>
    </row>
    <row r="103" spans="2:35" x14ac:dyDescent="0.3">
      <c r="C103" s="1" t="s">
        <v>129</v>
      </c>
      <c r="D103" s="42">
        <f t="shared" ref="D103:AI103" si="20">D42/SUM(D$38:D$49)</f>
        <v>5.4223619898908261E-2</v>
      </c>
      <c r="E103" s="32">
        <f t="shared" si="20"/>
        <v>5.4038053597849946E-2</v>
      </c>
      <c r="F103" s="32">
        <f t="shared" si="20"/>
        <v>5.3823318817269948E-2</v>
      </c>
      <c r="G103" s="32">
        <f t="shared" si="20"/>
        <v>4.5988254942365914E-2</v>
      </c>
      <c r="H103" s="32">
        <f t="shared" si="20"/>
        <v>4.2756431994638258E-2</v>
      </c>
      <c r="I103" s="32">
        <f t="shared" si="20"/>
        <v>3.9126742512746449E-2</v>
      </c>
      <c r="J103" s="32">
        <f t="shared" si="20"/>
        <v>3.6021553928701391E-2</v>
      </c>
      <c r="K103" s="32">
        <f t="shared" si="20"/>
        <v>3.2982788991708131E-2</v>
      </c>
      <c r="L103" s="32">
        <f t="shared" si="20"/>
        <v>3.0446583765828879E-2</v>
      </c>
      <c r="M103" s="32">
        <f t="shared" si="20"/>
        <v>2.4405787143898766E-2</v>
      </c>
      <c r="N103" s="32">
        <f t="shared" si="20"/>
        <v>1.8384464368809725E-2</v>
      </c>
      <c r="O103" s="32">
        <f t="shared" si="20"/>
        <v>1.2583082195395169E-2</v>
      </c>
      <c r="P103" s="32">
        <f t="shared" si="20"/>
        <v>0</v>
      </c>
      <c r="Q103" s="32">
        <f t="shared" si="20"/>
        <v>0</v>
      </c>
      <c r="R103" s="32">
        <f t="shared" si="20"/>
        <v>0</v>
      </c>
      <c r="S103" s="32">
        <f t="shared" si="20"/>
        <v>0</v>
      </c>
      <c r="T103" s="32">
        <f t="shared" si="20"/>
        <v>0</v>
      </c>
      <c r="U103" s="32">
        <f t="shared" si="20"/>
        <v>0</v>
      </c>
      <c r="V103" s="32">
        <f t="shared" si="20"/>
        <v>0</v>
      </c>
      <c r="W103" s="32">
        <f t="shared" si="20"/>
        <v>0</v>
      </c>
      <c r="X103" s="32">
        <f t="shared" si="20"/>
        <v>0</v>
      </c>
      <c r="Y103" s="32">
        <f t="shared" si="20"/>
        <v>0</v>
      </c>
      <c r="Z103" s="32">
        <f t="shared" si="20"/>
        <v>0</v>
      </c>
      <c r="AA103" s="32">
        <f t="shared" si="20"/>
        <v>0</v>
      </c>
      <c r="AB103" s="32">
        <f t="shared" si="20"/>
        <v>0</v>
      </c>
      <c r="AC103" s="32">
        <f t="shared" si="20"/>
        <v>0</v>
      </c>
      <c r="AD103" s="32">
        <f t="shared" si="20"/>
        <v>0</v>
      </c>
      <c r="AE103" s="32">
        <f t="shared" si="20"/>
        <v>0</v>
      </c>
      <c r="AF103" s="32">
        <f t="shared" si="20"/>
        <v>0</v>
      </c>
      <c r="AG103" s="32">
        <f t="shared" si="20"/>
        <v>0</v>
      </c>
      <c r="AH103" s="32">
        <f t="shared" si="20"/>
        <v>0</v>
      </c>
      <c r="AI103" s="32">
        <f t="shared" si="20"/>
        <v>0</v>
      </c>
    </row>
    <row r="104" spans="2:35" x14ac:dyDescent="0.3">
      <c r="C104" s="1" t="s">
        <v>130</v>
      </c>
      <c r="D104" s="42">
        <f t="shared" ref="D104:AI104" si="21">D43/SUM(D$38:D$49)</f>
        <v>0.10360524232127187</v>
      </c>
      <c r="E104" s="32">
        <f t="shared" si="21"/>
        <v>0.10382429509197703</v>
      </c>
      <c r="F104" s="32">
        <f t="shared" si="21"/>
        <v>0.10398305672950318</v>
      </c>
      <c r="G104" s="32">
        <f t="shared" si="21"/>
        <v>8.8846236680383203E-2</v>
      </c>
      <c r="H104" s="32">
        <f t="shared" si="21"/>
        <v>8.7989694791726511E-2</v>
      </c>
      <c r="I104" s="32">
        <f t="shared" si="21"/>
        <v>8.7151115215956754E-2</v>
      </c>
      <c r="J104" s="32">
        <f t="shared" si="21"/>
        <v>8.63283687903839E-2</v>
      </c>
      <c r="K104" s="32">
        <f t="shared" si="21"/>
        <v>8.5542649703391774E-2</v>
      </c>
      <c r="L104" s="32">
        <f t="shared" si="21"/>
        <v>8.477110408704501E-2</v>
      </c>
      <c r="M104" s="32">
        <f t="shared" si="21"/>
        <v>8.4013351859743887E-2</v>
      </c>
      <c r="N104" s="32">
        <f t="shared" si="21"/>
        <v>8.2874299986685315E-2</v>
      </c>
      <c r="O104" s="32">
        <f t="shared" si="21"/>
        <v>8.2149933813934845E-2</v>
      </c>
      <c r="P104" s="32">
        <f t="shared" si="21"/>
        <v>8.1398731901450735E-2</v>
      </c>
      <c r="Q104" s="32">
        <f t="shared" si="21"/>
        <v>8.0661143899279808E-2</v>
      </c>
      <c r="R104" s="32">
        <f t="shared" si="21"/>
        <v>7.9938153074510174E-2</v>
      </c>
      <c r="S104" s="32">
        <f t="shared" si="21"/>
        <v>7.8867953123823831E-2</v>
      </c>
      <c r="T104" s="32">
        <f t="shared" si="21"/>
        <v>7.8175321884023485E-2</v>
      </c>
      <c r="U104" s="32">
        <f t="shared" si="21"/>
        <v>7.685500252815472E-2</v>
      </c>
      <c r="V104" s="32">
        <f t="shared" si="21"/>
        <v>7.6066003036437499E-2</v>
      </c>
      <c r="W104" s="32">
        <f t="shared" si="21"/>
        <v>7.4982580234637858E-2</v>
      </c>
      <c r="X104" s="32">
        <f t="shared" si="21"/>
        <v>7.4301114501328258E-2</v>
      </c>
      <c r="Y104" s="32">
        <f t="shared" si="21"/>
        <v>7.3668310314256968E-2</v>
      </c>
      <c r="Z104" s="32">
        <f t="shared" si="21"/>
        <v>7.2756034335748621E-2</v>
      </c>
      <c r="AA104" s="32">
        <f t="shared" si="21"/>
        <v>7.2154078833483751E-2</v>
      </c>
      <c r="AB104" s="32">
        <f t="shared" si="21"/>
        <v>7.1561783652590333E-2</v>
      </c>
      <c r="AC104" s="32">
        <f t="shared" si="21"/>
        <v>7.013943993655794E-2</v>
      </c>
      <c r="AD104" s="32">
        <f t="shared" si="21"/>
        <v>6.957437843861923E-2</v>
      </c>
      <c r="AE104" s="32">
        <f t="shared" si="21"/>
        <v>6.9018348741767446E-2</v>
      </c>
      <c r="AF104" s="32">
        <f t="shared" si="21"/>
        <v>6.842805665985878E-2</v>
      </c>
      <c r="AG104" s="32">
        <f t="shared" si="21"/>
        <v>6.7600685162374344E-2</v>
      </c>
      <c r="AH104" s="32">
        <f t="shared" si="21"/>
        <v>6.7321383893146597E-2</v>
      </c>
      <c r="AI104" s="32">
        <f t="shared" si="21"/>
        <v>6.6809836014585178E-2</v>
      </c>
    </row>
    <row r="105" spans="2:35" x14ac:dyDescent="0.3">
      <c r="C105" s="1" t="s">
        <v>131</v>
      </c>
      <c r="D105" s="42">
        <f>D44/SUM(D$38:D$49)</f>
        <v>0.31210740670059867</v>
      </c>
      <c r="E105" s="32">
        <f t="shared" ref="E105:AI105" si="22">E44/SUM(E$38:E$49)</f>
        <v>0.33432858089761475</v>
      </c>
      <c r="F105" s="32">
        <f t="shared" si="22"/>
        <v>0.13309579703627164</v>
      </c>
      <c r="G105" s="32">
        <f t="shared" si="22"/>
        <v>0.1846415866199923</v>
      </c>
      <c r="H105" s="32">
        <f t="shared" si="22"/>
        <v>0.27885155175254017</v>
      </c>
      <c r="I105" s="32">
        <f t="shared" si="22"/>
        <v>0.27916883933289582</v>
      </c>
      <c r="J105" s="32">
        <f t="shared" si="22"/>
        <v>0.23813750974252909</v>
      </c>
      <c r="K105" s="32">
        <f t="shared" si="22"/>
        <v>0.20865821471436483</v>
      </c>
      <c r="L105" s="32">
        <f t="shared" si="22"/>
        <v>0.17121202272350738</v>
      </c>
      <c r="M105" s="32">
        <f t="shared" si="22"/>
        <v>0.14553817987238588</v>
      </c>
      <c r="N105" s="32">
        <f t="shared" si="22"/>
        <v>0.11180426667988144</v>
      </c>
      <c r="O105" s="32">
        <f t="shared" si="22"/>
        <v>0.11836931529424791</v>
      </c>
      <c r="P105" s="32">
        <f t="shared" si="22"/>
        <v>9.6153871316381923E-2</v>
      </c>
      <c r="Q105" s="32">
        <f t="shared" si="22"/>
        <v>7.0290938153162785E-2</v>
      </c>
      <c r="R105" s="32">
        <f t="shared" si="22"/>
        <v>4.2153783320645316E-2</v>
      </c>
      <c r="S105" s="32">
        <f t="shared" si="22"/>
        <v>2.2928800118827686E-2</v>
      </c>
      <c r="T105" s="32">
        <f t="shared" si="22"/>
        <v>0</v>
      </c>
      <c r="U105" s="32">
        <f t="shared" si="22"/>
        <v>0</v>
      </c>
      <c r="V105" s="32">
        <f t="shared" si="22"/>
        <v>0</v>
      </c>
      <c r="W105" s="32">
        <f t="shared" si="22"/>
        <v>0</v>
      </c>
      <c r="X105" s="32">
        <f t="shared" si="22"/>
        <v>0</v>
      </c>
      <c r="Y105" s="32">
        <f t="shared" si="22"/>
        <v>0</v>
      </c>
      <c r="Z105" s="32">
        <f t="shared" si="22"/>
        <v>0</v>
      </c>
      <c r="AA105" s="32">
        <f t="shared" si="22"/>
        <v>0</v>
      </c>
      <c r="AB105" s="32">
        <f t="shared" si="22"/>
        <v>0</v>
      </c>
      <c r="AC105" s="32">
        <f t="shared" si="22"/>
        <v>0</v>
      </c>
      <c r="AD105" s="32">
        <f t="shared" si="22"/>
        <v>0</v>
      </c>
      <c r="AE105" s="32">
        <f t="shared" si="22"/>
        <v>0</v>
      </c>
      <c r="AF105" s="32">
        <f t="shared" si="22"/>
        <v>0</v>
      </c>
      <c r="AG105" s="32">
        <f t="shared" si="22"/>
        <v>0</v>
      </c>
      <c r="AH105" s="32">
        <f t="shared" si="22"/>
        <v>0</v>
      </c>
      <c r="AI105" s="32">
        <f t="shared" si="22"/>
        <v>0</v>
      </c>
    </row>
    <row r="106" spans="2:35" x14ac:dyDescent="0.3">
      <c r="C106" s="37" t="s">
        <v>132</v>
      </c>
      <c r="D106" s="42">
        <f>D45/SUM(D$38:D$49)</f>
        <v>7.4445202686127254E-2</v>
      </c>
      <c r="E106" s="32">
        <f t="shared" ref="E106:AI106" si="23">E45/SUM(E$38:E$49)</f>
        <v>8.767960293557614E-2</v>
      </c>
      <c r="F106" s="32">
        <f t="shared" si="23"/>
        <v>0.10656847325331367</v>
      </c>
      <c r="G106" s="32">
        <f t="shared" si="23"/>
        <v>0.10931853343583361</v>
      </c>
      <c r="H106" s="32">
        <f t="shared" si="23"/>
        <v>0.12635179247824832</v>
      </c>
      <c r="I106" s="32">
        <f t="shared" si="23"/>
        <v>0.14306239581127822</v>
      </c>
      <c r="J106" s="32">
        <f t="shared" si="23"/>
        <v>0.15945748765309326</v>
      </c>
      <c r="K106" s="32">
        <f t="shared" si="23"/>
        <v>0.17559033654675435</v>
      </c>
      <c r="L106" s="32">
        <f t="shared" si="23"/>
        <v>0.19143216736028246</v>
      </c>
      <c r="M106" s="32">
        <f t="shared" si="23"/>
        <v>0.20699078415382666</v>
      </c>
      <c r="N106" s="32">
        <f t="shared" si="23"/>
        <v>0.21902975607304789</v>
      </c>
      <c r="O106" s="32">
        <f t="shared" si="23"/>
        <v>0.21711531762650188</v>
      </c>
      <c r="P106" s="32">
        <f t="shared" si="23"/>
        <v>0.22708161873664681</v>
      </c>
      <c r="Q106" s="32">
        <f t="shared" si="23"/>
        <v>0.2368673021896576</v>
      </c>
      <c r="R106" s="32">
        <f t="shared" si="23"/>
        <v>0.24648139652777448</v>
      </c>
      <c r="S106" s="32">
        <f t="shared" si="23"/>
        <v>0.25476161409124348</v>
      </c>
      <c r="T106" s="32">
        <f t="shared" si="23"/>
        <v>0.26400263127855772</v>
      </c>
      <c r="U106" s="32">
        <f t="shared" si="23"/>
        <v>0.2708283502354723</v>
      </c>
      <c r="V106" s="32">
        <f t="shared" si="23"/>
        <v>0.2792166720027156</v>
      </c>
      <c r="W106" s="32">
        <f t="shared" si="23"/>
        <v>0.28624932430475764</v>
      </c>
      <c r="X106" s="32">
        <f t="shared" si="23"/>
        <v>0.29455732937345153</v>
      </c>
      <c r="Y106" s="32">
        <f t="shared" si="23"/>
        <v>0.30286527451081841</v>
      </c>
      <c r="Z106" s="32">
        <f t="shared" si="23"/>
        <v>0.30979739277361112</v>
      </c>
      <c r="AA106" s="32">
        <f t="shared" si="23"/>
        <v>0.31782853247051029</v>
      </c>
      <c r="AB106" s="32">
        <f t="shared" si="23"/>
        <v>0.32572687432990349</v>
      </c>
      <c r="AC106" s="32">
        <f t="shared" si="23"/>
        <v>0.32955128800278444</v>
      </c>
      <c r="AD106" s="32">
        <f t="shared" si="23"/>
        <v>0.33711184800097427</v>
      </c>
      <c r="AE106" s="32">
        <f t="shared" si="23"/>
        <v>0.34455156190673281</v>
      </c>
      <c r="AF106" s="32">
        <f t="shared" si="23"/>
        <v>0.35165191919230115</v>
      </c>
      <c r="AG106" s="32">
        <f t="shared" si="23"/>
        <v>0.35732577129133164</v>
      </c>
      <c r="AH106" s="32">
        <f t="shared" si="23"/>
        <v>0.31789215933495751</v>
      </c>
      <c r="AI106" s="32">
        <f t="shared" si="23"/>
        <v>0.31665377739916112</v>
      </c>
    </row>
    <row r="107" spans="2:35" x14ac:dyDescent="0.3">
      <c r="C107" s="37" t="s">
        <v>133</v>
      </c>
      <c r="D107" s="42">
        <f>D46/SUM(D$38:D$49)</f>
        <v>0</v>
      </c>
      <c r="E107" s="32">
        <f t="shared" ref="E107:AI107" si="24">E46/SUM(E$38:E$49)</f>
        <v>0</v>
      </c>
      <c r="F107" s="32">
        <f t="shared" si="24"/>
        <v>0</v>
      </c>
      <c r="G107" s="32">
        <f t="shared" si="24"/>
        <v>0</v>
      </c>
      <c r="H107" s="32">
        <f t="shared" si="24"/>
        <v>0</v>
      </c>
      <c r="I107" s="32">
        <f t="shared" si="24"/>
        <v>0</v>
      </c>
      <c r="J107" s="32">
        <f t="shared" si="24"/>
        <v>0</v>
      </c>
      <c r="K107" s="32">
        <f t="shared" si="24"/>
        <v>0</v>
      </c>
      <c r="L107" s="32">
        <f t="shared" si="24"/>
        <v>0</v>
      </c>
      <c r="M107" s="32">
        <f t="shared" si="24"/>
        <v>0</v>
      </c>
      <c r="N107" s="32">
        <f t="shared" si="24"/>
        <v>0</v>
      </c>
      <c r="O107" s="32">
        <f t="shared" si="24"/>
        <v>0</v>
      </c>
      <c r="P107" s="32">
        <f t="shared" si="24"/>
        <v>0</v>
      </c>
      <c r="Q107" s="32">
        <f t="shared" si="24"/>
        <v>0</v>
      </c>
      <c r="R107" s="32">
        <f t="shared" si="24"/>
        <v>0</v>
      </c>
      <c r="S107" s="32">
        <f t="shared" si="24"/>
        <v>0</v>
      </c>
      <c r="T107" s="32">
        <f t="shared" si="24"/>
        <v>0</v>
      </c>
      <c r="U107" s="32">
        <f t="shared" si="24"/>
        <v>0</v>
      </c>
      <c r="V107" s="32">
        <f t="shared" si="24"/>
        <v>0</v>
      </c>
      <c r="W107" s="32">
        <f t="shared" si="24"/>
        <v>0</v>
      </c>
      <c r="X107" s="32">
        <f t="shared" si="24"/>
        <v>0</v>
      </c>
      <c r="Y107" s="32">
        <f t="shared" si="24"/>
        <v>0</v>
      </c>
      <c r="Z107" s="32">
        <f t="shared" si="24"/>
        <v>0</v>
      </c>
      <c r="AA107" s="32">
        <f t="shared" si="24"/>
        <v>0</v>
      </c>
      <c r="AB107" s="32">
        <f t="shared" si="24"/>
        <v>0</v>
      </c>
      <c r="AC107" s="32">
        <f t="shared" si="24"/>
        <v>0</v>
      </c>
      <c r="AD107" s="32">
        <f t="shared" si="24"/>
        <v>0</v>
      </c>
      <c r="AE107" s="32">
        <f t="shared" si="24"/>
        <v>0</v>
      </c>
      <c r="AF107" s="32">
        <f t="shared" si="24"/>
        <v>0</v>
      </c>
      <c r="AG107" s="32">
        <f t="shared" si="24"/>
        <v>0</v>
      </c>
      <c r="AH107" s="32">
        <f t="shared" si="24"/>
        <v>0</v>
      </c>
      <c r="AI107" s="32">
        <f t="shared" si="24"/>
        <v>0</v>
      </c>
    </row>
    <row r="108" spans="2:35" x14ac:dyDescent="0.3">
      <c r="C108" s="37" t="s">
        <v>137</v>
      </c>
      <c r="D108" s="42">
        <f>(D47+D49)/SUM(D$38:D$49)</f>
        <v>0.15968135306593534</v>
      </c>
      <c r="E108" s="32">
        <f t="shared" ref="E108:AI108" si="25">(E47+E49)/SUM(E$38:E$49)</f>
        <v>0.18161654462548826</v>
      </c>
      <c r="F108" s="32">
        <f t="shared" si="25"/>
        <v>0.19274960138447408</v>
      </c>
      <c r="G108" s="32">
        <f t="shared" si="25"/>
        <v>0.19657881472938865</v>
      </c>
      <c r="H108" s="32">
        <f t="shared" si="25"/>
        <v>0.22626401653716646</v>
      </c>
      <c r="I108" s="32">
        <f t="shared" si="25"/>
        <v>0.25538701242781575</v>
      </c>
      <c r="J108" s="32">
        <f t="shared" si="25"/>
        <v>0.28396013949093191</v>
      </c>
      <c r="K108" s="32">
        <f t="shared" si="25"/>
        <v>0.31207776664837883</v>
      </c>
      <c r="L108" s="32">
        <f t="shared" si="25"/>
        <v>0.33968818407943496</v>
      </c>
      <c r="M108" s="32">
        <f t="shared" si="25"/>
        <v>0.36680499332807048</v>
      </c>
      <c r="N108" s="32">
        <f t="shared" si="25"/>
        <v>0.40645155954205836</v>
      </c>
      <c r="O108" s="32">
        <f t="shared" si="25"/>
        <v>0.42359624124928497</v>
      </c>
      <c r="P108" s="32">
        <f t="shared" si="25"/>
        <v>0.453275760116501</v>
      </c>
      <c r="Q108" s="32">
        <f t="shared" si="25"/>
        <v>0.48124176965868504</v>
      </c>
      <c r="R108" s="32">
        <f t="shared" si="25"/>
        <v>0.50068222716148625</v>
      </c>
      <c r="S108" s="32">
        <f t="shared" si="25"/>
        <v>0.5137303873670549</v>
      </c>
      <c r="T108" s="32">
        <f t="shared" si="25"/>
        <v>0.51468624980238653</v>
      </c>
      <c r="U108" s="32">
        <f t="shared" si="25"/>
        <v>0.64771866410899315</v>
      </c>
      <c r="V108" s="32">
        <f t="shared" si="25"/>
        <v>0.6827013925137756</v>
      </c>
      <c r="W108" s="32">
        <f t="shared" si="25"/>
        <v>0.7133153429151039</v>
      </c>
      <c r="X108" s="32">
        <f t="shared" si="25"/>
        <v>0.72290412700258244</v>
      </c>
      <c r="Y108" s="32">
        <f t="shared" si="25"/>
        <v>0.71724063465733057</v>
      </c>
      <c r="Z108" s="32">
        <f t="shared" si="25"/>
        <v>0.70683312146146604</v>
      </c>
      <c r="AA108" s="32">
        <f t="shared" si="25"/>
        <v>0.69905791397898986</v>
      </c>
      <c r="AB108" s="32">
        <f t="shared" si="25"/>
        <v>0.69149707685384643</v>
      </c>
      <c r="AC108" s="32">
        <f t="shared" si="25"/>
        <v>0.67752332313625674</v>
      </c>
      <c r="AD108" s="32">
        <f t="shared" si="25"/>
        <v>0.67063883862409979</v>
      </c>
      <c r="AE108" s="32">
        <f t="shared" si="25"/>
        <v>0.66386439398357877</v>
      </c>
      <c r="AF108" s="32">
        <f t="shared" si="25"/>
        <v>0.65678388898331697</v>
      </c>
      <c r="AG108" s="32">
        <f t="shared" si="25"/>
        <v>0.64784501773806602</v>
      </c>
      <c r="AH108" s="32">
        <f t="shared" si="25"/>
        <v>0.57313523983855952</v>
      </c>
      <c r="AI108" s="32">
        <f t="shared" si="25"/>
        <v>0.56849811530904315</v>
      </c>
    </row>
    <row r="109" spans="2:35" x14ac:dyDescent="0.3">
      <c r="C109" s="37" t="s">
        <v>135</v>
      </c>
      <c r="D109" s="42">
        <f>D48/SUM(D$38:D$49)</f>
        <v>1.1217574265985729E-2</v>
      </c>
      <c r="E109" s="32">
        <f t="shared" ref="E109:AI109" si="26">E48/SUM(E$38:E$49)</f>
        <v>1.1724511120841155E-2</v>
      </c>
      <c r="F109" s="32">
        <f t="shared" si="26"/>
        <v>1.2764238810305119E-2</v>
      </c>
      <c r="G109" s="32">
        <f t="shared" si="26"/>
        <v>1.6707290202575442E-2</v>
      </c>
      <c r="H109" s="32">
        <f t="shared" si="26"/>
        <v>2.2291435087259073E-2</v>
      </c>
      <c r="I109" s="32">
        <f t="shared" si="26"/>
        <v>2.7769448998966315E-2</v>
      </c>
      <c r="J109" s="32">
        <f t="shared" si="26"/>
        <v>3.3144032992331672E-2</v>
      </c>
      <c r="K109" s="32">
        <f t="shared" si="26"/>
        <v>3.8427809442801338E-2</v>
      </c>
      <c r="L109" s="32">
        <f t="shared" si="26"/>
        <v>4.361627262971763E-2</v>
      </c>
      <c r="M109" s="32">
        <f t="shared" si="26"/>
        <v>4.8711978512632821E-2</v>
      </c>
      <c r="N109" s="32">
        <f t="shared" si="26"/>
        <v>5.3462751880044852E-2</v>
      </c>
      <c r="O109" s="32">
        <f t="shared" si="26"/>
        <v>5.8359371340790653E-2</v>
      </c>
      <c r="P109" s="32">
        <f t="shared" si="26"/>
        <v>5.9951662445290932E-2</v>
      </c>
      <c r="Q109" s="32">
        <f t="shared" si="26"/>
        <v>6.1515096716589827E-2</v>
      </c>
      <c r="R109" s="32">
        <f t="shared" si="26"/>
        <v>6.3051516401251242E-2</v>
      </c>
      <c r="S109" s="32">
        <f t="shared" si="26"/>
        <v>6.4267239622163574E-2</v>
      </c>
      <c r="T109" s="32">
        <f t="shared" si="26"/>
        <v>6.5744591739386252E-2</v>
      </c>
      <c r="U109" s="32">
        <f t="shared" si="26"/>
        <v>6.664149142190455E-2</v>
      </c>
      <c r="V109" s="32">
        <f t="shared" si="26"/>
        <v>6.7944011644464355E-2</v>
      </c>
      <c r="W109" s="32">
        <f t="shared" si="26"/>
        <v>6.8934642462354714E-2</v>
      </c>
      <c r="X109" s="32">
        <f t="shared" si="26"/>
        <v>7.0248714552064467E-2</v>
      </c>
      <c r="Y109" s="32">
        <f t="shared" si="26"/>
        <v>7.1574468503793176E-2</v>
      </c>
      <c r="Z109" s="32">
        <f t="shared" si="26"/>
        <v>7.2588340068443905E-2</v>
      </c>
      <c r="AA109" s="32">
        <f t="shared" si="26"/>
        <v>7.3872268653504991E-2</v>
      </c>
      <c r="AB109" s="32">
        <f t="shared" si="26"/>
        <v>7.4761091094620757E-2</v>
      </c>
      <c r="AC109" s="32">
        <f t="shared" si="26"/>
        <v>7.3275158761821627E-2</v>
      </c>
      <c r="AD109" s="32">
        <f t="shared" si="26"/>
        <v>7.2684835100710235E-2</v>
      </c>
      <c r="AE109" s="32">
        <f t="shared" si="26"/>
        <v>7.2103947024758183E-2</v>
      </c>
      <c r="AF109" s="32">
        <f t="shared" si="26"/>
        <v>7.1487264797799613E-2</v>
      </c>
      <c r="AG109" s="32">
        <f t="shared" si="26"/>
        <v>7.0622904063125727E-2</v>
      </c>
      <c r="AH109" s="32">
        <f t="shared" si="26"/>
        <v>6.4880454595263787E-2</v>
      </c>
      <c r="AI109" s="32">
        <f t="shared" si="26"/>
        <v>6.5783388317561142E-2</v>
      </c>
    </row>
    <row r="110" spans="2:35" x14ac:dyDescent="0.3">
      <c r="C110" s="37"/>
      <c r="D110" s="4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</row>
    <row r="112" spans="2:35" x14ac:dyDescent="0.3">
      <c r="D112" s="38">
        <f>SUM(D99:D110)</f>
        <v>1</v>
      </c>
      <c r="E112" s="38">
        <f t="shared" ref="E112:AI112" si="27">SUM(E99:E110)</f>
        <v>0.99999999999999989</v>
      </c>
      <c r="F112" s="38">
        <f t="shared" si="27"/>
        <v>1.0000000000000002</v>
      </c>
      <c r="G112" s="38">
        <f t="shared" si="27"/>
        <v>1</v>
      </c>
      <c r="H112" s="38">
        <f t="shared" si="27"/>
        <v>1</v>
      </c>
      <c r="I112" s="38">
        <f t="shared" si="27"/>
        <v>0.99999999999999989</v>
      </c>
      <c r="J112" s="38">
        <f t="shared" si="27"/>
        <v>1</v>
      </c>
      <c r="K112" s="38">
        <f t="shared" si="27"/>
        <v>1</v>
      </c>
      <c r="L112" s="38">
        <f t="shared" si="27"/>
        <v>1</v>
      </c>
      <c r="M112" s="38">
        <f t="shared" si="27"/>
        <v>0.99999999999999989</v>
      </c>
      <c r="N112" s="38">
        <f t="shared" si="27"/>
        <v>1</v>
      </c>
      <c r="O112" s="38">
        <f t="shared" si="27"/>
        <v>1.0000000000000002</v>
      </c>
      <c r="P112" s="38">
        <f t="shared" si="27"/>
        <v>1</v>
      </c>
      <c r="Q112" s="38">
        <f t="shared" si="27"/>
        <v>0.99999999999999978</v>
      </c>
      <c r="R112" s="38">
        <f t="shared" si="27"/>
        <v>1</v>
      </c>
      <c r="S112" s="38">
        <f t="shared" si="27"/>
        <v>0.99999999999999978</v>
      </c>
      <c r="T112" s="38">
        <f t="shared" si="27"/>
        <v>1</v>
      </c>
      <c r="U112" s="38">
        <f t="shared" si="27"/>
        <v>1</v>
      </c>
      <c r="V112" s="38">
        <f t="shared" si="27"/>
        <v>0.99999999999999989</v>
      </c>
      <c r="W112" s="38">
        <f t="shared" si="27"/>
        <v>1</v>
      </c>
      <c r="X112" s="38">
        <f t="shared" si="27"/>
        <v>0.99999999999999989</v>
      </c>
      <c r="Y112" s="38">
        <f t="shared" si="27"/>
        <v>1</v>
      </c>
      <c r="Z112" s="38">
        <f t="shared" si="27"/>
        <v>1</v>
      </c>
      <c r="AA112" s="38">
        <f t="shared" si="27"/>
        <v>0.99999999999999978</v>
      </c>
      <c r="AB112" s="38">
        <f t="shared" si="27"/>
        <v>1.0000000000000002</v>
      </c>
      <c r="AC112" s="38">
        <f t="shared" si="27"/>
        <v>0.99999999999999989</v>
      </c>
      <c r="AD112" s="38">
        <f t="shared" si="27"/>
        <v>1.0000000000000002</v>
      </c>
      <c r="AE112" s="38">
        <f t="shared" si="27"/>
        <v>1</v>
      </c>
      <c r="AF112" s="38">
        <f t="shared" si="27"/>
        <v>1</v>
      </c>
      <c r="AG112" s="38">
        <f t="shared" si="27"/>
        <v>1</v>
      </c>
      <c r="AH112" s="38">
        <f t="shared" si="27"/>
        <v>0.99999999999999989</v>
      </c>
      <c r="AI112" s="38">
        <f t="shared" si="27"/>
        <v>1</v>
      </c>
    </row>
  </sheetData>
  <pageMargins left="0.7" right="0.7" top="0.75" bottom="0.75" header="0.3" footer="0.3"/>
  <pageSetup paperSize="9" orientation="portrait" r:id="rId1"/>
  <ignoredErrors>
    <ignoredError sqref="D39:AI39 D43:AI43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G33"/>
  <sheetViews>
    <sheetView workbookViewId="0">
      <selection activeCell="B2" sqref="B2:AG33"/>
    </sheetView>
  </sheetViews>
  <sheetFormatPr defaultRowHeight="14.4" x14ac:dyDescent="0.3"/>
  <cols>
    <col min="1" max="1" width="17.77734375" bestFit="1" customWidth="1"/>
    <col min="2" max="2" width="14.21875" bestFit="1" customWidth="1"/>
  </cols>
  <sheetData>
    <row r="1" spans="1:33" x14ac:dyDescent="0.3">
      <c r="A1" s="1" t="s">
        <v>87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3">
      <c r="A2" s="1" t="s">
        <v>23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</row>
    <row r="3" spans="1:33" x14ac:dyDescent="0.3">
      <c r="A3" s="1" t="s">
        <v>88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</row>
    <row r="4" spans="1:33" x14ac:dyDescent="0.3">
      <c r="A4" s="1" t="s">
        <v>89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0.2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</row>
    <row r="5" spans="1:33" x14ac:dyDescent="0.3">
      <c r="A5" s="1" t="s">
        <v>90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0.239467669374055</v>
      </c>
      <c r="AD5" s="8">
        <v>0</v>
      </c>
      <c r="AE5" s="8">
        <v>0</v>
      </c>
      <c r="AF5" s="8">
        <v>0.25</v>
      </c>
      <c r="AG5" s="8">
        <v>1.05323306259453E-2</v>
      </c>
    </row>
    <row r="6" spans="1:33" x14ac:dyDescent="0.3">
      <c r="A6" s="1" t="s">
        <v>24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21.960132704506101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5.77175567365936</v>
      </c>
      <c r="AA6" s="8">
        <v>2.1097114637319598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7" spans="1:33" x14ac:dyDescent="0.3">
      <c r="A7" s="1" t="s">
        <v>25</v>
      </c>
      <c r="B7" s="8">
        <v>5.4779734943999996</v>
      </c>
      <c r="C7" s="8">
        <v>0</v>
      </c>
      <c r="D7" s="8">
        <v>0</v>
      </c>
      <c r="E7" s="8">
        <v>10.7817358176</v>
      </c>
      <c r="F7" s="8">
        <v>10.549454256000001</v>
      </c>
      <c r="G7" s="8">
        <v>10.3171726944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7.1007849179320504</v>
      </c>
      <c r="Q7" s="8">
        <v>9.9325785599999907</v>
      </c>
      <c r="R7" s="8">
        <v>9.6802467556679694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</row>
    <row r="8" spans="1:33" x14ac:dyDescent="0.3">
      <c r="A8" s="1" t="s">
        <v>26</v>
      </c>
      <c r="B8" s="8">
        <v>0</v>
      </c>
      <c r="C8" s="8">
        <v>0</v>
      </c>
      <c r="D8" s="8">
        <v>53.228577606593902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1:33" x14ac:dyDescent="0.3">
      <c r="A9" s="1" t="s">
        <v>27</v>
      </c>
      <c r="B9" s="8">
        <v>70.277163752359101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</row>
    <row r="10" spans="1:33" x14ac:dyDescent="0.3">
      <c r="A10" s="1" t="s">
        <v>28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2.0738860125308398</v>
      </c>
      <c r="T10" s="8">
        <v>0.44704377973367598</v>
      </c>
      <c r="U10" s="8">
        <v>0.339946849937518</v>
      </c>
      <c r="V10" s="8">
        <v>0.33894078265281302</v>
      </c>
      <c r="W10" s="8">
        <v>0.31125359450175</v>
      </c>
      <c r="X10" s="8">
        <v>0.28754401430420001</v>
      </c>
      <c r="Y10" s="8">
        <v>0.201384966339201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</row>
    <row r="11" spans="1:33" x14ac:dyDescent="0.3">
      <c r="A11" s="1" t="s">
        <v>29</v>
      </c>
      <c r="B11" s="8">
        <v>12.6929292929293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</row>
    <row r="12" spans="1:33" x14ac:dyDescent="0.3">
      <c r="A12" s="1" t="s">
        <v>30</v>
      </c>
      <c r="B12" s="8">
        <v>80.322537600000004</v>
      </c>
      <c r="C12" s="8">
        <v>2.5855552000000301</v>
      </c>
      <c r="D12" s="8">
        <v>2.3711104000000298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</row>
    <row r="13" spans="1:33" x14ac:dyDescent="0.3">
      <c r="A13" s="1" t="s">
        <v>31</v>
      </c>
      <c r="B13" s="8">
        <v>0</v>
      </c>
      <c r="C13" s="8">
        <v>0.01</v>
      </c>
      <c r="D13" s="8">
        <v>0.01</v>
      </c>
      <c r="E13" s="8">
        <v>0.2</v>
      </c>
      <c r="F13" s="8">
        <v>0.2</v>
      </c>
      <c r="G13" s="8">
        <v>0.2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0.19054661713809901</v>
      </c>
      <c r="Q13" s="8">
        <v>0.2</v>
      </c>
      <c r="R13" s="8">
        <v>0.2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3.0620303825760899E-2</v>
      </c>
    </row>
    <row r="14" spans="1:33" x14ac:dyDescent="0.3">
      <c r="A14" s="1" t="s">
        <v>32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</row>
    <row r="15" spans="1:33" x14ac:dyDescent="0.3">
      <c r="A15" s="1" t="s">
        <v>91</v>
      </c>
      <c r="B15" s="8">
        <v>0</v>
      </c>
      <c r="C15" s="8">
        <v>0</v>
      </c>
      <c r="D15" s="8">
        <v>0</v>
      </c>
      <c r="E15" s="8">
        <v>0</v>
      </c>
      <c r="F15" s="8">
        <v>0.7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</row>
    <row r="16" spans="1:33" x14ac:dyDescent="0.3">
      <c r="A16" s="1" t="s">
        <v>33</v>
      </c>
      <c r="B16" s="8">
        <v>0</v>
      </c>
      <c r="C16" s="8">
        <v>0</v>
      </c>
      <c r="D16" s="8">
        <v>0</v>
      </c>
      <c r="E16" s="8">
        <v>2.99170317428805</v>
      </c>
      <c r="F16" s="8">
        <v>4.1167582114570601E-3</v>
      </c>
      <c r="G16" s="8">
        <v>4.1167582114581599E-3</v>
      </c>
      <c r="H16" s="8">
        <v>4.1167582114570601E-3</v>
      </c>
      <c r="I16" s="8">
        <v>4.1167582114570601E-3</v>
      </c>
      <c r="J16" s="8">
        <v>4.1167582114581703E-3</v>
      </c>
      <c r="K16" s="8">
        <v>4.1167582114570601E-3</v>
      </c>
      <c r="L16" s="8">
        <v>5.2370789491100703E-2</v>
      </c>
      <c r="M16" s="8">
        <v>4.1167582114559603E-3</v>
      </c>
      <c r="N16" s="8">
        <v>5.9551540820153001E-2</v>
      </c>
      <c r="O16" s="8">
        <v>5.9551540820153001E-2</v>
      </c>
      <c r="P16" s="8">
        <v>5.9551540820154097E-2</v>
      </c>
      <c r="Q16" s="8">
        <v>0.10780557209979399</v>
      </c>
      <c r="R16" s="8">
        <v>5.9551540820150399E-2</v>
      </c>
      <c r="S16" s="8">
        <v>5.9551540820155E-2</v>
      </c>
      <c r="T16" s="8">
        <v>5.9551540820151697E-2</v>
      </c>
      <c r="U16" s="8">
        <v>0.10780557209979499</v>
      </c>
      <c r="V16" s="8">
        <v>5.9551540820155E-2</v>
      </c>
      <c r="W16" s="8">
        <v>5.9551540820150697E-2</v>
      </c>
      <c r="X16" s="8">
        <v>0.10780557209979399</v>
      </c>
      <c r="Y16" s="8">
        <v>5.9551540820155E-2</v>
      </c>
      <c r="Z16" s="8">
        <v>6.6942845167979603E-2</v>
      </c>
      <c r="AA16" s="8">
        <v>0.24127015639820801</v>
      </c>
      <c r="AB16" s="8">
        <v>9.6508062559284694E-2</v>
      </c>
      <c r="AC16" s="8">
        <v>9.6508062559280294E-2</v>
      </c>
      <c r="AD16" s="8">
        <v>9.6508062559284694E-2</v>
      </c>
      <c r="AE16" s="8">
        <v>0.14476209383892599</v>
      </c>
      <c r="AF16" s="8">
        <v>0.211073279950589</v>
      </c>
      <c r="AG16" s="8">
        <v>6.6942845167977397E-2</v>
      </c>
    </row>
    <row r="17" spans="1:33" x14ac:dyDescent="0.3">
      <c r="A17" s="1" t="s">
        <v>34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</row>
    <row r="18" spans="1:33" x14ac:dyDescent="0.3">
      <c r="A18" s="1" t="s">
        <v>35</v>
      </c>
      <c r="B18" s="8">
        <v>0</v>
      </c>
      <c r="C18" s="8">
        <v>0.01</v>
      </c>
      <c r="D18" s="8">
        <v>0.01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</row>
    <row r="19" spans="1:33" x14ac:dyDescent="0.3">
      <c r="A19" s="1" t="s">
        <v>36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</row>
    <row r="20" spans="1:33" x14ac:dyDescent="0.3">
      <c r="A20" s="1" t="s">
        <v>37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</row>
    <row r="21" spans="1:33" x14ac:dyDescent="0.3">
      <c r="A21" s="1" t="s">
        <v>38</v>
      </c>
      <c r="B21" s="8">
        <v>0</v>
      </c>
      <c r="C21" s="8">
        <v>0.31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</row>
    <row r="22" spans="1:33" x14ac:dyDescent="0.3">
      <c r="A22" s="1" t="s">
        <v>39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</row>
    <row r="23" spans="1:33" x14ac:dyDescent="0.3">
      <c r="A23" s="1" t="s">
        <v>40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</row>
    <row r="24" spans="1:33" x14ac:dyDescent="0.3">
      <c r="A24" s="1" t="s">
        <v>41</v>
      </c>
      <c r="B24" s="8">
        <v>0.15</v>
      </c>
      <c r="C24" s="8">
        <v>0.44</v>
      </c>
      <c r="D24" s="8">
        <v>0.63</v>
      </c>
      <c r="E24" s="8">
        <v>0.7</v>
      </c>
      <c r="F24" s="8">
        <v>0.7</v>
      </c>
      <c r="G24" s="8">
        <v>0.7</v>
      </c>
      <c r="H24" s="8">
        <v>0.7</v>
      </c>
      <c r="I24" s="8">
        <v>0.7</v>
      </c>
      <c r="J24" s="8">
        <v>0.7</v>
      </c>
      <c r="K24" s="8">
        <v>0.7</v>
      </c>
      <c r="L24" s="8">
        <v>0.60999999999999899</v>
      </c>
      <c r="M24" s="8">
        <v>0</v>
      </c>
      <c r="N24" s="8">
        <v>0.75</v>
      </c>
      <c r="O24" s="8">
        <v>0.75</v>
      </c>
      <c r="P24" s="8">
        <v>0.75</v>
      </c>
      <c r="Q24" s="8">
        <v>0.75</v>
      </c>
      <c r="R24" s="8">
        <v>0.75</v>
      </c>
      <c r="S24" s="8">
        <v>0.75</v>
      </c>
      <c r="T24" s="8">
        <v>0.75</v>
      </c>
      <c r="U24" s="8">
        <v>0.75</v>
      </c>
      <c r="V24" s="8">
        <v>0.75</v>
      </c>
      <c r="W24" s="8">
        <v>0.75</v>
      </c>
      <c r="X24" s="8">
        <v>0.75</v>
      </c>
      <c r="Y24" s="8">
        <v>0.75</v>
      </c>
      <c r="Z24" s="8">
        <v>0.75</v>
      </c>
      <c r="AA24" s="8">
        <v>0.75</v>
      </c>
      <c r="AB24" s="8">
        <v>0.75</v>
      </c>
      <c r="AC24" s="8">
        <v>0.75</v>
      </c>
      <c r="AD24" s="8">
        <v>0.75</v>
      </c>
      <c r="AE24" s="8">
        <v>0.75</v>
      </c>
      <c r="AF24" s="8">
        <v>0.75</v>
      </c>
      <c r="AG24" s="8">
        <v>0.75</v>
      </c>
    </row>
    <row r="25" spans="1:33" x14ac:dyDescent="0.3">
      <c r="A25" s="1" t="s">
        <v>42</v>
      </c>
      <c r="B25" s="8">
        <v>0.01</v>
      </c>
      <c r="C25" s="8">
        <v>0.02</v>
      </c>
      <c r="D25" s="8">
        <v>0.04</v>
      </c>
      <c r="E25" s="8">
        <v>0.25</v>
      </c>
      <c r="F25" s="8">
        <v>0.25</v>
      </c>
      <c r="G25" s="8">
        <v>0.25</v>
      </c>
      <c r="H25" s="8">
        <v>0.25</v>
      </c>
      <c r="I25" s="8">
        <v>0.25</v>
      </c>
      <c r="J25" s="8">
        <v>0.25</v>
      </c>
      <c r="K25" s="8">
        <v>0.25</v>
      </c>
      <c r="L25" s="8">
        <v>0.25</v>
      </c>
      <c r="M25" s="8">
        <v>0.25</v>
      </c>
      <c r="N25" s="8">
        <v>0.1</v>
      </c>
      <c r="O25" s="8">
        <v>0.1</v>
      </c>
      <c r="P25" s="8">
        <v>0.1</v>
      </c>
      <c r="Q25" s="8">
        <v>0.1</v>
      </c>
      <c r="R25" s="8">
        <v>0.1</v>
      </c>
      <c r="S25" s="8">
        <v>0.1</v>
      </c>
      <c r="T25" s="8">
        <v>0.1</v>
      </c>
      <c r="U25" s="8">
        <v>0.1</v>
      </c>
      <c r="V25" s="8">
        <v>0.1</v>
      </c>
      <c r="W25" s="8">
        <v>0.1</v>
      </c>
      <c r="X25" s="8">
        <v>0.1</v>
      </c>
      <c r="Y25" s="8">
        <v>0.1</v>
      </c>
      <c r="Z25" s="8">
        <v>7.9999999999999502E-2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0.1</v>
      </c>
      <c r="AG25" s="8">
        <v>0.1</v>
      </c>
    </row>
    <row r="26" spans="1:33" x14ac:dyDescent="0.3">
      <c r="A26" s="1" t="s">
        <v>43</v>
      </c>
      <c r="B26" s="8">
        <v>0.75</v>
      </c>
      <c r="C26" s="8">
        <v>0.51</v>
      </c>
      <c r="D26" s="8">
        <v>0.27</v>
      </c>
      <c r="E26" s="8">
        <v>0.85</v>
      </c>
      <c r="F26" s="8">
        <v>0.85</v>
      </c>
      <c r="G26" s="8">
        <v>0.85</v>
      </c>
      <c r="H26" s="8">
        <v>0.85</v>
      </c>
      <c r="I26" s="8">
        <v>0.85</v>
      </c>
      <c r="J26" s="8">
        <v>0.85</v>
      </c>
      <c r="K26" s="8">
        <v>0.85</v>
      </c>
      <c r="L26" s="8">
        <v>0.85</v>
      </c>
      <c r="M26" s="8">
        <v>0.81000000000000105</v>
      </c>
      <c r="N26" s="8">
        <v>0.85</v>
      </c>
      <c r="O26" s="8">
        <v>0.85</v>
      </c>
      <c r="P26" s="8">
        <v>0.85</v>
      </c>
      <c r="Q26" s="8">
        <v>0.85</v>
      </c>
      <c r="R26" s="8">
        <v>0.85</v>
      </c>
      <c r="S26" s="8">
        <v>0.85</v>
      </c>
      <c r="T26" s="8">
        <v>0.85</v>
      </c>
      <c r="U26" s="8">
        <v>0.59517936789034498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0.5</v>
      </c>
      <c r="AG26" s="8">
        <v>0.5</v>
      </c>
    </row>
    <row r="27" spans="1:33" x14ac:dyDescent="0.3">
      <c r="A27" s="1" t="s">
        <v>44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0.35</v>
      </c>
      <c r="N27" s="8">
        <v>0.149999999999999</v>
      </c>
      <c r="O27" s="8">
        <v>0.25</v>
      </c>
      <c r="P27" s="8">
        <v>0.25</v>
      </c>
      <c r="Q27" s="8">
        <v>0.25</v>
      </c>
      <c r="R27" s="8">
        <v>0.25</v>
      </c>
      <c r="S27" s="8">
        <v>0.25</v>
      </c>
      <c r="T27" s="8">
        <v>0.25</v>
      </c>
      <c r="U27" s="8">
        <v>0.25</v>
      </c>
      <c r="V27" s="8">
        <v>0.25</v>
      </c>
      <c r="W27" s="8">
        <v>0.25</v>
      </c>
      <c r="X27" s="8">
        <v>0.25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</row>
    <row r="28" spans="1:33" x14ac:dyDescent="0.3">
      <c r="A28" s="1" t="s">
        <v>45</v>
      </c>
      <c r="B28" s="8">
        <v>99.465987126789898</v>
      </c>
      <c r="C28" s="8">
        <v>1.6677663134117799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</row>
    <row r="29" spans="1:33" x14ac:dyDescent="0.3">
      <c r="A29" s="1" t="s">
        <v>92</v>
      </c>
      <c r="B29" s="8">
        <v>4.0000000000000001E-3</v>
      </c>
      <c r="C29" s="8">
        <v>2E-3</v>
      </c>
      <c r="D29" s="8">
        <v>2E-3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</row>
    <row r="30" spans="1:33" x14ac:dyDescent="0.3">
      <c r="A30" s="1" t="s">
        <v>46</v>
      </c>
      <c r="B30" s="8">
        <v>0.50505050505050497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5.0505050505050497E-2</v>
      </c>
      <c r="J30" s="8">
        <v>0</v>
      </c>
      <c r="K30" s="8">
        <v>0</v>
      </c>
      <c r="L30" s="8">
        <v>0</v>
      </c>
      <c r="M30" s="8">
        <v>0.255255255255255</v>
      </c>
      <c r="N30" s="8">
        <v>0</v>
      </c>
      <c r="O30" s="8">
        <v>0</v>
      </c>
      <c r="P30" s="8">
        <v>2.2522522522522601E-2</v>
      </c>
      <c r="Q30" s="8">
        <v>2.3809523809523701E-2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</row>
    <row r="31" spans="1:33" x14ac:dyDescent="0.3">
      <c r="A31" s="1" t="s">
        <v>47</v>
      </c>
      <c r="B31" s="8">
        <v>7.1717171717171704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</row>
    <row r="32" spans="1:33" x14ac:dyDescent="0.3">
      <c r="A32" s="1" t="s">
        <v>93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</row>
    <row r="33" spans="1:33" x14ac:dyDescent="0.3">
      <c r="A33" s="1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33"/>
  <sheetViews>
    <sheetView topLeftCell="A117" zoomScale="115" zoomScaleNormal="115" workbookViewId="0">
      <pane xSplit="1" topLeftCell="B1" activePane="topRight" state="frozen"/>
      <selection activeCell="A232" sqref="A232"/>
      <selection pane="topRight" activeCell="C136" sqref="C136"/>
    </sheetView>
  </sheetViews>
  <sheetFormatPr defaultRowHeight="14.4" x14ac:dyDescent="0.3"/>
  <cols>
    <col min="1" max="1" width="62.5546875" customWidth="1"/>
    <col min="2" max="2" width="48.44140625" customWidth="1"/>
    <col min="3" max="3" width="20.77734375" bestFit="1" customWidth="1"/>
    <col min="4" max="7" width="15.21875" bestFit="1" customWidth="1"/>
    <col min="8" max="8" width="15.5546875" bestFit="1" customWidth="1"/>
    <col min="9" max="14" width="15.21875" bestFit="1" customWidth="1"/>
    <col min="15" max="22" width="15.5546875" bestFit="1" customWidth="1"/>
    <col min="23" max="23" width="15.5546875" style="3" bestFit="1" customWidth="1"/>
    <col min="24" max="25" width="14.5546875" bestFit="1" customWidth="1"/>
    <col min="26" max="26" width="14.5546875" customWidth="1"/>
    <col min="27" max="27" width="15.21875" customWidth="1"/>
    <col min="28" max="34" width="14.5546875" bestFit="1" customWidth="1"/>
  </cols>
  <sheetData>
    <row r="1" spans="1:34" ht="18.600000000000001" thickBot="1" x14ac:dyDescent="0.4">
      <c r="A1" s="4" t="s">
        <v>86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0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0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9.4" thickBot="1" x14ac:dyDescent="0.35">
      <c r="A3" s="11" t="s">
        <v>11</v>
      </c>
      <c r="B3" s="22"/>
      <c r="C3" s="80">
        <v>2019</v>
      </c>
      <c r="D3" s="80">
        <v>2020</v>
      </c>
      <c r="E3" s="80">
        <v>2021</v>
      </c>
      <c r="F3" s="80">
        <v>2022</v>
      </c>
      <c r="G3" s="80">
        <v>2023</v>
      </c>
      <c r="H3" s="80">
        <v>2024</v>
      </c>
      <c r="I3" s="80">
        <v>2025</v>
      </c>
      <c r="J3" s="80">
        <v>2026</v>
      </c>
      <c r="K3" s="80">
        <v>2027</v>
      </c>
      <c r="L3" s="80">
        <v>2028</v>
      </c>
      <c r="M3" s="80">
        <v>2029</v>
      </c>
      <c r="N3" s="80">
        <v>2030</v>
      </c>
      <c r="O3" s="80">
        <v>2031</v>
      </c>
      <c r="P3" s="80">
        <v>2032</v>
      </c>
      <c r="Q3" s="80">
        <v>2033</v>
      </c>
      <c r="R3" s="80">
        <v>2034</v>
      </c>
      <c r="S3" s="80">
        <v>2035</v>
      </c>
      <c r="T3" s="80">
        <v>2036</v>
      </c>
      <c r="U3" s="80">
        <v>2037</v>
      </c>
      <c r="V3" s="80">
        <v>2038</v>
      </c>
      <c r="W3" s="80">
        <v>2039</v>
      </c>
      <c r="X3" s="80">
        <v>2040</v>
      </c>
      <c r="Y3" s="80">
        <v>2041</v>
      </c>
      <c r="Z3" s="80">
        <v>2042</v>
      </c>
      <c r="AA3" s="80">
        <v>2043</v>
      </c>
      <c r="AB3" s="80">
        <v>2044</v>
      </c>
      <c r="AC3" s="80">
        <v>2045</v>
      </c>
      <c r="AD3" s="80">
        <v>2046</v>
      </c>
      <c r="AE3" s="80">
        <v>2047</v>
      </c>
      <c r="AF3" s="80">
        <v>2048</v>
      </c>
      <c r="AG3" s="80">
        <v>2049</v>
      </c>
      <c r="AH3" s="80">
        <v>2050</v>
      </c>
    </row>
    <row r="4" spans="1:34" x14ac:dyDescent="0.3">
      <c r="A4" s="1" t="s">
        <v>18</v>
      </c>
      <c r="B4" s="1"/>
      <c r="C4" s="8">
        <f>SUM(C6:C13,C17:C20,C21:C24,C25:C37,C14:C15)+SUM(C39:C46,C50:C53,C54:C58,C59:C70,C47:C48)</f>
        <v>3453.5529048490207</v>
      </c>
      <c r="D4" s="8">
        <f t="shared" ref="D4:AH4" si="0">SUM(D6:D13,D17:D20,D21:D24,D25:D37,D14:D15)+SUM(D39:D46,D50:D53,D54:D58,D59:D70,D47:D48)</f>
        <v>3168.7722779488658</v>
      </c>
      <c r="E4" s="8">
        <f t="shared" si="0"/>
        <v>3490.3463620873626</v>
      </c>
      <c r="F4" s="8">
        <f t="shared" si="0"/>
        <v>4201.9669718720725</v>
      </c>
      <c r="G4" s="8">
        <f t="shared" si="0"/>
        <v>4216.9495410842947</v>
      </c>
      <c r="H4" s="8">
        <f t="shared" si="0"/>
        <v>3911.0616200301874</v>
      </c>
      <c r="I4" s="8">
        <f t="shared" si="0"/>
        <v>3712.4644440520456</v>
      </c>
      <c r="J4" s="8">
        <f t="shared" si="0"/>
        <v>3552.7516578805612</v>
      </c>
      <c r="K4" s="8">
        <f t="shared" si="0"/>
        <v>3394.4546304184369</v>
      </c>
      <c r="L4" s="8">
        <f t="shared" si="0"/>
        <v>3218.7668032323681</v>
      </c>
      <c r="M4" s="8">
        <f t="shared" si="0"/>
        <v>3033.4451850402493</v>
      </c>
      <c r="N4" s="8">
        <f t="shared" si="0"/>
        <v>2866.8849826583314</v>
      </c>
      <c r="O4" s="8">
        <f t="shared" si="0"/>
        <v>2729.9091788856213</v>
      </c>
      <c r="P4" s="8">
        <f t="shared" si="0"/>
        <v>2655.927719133354</v>
      </c>
      <c r="Q4" s="8">
        <f t="shared" si="0"/>
        <v>2609.9665527740681</v>
      </c>
      <c r="R4" s="8">
        <f t="shared" si="0"/>
        <v>2601.8541298496075</v>
      </c>
      <c r="S4" s="8">
        <f t="shared" si="0"/>
        <v>2597.952668311771</v>
      </c>
      <c r="T4" s="8">
        <f t="shared" si="0"/>
        <v>1355.0430812969321</v>
      </c>
      <c r="U4" s="8">
        <f t="shared" si="0"/>
        <v>1092.3892916325744</v>
      </c>
      <c r="V4" s="8">
        <f t="shared" si="0"/>
        <v>904.67064626885895</v>
      </c>
      <c r="W4" s="8">
        <f t="shared" si="0"/>
        <v>769.60456151022618</v>
      </c>
      <c r="X4" s="8">
        <f t="shared" si="0"/>
        <v>643.01270671975817</v>
      </c>
      <c r="Y4" s="8">
        <f t="shared" si="0"/>
        <v>548.81206109170967</v>
      </c>
      <c r="Z4" s="8">
        <f t="shared" si="0"/>
        <v>489.87811020221216</v>
      </c>
      <c r="AA4" s="8">
        <f t="shared" si="0"/>
        <v>457.63994126742023</v>
      </c>
      <c r="AB4" s="8">
        <f t="shared" si="0"/>
        <v>522.98814446661981</v>
      </c>
      <c r="AC4" s="8">
        <f t="shared" si="0"/>
        <v>489.22873340197339</v>
      </c>
      <c r="AD4" s="8">
        <f t="shared" si="0"/>
        <v>353.30588888577586</v>
      </c>
      <c r="AE4" s="8">
        <f t="shared" si="0"/>
        <v>319.00390526032584</v>
      </c>
      <c r="AF4" s="8">
        <f t="shared" si="0"/>
        <v>325.09796784528112</v>
      </c>
      <c r="AG4" s="8">
        <f t="shared" si="0"/>
        <v>847.48206001544827</v>
      </c>
      <c r="AH4" s="8">
        <f t="shared" si="0"/>
        <v>831.56353220435426</v>
      </c>
    </row>
    <row r="5" spans="1:34" x14ac:dyDescent="0.3">
      <c r="A5" s="12" t="s"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x14ac:dyDescent="0.3">
      <c r="A6" s="1" t="s">
        <v>23</v>
      </c>
      <c r="B6" s="1" t="s">
        <v>94</v>
      </c>
      <c r="C6" s="8">
        <f>(((Variable!C2)))</f>
        <v>716.77</v>
      </c>
      <c r="D6" s="8">
        <f>(((Variable!D2)))</f>
        <v>728.48</v>
      </c>
      <c r="E6" s="8">
        <f>(((Variable!E2)))</f>
        <v>744.12</v>
      </c>
      <c r="F6" s="8">
        <f>(((Variable!F2)))</f>
        <v>762.27999999999804</v>
      </c>
      <c r="G6" s="8">
        <f>(((Variable!G2)))</f>
        <v>778.26</v>
      </c>
      <c r="H6" s="8">
        <f>(((Variable!H2)))</f>
        <v>791.09</v>
      </c>
      <c r="I6" s="8">
        <f>(((Variable!I2)))</f>
        <v>809.76</v>
      </c>
      <c r="J6" s="8">
        <f>(((Variable!J2)))</f>
        <v>702.27</v>
      </c>
      <c r="K6" s="8">
        <f>(((Variable!K2)))</f>
        <v>592.9</v>
      </c>
      <c r="L6" s="8">
        <f>(((Variable!L2)))</f>
        <v>486.08</v>
      </c>
      <c r="M6" s="8">
        <f>(((Variable!M2)))</f>
        <v>372.5</v>
      </c>
      <c r="N6" s="8">
        <f>(((Variable!N2)))</f>
        <v>259.56</v>
      </c>
      <c r="O6" s="8">
        <f>(((Variable!O2)))</f>
        <v>246.96</v>
      </c>
      <c r="P6" s="8">
        <f>(((Variable!P2)))</f>
        <v>236.88</v>
      </c>
      <c r="Q6" s="8">
        <f>(((Variable!Q2)))</f>
        <v>224.28</v>
      </c>
      <c r="R6" s="8">
        <f>(((Variable!R2)))</f>
        <v>214.2</v>
      </c>
      <c r="S6" s="8">
        <f>(((Variable!S2)))</f>
        <v>204.12</v>
      </c>
      <c r="T6" s="8">
        <f>(((Variable!T2)))</f>
        <v>165.81034173333299</v>
      </c>
      <c r="U6" s="8">
        <f>(((Variable!U2)))</f>
        <v>137.29893396666699</v>
      </c>
      <c r="V6" s="8">
        <f>(((Variable!V2)))</f>
        <v>120.64878780479</v>
      </c>
      <c r="W6" s="8">
        <f>(((Variable!W2)))</f>
        <v>116.870944215744</v>
      </c>
      <c r="X6" s="8">
        <f>(((Variable!X2)))</f>
        <v>114.178383041633</v>
      </c>
      <c r="Y6" s="8">
        <f>(((Variable!Y2)))</f>
        <v>114.67079793293701</v>
      </c>
      <c r="Z6" s="8">
        <f>(((Variable!Z2)))</f>
        <v>120.91449049988699</v>
      </c>
      <c r="AA6" s="8">
        <f>(((Variable!AA2)))</f>
        <v>128.998729630322</v>
      </c>
      <c r="AB6" s="8">
        <f>(((Variable!AB2)))</f>
        <v>149.209327456409</v>
      </c>
      <c r="AC6" s="8">
        <f>(((Variable!AC2)))</f>
        <v>157.91040410287101</v>
      </c>
      <c r="AD6" s="8">
        <f>(((Variable!AD2)))</f>
        <v>143.47148023333401</v>
      </c>
      <c r="AE6" s="8">
        <f>(((Variable!AE2)))</f>
        <v>152.179560630532</v>
      </c>
      <c r="AF6" s="8">
        <f>(((Variable!AF2)))</f>
        <v>164.401028021836</v>
      </c>
      <c r="AG6" s="8">
        <f>(((Variable!AG2)))</f>
        <v>253.67009961702701</v>
      </c>
      <c r="AH6" s="8">
        <f>(((Variable!AH2)))</f>
        <v>261.15966393222197</v>
      </c>
    </row>
    <row r="7" spans="1:34" x14ac:dyDescent="0.3">
      <c r="A7" s="1" t="s">
        <v>88</v>
      </c>
      <c r="B7" s="1" t="s">
        <v>155</v>
      </c>
      <c r="C7" s="8">
        <f>(((Variable!C3)))</f>
        <v>0</v>
      </c>
      <c r="D7" s="8">
        <f>(((Variable!D3)))</f>
        <v>0</v>
      </c>
      <c r="E7" s="8">
        <f>(((Variable!E3)))</f>
        <v>0</v>
      </c>
      <c r="F7" s="8">
        <f>(((Variable!F3)))</f>
        <v>0</v>
      </c>
      <c r="G7" s="8">
        <f>(((Variable!G3)))</f>
        <v>0</v>
      </c>
      <c r="H7" s="8">
        <f>(((Variable!H3)))</f>
        <v>0</v>
      </c>
      <c r="I7" s="8">
        <f>(((Variable!I3)))</f>
        <v>0</v>
      </c>
      <c r="J7" s="8">
        <f>(((Variable!J3)))</f>
        <v>0</v>
      </c>
      <c r="K7" s="8">
        <f>(((Variable!K3)))</f>
        <v>0</v>
      </c>
      <c r="L7" s="8">
        <f>(((Variable!L3)))</f>
        <v>0</v>
      </c>
      <c r="M7" s="8">
        <f>(((Variable!M3)))</f>
        <v>0</v>
      </c>
      <c r="N7" s="8">
        <f>(((Variable!N3)))</f>
        <v>0</v>
      </c>
      <c r="O7" s="8">
        <f>(((Variable!O3)))</f>
        <v>0</v>
      </c>
      <c r="P7" s="8">
        <f>(((Variable!P3)))</f>
        <v>0</v>
      </c>
      <c r="Q7" s="8">
        <f>(((Variable!Q3)))</f>
        <v>0</v>
      </c>
      <c r="R7" s="8">
        <f>(((Variable!R3)))</f>
        <v>0</v>
      </c>
      <c r="S7" s="8">
        <f>(((Variable!S3)))</f>
        <v>0</v>
      </c>
      <c r="T7" s="8">
        <f>(((Variable!T3)))</f>
        <v>0</v>
      </c>
      <c r="U7" s="8">
        <f>(((Variable!U3)))</f>
        <v>0</v>
      </c>
      <c r="V7" s="8">
        <f>(((Variable!V3)))</f>
        <v>0</v>
      </c>
      <c r="W7" s="8">
        <f>(((Variable!W3)))</f>
        <v>0</v>
      </c>
      <c r="X7" s="8">
        <f>(((Variable!X3)))</f>
        <v>0</v>
      </c>
      <c r="Y7" s="8">
        <f>(((Variable!Y3)))</f>
        <v>0</v>
      </c>
      <c r="Z7" s="8">
        <f>(((Variable!Z3)))</f>
        <v>0</v>
      </c>
      <c r="AA7" s="8">
        <f>(((Variable!AA3)))</f>
        <v>0</v>
      </c>
      <c r="AB7" s="8">
        <f>(((Variable!AB3)))</f>
        <v>0</v>
      </c>
      <c r="AC7" s="8">
        <f>(((Variable!AC3)))</f>
        <v>0</v>
      </c>
      <c r="AD7" s="8">
        <f>(((Variable!AD3)))</f>
        <v>0</v>
      </c>
      <c r="AE7" s="8">
        <f>(((Variable!AE3)))</f>
        <v>0</v>
      </c>
      <c r="AF7" s="8">
        <f>(((Variable!AF3)))</f>
        <v>0</v>
      </c>
      <c r="AG7" s="8">
        <f>(((Variable!AG3)))</f>
        <v>0</v>
      </c>
      <c r="AH7" s="8">
        <f>(((Variable!AH3)))</f>
        <v>0</v>
      </c>
    </row>
    <row r="8" spans="1:34" x14ac:dyDescent="0.3">
      <c r="A8" s="1" t="s">
        <v>89</v>
      </c>
      <c r="B8" s="1" t="s">
        <v>95</v>
      </c>
      <c r="C8" s="8">
        <f>(((Variable!C4)))</f>
        <v>0</v>
      </c>
      <c r="D8" s="8">
        <f>(((Variable!D4)))</f>
        <v>0</v>
      </c>
      <c r="E8" s="8">
        <f>(((Variable!E4)))</f>
        <v>0</v>
      </c>
      <c r="F8" s="8">
        <f>(((Variable!F4)))</f>
        <v>0</v>
      </c>
      <c r="G8" s="8">
        <f>(((Variable!G4)))</f>
        <v>0</v>
      </c>
      <c r="H8" s="8">
        <f>(((Variable!H4)))</f>
        <v>0</v>
      </c>
      <c r="I8" s="8">
        <f>(((Variable!I4)))</f>
        <v>0</v>
      </c>
      <c r="J8" s="8">
        <f>(((Variable!J4)))</f>
        <v>0</v>
      </c>
      <c r="K8" s="8">
        <f>(((Variable!K4)))</f>
        <v>0</v>
      </c>
      <c r="L8" s="8">
        <f>(((Variable!L4)))</f>
        <v>0</v>
      </c>
      <c r="M8" s="8">
        <f>(((Variable!M4)))</f>
        <v>0</v>
      </c>
      <c r="N8" s="8">
        <f>(((Variable!N4)))</f>
        <v>0</v>
      </c>
      <c r="O8" s="8">
        <f>(((Variable!O4)))</f>
        <v>0</v>
      </c>
      <c r="P8" s="8">
        <f>(((Variable!P4)))</f>
        <v>0</v>
      </c>
      <c r="Q8" s="8">
        <f>(((Variable!Q4)))</f>
        <v>0</v>
      </c>
      <c r="R8" s="8">
        <f>(((Variable!R4)))</f>
        <v>0</v>
      </c>
      <c r="S8" s="8">
        <f>(((Variable!S4)))</f>
        <v>0.228848395408696</v>
      </c>
      <c r="T8" s="8">
        <f>(((Variable!T4)))</f>
        <v>0.449577216</v>
      </c>
      <c r="U8" s="8">
        <f>(((Variable!U4)))</f>
        <v>0.449577216</v>
      </c>
      <c r="V8" s="8">
        <f>(((Variable!V4)))</f>
        <v>0.449577216</v>
      </c>
      <c r="W8" s="8">
        <f>(((Variable!W4)))</f>
        <v>0.449577216</v>
      </c>
      <c r="X8" s="8">
        <f>(((Variable!X4)))</f>
        <v>0.449577216</v>
      </c>
      <c r="Y8" s="8">
        <f>(((Variable!Y4)))</f>
        <v>0.449577216</v>
      </c>
      <c r="Z8" s="8">
        <f>(((Variable!Z4)))</f>
        <v>0.449577216</v>
      </c>
      <c r="AA8" s="8">
        <f>(((Variable!AA4)))</f>
        <v>0.449577216000001</v>
      </c>
      <c r="AB8" s="8">
        <f>(((Variable!AB4)))</f>
        <v>0.449577216</v>
      </c>
      <c r="AC8" s="8">
        <f>(((Variable!AC4)))</f>
        <v>0.449577216</v>
      </c>
      <c r="AD8" s="8">
        <f>(((Variable!AD4)))</f>
        <v>0.449577216</v>
      </c>
      <c r="AE8" s="8">
        <f>(((Variable!AE4)))</f>
        <v>0.449577216</v>
      </c>
      <c r="AF8" s="8">
        <f>(((Variable!AF4)))</f>
        <v>0.449577216</v>
      </c>
      <c r="AG8" s="8">
        <f>(((Variable!AG4)))</f>
        <v>0.449577216</v>
      </c>
      <c r="AH8" s="8">
        <f>(((Variable!AH4)))</f>
        <v>0.449577216</v>
      </c>
    </row>
    <row r="9" spans="1:34" x14ac:dyDescent="0.3">
      <c r="A9" s="1" t="s">
        <v>90</v>
      </c>
      <c r="B9" s="1" t="s">
        <v>96</v>
      </c>
      <c r="C9" s="8">
        <f>(((Variable!C5)))</f>
        <v>0</v>
      </c>
      <c r="D9" s="8">
        <f>(((Variable!D5)))</f>
        <v>0</v>
      </c>
      <c r="E9" s="8">
        <f>(((Variable!E5)))</f>
        <v>0</v>
      </c>
      <c r="F9" s="8">
        <f>(((Variable!F5)))</f>
        <v>0</v>
      </c>
      <c r="G9" s="8">
        <f>(((Variable!G5)))</f>
        <v>0</v>
      </c>
      <c r="H9" s="8">
        <f>(((Variable!H5)))</f>
        <v>0</v>
      </c>
      <c r="I9" s="8">
        <f>(((Variable!I5)))</f>
        <v>0</v>
      </c>
      <c r="J9" s="8">
        <f>(((Variable!J5)))</f>
        <v>0</v>
      </c>
      <c r="K9" s="8">
        <f>(((Variable!K5)))</f>
        <v>0</v>
      </c>
      <c r="L9" s="8">
        <f>(((Variable!L5)))</f>
        <v>0</v>
      </c>
      <c r="M9" s="8">
        <f>(((Variable!M5)))</f>
        <v>0</v>
      </c>
      <c r="N9" s="8">
        <f>(((Variable!N5)))</f>
        <v>0</v>
      </c>
      <c r="O9" s="8">
        <f>(((Variable!O5)))</f>
        <v>0</v>
      </c>
      <c r="P9" s="8">
        <f>(((Variable!P5)))</f>
        <v>0</v>
      </c>
      <c r="Q9" s="8">
        <f>(((Variable!Q5)))</f>
        <v>0</v>
      </c>
      <c r="R9" s="8">
        <f>(((Variable!R5)))</f>
        <v>0</v>
      </c>
      <c r="S9" s="8">
        <f>(((Variable!S5)))</f>
        <v>0</v>
      </c>
      <c r="T9" s="8">
        <f>(((Variable!T5)))</f>
        <v>0</v>
      </c>
      <c r="U9" s="8">
        <f>(((Variable!U5)))</f>
        <v>0</v>
      </c>
      <c r="V9" s="8">
        <f>(((Variable!V5)))</f>
        <v>0</v>
      </c>
      <c r="W9" s="8">
        <f>(((Variable!W5)))</f>
        <v>0</v>
      </c>
      <c r="X9" s="8">
        <f>(((Variable!X5)))</f>
        <v>0</v>
      </c>
      <c r="Y9" s="8">
        <f>(((Variable!Y5)))</f>
        <v>0</v>
      </c>
      <c r="Z9" s="8">
        <f>(((Variable!Z5)))</f>
        <v>0</v>
      </c>
      <c r="AA9" s="8">
        <f>(((Variable!AA5)))</f>
        <v>0</v>
      </c>
      <c r="AB9" s="8">
        <f>(((Variable!AB5)))</f>
        <v>0</v>
      </c>
      <c r="AC9" s="8">
        <f>(((Variable!AC5)))</f>
        <v>0</v>
      </c>
      <c r="AD9" s="8">
        <f>(((Variable!AD5)))</f>
        <v>0.53829604059598002</v>
      </c>
      <c r="AE9" s="8">
        <f>(((Variable!AE5)))</f>
        <v>0.53829604059598002</v>
      </c>
      <c r="AF9" s="8">
        <f>(((Variable!AF5)))</f>
        <v>0.53829604059598002</v>
      </c>
      <c r="AG9" s="8">
        <f>(((Variable!AG5)))</f>
        <v>1.10026756059598</v>
      </c>
      <c r="AH9" s="8">
        <f>(((Variable!AH5)))</f>
        <v>1.1239430399999999</v>
      </c>
    </row>
    <row r="10" spans="1:34" x14ac:dyDescent="0.3">
      <c r="A10" s="1" t="s">
        <v>24</v>
      </c>
      <c r="B10" s="1" t="s">
        <v>54</v>
      </c>
      <c r="C10" s="8">
        <f>(((Variable!C6)))</f>
        <v>0</v>
      </c>
      <c r="D10" s="8">
        <f>(((Variable!D6)))</f>
        <v>0</v>
      </c>
      <c r="E10" s="8">
        <f>(((Variable!E6)))</f>
        <v>0</v>
      </c>
      <c r="F10" s="8">
        <f>(((Variable!F6)))</f>
        <v>0</v>
      </c>
      <c r="G10" s="8">
        <f>(((Variable!G6)))</f>
        <v>0</v>
      </c>
      <c r="H10" s="8">
        <f>(((Variable!H6)))</f>
        <v>0</v>
      </c>
      <c r="I10" s="8">
        <f>(((Variable!I6)))</f>
        <v>0</v>
      </c>
      <c r="J10" s="8">
        <f>(((Variable!J6)))</f>
        <v>0</v>
      </c>
      <c r="K10" s="8">
        <f>(((Variable!K6)))</f>
        <v>0</v>
      </c>
      <c r="L10" s="8">
        <f>(((Variable!L6)))</f>
        <v>0</v>
      </c>
      <c r="M10" s="8">
        <f>(((Variable!M6)))</f>
        <v>0</v>
      </c>
      <c r="N10" s="8">
        <f>(((Variable!N6)))</f>
        <v>0</v>
      </c>
      <c r="O10" s="8">
        <f>(((Variable!O6)))</f>
        <v>0</v>
      </c>
      <c r="P10" s="8">
        <f>(((Variable!P6)))</f>
        <v>0</v>
      </c>
      <c r="Q10" s="8">
        <f>(((Variable!Q6)))</f>
        <v>0</v>
      </c>
      <c r="R10" s="8">
        <f>(((Variable!R6)))</f>
        <v>0</v>
      </c>
      <c r="S10" s="8">
        <f>(((Variable!S6)))</f>
        <v>0</v>
      </c>
      <c r="T10" s="8">
        <f>(((Variable!T6)))</f>
        <v>18.048839125056102</v>
      </c>
      <c r="U10" s="8">
        <f>(((Variable!U6)))</f>
        <v>21.696611112052</v>
      </c>
      <c r="V10" s="8">
        <f>(((Variable!V6)))</f>
        <v>20.666738490744699</v>
      </c>
      <c r="W10" s="8">
        <f>(((Variable!W6)))</f>
        <v>23.237091022904799</v>
      </c>
      <c r="X10" s="8">
        <f>(((Variable!X6)))</f>
        <v>23.921026433264998</v>
      </c>
      <c r="Y10" s="8">
        <f>(((Variable!Y6)))</f>
        <v>24.0642661125061</v>
      </c>
      <c r="Z10" s="8">
        <f>(((Variable!Z6)))</f>
        <v>24.1588685590275</v>
      </c>
      <c r="AA10" s="8">
        <f>(((Variable!AA6)))</f>
        <v>21.173296776729298</v>
      </c>
      <c r="AB10" s="8">
        <f>(((Variable!AB6)))</f>
        <v>20.6186613531682</v>
      </c>
      <c r="AC10" s="8">
        <f>(((Variable!AC6)))</f>
        <v>17.968000513954799</v>
      </c>
      <c r="AD10" s="8">
        <f>(((Variable!AD6)))</f>
        <v>12.9097549467477</v>
      </c>
      <c r="AE10" s="8">
        <f>(((Variable!AE6)))</f>
        <v>11.6619304845662</v>
      </c>
      <c r="AF10" s="8">
        <f>(((Variable!AF6)))</f>
        <v>11.7294706225077</v>
      </c>
      <c r="AG10" s="8">
        <f>(((Variable!AG6)))</f>
        <v>24.971450747699699</v>
      </c>
      <c r="AH10" s="8">
        <f>(((Variable!AH6)))</f>
        <v>32.1390637429324</v>
      </c>
    </row>
    <row r="11" spans="1:34" x14ac:dyDescent="0.3">
      <c r="A11" s="1" t="s">
        <v>25</v>
      </c>
      <c r="B11" s="1" t="s">
        <v>55</v>
      </c>
      <c r="C11" s="8">
        <f>(((Variable!C7)))</f>
        <v>12.1531013805865</v>
      </c>
      <c r="D11" s="8">
        <f>(((Variable!D7)))</f>
        <v>13.576649383522399</v>
      </c>
      <c r="E11" s="8">
        <f>(((Variable!E7)))</f>
        <v>14.977875128388501</v>
      </c>
      <c r="F11" s="8">
        <f>(((Variable!F7)))</f>
        <v>44.759727794073598</v>
      </c>
      <c r="G11" s="8">
        <f>(((Variable!G7)))</f>
        <v>74.049590691172895</v>
      </c>
      <c r="H11" s="8">
        <f>(((Variable!H7)))</f>
        <v>102.546653390375</v>
      </c>
      <c r="I11" s="8">
        <f>(((Variable!I7)))</f>
        <v>101.76537435793399</v>
      </c>
      <c r="J11" s="8">
        <f>(((Variable!J7)))</f>
        <v>100.976534560662</v>
      </c>
      <c r="K11" s="8">
        <f>(((Variable!K7)))</f>
        <v>100.18013399856</v>
      </c>
      <c r="L11" s="8">
        <f>(((Variable!L7)))</f>
        <v>99.046019274048007</v>
      </c>
      <c r="M11" s="8">
        <f>(((Variable!M7)))</f>
        <v>98.238277564701093</v>
      </c>
      <c r="N11" s="8">
        <f>(((Variable!N7)))</f>
        <v>92.709906186240005</v>
      </c>
      <c r="O11" s="8">
        <f>(((Variable!O7)))</f>
        <v>85.008542507382003</v>
      </c>
      <c r="P11" s="8">
        <f>(((Variable!P7)))</f>
        <v>67.216848825800298</v>
      </c>
      <c r="Q11" s="8">
        <f>(((Variable!Q7)))</f>
        <v>63.472224034605603</v>
      </c>
      <c r="R11" s="8">
        <f>(((Variable!R7)))</f>
        <v>67.062809554697694</v>
      </c>
      <c r="S11" s="8">
        <f>(((Variable!S7)))</f>
        <v>58.527863999528002</v>
      </c>
      <c r="T11" s="8">
        <f>(((Variable!T7)))</f>
        <v>172.25</v>
      </c>
      <c r="U11" s="8">
        <f>(((Variable!U7)))</f>
        <v>169.52</v>
      </c>
      <c r="V11" s="8">
        <f>(((Variable!V7)))</f>
        <v>170.56</v>
      </c>
      <c r="W11" s="8">
        <f>(((Variable!W7)))</f>
        <v>171.08</v>
      </c>
      <c r="X11" s="8">
        <f>(((Variable!X7)))</f>
        <v>172.12</v>
      </c>
      <c r="Y11" s="8">
        <f>(((Variable!Y7)))</f>
        <v>173.16</v>
      </c>
      <c r="Z11" s="8">
        <f>(((Variable!Z7)))</f>
        <v>173.68</v>
      </c>
      <c r="AA11" s="8">
        <f>(((Variable!AA7)))</f>
        <v>174.72</v>
      </c>
      <c r="AB11" s="8">
        <f>(((Variable!AB7)))</f>
        <v>175.24</v>
      </c>
      <c r="AC11" s="8">
        <f>(((Variable!AC7)))</f>
        <v>176.28</v>
      </c>
      <c r="AD11" s="8">
        <f>(((Variable!AD7)))</f>
        <v>176.8</v>
      </c>
      <c r="AE11" s="8">
        <f>(((Variable!AE7)))</f>
        <v>177.84</v>
      </c>
      <c r="AF11" s="8">
        <f>(((Variable!AF7)))</f>
        <v>178.88</v>
      </c>
      <c r="AG11" s="8">
        <f>(((Variable!AG7)))</f>
        <v>179.4</v>
      </c>
      <c r="AH11" s="8">
        <f>(((Variable!AH7)))</f>
        <v>180.44</v>
      </c>
    </row>
    <row r="12" spans="1:34" x14ac:dyDescent="0.3">
      <c r="A12" s="1" t="s">
        <v>26</v>
      </c>
      <c r="B12" s="1" t="s">
        <v>56</v>
      </c>
      <c r="C12" s="8">
        <f>(((Variable!C8)))</f>
        <v>0</v>
      </c>
      <c r="D12" s="8">
        <f>(((Variable!D8)))</f>
        <v>0</v>
      </c>
      <c r="E12" s="8">
        <f>(((Variable!E8)))</f>
        <v>95.380288213255696</v>
      </c>
      <c r="F12" s="8">
        <f>(((Variable!F8)))</f>
        <v>101.176880314614</v>
      </c>
      <c r="G12" s="8">
        <f>(((Variable!G8)))</f>
        <v>0</v>
      </c>
      <c r="H12" s="8">
        <f>(((Variable!H8)))</f>
        <v>0</v>
      </c>
      <c r="I12" s="8">
        <f>(((Variable!I8)))</f>
        <v>0</v>
      </c>
      <c r="J12" s="8">
        <f>(((Variable!J8)))</f>
        <v>0</v>
      </c>
      <c r="K12" s="8">
        <f>(((Variable!K8)))</f>
        <v>0</v>
      </c>
      <c r="L12" s="8">
        <f>(((Variable!L8)))</f>
        <v>0</v>
      </c>
      <c r="M12" s="8">
        <f>(((Variable!M8)))</f>
        <v>0</v>
      </c>
      <c r="N12" s="8">
        <f>(((Variable!N8)))</f>
        <v>0</v>
      </c>
      <c r="O12" s="8">
        <f>(((Variable!O8)))</f>
        <v>0</v>
      </c>
      <c r="P12" s="8">
        <f>(((Variable!P8)))</f>
        <v>0</v>
      </c>
      <c r="Q12" s="8">
        <f>(((Variable!Q8)))</f>
        <v>0</v>
      </c>
      <c r="R12" s="8">
        <f>(((Variable!R8)))</f>
        <v>0</v>
      </c>
      <c r="S12" s="8">
        <f>(((Variable!S8)))</f>
        <v>0</v>
      </c>
      <c r="T12" s="8">
        <f>(((Variable!T8)))</f>
        <v>0</v>
      </c>
      <c r="U12" s="8">
        <f>(((Variable!U8)))</f>
        <v>0</v>
      </c>
      <c r="V12" s="8">
        <f>(((Variable!V8)))</f>
        <v>0</v>
      </c>
      <c r="W12" s="8">
        <f>(((Variable!W8)))</f>
        <v>0</v>
      </c>
      <c r="X12" s="8">
        <f>(((Variable!X8)))</f>
        <v>0</v>
      </c>
      <c r="Y12" s="8">
        <f>(((Variable!Y8)))</f>
        <v>0</v>
      </c>
      <c r="Z12" s="8">
        <f>(((Variable!Z8)))</f>
        <v>0</v>
      </c>
      <c r="AA12" s="8">
        <f>(((Variable!AA8)))</f>
        <v>0</v>
      </c>
      <c r="AB12" s="8">
        <f>(((Variable!AB8)))</f>
        <v>0</v>
      </c>
      <c r="AC12" s="8">
        <f>(((Variable!AC8)))</f>
        <v>0</v>
      </c>
      <c r="AD12" s="8">
        <f>(((Variable!AD8)))</f>
        <v>0</v>
      </c>
      <c r="AE12" s="8">
        <f>(((Variable!AE8)))</f>
        <v>0</v>
      </c>
      <c r="AF12" s="8">
        <f>(((Variable!AF8)))</f>
        <v>0</v>
      </c>
      <c r="AG12" s="8">
        <f>(((Variable!AG8)))</f>
        <v>0</v>
      </c>
      <c r="AH12" s="8">
        <f>(((Variable!AH8)))</f>
        <v>0</v>
      </c>
    </row>
    <row r="13" spans="1:34" x14ac:dyDescent="0.3">
      <c r="A13" s="1" t="s">
        <v>27</v>
      </c>
      <c r="B13" s="1" t="s">
        <v>57</v>
      </c>
      <c r="C13" s="8">
        <f>(((Variable!C9)))</f>
        <v>96.012661118473005</v>
      </c>
      <c r="D13" s="8">
        <f>(((Variable!D9)))</f>
        <v>48.941031071224302</v>
      </c>
      <c r="E13" s="8">
        <f>(((Variable!E9)))</f>
        <v>77.825999999999993</v>
      </c>
      <c r="F13" s="8">
        <f>(((Variable!F9)))</f>
        <v>83.058000000000007</v>
      </c>
      <c r="G13" s="8">
        <f>(((Variable!G9)))</f>
        <v>48.329594708852902</v>
      </c>
      <c r="H13" s="8">
        <f>(((Variable!H9)))</f>
        <v>4.1792062914324299</v>
      </c>
      <c r="I13" s="8">
        <f>(((Variable!I9)))</f>
        <v>0</v>
      </c>
      <c r="J13" s="8">
        <f>(((Variable!J9)))</f>
        <v>0</v>
      </c>
      <c r="K13" s="8">
        <f>(((Variable!K9)))</f>
        <v>0</v>
      </c>
      <c r="L13" s="8">
        <f>(((Variable!L9)))</f>
        <v>0</v>
      </c>
      <c r="M13" s="8">
        <f>(((Variable!M9)))</f>
        <v>0</v>
      </c>
      <c r="N13" s="8">
        <f>(((Variable!N9)))</f>
        <v>0</v>
      </c>
      <c r="O13" s="8">
        <f>(((Variable!O9)))</f>
        <v>0</v>
      </c>
      <c r="P13" s="8">
        <f>(((Variable!P9)))</f>
        <v>0</v>
      </c>
      <c r="Q13" s="8">
        <f>(((Variable!Q9)))</f>
        <v>0</v>
      </c>
      <c r="R13" s="8">
        <f>(((Variable!R9)))</f>
        <v>0</v>
      </c>
      <c r="S13" s="8">
        <f>(((Variable!S9)))</f>
        <v>0</v>
      </c>
      <c r="T13" s="8">
        <f>(((Variable!T9)))</f>
        <v>0</v>
      </c>
      <c r="U13" s="8">
        <f>(((Variable!U9)))</f>
        <v>0</v>
      </c>
      <c r="V13" s="8">
        <f>(((Variable!V9)))</f>
        <v>0</v>
      </c>
      <c r="W13" s="8">
        <f>(((Variable!W9)))</f>
        <v>0</v>
      </c>
      <c r="X13" s="8">
        <f>(((Variable!X9)))</f>
        <v>0</v>
      </c>
      <c r="Y13" s="8">
        <f>(((Variable!Y9)))</f>
        <v>0</v>
      </c>
      <c r="Z13" s="8">
        <f>(((Variable!Z9)))</f>
        <v>0</v>
      </c>
      <c r="AA13" s="8">
        <f>(((Variable!AA9)))</f>
        <v>0</v>
      </c>
      <c r="AB13" s="8">
        <f>(((Variable!AB9)))</f>
        <v>0</v>
      </c>
      <c r="AC13" s="8">
        <f>(((Variable!AC9)))</f>
        <v>0</v>
      </c>
      <c r="AD13" s="8">
        <f>(((Variable!AD9)))</f>
        <v>0</v>
      </c>
      <c r="AE13" s="8">
        <f>(((Variable!AE9)))</f>
        <v>0</v>
      </c>
      <c r="AF13" s="8">
        <f>(((Variable!AF9)))</f>
        <v>0</v>
      </c>
      <c r="AG13" s="8">
        <f>(((Variable!AG9)))</f>
        <v>0</v>
      </c>
      <c r="AH13" s="8">
        <f>(((Variable!AH9)))</f>
        <v>0</v>
      </c>
    </row>
    <row r="14" spans="1:34" x14ac:dyDescent="0.3">
      <c r="A14" s="1" t="s">
        <v>28</v>
      </c>
      <c r="B14" s="1" t="s">
        <v>97</v>
      </c>
      <c r="C14" s="8">
        <f>(((Variable!C10)))</f>
        <v>-202.03</v>
      </c>
      <c r="D14" s="8">
        <f>(((Variable!D10)))</f>
        <v>-204.7</v>
      </c>
      <c r="E14" s="8">
        <f>(((Variable!E10)))</f>
        <v>-208.8</v>
      </c>
      <c r="F14" s="8">
        <f>(((Variable!F10)))</f>
        <v>-212.94</v>
      </c>
      <c r="G14" s="8">
        <f>(((Variable!G10)))</f>
        <v>-219.48</v>
      </c>
      <c r="H14" s="8">
        <f>(((Variable!H10)))</f>
        <v>-222.78</v>
      </c>
      <c r="I14" s="8">
        <f>(((Variable!I10)))</f>
        <v>-227.05</v>
      </c>
      <c r="J14" s="8">
        <f>(((Variable!J10)))</f>
        <v>-197.62</v>
      </c>
      <c r="K14" s="8">
        <f>(((Variable!K10)))</f>
        <v>-167.67</v>
      </c>
      <c r="L14" s="8">
        <f>(((Variable!L10)))</f>
        <v>-137.76</v>
      </c>
      <c r="M14" s="8">
        <f>(((Variable!M10)))</f>
        <v>-104.16</v>
      </c>
      <c r="N14" s="8">
        <f>(((Variable!N10)))</f>
        <v>-72.5</v>
      </c>
      <c r="O14" s="8">
        <f>(((Variable!O10)))</f>
        <v>-70</v>
      </c>
      <c r="P14" s="8">
        <f>(((Variable!P10)))</f>
        <v>-67.5</v>
      </c>
      <c r="Q14" s="8">
        <f>(((Variable!Q10)))</f>
        <v>-62.5</v>
      </c>
      <c r="R14" s="8">
        <f>(((Variable!R10)))</f>
        <v>-60</v>
      </c>
      <c r="S14" s="8">
        <f>(((Variable!S10)))</f>
        <v>-57.5</v>
      </c>
      <c r="T14" s="8">
        <f>(((Variable!T10)))</f>
        <v>-1481.3288091539901</v>
      </c>
      <c r="U14" s="8">
        <f>(((Variable!U10)))</f>
        <v>-1761.63997433297</v>
      </c>
      <c r="V14" s="8">
        <f>(((Variable!V10)))</f>
        <v>-1975.4782102653401</v>
      </c>
      <c r="W14" s="8">
        <f>(((Variable!W10)))</f>
        <v>-2131.7019643593198</v>
      </c>
      <c r="X14" s="8">
        <f>(((Variable!X10)))</f>
        <v>-2278.0226345670799</v>
      </c>
      <c r="Y14" s="8">
        <f>(((Variable!Y10)))</f>
        <v>-2397.5648615663299</v>
      </c>
      <c r="Z14" s="8">
        <f>(((Variable!Z10)))</f>
        <v>-2470.6975463860499</v>
      </c>
      <c r="AA14" s="8">
        <f>(((Variable!AA10)))</f>
        <v>-2513.6945210660501</v>
      </c>
      <c r="AB14" s="8">
        <f>(((Variable!AB10)))</f>
        <v>-2490.4500941460501</v>
      </c>
      <c r="AC14" s="8">
        <f>(((Variable!AC10)))</f>
        <v>-2535.7639900214099</v>
      </c>
      <c r="AD14" s="8">
        <f>(((Variable!AD10)))</f>
        <v>-2681.7208313010801</v>
      </c>
      <c r="AE14" s="8">
        <f>(((Variable!AE10)))</f>
        <v>-2727.8886534776502</v>
      </c>
      <c r="AF14" s="8">
        <f>(((Variable!AF10)))</f>
        <v>-2743.81917179939</v>
      </c>
      <c r="AG14" s="8">
        <f>(((Variable!AG10)))</f>
        <v>-2173.6164488009099</v>
      </c>
      <c r="AH14" s="8">
        <f>(((Variable!AH10)))</f>
        <v>-2199.3865056147902</v>
      </c>
    </row>
    <row r="15" spans="1:34" x14ac:dyDescent="0.3">
      <c r="A15" s="1" t="s">
        <v>29</v>
      </c>
      <c r="B15" s="1" t="s">
        <v>63</v>
      </c>
      <c r="C15" s="8">
        <f>(((Variable!C11)))</f>
        <v>99.863720000000001</v>
      </c>
      <c r="D15" s="8">
        <f>(((Variable!D11)))</f>
        <v>85.574460000000002</v>
      </c>
      <c r="E15" s="8">
        <f>(((Variable!E11)))</f>
        <v>133.91399999999999</v>
      </c>
      <c r="F15" s="8">
        <f>(((Variable!F11)))</f>
        <v>135.98357999999999</v>
      </c>
      <c r="G15" s="8">
        <f>(((Variable!G11)))</f>
        <v>126.96263999999999</v>
      </c>
      <c r="H15" s="8">
        <f>(((Variable!H11)))</f>
        <v>115.73305000000001</v>
      </c>
      <c r="I15" s="8">
        <f>(((Variable!I11)))</f>
        <v>105.92859</v>
      </c>
      <c r="J15" s="8">
        <f>(((Variable!J11)))</f>
        <v>93.219489999999993</v>
      </c>
      <c r="K15" s="8">
        <f>(((Variable!K11)))</f>
        <v>82.673400000000001</v>
      </c>
      <c r="L15" s="8">
        <f>(((Variable!L11)))</f>
        <v>57.796349999999997</v>
      </c>
      <c r="M15" s="8">
        <f>(((Variable!M11)))</f>
        <v>33.566920000000003</v>
      </c>
      <c r="N15" s="8">
        <f>(((Variable!N11)))</f>
        <v>10.382160000000001</v>
      </c>
      <c r="O15" s="8">
        <f>(((Variable!O11)))</f>
        <v>0</v>
      </c>
      <c r="P15" s="8">
        <f>(((Variable!P11)))</f>
        <v>0</v>
      </c>
      <c r="Q15" s="8">
        <f>(((Variable!Q11)))</f>
        <v>0</v>
      </c>
      <c r="R15" s="8">
        <f>(((Variable!R11)))</f>
        <v>0</v>
      </c>
      <c r="S15" s="8">
        <f>(((Variable!S11)))</f>
        <v>0</v>
      </c>
      <c r="T15" s="8">
        <f>(((Variable!T11)))</f>
        <v>0</v>
      </c>
      <c r="U15" s="8">
        <f>(((Variable!U11)))</f>
        <v>0</v>
      </c>
      <c r="V15" s="8">
        <f>(((Variable!V11)))</f>
        <v>0</v>
      </c>
      <c r="W15" s="8">
        <f>(((Variable!W11)))</f>
        <v>0</v>
      </c>
      <c r="X15" s="8">
        <f>(((Variable!X11)))</f>
        <v>0</v>
      </c>
      <c r="Y15" s="8">
        <f>(((Variable!Y11)))</f>
        <v>0</v>
      </c>
      <c r="Z15" s="8">
        <f>(((Variable!Z11)))</f>
        <v>0</v>
      </c>
      <c r="AA15" s="8">
        <f>(((Variable!AA11)))</f>
        <v>0</v>
      </c>
      <c r="AB15" s="8">
        <f>(((Variable!AB11)))</f>
        <v>0</v>
      </c>
      <c r="AC15" s="8">
        <f>(((Variable!AC11)))</f>
        <v>0</v>
      </c>
      <c r="AD15" s="8">
        <f>(((Variable!AD11)))</f>
        <v>0</v>
      </c>
      <c r="AE15" s="8">
        <f>(((Variable!AE11)))</f>
        <v>0</v>
      </c>
      <c r="AF15" s="8">
        <f>(((Variable!AF11)))</f>
        <v>0</v>
      </c>
      <c r="AG15" s="8">
        <f>(((Variable!AG11)))</f>
        <v>0</v>
      </c>
      <c r="AH15" s="8">
        <f>(((Variable!AH11)))</f>
        <v>0</v>
      </c>
    </row>
    <row r="16" spans="1:34" x14ac:dyDescent="0.3">
      <c r="A16" s="1" t="s">
        <v>30</v>
      </c>
      <c r="B16" s="1" t="s">
        <v>64</v>
      </c>
      <c r="C16" s="8">
        <f>(((Variable!C12)))</f>
        <v>228886.37499340801</v>
      </c>
      <c r="D16" s="8">
        <f>(((Variable!D12)))</f>
        <v>243095.984930304</v>
      </c>
      <c r="E16" s="8">
        <f>(((Variable!E12)))</f>
        <v>256316.72480409601</v>
      </c>
      <c r="F16" s="8">
        <f>(((Variable!F12)))</f>
        <v>0</v>
      </c>
      <c r="G16" s="8">
        <f>(((Variable!G12)))</f>
        <v>0</v>
      </c>
      <c r="H16" s="8">
        <f>(((Variable!H12)))</f>
        <v>0</v>
      </c>
      <c r="I16" s="8">
        <f>(((Variable!I12)))</f>
        <v>0</v>
      </c>
      <c r="J16" s="8">
        <f>(((Variable!J12)))</f>
        <v>0</v>
      </c>
      <c r="K16" s="8">
        <f>(((Variable!K12)))</f>
        <v>0</v>
      </c>
      <c r="L16" s="8">
        <f>(((Variable!L12)))</f>
        <v>0</v>
      </c>
      <c r="M16" s="8">
        <f>(((Variable!M12)))</f>
        <v>0</v>
      </c>
      <c r="N16" s="8">
        <f>(((Variable!N12)))</f>
        <v>0</v>
      </c>
      <c r="O16" s="8">
        <f>(((Variable!O12)))</f>
        <v>0</v>
      </c>
      <c r="P16" s="8">
        <f>(((Variable!P12)))</f>
        <v>0</v>
      </c>
      <c r="Q16" s="8">
        <f>(((Variable!Q12)))</f>
        <v>0</v>
      </c>
      <c r="R16" s="8">
        <f>(((Variable!R12)))</f>
        <v>0</v>
      </c>
      <c r="S16" s="8">
        <f>(((Variable!S12)))</f>
        <v>0</v>
      </c>
      <c r="T16" s="8">
        <f>(((Variable!T12)))</f>
        <v>0</v>
      </c>
      <c r="U16" s="8">
        <f>(((Variable!U12)))</f>
        <v>0</v>
      </c>
      <c r="V16" s="8">
        <f>(((Variable!V12)))</f>
        <v>0</v>
      </c>
      <c r="W16" s="8">
        <f>(((Variable!W12)))</f>
        <v>0</v>
      </c>
      <c r="X16" s="8">
        <f>(((Variable!X12)))</f>
        <v>0</v>
      </c>
      <c r="Y16" s="8">
        <f>(((Variable!Y12)))</f>
        <v>0</v>
      </c>
      <c r="Z16" s="8">
        <f>(((Variable!Z12)))</f>
        <v>0</v>
      </c>
      <c r="AA16" s="8">
        <f>(((Variable!AA12)))</f>
        <v>0</v>
      </c>
      <c r="AB16" s="8">
        <f>(((Variable!AB12)))</f>
        <v>0</v>
      </c>
      <c r="AC16" s="8">
        <f>(((Variable!AC12)))</f>
        <v>0</v>
      </c>
      <c r="AD16" s="8">
        <f>(((Variable!AD12)))</f>
        <v>0</v>
      </c>
      <c r="AE16" s="8">
        <f>(((Variable!AE12)))</f>
        <v>0</v>
      </c>
      <c r="AF16" s="8">
        <f>(((Variable!AF12)))</f>
        <v>0</v>
      </c>
      <c r="AG16" s="8">
        <f>(((Variable!AG12)))</f>
        <v>0</v>
      </c>
      <c r="AH16" s="8">
        <f>(((Variable!AH12)))</f>
        <v>0</v>
      </c>
    </row>
    <row r="17" spans="1:34" x14ac:dyDescent="0.3">
      <c r="A17" s="1" t="s">
        <v>31</v>
      </c>
      <c r="B17" s="1" t="s">
        <v>65</v>
      </c>
      <c r="C17" s="8">
        <f>(((Variable!C13)))</f>
        <v>1.5985617069311999</v>
      </c>
      <c r="D17" s="8">
        <f>(((Variable!D13)))</f>
        <v>1.7983819202975999</v>
      </c>
      <c r="E17" s="8">
        <f>(((Variable!E13)))</f>
        <v>1.9982021336639999</v>
      </c>
      <c r="F17" s="8">
        <f>(((Variable!F13)))</f>
        <v>5.9946064009919997</v>
      </c>
      <c r="G17" s="8">
        <f>(((Variable!G13)))</f>
        <v>9.9910106683199995</v>
      </c>
      <c r="H17" s="8">
        <f>(((Variable!H13)))</f>
        <v>13.987414935647999</v>
      </c>
      <c r="I17" s="8">
        <f>(((Variable!I13)))</f>
        <v>13.987414935647999</v>
      </c>
      <c r="J17" s="8">
        <f>(((Variable!J13)))</f>
        <v>13.987414935647999</v>
      </c>
      <c r="K17" s="8">
        <f>(((Variable!K13)))</f>
        <v>13.987414935647999</v>
      </c>
      <c r="L17" s="8">
        <f>(((Variable!L13)))</f>
        <v>13.987414935647999</v>
      </c>
      <c r="M17" s="8">
        <f>(((Variable!M13)))</f>
        <v>13.987414935647999</v>
      </c>
      <c r="N17" s="8">
        <f>(((Variable!N13)))</f>
        <v>12.7614082176</v>
      </c>
      <c r="O17" s="8">
        <f>(((Variable!O13)))</f>
        <v>11.627499283220899</v>
      </c>
      <c r="P17" s="8">
        <f>(((Variable!P13)))</f>
        <v>9.2009744970573895</v>
      </c>
      <c r="Q17" s="8">
        <f>(((Variable!Q13)))</f>
        <v>8.6680817763794504</v>
      </c>
      <c r="R17" s="8">
        <f>(((Variable!R13)))</f>
        <v>9.1298990121562102</v>
      </c>
      <c r="S17" s="8">
        <f>(((Variable!S13)))</f>
        <v>7.94991728233044</v>
      </c>
      <c r="T17" s="8">
        <f>(((Variable!T13)))</f>
        <v>24.862448297568399</v>
      </c>
      <c r="U17" s="8">
        <f>(((Variable!U13)))</f>
        <v>24.839345023968399</v>
      </c>
      <c r="V17" s="8">
        <f>(((Variable!V13)))</f>
        <v>24.834944305252002</v>
      </c>
      <c r="W17" s="8">
        <f>(((Variable!W13)))</f>
        <v>25.055367390991101</v>
      </c>
      <c r="X17" s="8">
        <f>(((Variable!X13)))</f>
        <v>25.207947252768399</v>
      </c>
      <c r="Y17" s="8">
        <f>(((Variable!Y13)))</f>
        <v>25.207947252768399</v>
      </c>
      <c r="Z17" s="8">
        <f>(((Variable!Z13)))</f>
        <v>25.207869098855401</v>
      </c>
      <c r="AA17" s="8">
        <f>(((Variable!AA13)))</f>
        <v>24.9349437659858</v>
      </c>
      <c r="AB17" s="8">
        <f>(((Variable!AB13)))</f>
        <v>24.879523608768402</v>
      </c>
      <c r="AC17" s="8">
        <f>(((Variable!AC13)))</f>
        <v>24.643125190681499</v>
      </c>
      <c r="AD17" s="8">
        <f>(((Variable!AD13)))</f>
        <v>24.1988393791388</v>
      </c>
      <c r="AE17" s="8">
        <f>(((Variable!AE13)))</f>
        <v>24.087594041534199</v>
      </c>
      <c r="AF17" s="8">
        <f>(((Variable!AF13)))</f>
        <v>24.087594041534199</v>
      </c>
      <c r="AG17" s="8">
        <f>(((Variable!AG13)))</f>
        <v>25.207947252768399</v>
      </c>
      <c r="AH17" s="8">
        <f>(((Variable!AH13)))</f>
        <v>25.806046533688001</v>
      </c>
    </row>
    <row r="18" spans="1:34" x14ac:dyDescent="0.3">
      <c r="A18" s="1" t="s">
        <v>32</v>
      </c>
      <c r="B18" s="1" t="s">
        <v>66</v>
      </c>
      <c r="C18" s="8">
        <f>(((Variable!C14)))</f>
        <v>37.068323667740202</v>
      </c>
      <c r="D18" s="8">
        <f>(((Variable!D14)))</f>
        <v>23.102287061577599</v>
      </c>
      <c r="E18" s="8">
        <f>(((Variable!E14)))</f>
        <v>62.693093193983998</v>
      </c>
      <c r="F18" s="8">
        <f>(((Variable!F14)))</f>
        <v>62.207100223487998</v>
      </c>
      <c r="G18" s="8">
        <f>(((Variable!G14)))</f>
        <v>17.381311832343599</v>
      </c>
      <c r="H18" s="8">
        <f>(((Variable!H14)))</f>
        <v>0</v>
      </c>
      <c r="I18" s="8">
        <f>(((Variable!I14)))</f>
        <v>0</v>
      </c>
      <c r="J18" s="8">
        <f>(((Variable!J14)))</f>
        <v>0</v>
      </c>
      <c r="K18" s="8">
        <f>(((Variable!K14)))</f>
        <v>0</v>
      </c>
      <c r="L18" s="8">
        <f>(((Variable!L14)))</f>
        <v>0</v>
      </c>
      <c r="M18" s="8">
        <f>(((Variable!M14)))</f>
        <v>0</v>
      </c>
      <c r="N18" s="8">
        <f>(((Variable!N14)))</f>
        <v>0</v>
      </c>
      <c r="O18" s="8">
        <f>(((Variable!O14)))</f>
        <v>0</v>
      </c>
      <c r="P18" s="8">
        <f>(((Variable!P14)))</f>
        <v>0</v>
      </c>
      <c r="Q18" s="8">
        <f>(((Variable!Q14)))</f>
        <v>0</v>
      </c>
      <c r="R18" s="8">
        <f>(((Variable!R14)))</f>
        <v>0</v>
      </c>
      <c r="S18" s="8">
        <f>(((Variable!S14)))</f>
        <v>0</v>
      </c>
      <c r="T18" s="8">
        <f>(((Variable!T14)))</f>
        <v>0</v>
      </c>
      <c r="U18" s="8">
        <f>(((Variable!U14)))</f>
        <v>0</v>
      </c>
      <c r="V18" s="8">
        <f>(((Variable!V14)))</f>
        <v>0</v>
      </c>
      <c r="W18" s="8">
        <f>(((Variable!W14)))</f>
        <v>0</v>
      </c>
      <c r="X18" s="8">
        <f>(((Variable!X14)))</f>
        <v>0</v>
      </c>
      <c r="Y18" s="8">
        <f>(((Variable!Y14)))</f>
        <v>0</v>
      </c>
      <c r="Z18" s="8">
        <f>(((Variable!Z14)))</f>
        <v>0</v>
      </c>
      <c r="AA18" s="8">
        <f>(((Variable!AA14)))</f>
        <v>0</v>
      </c>
      <c r="AB18" s="8">
        <f>(((Variable!AB14)))</f>
        <v>0</v>
      </c>
      <c r="AC18" s="8">
        <f>(((Variable!AC14)))</f>
        <v>0</v>
      </c>
      <c r="AD18" s="8">
        <f>(((Variable!AD14)))</f>
        <v>0</v>
      </c>
      <c r="AE18" s="8">
        <f>(((Variable!AE14)))</f>
        <v>0</v>
      </c>
      <c r="AF18" s="8">
        <f>(((Variable!AF14)))</f>
        <v>0</v>
      </c>
      <c r="AG18" s="8">
        <f>(((Variable!AG14)))</f>
        <v>0</v>
      </c>
      <c r="AH18" s="8">
        <f>(((Variable!AH14)))</f>
        <v>0</v>
      </c>
    </row>
    <row r="19" spans="1:34" x14ac:dyDescent="0.3">
      <c r="A19" s="1" t="s">
        <v>91</v>
      </c>
      <c r="B19" s="1" t="s">
        <v>98</v>
      </c>
      <c r="C19" s="8">
        <f>(((Variable!C15)))</f>
        <v>0</v>
      </c>
      <c r="D19" s="8">
        <f>(((Variable!D15)))</f>
        <v>0</v>
      </c>
      <c r="E19" s="8">
        <f>(((Variable!E15)))</f>
        <v>0</v>
      </c>
      <c r="F19" s="8">
        <f>(((Variable!F15)))</f>
        <v>0</v>
      </c>
      <c r="G19" s="8">
        <f>(((Variable!G15)))</f>
        <v>1.6953753600000001</v>
      </c>
      <c r="H19" s="8">
        <f>(((Variable!H15)))</f>
        <v>1.55668259022044</v>
      </c>
      <c r="I19" s="8">
        <f>(((Variable!I15)))</f>
        <v>0</v>
      </c>
      <c r="J19" s="8">
        <f>(((Variable!J15)))</f>
        <v>0</v>
      </c>
      <c r="K19" s="8">
        <f>(((Variable!K15)))</f>
        <v>0</v>
      </c>
      <c r="L19" s="8">
        <f>(((Variable!L15)))</f>
        <v>0</v>
      </c>
      <c r="M19" s="8">
        <f>(((Variable!M15)))</f>
        <v>0</v>
      </c>
      <c r="N19" s="8">
        <f>(((Variable!N15)))</f>
        <v>0</v>
      </c>
      <c r="O19" s="8">
        <f>(((Variable!O15)))</f>
        <v>0</v>
      </c>
      <c r="P19" s="8">
        <f>(((Variable!P15)))</f>
        <v>0</v>
      </c>
      <c r="Q19" s="8">
        <f>(((Variable!Q15)))</f>
        <v>0</v>
      </c>
      <c r="R19" s="8">
        <f>(((Variable!R15)))</f>
        <v>0</v>
      </c>
      <c r="S19" s="8">
        <f>(((Variable!S15)))</f>
        <v>0</v>
      </c>
      <c r="T19" s="8">
        <f>(((Variable!T15)))</f>
        <v>0</v>
      </c>
      <c r="U19" s="8">
        <f>(((Variable!U15)))</f>
        <v>0</v>
      </c>
      <c r="V19" s="8">
        <f>(((Variable!V15)))</f>
        <v>0</v>
      </c>
      <c r="W19" s="8">
        <f>(((Variable!W15)))</f>
        <v>0</v>
      </c>
      <c r="X19" s="8">
        <f>(((Variable!X15)))</f>
        <v>0</v>
      </c>
      <c r="Y19" s="8">
        <f>(((Variable!Y15)))</f>
        <v>0</v>
      </c>
      <c r="Z19" s="8">
        <f>(((Variable!Z15)))</f>
        <v>0</v>
      </c>
      <c r="AA19" s="8">
        <f>(((Variable!AA15)))</f>
        <v>0</v>
      </c>
      <c r="AB19" s="8">
        <f>(((Variable!AB15)))</f>
        <v>0</v>
      </c>
      <c r="AC19" s="8">
        <f>(((Variable!AC15)))</f>
        <v>0</v>
      </c>
      <c r="AD19" s="8">
        <f>(((Variable!AD15)))</f>
        <v>0</v>
      </c>
      <c r="AE19" s="8">
        <f>(((Variable!AE15)))</f>
        <v>0</v>
      </c>
      <c r="AF19" s="8">
        <f>(((Variable!AF15)))</f>
        <v>0</v>
      </c>
      <c r="AG19" s="8">
        <f>(((Variable!AG15)))</f>
        <v>0</v>
      </c>
      <c r="AH19" s="8">
        <f>(((Variable!AH15)))</f>
        <v>0</v>
      </c>
    </row>
    <row r="20" spans="1:34" x14ac:dyDescent="0.3">
      <c r="A20" s="1" t="s">
        <v>33</v>
      </c>
      <c r="B20" s="1" t="s">
        <v>69</v>
      </c>
      <c r="C20" s="8">
        <f>(((Variable!C16)))</f>
        <v>1004.10858482087</v>
      </c>
      <c r="D20" s="8">
        <f>(((Variable!D16)))</f>
        <v>998.102406177391</v>
      </c>
      <c r="E20" s="8">
        <f>(((Variable!E16)))</f>
        <v>992.04405362087005</v>
      </c>
      <c r="F20" s="8">
        <f>(((Variable!F16)))</f>
        <v>1144.1795904779101</v>
      </c>
      <c r="G20" s="8">
        <f>(((Variable!G16)))</f>
        <v>1138.2206227700899</v>
      </c>
      <c r="H20" s="8">
        <f>(((Variable!H16)))</f>
        <v>1130.07029443896</v>
      </c>
      <c r="I20" s="8">
        <f>(((Variable!I16)))</f>
        <v>1123.9369836354799</v>
      </c>
      <c r="J20" s="8">
        <f>(((Variable!J16)))</f>
        <v>1115.59570810435</v>
      </c>
      <c r="K20" s="8">
        <f>(((Variable!K16)))</f>
        <v>1109.2880542052201</v>
      </c>
      <c r="L20" s="8">
        <f>(((Variable!L16)))</f>
        <v>1100.75583147409</v>
      </c>
      <c r="M20" s="8">
        <f>(((Variable!M16)))</f>
        <v>1099.8064431749599</v>
      </c>
      <c r="N20" s="8">
        <f>(((Variable!N16)))</f>
        <v>1093.18707783235</v>
      </c>
      <c r="O20" s="8">
        <f>(((Variable!O16)))</f>
        <v>1094.8785257572199</v>
      </c>
      <c r="P20" s="8">
        <f>(((Variable!P16)))</f>
        <v>1096.4717878873</v>
      </c>
      <c r="Q20" s="8">
        <f>(((Variable!Q16)))</f>
        <v>1097.96686422261</v>
      </c>
      <c r="R20" s="8">
        <f>(((Variable!R16)))</f>
        <v>1104.7115808500901</v>
      </c>
      <c r="S20" s="8">
        <f>(((Variable!S16)))</f>
        <v>1105.9776769001701</v>
      </c>
      <c r="T20" s="8">
        <f>(((Variable!T16)))</f>
        <v>1107.1455871554799</v>
      </c>
      <c r="U20" s="8">
        <f>(((Variable!U16)))</f>
        <v>1108.215311616</v>
      </c>
      <c r="V20" s="8">
        <f>(((Variable!V16)))</f>
        <v>1114.4042415860899</v>
      </c>
      <c r="W20" s="8">
        <f>(((Variable!W16)))</f>
        <v>1115.2449857613899</v>
      </c>
      <c r="X20" s="8">
        <f>(((Variable!X16)))</f>
        <v>1115.9875441419099</v>
      </c>
      <c r="Y20" s="8">
        <f>(((Variable!Y16)))</f>
        <v>1121.75148194504</v>
      </c>
      <c r="Z20" s="8">
        <f>(((Variable!Z16)))</f>
        <v>1122.2650600403499</v>
      </c>
      <c r="AA20" s="8">
        <f>(((Variable!AA16)))</f>
        <v>1123.1803116521701</v>
      </c>
      <c r="AB20" s="8">
        <f>(((Variable!AB16)))</f>
        <v>1141.04268271304</v>
      </c>
      <c r="AC20" s="8">
        <f>(((Variable!AC16)))</f>
        <v>1143.61157551304</v>
      </c>
      <c r="AD20" s="8">
        <f>(((Variable!AD16)))</f>
        <v>1146.05003353044</v>
      </c>
      <c r="AE20" s="8">
        <f>(((Variable!AE16)))</f>
        <v>1148.35805676522</v>
      </c>
      <c r="AF20" s="8">
        <f>(((Variable!AF16)))</f>
        <v>1155.42694956522</v>
      </c>
      <c r="AG20" s="8">
        <f>(((Variable!AG16)))</f>
        <v>1164.8893982775701</v>
      </c>
      <c r="AH20" s="8">
        <f>(((Variable!AH16)))</f>
        <v>1164.8143824584399</v>
      </c>
    </row>
    <row r="21" spans="1:34" x14ac:dyDescent="0.3">
      <c r="A21" s="1" t="s">
        <v>34</v>
      </c>
      <c r="B21" s="1" t="s">
        <v>72</v>
      </c>
      <c r="C21" s="8">
        <f>(((Variable!C17)))</f>
        <v>139.74799999999999</v>
      </c>
      <c r="D21" s="8">
        <f>(((Variable!D17)))</f>
        <v>139.25800000000001</v>
      </c>
      <c r="E21" s="8">
        <f>(((Variable!E17)))</f>
        <v>138.768</v>
      </c>
      <c r="F21" s="8">
        <f>(((Variable!F17)))</f>
        <v>138.376</v>
      </c>
      <c r="G21" s="8">
        <f>(((Variable!G17)))</f>
        <v>129.44399999999999</v>
      </c>
      <c r="H21" s="8">
        <f>(((Variable!H17)))</f>
        <v>119.17</v>
      </c>
      <c r="I21" s="8">
        <f>(((Variable!I17)))</f>
        <v>110.44199999999999</v>
      </c>
      <c r="J21" s="8">
        <f>(((Variable!J17)))</f>
        <v>101.68899999999999</v>
      </c>
      <c r="K21" s="8">
        <f>(((Variable!K17)))</f>
        <v>94.384</v>
      </c>
      <c r="L21" s="8">
        <f>(((Variable!L17)))</f>
        <v>76.064999999999998</v>
      </c>
      <c r="M21" s="8">
        <f>(((Variable!M17)))</f>
        <v>57.917999999999999</v>
      </c>
      <c r="N21" s="8">
        <f>(((Variable!N17)))</f>
        <v>39.845999999999997</v>
      </c>
      <c r="O21" s="8">
        <f>(((Variable!O17)))</f>
        <v>0</v>
      </c>
      <c r="P21" s="8">
        <f>(((Variable!P17)))</f>
        <v>0</v>
      </c>
      <c r="Q21" s="8">
        <f>(((Variable!Q17)))</f>
        <v>0</v>
      </c>
      <c r="R21" s="8">
        <f>(((Variable!R17)))</f>
        <v>0</v>
      </c>
      <c r="S21" s="8">
        <f>(((Variable!S17)))</f>
        <v>0</v>
      </c>
      <c r="T21" s="8">
        <f>(((Variable!T17)))</f>
        <v>0</v>
      </c>
      <c r="U21" s="8">
        <f>(((Variable!U17)))</f>
        <v>0</v>
      </c>
      <c r="V21" s="8">
        <f>(((Variable!V17)))</f>
        <v>0</v>
      </c>
      <c r="W21" s="8">
        <f>(((Variable!W17)))</f>
        <v>0</v>
      </c>
      <c r="X21" s="8">
        <f>(((Variable!X17)))</f>
        <v>0</v>
      </c>
      <c r="Y21" s="8">
        <f>(((Variable!Y17)))</f>
        <v>0</v>
      </c>
      <c r="Z21" s="8">
        <f>(((Variable!Z17)))</f>
        <v>0</v>
      </c>
      <c r="AA21" s="8">
        <f>(((Variable!AA17)))</f>
        <v>0</v>
      </c>
      <c r="AB21" s="8">
        <f>(((Variable!AB17)))</f>
        <v>0</v>
      </c>
      <c r="AC21" s="8">
        <f>(((Variable!AC17)))</f>
        <v>0</v>
      </c>
      <c r="AD21" s="8">
        <f>(((Variable!AD17)))</f>
        <v>0</v>
      </c>
      <c r="AE21" s="8">
        <f>(((Variable!AE17)))</f>
        <v>0</v>
      </c>
      <c r="AF21" s="8">
        <f>(((Variable!AF17)))</f>
        <v>0</v>
      </c>
      <c r="AG21" s="8">
        <f>(((Variable!AG17)))</f>
        <v>0</v>
      </c>
      <c r="AH21" s="8">
        <f>(((Variable!AH17)))</f>
        <v>0</v>
      </c>
    </row>
    <row r="22" spans="1:34" x14ac:dyDescent="0.3">
      <c r="A22" s="1" t="s">
        <v>35</v>
      </c>
      <c r="B22" s="1" t="s">
        <v>73</v>
      </c>
      <c r="C22" s="8">
        <f>(((Variable!C18)))</f>
        <v>0</v>
      </c>
      <c r="D22" s="8">
        <f>(((Variable!D18)))</f>
        <v>0</v>
      </c>
      <c r="E22" s="8">
        <f>(((Variable!E18)))</f>
        <v>0</v>
      </c>
      <c r="F22" s="8">
        <f>(((Variable!F18)))</f>
        <v>0</v>
      </c>
      <c r="G22" s="8">
        <f>(((Variable!G18)))</f>
        <v>0</v>
      </c>
      <c r="H22" s="8">
        <f>(((Variable!H18)))</f>
        <v>0</v>
      </c>
      <c r="I22" s="8">
        <f>(((Variable!I18)))</f>
        <v>0</v>
      </c>
      <c r="J22" s="8">
        <f>(((Variable!J18)))</f>
        <v>0</v>
      </c>
      <c r="K22" s="8">
        <f>(((Variable!K18)))</f>
        <v>0</v>
      </c>
      <c r="L22" s="8">
        <f>(((Variable!L18)))</f>
        <v>0</v>
      </c>
      <c r="M22" s="8">
        <f>(((Variable!M18)))</f>
        <v>0</v>
      </c>
      <c r="N22" s="8">
        <f>(((Variable!N18)))</f>
        <v>0</v>
      </c>
      <c r="O22" s="8">
        <f>(((Variable!O18)))</f>
        <v>0</v>
      </c>
      <c r="P22" s="8">
        <f>(((Variable!P18)))</f>
        <v>0</v>
      </c>
      <c r="Q22" s="8">
        <f>(((Variable!Q18)))</f>
        <v>0</v>
      </c>
      <c r="R22" s="8">
        <f>(((Variable!R18)))</f>
        <v>0</v>
      </c>
      <c r="S22" s="8">
        <f>(((Variable!S18)))</f>
        <v>0</v>
      </c>
      <c r="T22" s="8">
        <f>(((Variable!T18)))</f>
        <v>0</v>
      </c>
      <c r="U22" s="8">
        <f>(((Variable!U18)))</f>
        <v>0</v>
      </c>
      <c r="V22" s="8">
        <f>(((Variable!V18)))</f>
        <v>0</v>
      </c>
      <c r="W22" s="8">
        <f>(((Variable!W18)))</f>
        <v>0</v>
      </c>
      <c r="X22" s="8">
        <f>(((Variable!X18)))</f>
        <v>0</v>
      </c>
      <c r="Y22" s="8">
        <f>(((Variable!Y18)))</f>
        <v>0</v>
      </c>
      <c r="Z22" s="8">
        <f>(((Variable!Z18)))</f>
        <v>0</v>
      </c>
      <c r="AA22" s="8">
        <f>(((Variable!AA18)))</f>
        <v>0</v>
      </c>
      <c r="AB22" s="8">
        <f>(((Variable!AB18)))</f>
        <v>0</v>
      </c>
      <c r="AC22" s="8">
        <f>(((Variable!AC18)))</f>
        <v>0</v>
      </c>
      <c r="AD22" s="8">
        <f>(((Variable!AD18)))</f>
        <v>0</v>
      </c>
      <c r="AE22" s="8">
        <f>(((Variable!AE18)))</f>
        <v>0</v>
      </c>
      <c r="AF22" s="8">
        <f>(((Variable!AF18)))</f>
        <v>0</v>
      </c>
      <c r="AG22" s="8">
        <f>(((Variable!AG18)))</f>
        <v>0</v>
      </c>
      <c r="AH22" s="8">
        <f>(((Variable!AH18)))</f>
        <v>0</v>
      </c>
    </row>
    <row r="23" spans="1:34" x14ac:dyDescent="0.3">
      <c r="A23" s="1" t="s">
        <v>36</v>
      </c>
      <c r="B23" s="1" t="s">
        <v>99</v>
      </c>
      <c r="C23" s="8">
        <f>(((Variable!C19)))</f>
        <v>0</v>
      </c>
      <c r="D23" s="8">
        <f>(((Variable!D19)))</f>
        <v>0</v>
      </c>
      <c r="E23" s="8">
        <f>(((Variable!E19)))</f>
        <v>0</v>
      </c>
      <c r="F23" s="8">
        <f>(((Variable!F19)))</f>
        <v>0</v>
      </c>
      <c r="G23" s="8">
        <f>(((Variable!G19)))</f>
        <v>0</v>
      </c>
      <c r="H23" s="8">
        <f>(((Variable!H19)))</f>
        <v>0</v>
      </c>
      <c r="I23" s="8">
        <f>(((Variable!I19)))</f>
        <v>0</v>
      </c>
      <c r="J23" s="8">
        <f>(((Variable!J19)))</f>
        <v>0</v>
      </c>
      <c r="K23" s="8">
        <f>(((Variable!K19)))</f>
        <v>0</v>
      </c>
      <c r="L23" s="8">
        <f>(((Variable!L19)))</f>
        <v>0</v>
      </c>
      <c r="M23" s="8">
        <f>(((Variable!M19)))</f>
        <v>0</v>
      </c>
      <c r="N23" s="8">
        <f>(((Variable!N19)))</f>
        <v>0</v>
      </c>
      <c r="O23" s="8">
        <f>(((Variable!O19)))</f>
        <v>0</v>
      </c>
      <c r="P23" s="8">
        <f>(((Variable!P19)))</f>
        <v>0</v>
      </c>
      <c r="Q23" s="8">
        <f>(((Variable!Q19)))</f>
        <v>0</v>
      </c>
      <c r="R23" s="8">
        <f>(((Variable!R19)))</f>
        <v>0</v>
      </c>
      <c r="S23" s="8">
        <f>(((Variable!S19)))</f>
        <v>0</v>
      </c>
      <c r="T23" s="8">
        <f>(((Variable!T19)))</f>
        <v>0</v>
      </c>
      <c r="U23" s="8">
        <f>(((Variable!U19)))</f>
        <v>0</v>
      </c>
      <c r="V23" s="8">
        <f>(((Variable!V19)))</f>
        <v>0</v>
      </c>
      <c r="W23" s="8">
        <f>(((Variable!W19)))</f>
        <v>0</v>
      </c>
      <c r="X23" s="8">
        <f>(((Variable!X19)))</f>
        <v>0</v>
      </c>
      <c r="Y23" s="8">
        <f>(((Variable!Y19)))</f>
        <v>0</v>
      </c>
      <c r="Z23" s="8">
        <f>(((Variable!Z19)))</f>
        <v>0</v>
      </c>
      <c r="AA23" s="8">
        <f>(((Variable!AA19)))</f>
        <v>0</v>
      </c>
      <c r="AB23" s="8">
        <f>(((Variable!AB19)))</f>
        <v>0</v>
      </c>
      <c r="AC23" s="8">
        <f>(((Variable!AC19)))</f>
        <v>0</v>
      </c>
      <c r="AD23" s="8">
        <f>(((Variable!AD19)))</f>
        <v>0</v>
      </c>
      <c r="AE23" s="8">
        <f>(((Variable!AE19)))</f>
        <v>0</v>
      </c>
      <c r="AF23" s="8">
        <f>(((Variable!AF19)))</f>
        <v>0</v>
      </c>
      <c r="AG23" s="8">
        <f>(((Variable!AG19)))</f>
        <v>0</v>
      </c>
      <c r="AH23" s="8">
        <f>(((Variable!AH19)))</f>
        <v>0</v>
      </c>
    </row>
    <row r="24" spans="1:34" x14ac:dyDescent="0.3">
      <c r="A24" s="1" t="s">
        <v>37</v>
      </c>
      <c r="B24" s="1" t="s">
        <v>100</v>
      </c>
      <c r="C24" s="8">
        <f>(((Variable!C20)))</f>
        <v>0</v>
      </c>
      <c r="D24" s="8">
        <f>(((Variable!D20)))</f>
        <v>0</v>
      </c>
      <c r="E24" s="8">
        <f>(((Variable!E20)))</f>
        <v>0</v>
      </c>
      <c r="F24" s="8">
        <f>(((Variable!F20)))</f>
        <v>0</v>
      </c>
      <c r="G24" s="8">
        <f>(((Variable!G20)))</f>
        <v>0</v>
      </c>
      <c r="H24" s="8">
        <f>(((Variable!H20)))</f>
        <v>0</v>
      </c>
      <c r="I24" s="8">
        <f>(((Variable!I20)))</f>
        <v>0</v>
      </c>
      <c r="J24" s="8">
        <f>(((Variable!J20)))</f>
        <v>0</v>
      </c>
      <c r="K24" s="8">
        <f>(((Variable!K20)))</f>
        <v>0</v>
      </c>
      <c r="L24" s="8">
        <f>(((Variable!L20)))</f>
        <v>0</v>
      </c>
      <c r="M24" s="8">
        <f>(((Variable!M20)))</f>
        <v>0</v>
      </c>
      <c r="N24" s="8">
        <f>(((Variable!N20)))</f>
        <v>0</v>
      </c>
      <c r="O24" s="8">
        <f>(((Variable!O20)))</f>
        <v>0</v>
      </c>
      <c r="P24" s="8">
        <f>(((Variable!P20)))</f>
        <v>0</v>
      </c>
      <c r="Q24" s="8">
        <f>(((Variable!Q20)))</f>
        <v>0</v>
      </c>
      <c r="R24" s="8">
        <f>(((Variable!R20)))</f>
        <v>0</v>
      </c>
      <c r="S24" s="8">
        <f>(((Variable!S20)))</f>
        <v>0</v>
      </c>
      <c r="T24" s="8">
        <f>(((Variable!T20)))</f>
        <v>0</v>
      </c>
      <c r="U24" s="8">
        <f>(((Variable!U20)))</f>
        <v>0</v>
      </c>
      <c r="V24" s="8">
        <f>(((Variable!V20)))</f>
        <v>0</v>
      </c>
      <c r="W24" s="8">
        <f>(((Variable!W20)))</f>
        <v>0</v>
      </c>
      <c r="X24" s="8">
        <f>(((Variable!X20)))</f>
        <v>0</v>
      </c>
      <c r="Y24" s="8">
        <f>(((Variable!Y20)))</f>
        <v>0</v>
      </c>
      <c r="Z24" s="8">
        <f>(((Variable!Z20)))</f>
        <v>0</v>
      </c>
      <c r="AA24" s="8">
        <f>(((Variable!AA20)))</f>
        <v>0</v>
      </c>
      <c r="AB24" s="8">
        <f>(((Variable!AB20)))</f>
        <v>0</v>
      </c>
      <c r="AC24" s="8">
        <f>(((Variable!AC20)))</f>
        <v>0</v>
      </c>
      <c r="AD24" s="8">
        <f>(((Variable!AD20)))</f>
        <v>0</v>
      </c>
      <c r="AE24" s="8">
        <f>(((Variable!AE20)))</f>
        <v>0</v>
      </c>
      <c r="AF24" s="8">
        <f>(((Variable!AF20)))</f>
        <v>0</v>
      </c>
      <c r="AG24" s="8">
        <f>(((Variable!AG20)))</f>
        <v>0</v>
      </c>
      <c r="AH24" s="8">
        <f>(((Variable!AH20)))</f>
        <v>0</v>
      </c>
    </row>
    <row r="25" spans="1:34" x14ac:dyDescent="0.3">
      <c r="A25" s="1" t="s">
        <v>38</v>
      </c>
      <c r="B25" s="1" t="s">
        <v>76</v>
      </c>
      <c r="C25" s="8">
        <f>(((Variable!C21)))</f>
        <v>33.835680806399999</v>
      </c>
      <c r="D25" s="8">
        <f>(((Variable!D21)))</f>
        <v>36.043904185343997</v>
      </c>
      <c r="E25" s="8">
        <f>(((Variable!E21)))</f>
        <v>13.868104465387599</v>
      </c>
      <c r="F25" s="8">
        <f>(((Variable!F21)))</f>
        <v>22.8633676037966</v>
      </c>
      <c r="G25" s="8">
        <f>(((Variable!G21)))</f>
        <v>35.462550892031999</v>
      </c>
      <c r="H25" s="8">
        <f>(((Variable!H21)))</f>
        <v>35.462550892031999</v>
      </c>
      <c r="I25" s="8">
        <f>(((Variable!I21)))</f>
        <v>30.2165296261206</v>
      </c>
      <c r="J25" s="8">
        <f>(((Variable!J21)))</f>
        <v>26.589606340555399</v>
      </c>
      <c r="K25" s="8">
        <f>(((Variable!K21)))</f>
        <v>22.902683054990199</v>
      </c>
      <c r="L25" s="8">
        <f>(((Variable!L21)))</f>
        <v>19.638159769424998</v>
      </c>
      <c r="M25" s="8">
        <f>(((Variable!M21)))</f>
        <v>17.034912100368199</v>
      </c>
      <c r="N25" s="8">
        <f>(((Variable!N21)))</f>
        <v>14.592710080460501</v>
      </c>
      <c r="O25" s="8">
        <f>(((Variable!O21)))</f>
        <v>12.0944876576264</v>
      </c>
      <c r="P25" s="8">
        <f>(((Variable!P21)))</f>
        <v>8.3749526407652102</v>
      </c>
      <c r="Q25" s="8">
        <f>(((Variable!Q21)))</f>
        <v>4.7363350694786996</v>
      </c>
      <c r="R25" s="8">
        <f>(((Variable!R21)))</f>
        <v>2.2234416893887698</v>
      </c>
      <c r="S25" s="8">
        <f>(((Variable!S21)))</f>
        <v>0</v>
      </c>
      <c r="T25" s="8">
        <f>(((Variable!T21)))</f>
        <v>0</v>
      </c>
      <c r="U25" s="8">
        <f>(((Variable!U21)))</f>
        <v>0</v>
      </c>
      <c r="V25" s="8">
        <f>(((Variable!V21)))</f>
        <v>0</v>
      </c>
      <c r="W25" s="8">
        <f>(((Variable!W21)))</f>
        <v>0</v>
      </c>
      <c r="X25" s="8">
        <f>(((Variable!X21)))</f>
        <v>0</v>
      </c>
      <c r="Y25" s="8">
        <f>(((Variable!Y21)))</f>
        <v>0</v>
      </c>
      <c r="Z25" s="8">
        <f>(((Variable!Z21)))</f>
        <v>0</v>
      </c>
      <c r="AA25" s="8">
        <f>(((Variable!AA21)))</f>
        <v>0</v>
      </c>
      <c r="AB25" s="8">
        <f>(((Variable!AB21)))</f>
        <v>0</v>
      </c>
      <c r="AC25" s="8">
        <f>(((Variable!AC21)))</f>
        <v>0</v>
      </c>
      <c r="AD25" s="8">
        <f>(((Variable!AD21)))</f>
        <v>0</v>
      </c>
      <c r="AE25" s="8">
        <f>(((Variable!AE21)))</f>
        <v>0</v>
      </c>
      <c r="AF25" s="8">
        <f>(((Variable!AF21)))</f>
        <v>0</v>
      </c>
      <c r="AG25" s="8">
        <f>(((Variable!AG21)))</f>
        <v>0</v>
      </c>
      <c r="AH25" s="8">
        <f>(((Variable!AH21)))</f>
        <v>0</v>
      </c>
    </row>
    <row r="26" spans="1:34" x14ac:dyDescent="0.3">
      <c r="A26" s="1" t="s">
        <v>39</v>
      </c>
      <c r="B26" s="1" t="s">
        <v>77</v>
      </c>
      <c r="C26" s="8">
        <f>(((Variable!C22)))</f>
        <v>0</v>
      </c>
      <c r="D26" s="8">
        <f>(((Variable!D22)))</f>
        <v>2.5850689920000001</v>
      </c>
      <c r="E26" s="8">
        <f>(((Variable!E22)))</f>
        <v>0</v>
      </c>
      <c r="F26" s="8">
        <f>(((Variable!F22)))</f>
        <v>0</v>
      </c>
      <c r="G26" s="8">
        <f>(((Variable!G22)))</f>
        <v>0</v>
      </c>
      <c r="H26" s="8">
        <f>(((Variable!H22)))</f>
        <v>2.5850689920000001</v>
      </c>
      <c r="I26" s="8">
        <f>(((Variable!I22)))</f>
        <v>0</v>
      </c>
      <c r="J26" s="8">
        <f>(((Variable!J22)))</f>
        <v>0</v>
      </c>
      <c r="K26" s="8">
        <f>(((Variable!K22)))</f>
        <v>0</v>
      </c>
      <c r="L26" s="8">
        <f>(((Variable!L22)))</f>
        <v>0</v>
      </c>
      <c r="M26" s="8">
        <f>(((Variable!M22)))</f>
        <v>0</v>
      </c>
      <c r="N26" s="8">
        <f>(((Variable!N22)))</f>
        <v>0</v>
      </c>
      <c r="O26" s="8">
        <f>(((Variable!O22)))</f>
        <v>0</v>
      </c>
      <c r="P26" s="8">
        <f>(((Variable!P22)))</f>
        <v>0</v>
      </c>
      <c r="Q26" s="8">
        <f>(((Variable!Q22)))</f>
        <v>0</v>
      </c>
      <c r="R26" s="8">
        <f>(((Variable!R22)))</f>
        <v>0</v>
      </c>
      <c r="S26" s="8">
        <f>(((Variable!S22)))</f>
        <v>0</v>
      </c>
      <c r="T26" s="8">
        <f>(((Variable!T22)))</f>
        <v>0</v>
      </c>
      <c r="U26" s="8">
        <f>(((Variable!U22)))</f>
        <v>0</v>
      </c>
      <c r="V26" s="8">
        <f>(((Variable!V22)))</f>
        <v>0</v>
      </c>
      <c r="W26" s="8">
        <f>(((Variable!W22)))</f>
        <v>0</v>
      </c>
      <c r="X26" s="8">
        <f>(((Variable!X22)))</f>
        <v>0</v>
      </c>
      <c r="Y26" s="8">
        <f>(((Variable!Y22)))</f>
        <v>0</v>
      </c>
      <c r="Z26" s="8">
        <f>(((Variable!Z22)))</f>
        <v>0</v>
      </c>
      <c r="AA26" s="8">
        <f>(((Variable!AA22)))</f>
        <v>0</v>
      </c>
      <c r="AB26" s="8">
        <f>(((Variable!AB22)))</f>
        <v>0</v>
      </c>
      <c r="AC26" s="8">
        <f>(((Variable!AC22)))</f>
        <v>0</v>
      </c>
      <c r="AD26" s="8">
        <f>(((Variable!AD22)))</f>
        <v>0</v>
      </c>
      <c r="AE26" s="8">
        <f>(((Variable!AE22)))</f>
        <v>0</v>
      </c>
      <c r="AF26" s="8">
        <f>(((Variable!AF22)))</f>
        <v>0</v>
      </c>
      <c r="AG26" s="8">
        <f>(((Variable!AG22)))</f>
        <v>0</v>
      </c>
      <c r="AH26" s="8">
        <f>(((Variable!AH22)))</f>
        <v>0</v>
      </c>
    </row>
    <row r="27" spans="1:34" x14ac:dyDescent="0.3">
      <c r="A27" s="1" t="s">
        <v>40</v>
      </c>
      <c r="B27" s="1" t="s">
        <v>80</v>
      </c>
      <c r="C27" s="8">
        <f>(((Variable!C23)))</f>
        <v>0</v>
      </c>
      <c r="D27" s="8">
        <f>(((Variable!D23)))</f>
        <v>0</v>
      </c>
      <c r="E27" s="8">
        <f>(((Variable!E23)))</f>
        <v>0</v>
      </c>
      <c r="F27" s="8">
        <f>(((Variable!F23)))</f>
        <v>0</v>
      </c>
      <c r="G27" s="8">
        <f>(((Variable!G23)))</f>
        <v>0</v>
      </c>
      <c r="H27" s="8">
        <f>(((Variable!H23)))</f>
        <v>0</v>
      </c>
      <c r="I27" s="8">
        <f>(((Variable!I23)))</f>
        <v>0</v>
      </c>
      <c r="J27" s="8">
        <f>(((Variable!J23)))</f>
        <v>0</v>
      </c>
      <c r="K27" s="8">
        <f>(((Variable!K23)))</f>
        <v>0</v>
      </c>
      <c r="L27" s="8">
        <f>(((Variable!L23)))</f>
        <v>0</v>
      </c>
      <c r="M27" s="8">
        <f>(((Variable!M23)))</f>
        <v>0</v>
      </c>
      <c r="N27" s="8">
        <f>(((Variable!N23)))</f>
        <v>0</v>
      </c>
      <c r="O27" s="8">
        <f>(((Variable!O23)))</f>
        <v>0</v>
      </c>
      <c r="P27" s="8">
        <f>(((Variable!P23)))</f>
        <v>0</v>
      </c>
      <c r="Q27" s="8">
        <f>(((Variable!Q23)))</f>
        <v>0</v>
      </c>
      <c r="R27" s="8">
        <f>(((Variable!R23)))</f>
        <v>0</v>
      </c>
      <c r="S27" s="8">
        <f>(((Variable!S23)))</f>
        <v>0</v>
      </c>
      <c r="T27" s="8">
        <f>(((Variable!T23)))</f>
        <v>0</v>
      </c>
      <c r="U27" s="8">
        <f>(((Variable!U23)))</f>
        <v>0</v>
      </c>
      <c r="V27" s="8">
        <f>(((Variable!V23)))</f>
        <v>0</v>
      </c>
      <c r="W27" s="8">
        <f>(((Variable!W23)))</f>
        <v>0</v>
      </c>
      <c r="X27" s="8">
        <f>(((Variable!X23)))</f>
        <v>0</v>
      </c>
      <c r="Y27" s="8">
        <f>(((Variable!Y23)))</f>
        <v>0</v>
      </c>
      <c r="Z27" s="8">
        <f>(((Variable!Z23)))</f>
        <v>0</v>
      </c>
      <c r="AA27" s="8">
        <f>(((Variable!AA23)))</f>
        <v>0</v>
      </c>
      <c r="AB27" s="8">
        <f>(((Variable!AB23)))</f>
        <v>0</v>
      </c>
      <c r="AC27" s="8">
        <f>(((Variable!AC23)))</f>
        <v>0</v>
      </c>
      <c r="AD27" s="8">
        <f>(((Variable!AD23)))</f>
        <v>0</v>
      </c>
      <c r="AE27" s="8">
        <f>(((Variable!AE23)))</f>
        <v>0</v>
      </c>
      <c r="AF27" s="8">
        <f>(((Variable!AF23)))</f>
        <v>0</v>
      </c>
      <c r="AG27" s="8">
        <f>(((Variable!AG23)))</f>
        <v>0</v>
      </c>
      <c r="AH27" s="8">
        <f>(((Variable!AH23)))</f>
        <v>0</v>
      </c>
    </row>
    <row r="28" spans="1:34" x14ac:dyDescent="0.3">
      <c r="A28" s="1" t="s">
        <v>41</v>
      </c>
      <c r="B28" s="1" t="s">
        <v>101</v>
      </c>
      <c r="C28" s="8">
        <f>(((Variable!C24)))</f>
        <v>0</v>
      </c>
      <c r="D28" s="8">
        <f>(((Variable!D24)))</f>
        <v>0</v>
      </c>
      <c r="E28" s="8">
        <f>(((Variable!E24)))</f>
        <v>0</v>
      </c>
      <c r="F28" s="8">
        <f>(((Variable!F24)))</f>
        <v>0</v>
      </c>
      <c r="G28" s="8">
        <f>(((Variable!G24)))</f>
        <v>0</v>
      </c>
      <c r="H28" s="8">
        <f>(((Variable!H24)))</f>
        <v>0</v>
      </c>
      <c r="I28" s="8">
        <f>(((Variable!I24)))</f>
        <v>0</v>
      </c>
      <c r="J28" s="8">
        <f>(((Variable!J24)))</f>
        <v>0</v>
      </c>
      <c r="K28" s="8">
        <f>(((Variable!K24)))</f>
        <v>0</v>
      </c>
      <c r="L28" s="8">
        <f>(((Variable!L24)))</f>
        <v>0</v>
      </c>
      <c r="M28" s="8">
        <f>(((Variable!M24)))</f>
        <v>0</v>
      </c>
      <c r="N28" s="8">
        <f>(((Variable!N24)))</f>
        <v>0</v>
      </c>
      <c r="O28" s="8">
        <f>(((Variable!O24)))</f>
        <v>0</v>
      </c>
      <c r="P28" s="8">
        <f>(((Variable!P24)))</f>
        <v>0</v>
      </c>
      <c r="Q28" s="8">
        <f>(((Variable!Q24)))</f>
        <v>0</v>
      </c>
      <c r="R28" s="8">
        <f>(((Variable!R24)))</f>
        <v>0</v>
      </c>
      <c r="S28" s="8">
        <f>(((Variable!S24)))</f>
        <v>0</v>
      </c>
      <c r="T28" s="8">
        <f>(((Variable!T24)))</f>
        <v>0</v>
      </c>
      <c r="U28" s="8">
        <f>(((Variable!U24)))</f>
        <v>0</v>
      </c>
      <c r="V28" s="8">
        <f>(((Variable!V24)))</f>
        <v>0</v>
      </c>
      <c r="W28" s="8">
        <f>(((Variable!W24)))</f>
        <v>0</v>
      </c>
      <c r="X28" s="8">
        <f>(((Variable!X24)))</f>
        <v>0</v>
      </c>
      <c r="Y28" s="8">
        <f>(((Variable!Y24)))</f>
        <v>0</v>
      </c>
      <c r="Z28" s="8">
        <f>(((Variable!Z24)))</f>
        <v>0</v>
      </c>
      <c r="AA28" s="8">
        <f>(((Variable!AA24)))</f>
        <v>0</v>
      </c>
      <c r="AB28" s="8">
        <f>(((Variable!AB24)))</f>
        <v>0</v>
      </c>
      <c r="AC28" s="8">
        <f>(((Variable!AC24)))</f>
        <v>0</v>
      </c>
      <c r="AD28" s="8">
        <f>(((Variable!AD24)))</f>
        <v>0</v>
      </c>
      <c r="AE28" s="8">
        <f>(((Variable!AE24)))</f>
        <v>0</v>
      </c>
      <c r="AF28" s="8">
        <f>(((Variable!AF24)))</f>
        <v>0</v>
      </c>
      <c r="AG28" s="8">
        <f>(((Variable!AG24)))</f>
        <v>0</v>
      </c>
      <c r="AH28" s="8">
        <f>(((Variable!AH24)))</f>
        <v>0</v>
      </c>
    </row>
    <row r="29" spans="1:34" x14ac:dyDescent="0.3">
      <c r="A29" s="1" t="s">
        <v>42</v>
      </c>
      <c r="B29" s="1" t="s">
        <v>102</v>
      </c>
      <c r="C29" s="8">
        <f>(((Variable!C25)))</f>
        <v>0</v>
      </c>
      <c r="D29" s="8">
        <f>(((Variable!D25)))</f>
        <v>0</v>
      </c>
      <c r="E29" s="8">
        <f>(((Variable!E25)))</f>
        <v>0</v>
      </c>
      <c r="F29" s="8">
        <f>(((Variable!F25)))</f>
        <v>0</v>
      </c>
      <c r="G29" s="8">
        <f>(((Variable!G25)))</f>
        <v>0</v>
      </c>
      <c r="H29" s="8">
        <f>(((Variable!H25)))</f>
        <v>0</v>
      </c>
      <c r="I29" s="8">
        <f>(((Variable!I25)))</f>
        <v>0</v>
      </c>
      <c r="J29" s="8">
        <f>(((Variable!J25)))</f>
        <v>0</v>
      </c>
      <c r="K29" s="8">
        <f>(((Variable!K25)))</f>
        <v>0</v>
      </c>
      <c r="L29" s="8">
        <f>(((Variable!L25)))</f>
        <v>0</v>
      </c>
      <c r="M29" s="8">
        <f>(((Variable!M25)))</f>
        <v>0</v>
      </c>
      <c r="N29" s="8">
        <f>(((Variable!N25)))</f>
        <v>0</v>
      </c>
      <c r="O29" s="8">
        <f>(((Variable!O25)))</f>
        <v>0</v>
      </c>
      <c r="P29" s="8">
        <f>(((Variable!P25)))</f>
        <v>0</v>
      </c>
      <c r="Q29" s="8">
        <f>(((Variable!Q25)))</f>
        <v>0</v>
      </c>
      <c r="R29" s="8">
        <f>(((Variable!R25)))</f>
        <v>0</v>
      </c>
      <c r="S29" s="8">
        <f>(((Variable!S25)))</f>
        <v>0</v>
      </c>
      <c r="T29" s="8">
        <f>(((Variable!T25)))</f>
        <v>0</v>
      </c>
      <c r="U29" s="8">
        <f>(((Variable!U25)))</f>
        <v>0</v>
      </c>
      <c r="V29" s="8">
        <f>(((Variable!V25)))</f>
        <v>0</v>
      </c>
      <c r="W29" s="8">
        <f>(((Variable!W25)))</f>
        <v>0</v>
      </c>
      <c r="X29" s="8">
        <f>(((Variable!X25)))</f>
        <v>0</v>
      </c>
      <c r="Y29" s="8">
        <f>(((Variable!Y25)))</f>
        <v>0</v>
      </c>
      <c r="Z29" s="8">
        <f>(((Variable!Z25)))</f>
        <v>0</v>
      </c>
      <c r="AA29" s="8">
        <f>(((Variable!AA25)))</f>
        <v>0</v>
      </c>
      <c r="AB29" s="8">
        <f>(((Variable!AB25)))</f>
        <v>0</v>
      </c>
      <c r="AC29" s="8">
        <f>(((Variable!AC25)))</f>
        <v>0</v>
      </c>
      <c r="AD29" s="8">
        <f>(((Variable!AD25)))</f>
        <v>0</v>
      </c>
      <c r="AE29" s="8">
        <f>(((Variable!AE25)))</f>
        <v>0</v>
      </c>
      <c r="AF29" s="8">
        <f>(((Variable!AF25)))</f>
        <v>0</v>
      </c>
      <c r="AG29" s="8">
        <f>(((Variable!AG25)))</f>
        <v>0</v>
      </c>
      <c r="AH29" s="8">
        <f>(((Variable!AH25)))</f>
        <v>0</v>
      </c>
    </row>
    <row r="30" spans="1:34" x14ac:dyDescent="0.3">
      <c r="A30" s="1" t="s">
        <v>43</v>
      </c>
      <c r="B30" s="1" t="s">
        <v>81</v>
      </c>
      <c r="C30" s="8">
        <f>(((Variable!C26)))</f>
        <v>2.3087757887999998</v>
      </c>
      <c r="D30" s="8">
        <f>(((Variable!D26)))</f>
        <v>2.6349463296</v>
      </c>
      <c r="E30" s="8">
        <f>(((Variable!E26)))</f>
        <v>2.8076248511999999</v>
      </c>
      <c r="F30" s="8">
        <f>(((Variable!F26)))</f>
        <v>3.3512424192000001</v>
      </c>
      <c r="G30" s="8">
        <f>(((Variable!G26)))</f>
        <v>3.8948599871999998</v>
      </c>
      <c r="H30" s="8">
        <f>(((Variable!H26)))</f>
        <v>4.4384775552000004</v>
      </c>
      <c r="I30" s="8">
        <f>(((Variable!I26)))</f>
        <v>4.9820951231999997</v>
      </c>
      <c r="J30" s="8">
        <f>(((Variable!J26)))</f>
        <v>5.5257126911999999</v>
      </c>
      <c r="K30" s="8">
        <f>(((Variable!K26)))</f>
        <v>6.0693302592</v>
      </c>
      <c r="L30" s="8">
        <f>(((Variable!L26)))</f>
        <v>6.6129478272000002</v>
      </c>
      <c r="M30" s="8">
        <f>(((Variable!M26)))</f>
        <v>7.1565653952000003</v>
      </c>
      <c r="N30" s="8">
        <f>(((Variable!N26)))</f>
        <v>7.6746009600000002</v>
      </c>
      <c r="O30" s="8">
        <f>(((Variable!O26)))</f>
        <v>8.0644852547294601</v>
      </c>
      <c r="P30" s="8">
        <f>(((Variable!P26)))</f>
        <v>8.4338256834738097</v>
      </c>
      <c r="Q30" s="8">
        <f>(((Variable!Q26)))</f>
        <v>8.68655705009642</v>
      </c>
      <c r="R30" s="8">
        <f>(((Variable!R26)))</f>
        <v>8.9514632619364196</v>
      </c>
      <c r="S30" s="8">
        <f>(((Variable!S26)))</f>
        <v>9.0968901111051199</v>
      </c>
      <c r="T30" s="8">
        <f>(((Variable!T26)))</f>
        <v>10.936306368</v>
      </c>
      <c r="U30" s="8">
        <f>(((Variable!U26)))</f>
        <v>11.479923936</v>
      </c>
      <c r="V30" s="8">
        <f>(((Variable!V26)))</f>
        <v>11.860570948348601</v>
      </c>
      <c r="W30" s="8">
        <f>(((Variable!W26)))</f>
        <v>11.860570948348601</v>
      </c>
      <c r="X30" s="8">
        <f>(((Variable!X26)))</f>
        <v>11.860570948348601</v>
      </c>
      <c r="Y30" s="8">
        <f>(((Variable!Y26)))</f>
        <v>11.860570948348601</v>
      </c>
      <c r="Z30" s="8">
        <f>(((Variable!Z26)))</f>
        <v>11.860570948348601</v>
      </c>
      <c r="AA30" s="8">
        <f>(((Variable!AA26)))</f>
        <v>11.8365724234814</v>
      </c>
      <c r="AB30" s="8">
        <f>(((Variable!AB26)))</f>
        <v>11.807391740350999</v>
      </c>
      <c r="AC30" s="8">
        <f>(((Variable!AC26)))</f>
        <v>11.752124100698801</v>
      </c>
      <c r="AD30" s="8">
        <f>(((Variable!AD26)))</f>
        <v>11.6968564610466</v>
      </c>
      <c r="AE30" s="8">
        <f>(((Variable!AE26)))</f>
        <v>11.6415888213944</v>
      </c>
      <c r="AF30" s="8">
        <f>(((Variable!AF26)))</f>
        <v>11.595016833916199</v>
      </c>
      <c r="AG30" s="8">
        <f>(((Variable!AG26)))</f>
        <v>9.8715701995486196</v>
      </c>
      <c r="AH30" s="8">
        <f>(((Variable!AH26)))</f>
        <v>9.8651746987486195</v>
      </c>
    </row>
    <row r="31" spans="1:34" x14ac:dyDescent="0.3">
      <c r="A31" s="1" t="s">
        <v>44</v>
      </c>
      <c r="B31" s="1" t="s">
        <v>82</v>
      </c>
      <c r="C31" s="8">
        <f>(((Variable!C27)))</f>
        <v>0</v>
      </c>
      <c r="D31" s="8">
        <f>(((Variable!D27)))</f>
        <v>0</v>
      </c>
      <c r="E31" s="8">
        <f>(((Variable!E27)))</f>
        <v>0</v>
      </c>
      <c r="F31" s="8">
        <f>(((Variable!F27)))</f>
        <v>0</v>
      </c>
      <c r="G31" s="8">
        <f>(((Variable!G27)))</f>
        <v>0</v>
      </c>
      <c r="H31" s="8">
        <f>(((Variable!H27)))</f>
        <v>0</v>
      </c>
      <c r="I31" s="8">
        <f>(((Variable!I27)))</f>
        <v>0</v>
      </c>
      <c r="J31" s="8">
        <f>(((Variable!J27)))</f>
        <v>0</v>
      </c>
      <c r="K31" s="8">
        <f>(((Variable!K27)))</f>
        <v>0</v>
      </c>
      <c r="L31" s="8">
        <f>(((Variable!L27)))</f>
        <v>0</v>
      </c>
      <c r="M31" s="8">
        <f>(((Variable!M27)))</f>
        <v>0</v>
      </c>
      <c r="N31" s="8">
        <f>(((Variable!N27)))</f>
        <v>0.50137625913766304</v>
      </c>
      <c r="O31" s="8">
        <f>(((Variable!O27)))</f>
        <v>0.68060995199999896</v>
      </c>
      <c r="P31" s="8">
        <f>(((Variable!P27)))</f>
        <v>0.90802267024695604</v>
      </c>
      <c r="Q31" s="8">
        <f>(((Variable!Q27)))</f>
        <v>1.0654267397008701</v>
      </c>
      <c r="R31" s="8">
        <f>(((Variable!R27)))</f>
        <v>1.0155774978782599</v>
      </c>
      <c r="S31" s="8">
        <f>(((Variable!S27)))</f>
        <v>0.92559017922782605</v>
      </c>
      <c r="T31" s="8">
        <f>(((Variable!T27)))</f>
        <v>2.75337531376407</v>
      </c>
      <c r="U31" s="8">
        <f>(((Variable!U27)))</f>
        <v>3.10639224579886</v>
      </c>
      <c r="V31" s="8">
        <f>(((Variable!V27)))</f>
        <v>3.46047044077998</v>
      </c>
      <c r="W31" s="8">
        <f>(((Variable!W27)))</f>
        <v>3.85837217156259</v>
      </c>
      <c r="X31" s="8">
        <f>(((Variable!X27)))</f>
        <v>4.2468439561574503</v>
      </c>
      <c r="Y31" s="8">
        <f>(((Variable!Y27)))</f>
        <v>4.6402840015451998</v>
      </c>
      <c r="Z31" s="8">
        <f>(((Variable!Z27)))</f>
        <v>4.6118630739165303</v>
      </c>
      <c r="AA31" s="8">
        <f>(((Variable!AA27)))</f>
        <v>4.5536722559999996</v>
      </c>
      <c r="AB31" s="8">
        <f>(((Variable!AB27)))</f>
        <v>4.5536722559999996</v>
      </c>
      <c r="AC31" s="8">
        <f>(((Variable!AC27)))</f>
        <v>4.5536722559999996</v>
      </c>
      <c r="AD31" s="8">
        <f>(((Variable!AD27)))</f>
        <v>4.5536722559999996</v>
      </c>
      <c r="AE31" s="8">
        <f>(((Variable!AE27)))</f>
        <v>4.5401421932451402</v>
      </c>
      <c r="AF31" s="8">
        <f>(((Variable!AF27)))</f>
        <v>4.5211073466364402</v>
      </c>
      <c r="AG31" s="8">
        <f>(((Variable!AG27)))</f>
        <v>4.7667851776521903</v>
      </c>
      <c r="AH31" s="8">
        <f>(((Variable!AH27)))</f>
        <v>4.7374976604347996</v>
      </c>
    </row>
    <row r="32" spans="1:34" x14ac:dyDescent="0.3">
      <c r="A32" s="1" t="s">
        <v>45</v>
      </c>
      <c r="B32" s="1" t="s">
        <v>83</v>
      </c>
      <c r="C32" s="8">
        <f>(((Variable!C28)))</f>
        <v>606.47649555921998</v>
      </c>
      <c r="D32" s="8">
        <f>(((Variable!D28)))</f>
        <v>395.48354282790899</v>
      </c>
      <c r="E32" s="8">
        <f>(((Variable!E28)))</f>
        <v>548.481320480612</v>
      </c>
      <c r="F32" s="8">
        <f>(((Variable!F28)))</f>
        <v>946.05292075376599</v>
      </c>
      <c r="G32" s="8">
        <f>(((Variable!G28)))</f>
        <v>1039.92129676114</v>
      </c>
      <c r="H32" s="8">
        <f>(((Variable!H28)))</f>
        <v>879.88643766282496</v>
      </c>
      <c r="I32" s="8">
        <f>(((Variable!I28)))</f>
        <v>672.36687045060501</v>
      </c>
      <c r="J32" s="8">
        <f>(((Variable!J28)))</f>
        <v>593.54173771098704</v>
      </c>
      <c r="K32" s="8">
        <f>(((Variable!K28)))</f>
        <v>513.41260497137</v>
      </c>
      <c r="L32" s="8">
        <f>(((Variable!L28)))</f>
        <v>442.46363223175302</v>
      </c>
      <c r="M32" s="8">
        <f>(((Variable!M28)))</f>
        <v>392.16139006009399</v>
      </c>
      <c r="N32" s="8">
        <f>(((Variable!N28)))</f>
        <v>338.444021833416</v>
      </c>
      <c r="O32" s="8">
        <f>(((Variable!O28)))</f>
        <v>277.74860165412701</v>
      </c>
      <c r="P32" s="8">
        <f>(((Variable!P28)))</f>
        <v>192.939702825739</v>
      </c>
      <c r="Q32" s="8">
        <f>(((Variable!Q28)))</f>
        <v>112.256739661317</v>
      </c>
      <c r="R32" s="8">
        <f>(((Variable!R28)))</f>
        <v>54.398154099306197</v>
      </c>
      <c r="S32" s="8">
        <f>(((Variable!S28)))</f>
        <v>0</v>
      </c>
      <c r="T32" s="8">
        <f>(((Variable!T28)))</f>
        <v>0</v>
      </c>
      <c r="U32" s="8">
        <f>(((Variable!U28)))</f>
        <v>0</v>
      </c>
      <c r="V32" s="8">
        <f>(((Variable!V28)))</f>
        <v>0</v>
      </c>
      <c r="W32" s="8">
        <f>(((Variable!W28)))</f>
        <v>0</v>
      </c>
      <c r="X32" s="8">
        <f>(((Variable!X28)))</f>
        <v>0</v>
      </c>
      <c r="Y32" s="8">
        <f>(((Variable!Y28)))</f>
        <v>0</v>
      </c>
      <c r="Z32" s="8">
        <f>(((Variable!Z28)))</f>
        <v>0</v>
      </c>
      <c r="AA32" s="8">
        <f>(((Variable!AA28)))</f>
        <v>0</v>
      </c>
      <c r="AB32" s="8">
        <f>(((Variable!AB28)))</f>
        <v>0</v>
      </c>
      <c r="AC32" s="8">
        <f>(((Variable!AC28)))</f>
        <v>0</v>
      </c>
      <c r="AD32" s="8">
        <f>(((Variable!AD28)))</f>
        <v>0</v>
      </c>
      <c r="AE32" s="8">
        <f>(((Variable!AE28)))</f>
        <v>0</v>
      </c>
      <c r="AF32" s="8">
        <f>(((Variable!AF28)))</f>
        <v>0</v>
      </c>
      <c r="AG32" s="8">
        <f>(((Variable!AG28)))</f>
        <v>0</v>
      </c>
      <c r="AH32" s="8">
        <f>(((Variable!AH28)))</f>
        <v>0</v>
      </c>
    </row>
    <row r="33" spans="1:34" x14ac:dyDescent="0.3">
      <c r="A33" s="1" t="s">
        <v>92</v>
      </c>
      <c r="B33" s="1" t="s">
        <v>103</v>
      </c>
      <c r="C33" s="8">
        <f>(((Variable!C29)))</f>
        <v>0</v>
      </c>
      <c r="D33" s="8">
        <f>(((Variable!D29)))</f>
        <v>0</v>
      </c>
      <c r="E33" s="8">
        <f>(((Variable!E29)))</f>
        <v>0</v>
      </c>
      <c r="F33" s="8">
        <f>(((Variable!F29)))</f>
        <v>0</v>
      </c>
      <c r="G33" s="8">
        <f>(((Variable!G29)))</f>
        <v>0</v>
      </c>
      <c r="H33" s="8">
        <f>(((Variable!H29)))</f>
        <v>0</v>
      </c>
      <c r="I33" s="8">
        <f>(((Variable!I29)))</f>
        <v>0</v>
      </c>
      <c r="J33" s="8">
        <f>(((Variable!J29)))</f>
        <v>0</v>
      </c>
      <c r="K33" s="8">
        <f>(((Variable!K29)))</f>
        <v>0</v>
      </c>
      <c r="L33" s="8">
        <f>(((Variable!L29)))</f>
        <v>0</v>
      </c>
      <c r="M33" s="8">
        <f>(((Variable!M29)))</f>
        <v>0</v>
      </c>
      <c r="N33" s="8">
        <f>(((Variable!N29)))</f>
        <v>0</v>
      </c>
      <c r="O33" s="8">
        <f>(((Variable!O29)))</f>
        <v>0</v>
      </c>
      <c r="P33" s="8">
        <f>(((Variable!P29)))</f>
        <v>0</v>
      </c>
      <c r="Q33" s="8">
        <f>(((Variable!Q29)))</f>
        <v>0</v>
      </c>
      <c r="R33" s="8">
        <f>(((Variable!R29)))</f>
        <v>0</v>
      </c>
      <c r="S33" s="8">
        <f>(((Variable!S29)))</f>
        <v>0</v>
      </c>
      <c r="T33" s="8">
        <f>(((Variable!T29)))</f>
        <v>0</v>
      </c>
      <c r="U33" s="8">
        <f>(((Variable!U29)))</f>
        <v>0</v>
      </c>
      <c r="V33" s="8">
        <f>(((Variable!V29)))</f>
        <v>0</v>
      </c>
      <c r="W33" s="8">
        <f>(((Variable!W29)))</f>
        <v>0</v>
      </c>
      <c r="X33" s="8">
        <f>(((Variable!X29)))</f>
        <v>0</v>
      </c>
      <c r="Y33" s="8">
        <f>(((Variable!Y29)))</f>
        <v>0</v>
      </c>
      <c r="Z33" s="8">
        <f>(((Variable!Z29)))</f>
        <v>0</v>
      </c>
      <c r="AA33" s="8">
        <f>(((Variable!AA29)))</f>
        <v>0</v>
      </c>
      <c r="AB33" s="8">
        <f>(((Variable!AB29)))</f>
        <v>0</v>
      </c>
      <c r="AC33" s="8">
        <f>(((Variable!AC29)))</f>
        <v>0</v>
      </c>
      <c r="AD33" s="8">
        <f>(((Variable!AD29)))</f>
        <v>0</v>
      </c>
      <c r="AE33" s="8">
        <f>(((Variable!AE29)))</f>
        <v>0</v>
      </c>
      <c r="AF33" s="8">
        <f>(((Variable!AF29)))</f>
        <v>0</v>
      </c>
      <c r="AG33" s="8">
        <f>(((Variable!AG29)))</f>
        <v>0</v>
      </c>
      <c r="AH33" s="8">
        <f>(((Variable!AH29)))</f>
        <v>0</v>
      </c>
    </row>
    <row r="34" spans="1:34" x14ac:dyDescent="0.3">
      <c r="A34" s="1" t="s">
        <v>46</v>
      </c>
      <c r="B34" s="1" t="s">
        <v>84</v>
      </c>
      <c r="C34" s="8">
        <f>(((Variable!C30)))</f>
        <v>1.915</v>
      </c>
      <c r="D34" s="8">
        <f>(((Variable!D30)))</f>
        <v>0.71099999999999997</v>
      </c>
      <c r="E34" s="8">
        <f>(((Variable!E30)))</f>
        <v>2.5680000000000001</v>
      </c>
      <c r="F34" s="8">
        <f>(((Variable!F30)))</f>
        <v>2.7</v>
      </c>
      <c r="G34" s="8">
        <f>(((Variable!G30)))</f>
        <v>1.9349999999999901</v>
      </c>
      <c r="H34" s="8">
        <f>(((Variable!H30)))</f>
        <v>1.62</v>
      </c>
      <c r="I34" s="8">
        <f>(((Variable!I30)))</f>
        <v>1.44</v>
      </c>
      <c r="J34" s="8">
        <f>(((Variable!J30)))</f>
        <v>1.44</v>
      </c>
      <c r="K34" s="8">
        <f>(((Variable!K30)))</f>
        <v>1.44</v>
      </c>
      <c r="L34" s="8">
        <f>(((Variable!L30)))</f>
        <v>1.44</v>
      </c>
      <c r="M34" s="8">
        <f>(((Variable!M30)))</f>
        <v>1.44</v>
      </c>
      <c r="N34" s="8">
        <f>(((Variable!N30)))</f>
        <v>1.44</v>
      </c>
      <c r="O34" s="8">
        <f>(((Variable!O30)))</f>
        <v>1.44</v>
      </c>
      <c r="P34" s="8">
        <f>(((Variable!P30)))</f>
        <v>1.44</v>
      </c>
      <c r="Q34" s="8">
        <f>(((Variable!Q30)))</f>
        <v>1.44</v>
      </c>
      <c r="R34" s="8">
        <f>(((Variable!R30)))</f>
        <v>1.44</v>
      </c>
      <c r="S34" s="8">
        <f>(((Variable!S30)))</f>
        <v>0</v>
      </c>
      <c r="T34" s="8">
        <f>(((Variable!T30)))</f>
        <v>0</v>
      </c>
      <c r="U34" s="8">
        <f>(((Variable!U30)))</f>
        <v>0</v>
      </c>
      <c r="V34" s="8">
        <f>(((Variable!V30)))</f>
        <v>0</v>
      </c>
      <c r="W34" s="8">
        <f>(((Variable!W30)))</f>
        <v>0</v>
      </c>
      <c r="X34" s="8">
        <f>(((Variable!X30)))</f>
        <v>0</v>
      </c>
      <c r="Y34" s="8">
        <f>(((Variable!Y30)))</f>
        <v>0</v>
      </c>
      <c r="Z34" s="8">
        <f>(((Variable!Z30)))</f>
        <v>0</v>
      </c>
      <c r="AA34" s="8">
        <f>(((Variable!AA30)))</f>
        <v>0</v>
      </c>
      <c r="AB34" s="8">
        <f>(((Variable!AB30)))</f>
        <v>0</v>
      </c>
      <c r="AC34" s="8">
        <f>(((Variable!AC30)))</f>
        <v>0</v>
      </c>
      <c r="AD34" s="8">
        <f>(((Variable!AD30)))</f>
        <v>0</v>
      </c>
      <c r="AE34" s="8">
        <f>(((Variable!AE30)))</f>
        <v>0</v>
      </c>
      <c r="AF34" s="8">
        <f>(((Variable!AF30)))</f>
        <v>0</v>
      </c>
      <c r="AG34" s="8">
        <f>(((Variable!AG30)))</f>
        <v>0</v>
      </c>
      <c r="AH34" s="8">
        <f>(((Variable!AH30)))</f>
        <v>0</v>
      </c>
    </row>
    <row r="35" spans="1:34" x14ac:dyDescent="0.3">
      <c r="A35" s="1" t="s">
        <v>47</v>
      </c>
      <c r="B35" s="1" t="s">
        <v>85</v>
      </c>
      <c r="C35" s="8">
        <f>(((Variable!C31)))</f>
        <v>48.350999999999999</v>
      </c>
      <c r="D35" s="8">
        <f>(((Variable!D31)))</f>
        <v>17.062000000000001</v>
      </c>
      <c r="E35" s="8">
        <f>(((Variable!E31)))</f>
        <v>27.55</v>
      </c>
      <c r="F35" s="8">
        <f>(((Variable!F31)))</f>
        <v>27.968</v>
      </c>
      <c r="G35" s="8">
        <f>(((Variable!G31)))</f>
        <v>28.385999999999999</v>
      </c>
      <c r="H35" s="8">
        <f>(((Variable!H31)))</f>
        <v>28.803999999999998</v>
      </c>
      <c r="I35" s="8">
        <f>(((Variable!I31)))</f>
        <v>29.222000000000001</v>
      </c>
      <c r="J35" s="8">
        <f>(((Variable!J31)))</f>
        <v>28.841999999999999</v>
      </c>
      <c r="K35" s="8">
        <f>(((Variable!K31)))</f>
        <v>28.423999999999999</v>
      </c>
      <c r="L35" s="8">
        <f>(((Variable!L31)))</f>
        <v>28.006</v>
      </c>
      <c r="M35" s="8">
        <f>(((Variable!M31)))</f>
        <v>27.626000000000001</v>
      </c>
      <c r="N35" s="8">
        <f>(((Variable!N31)))</f>
        <v>27.207999999999998</v>
      </c>
      <c r="O35" s="8">
        <f>(((Variable!O31)))</f>
        <v>0</v>
      </c>
      <c r="P35" s="8">
        <f>(((Variable!P31)))</f>
        <v>0</v>
      </c>
      <c r="Q35" s="8">
        <f>(((Variable!Q31)))</f>
        <v>0</v>
      </c>
      <c r="R35" s="8">
        <f>(((Variable!R31)))</f>
        <v>0</v>
      </c>
      <c r="S35" s="8">
        <f>(((Variable!S31)))</f>
        <v>0</v>
      </c>
      <c r="T35" s="8">
        <f>(((Variable!T31)))</f>
        <v>0</v>
      </c>
      <c r="U35" s="8">
        <f>(((Variable!U31)))</f>
        <v>0</v>
      </c>
      <c r="V35" s="8">
        <f>(((Variable!V31)))</f>
        <v>0</v>
      </c>
      <c r="W35" s="8">
        <f>(((Variable!W31)))</f>
        <v>0</v>
      </c>
      <c r="X35" s="8">
        <f>(((Variable!X31)))</f>
        <v>0</v>
      </c>
      <c r="Y35" s="8">
        <f>(((Variable!Y31)))</f>
        <v>0</v>
      </c>
      <c r="Z35" s="8">
        <f>(((Variable!Z31)))</f>
        <v>0</v>
      </c>
      <c r="AA35" s="8">
        <f>(((Variable!AA31)))</f>
        <v>0</v>
      </c>
      <c r="AB35" s="8">
        <f>(((Variable!AB31)))</f>
        <v>0</v>
      </c>
      <c r="AC35" s="8">
        <f>(((Variable!AC31)))</f>
        <v>0</v>
      </c>
      <c r="AD35" s="8">
        <f>(((Variable!AD31)))</f>
        <v>0</v>
      </c>
      <c r="AE35" s="8">
        <f>(((Variable!AE31)))</f>
        <v>0</v>
      </c>
      <c r="AF35" s="8">
        <f>(((Variable!AF31)))</f>
        <v>0</v>
      </c>
      <c r="AG35" s="8">
        <f>(((Variable!AG31)))</f>
        <v>0</v>
      </c>
      <c r="AH35" s="8">
        <f>(((Variable!AH31)))</f>
        <v>0</v>
      </c>
    </row>
    <row r="36" spans="1:34" x14ac:dyDescent="0.3">
      <c r="A36" s="1" t="s">
        <v>93</v>
      </c>
      <c r="B36" s="1" t="s">
        <v>156</v>
      </c>
      <c r="C36" s="8">
        <f>(((Variable!C32)))</f>
        <v>0</v>
      </c>
      <c r="D36" s="8">
        <f>(((Variable!D32)))</f>
        <v>0</v>
      </c>
      <c r="E36" s="8">
        <f>(((Variable!E32)))</f>
        <v>0</v>
      </c>
      <c r="F36" s="8">
        <f>(((Variable!F32)))</f>
        <v>0</v>
      </c>
      <c r="G36" s="8">
        <f>(((Variable!G32)))</f>
        <v>0</v>
      </c>
      <c r="H36" s="8">
        <f>(((Variable!H32)))</f>
        <v>0</v>
      </c>
      <c r="I36" s="8">
        <f>(((Variable!I32)))</f>
        <v>0</v>
      </c>
      <c r="J36" s="8">
        <f>(((Variable!J32)))</f>
        <v>0</v>
      </c>
      <c r="K36" s="8">
        <f>(((Variable!K32)))</f>
        <v>0</v>
      </c>
      <c r="L36" s="8">
        <f>(((Variable!L32)))</f>
        <v>0</v>
      </c>
      <c r="M36" s="8">
        <f>(((Variable!M32)))</f>
        <v>0</v>
      </c>
      <c r="N36" s="8">
        <f>(((Variable!N32)))</f>
        <v>0</v>
      </c>
      <c r="O36" s="8">
        <f>(((Variable!O32)))</f>
        <v>0</v>
      </c>
      <c r="P36" s="8">
        <f>(((Variable!P32)))</f>
        <v>0</v>
      </c>
      <c r="Q36" s="8">
        <f>(((Variable!Q32)))</f>
        <v>0</v>
      </c>
      <c r="R36" s="8">
        <f>(((Variable!R32)))</f>
        <v>0</v>
      </c>
      <c r="S36" s="8">
        <f>(((Variable!S32)))</f>
        <v>0</v>
      </c>
      <c r="T36" s="8">
        <f>(((Variable!T32)))</f>
        <v>0</v>
      </c>
      <c r="U36" s="8">
        <f>(((Variable!U32)))</f>
        <v>0</v>
      </c>
      <c r="V36" s="8">
        <f>(((Variable!V32)))</f>
        <v>0</v>
      </c>
      <c r="W36" s="8">
        <f>(((Variable!W32)))</f>
        <v>0</v>
      </c>
      <c r="X36" s="8">
        <f>(((Variable!X32)))</f>
        <v>0</v>
      </c>
      <c r="Y36" s="8">
        <f>(((Variable!Y32)))</f>
        <v>0</v>
      </c>
      <c r="Z36" s="8">
        <f>(((Variable!Z32)))</f>
        <v>0</v>
      </c>
      <c r="AA36" s="8">
        <f>(((Variable!AA32)))</f>
        <v>0</v>
      </c>
      <c r="AB36" s="8">
        <f>(((Variable!AB32)))</f>
        <v>0</v>
      </c>
      <c r="AC36" s="8">
        <f>(((Variable!AC32)))</f>
        <v>0</v>
      </c>
      <c r="AD36" s="8">
        <f>(((Variable!AD32)))</f>
        <v>0</v>
      </c>
      <c r="AE36" s="8">
        <f>(((Variable!AE32)))</f>
        <v>0</v>
      </c>
      <c r="AF36" s="8">
        <f>(((Variable!AF32)))</f>
        <v>0</v>
      </c>
      <c r="AG36" s="8">
        <f>(((Variable!AG32)))</f>
        <v>0</v>
      </c>
      <c r="AH36" s="8">
        <f>(((Variable!AH32)))</f>
        <v>0</v>
      </c>
    </row>
    <row r="37" spans="1:34" x14ac:dyDescent="0.3">
      <c r="A37" s="1" t="s">
        <v>48</v>
      </c>
      <c r="B37" s="1" t="s">
        <v>104</v>
      </c>
      <c r="C37" s="8">
        <f>(((Variable!C33)))</f>
        <v>0</v>
      </c>
      <c r="D37" s="8">
        <f>(((Variable!D33)))</f>
        <v>0</v>
      </c>
      <c r="E37" s="8">
        <f>(((Variable!E33)))</f>
        <v>0</v>
      </c>
      <c r="F37" s="8">
        <f>(((Variable!F33)))</f>
        <v>0</v>
      </c>
      <c r="G37" s="8">
        <f>(((Variable!G33)))</f>
        <v>0</v>
      </c>
      <c r="H37" s="8">
        <f>(((Variable!H33)))</f>
        <v>0</v>
      </c>
      <c r="I37" s="8">
        <f>(((Variable!I33)))</f>
        <v>0</v>
      </c>
      <c r="J37" s="8">
        <f>(((Variable!J33)))</f>
        <v>0</v>
      </c>
      <c r="K37" s="8">
        <f>(((Variable!K33)))</f>
        <v>0</v>
      </c>
      <c r="L37" s="8">
        <f>(((Variable!L33)))</f>
        <v>0</v>
      </c>
      <c r="M37" s="8">
        <f>(((Variable!M33)))</f>
        <v>0</v>
      </c>
      <c r="N37" s="8">
        <f>(((Variable!N33)))</f>
        <v>0</v>
      </c>
      <c r="O37" s="8">
        <f>(((Variable!O33)))</f>
        <v>0</v>
      </c>
      <c r="P37" s="8">
        <f>(((Variable!P33)))</f>
        <v>0</v>
      </c>
      <c r="Q37" s="8">
        <f>(((Variable!Q33)))</f>
        <v>0</v>
      </c>
      <c r="R37" s="8">
        <f>(((Variable!R33)))</f>
        <v>0</v>
      </c>
      <c r="S37" s="8">
        <f>(((Variable!S33)))</f>
        <v>0</v>
      </c>
      <c r="T37" s="8">
        <f>(((Variable!T33)))</f>
        <v>0</v>
      </c>
      <c r="U37" s="8">
        <f>(((Variable!U33)))</f>
        <v>0</v>
      </c>
      <c r="V37" s="8">
        <f>(((Variable!V33)))</f>
        <v>0</v>
      </c>
      <c r="W37" s="8">
        <f>(((Variable!W33)))</f>
        <v>0</v>
      </c>
      <c r="X37" s="8">
        <f>(((Variable!X33)))</f>
        <v>0</v>
      </c>
      <c r="Y37" s="8">
        <f>(((Variable!Y33)))</f>
        <v>0</v>
      </c>
      <c r="Z37" s="8">
        <f>(((Variable!Z33)))</f>
        <v>0</v>
      </c>
      <c r="AA37" s="8">
        <f>(((Variable!AA33)))</f>
        <v>0</v>
      </c>
      <c r="AB37" s="8">
        <f>(((Variable!AB33)))</f>
        <v>0</v>
      </c>
      <c r="AC37" s="8">
        <f>(((Variable!AC33)))</f>
        <v>0</v>
      </c>
      <c r="AD37" s="8">
        <f>(((Variable!AD33)))</f>
        <v>0</v>
      </c>
      <c r="AE37" s="8">
        <f>(((Variable!AE33)))</f>
        <v>0</v>
      </c>
      <c r="AF37" s="8">
        <f>(((Variable!AF33)))</f>
        <v>0</v>
      </c>
      <c r="AG37" s="8">
        <f>(((Variable!AG33)))</f>
        <v>0</v>
      </c>
      <c r="AH37" s="8">
        <f>(((Variable!AH33)))</f>
        <v>0</v>
      </c>
    </row>
    <row r="38" spans="1:34" x14ac:dyDescent="0.3">
      <c r="A38" s="12" t="s">
        <v>13</v>
      </c>
      <c r="B38" s="12"/>
      <c r="C38" s="9">
        <v>2019</v>
      </c>
      <c r="D38" s="9">
        <v>2020</v>
      </c>
      <c r="E38" s="9">
        <v>2021</v>
      </c>
      <c r="F38" s="9">
        <v>2022</v>
      </c>
      <c r="G38" s="9">
        <v>2023</v>
      </c>
      <c r="H38" s="9">
        <v>2024</v>
      </c>
      <c r="I38" s="9">
        <v>2025</v>
      </c>
      <c r="J38" s="9">
        <v>2026</v>
      </c>
      <c r="K38" s="9">
        <v>2027</v>
      </c>
      <c r="L38" s="9">
        <v>2028</v>
      </c>
      <c r="M38" s="9">
        <v>2029</v>
      </c>
      <c r="N38" s="9">
        <v>2030</v>
      </c>
      <c r="O38" s="9">
        <v>2031</v>
      </c>
      <c r="P38" s="9">
        <v>2032</v>
      </c>
      <c r="Q38" s="9">
        <v>2033</v>
      </c>
      <c r="R38" s="9">
        <v>2034</v>
      </c>
      <c r="S38" s="9">
        <v>2035</v>
      </c>
      <c r="T38" s="9">
        <v>2036</v>
      </c>
      <c r="U38" s="9">
        <v>2037</v>
      </c>
      <c r="V38" s="9">
        <v>2038</v>
      </c>
      <c r="W38" s="9">
        <v>2039</v>
      </c>
      <c r="X38" s="9">
        <v>2040</v>
      </c>
      <c r="Y38" s="9">
        <v>2041</v>
      </c>
      <c r="Z38" s="9">
        <v>2042</v>
      </c>
      <c r="AA38" s="9">
        <v>2043</v>
      </c>
      <c r="AB38" s="9">
        <v>2044</v>
      </c>
      <c r="AC38" s="9">
        <v>2045</v>
      </c>
      <c r="AD38" s="9">
        <v>2046</v>
      </c>
      <c r="AE38" s="9">
        <v>2047</v>
      </c>
      <c r="AF38" s="9">
        <v>2048</v>
      </c>
      <c r="AG38" s="9">
        <v>2049</v>
      </c>
      <c r="AH38" s="9">
        <v>2050</v>
      </c>
    </row>
    <row r="39" spans="1:34" x14ac:dyDescent="0.3">
      <c r="A39" s="1" t="s">
        <v>23</v>
      </c>
      <c r="B39" s="1" t="s">
        <v>94</v>
      </c>
      <c r="C39" s="8">
        <f>Fixed!C2</f>
        <v>38.024999999999999</v>
      </c>
      <c r="D39" s="8">
        <f>Fixed!D2</f>
        <v>37.65</v>
      </c>
      <c r="E39" s="8">
        <f>Fixed!E2</f>
        <v>37.299999999999997</v>
      </c>
      <c r="F39" s="8">
        <f>Fixed!F2</f>
        <v>36.924999999999997</v>
      </c>
      <c r="G39" s="8">
        <f>Fixed!G2</f>
        <v>36.549999999999997</v>
      </c>
      <c r="H39" s="8">
        <f>Fixed!H2</f>
        <v>36.200000000000003</v>
      </c>
      <c r="I39" s="8">
        <f>Fixed!I2</f>
        <v>35.825000000000003</v>
      </c>
      <c r="J39" s="8">
        <f>Fixed!J2</f>
        <v>35.450000000000003</v>
      </c>
      <c r="K39" s="8">
        <f>Fixed!K2</f>
        <v>35.1</v>
      </c>
      <c r="L39" s="8">
        <f>Fixed!L2</f>
        <v>34.725000000000001</v>
      </c>
      <c r="M39" s="8">
        <f>Fixed!M2</f>
        <v>34.35</v>
      </c>
      <c r="N39" s="8">
        <f>Fixed!N2</f>
        <v>34</v>
      </c>
      <c r="O39" s="8">
        <f>Fixed!O2</f>
        <v>33.799999999999997</v>
      </c>
      <c r="P39" s="8">
        <f>Fixed!P2</f>
        <v>33.6</v>
      </c>
      <c r="Q39" s="8">
        <f>Fixed!Q2</f>
        <v>33.4</v>
      </c>
      <c r="R39" s="8">
        <f>Fixed!R2</f>
        <v>33.200000000000003</v>
      </c>
      <c r="S39" s="8">
        <f>Fixed!S2</f>
        <v>33</v>
      </c>
      <c r="T39" s="8">
        <f>Fixed!T2</f>
        <v>32.799999999999997</v>
      </c>
      <c r="U39" s="8">
        <f>Fixed!U2</f>
        <v>32.6</v>
      </c>
      <c r="V39" s="8">
        <f>Fixed!V2</f>
        <v>32.4</v>
      </c>
      <c r="W39" s="8">
        <f>Fixed!W2</f>
        <v>32.200000000000003</v>
      </c>
      <c r="X39" s="8">
        <f>Fixed!X2</f>
        <v>32</v>
      </c>
      <c r="Y39" s="8">
        <f>Fixed!Y2</f>
        <v>31.8</v>
      </c>
      <c r="Z39" s="8">
        <f>Fixed!Z2</f>
        <v>31.6</v>
      </c>
      <c r="AA39" s="8">
        <f>Fixed!AA2</f>
        <v>31.4</v>
      </c>
      <c r="AB39" s="8">
        <f>Fixed!AB2</f>
        <v>31.2</v>
      </c>
      <c r="AC39" s="8">
        <f>Fixed!AC2</f>
        <v>31</v>
      </c>
      <c r="AD39" s="8">
        <f>Fixed!AD2</f>
        <v>30.8</v>
      </c>
      <c r="AE39" s="8">
        <f>Fixed!AE2</f>
        <v>30.6</v>
      </c>
      <c r="AF39" s="8">
        <f>Fixed!AF2</f>
        <v>30.4</v>
      </c>
      <c r="AG39" s="8">
        <f>Fixed!AG2</f>
        <v>30.2</v>
      </c>
      <c r="AH39" s="8">
        <f>Fixed!AH2</f>
        <v>30</v>
      </c>
    </row>
    <row r="40" spans="1:34" x14ac:dyDescent="0.3">
      <c r="A40" s="1" t="s">
        <v>88</v>
      </c>
      <c r="B40" s="1" t="s">
        <v>155</v>
      </c>
      <c r="C40" s="8">
        <f>Fixed!C3</f>
        <v>0</v>
      </c>
      <c r="D40" s="8">
        <f>Fixed!D3</f>
        <v>0</v>
      </c>
      <c r="E40" s="8">
        <f>Fixed!E3</f>
        <v>0</v>
      </c>
      <c r="F40" s="8">
        <f>Fixed!F3</f>
        <v>0</v>
      </c>
      <c r="G40" s="8">
        <f>Fixed!G3</f>
        <v>0</v>
      </c>
      <c r="H40" s="8">
        <f>Fixed!H3</f>
        <v>0</v>
      </c>
      <c r="I40" s="8">
        <f>Fixed!I3</f>
        <v>0</v>
      </c>
      <c r="J40" s="8">
        <f>Fixed!J3</f>
        <v>0</v>
      </c>
      <c r="K40" s="8">
        <f>Fixed!K3</f>
        <v>0</v>
      </c>
      <c r="L40" s="8">
        <f>Fixed!L3</f>
        <v>0</v>
      </c>
      <c r="M40" s="8">
        <f>Fixed!M3</f>
        <v>0</v>
      </c>
      <c r="N40" s="8">
        <f>Fixed!N3</f>
        <v>0</v>
      </c>
      <c r="O40" s="8">
        <f>Fixed!O3</f>
        <v>0</v>
      </c>
      <c r="P40" s="8">
        <f>Fixed!P3</f>
        <v>0</v>
      </c>
      <c r="Q40" s="8">
        <f>Fixed!Q3</f>
        <v>0</v>
      </c>
      <c r="R40" s="8">
        <f>Fixed!R3</f>
        <v>0</v>
      </c>
      <c r="S40" s="8">
        <f>Fixed!S3</f>
        <v>0</v>
      </c>
      <c r="T40" s="8">
        <f>Fixed!T3</f>
        <v>0</v>
      </c>
      <c r="U40" s="8">
        <f>Fixed!U3</f>
        <v>0</v>
      </c>
      <c r="V40" s="8">
        <f>Fixed!V3</f>
        <v>0</v>
      </c>
      <c r="W40" s="8">
        <f>Fixed!W3</f>
        <v>0</v>
      </c>
      <c r="X40" s="8">
        <f>Fixed!X3</f>
        <v>0</v>
      </c>
      <c r="Y40" s="8">
        <f>Fixed!Y3</f>
        <v>0</v>
      </c>
      <c r="Z40" s="8">
        <f>Fixed!Z3</f>
        <v>0</v>
      </c>
      <c r="AA40" s="8">
        <f>Fixed!AA3</f>
        <v>0</v>
      </c>
      <c r="AB40" s="8">
        <f>Fixed!AB3</f>
        <v>0</v>
      </c>
      <c r="AC40" s="8">
        <f>Fixed!AC3</f>
        <v>0</v>
      </c>
      <c r="AD40" s="8">
        <f>Fixed!AD3</f>
        <v>0</v>
      </c>
      <c r="AE40" s="8">
        <f>Fixed!AE3</f>
        <v>0</v>
      </c>
      <c r="AF40" s="8">
        <f>Fixed!AF3</f>
        <v>0</v>
      </c>
      <c r="AG40" s="8">
        <f>Fixed!AG3</f>
        <v>0</v>
      </c>
      <c r="AH40" s="8">
        <f>Fixed!AH3</f>
        <v>0</v>
      </c>
    </row>
    <row r="41" spans="1:34" x14ac:dyDescent="0.3">
      <c r="A41" s="1" t="s">
        <v>89</v>
      </c>
      <c r="B41" s="1" t="s">
        <v>95</v>
      </c>
      <c r="C41" s="8">
        <f>Fixed!C4</f>
        <v>0</v>
      </c>
      <c r="D41" s="8">
        <f>Fixed!D4</f>
        <v>0</v>
      </c>
      <c r="E41" s="8">
        <f>Fixed!E4</f>
        <v>0</v>
      </c>
      <c r="F41" s="8">
        <f>Fixed!F4</f>
        <v>0</v>
      </c>
      <c r="G41" s="8">
        <f>Fixed!G4</f>
        <v>0</v>
      </c>
      <c r="H41" s="8">
        <f>Fixed!H4</f>
        <v>0</v>
      </c>
      <c r="I41" s="8">
        <f>Fixed!I4</f>
        <v>0</v>
      </c>
      <c r="J41" s="8">
        <f>Fixed!J4</f>
        <v>0</v>
      </c>
      <c r="K41" s="8">
        <f>Fixed!K4</f>
        <v>0</v>
      </c>
      <c r="L41" s="8">
        <f>Fixed!L4</f>
        <v>0</v>
      </c>
      <c r="M41" s="8">
        <f>Fixed!M4</f>
        <v>0</v>
      </c>
      <c r="N41" s="8">
        <f>Fixed!N4</f>
        <v>0</v>
      </c>
      <c r="O41" s="8">
        <f>Fixed!O4</f>
        <v>0</v>
      </c>
      <c r="P41" s="8">
        <f>Fixed!P4</f>
        <v>0</v>
      </c>
      <c r="Q41" s="8">
        <f>Fixed!Q4</f>
        <v>0</v>
      </c>
      <c r="R41" s="8">
        <f>Fixed!R4</f>
        <v>0</v>
      </c>
      <c r="S41" s="8">
        <f>Fixed!S4</f>
        <v>22.277999999999999</v>
      </c>
      <c r="T41" s="8">
        <f>Fixed!T4</f>
        <v>22.391999999999999</v>
      </c>
      <c r="U41" s="8">
        <f>Fixed!U4</f>
        <v>22.506</v>
      </c>
      <c r="V41" s="8">
        <f>Fixed!V4</f>
        <v>22.62</v>
      </c>
      <c r="W41" s="8">
        <f>Fixed!W4</f>
        <v>22.734000000000002</v>
      </c>
      <c r="X41" s="8">
        <f>Fixed!X4</f>
        <v>22.847999999999999</v>
      </c>
      <c r="Y41" s="8">
        <f>Fixed!Y4</f>
        <v>22.963999999999999</v>
      </c>
      <c r="Z41" s="8">
        <f>Fixed!Z4</f>
        <v>23.077999999999999</v>
      </c>
      <c r="AA41" s="8">
        <f>Fixed!AA4</f>
        <v>23.192</v>
      </c>
      <c r="AB41" s="8">
        <f>Fixed!AB4</f>
        <v>23.306000000000001</v>
      </c>
      <c r="AC41" s="8">
        <f>Fixed!AC4</f>
        <v>23.42</v>
      </c>
      <c r="AD41" s="8">
        <f>Fixed!AD4</f>
        <v>23.533999999999999</v>
      </c>
      <c r="AE41" s="8">
        <f>Fixed!AE4</f>
        <v>23.648</v>
      </c>
      <c r="AF41" s="8">
        <f>Fixed!AF4</f>
        <v>23.761999999999901</v>
      </c>
      <c r="AG41" s="8">
        <f>Fixed!AG4</f>
        <v>23.878</v>
      </c>
      <c r="AH41" s="8">
        <f>Fixed!AH4</f>
        <v>23.992000000000001</v>
      </c>
    </row>
    <row r="42" spans="1:34" x14ac:dyDescent="0.3">
      <c r="A42" s="1" t="s">
        <v>90</v>
      </c>
      <c r="B42" s="1" t="s">
        <v>96</v>
      </c>
      <c r="C42" s="8">
        <f>Fixed!C5</f>
        <v>0</v>
      </c>
      <c r="D42" s="8">
        <f>Fixed!D5</f>
        <v>0</v>
      </c>
      <c r="E42" s="8">
        <f>Fixed!E5</f>
        <v>0</v>
      </c>
      <c r="F42" s="8">
        <f>Fixed!F5</f>
        <v>0</v>
      </c>
      <c r="G42" s="8">
        <f>Fixed!G5</f>
        <v>0</v>
      </c>
      <c r="H42" s="8">
        <f>Fixed!H5</f>
        <v>0</v>
      </c>
      <c r="I42" s="8">
        <f>Fixed!I5</f>
        <v>0</v>
      </c>
      <c r="J42" s="8">
        <f>Fixed!J5</f>
        <v>0</v>
      </c>
      <c r="K42" s="8">
        <f>Fixed!K5</f>
        <v>0</v>
      </c>
      <c r="L42" s="8">
        <f>Fixed!L5</f>
        <v>0</v>
      </c>
      <c r="M42" s="8">
        <f>Fixed!M5</f>
        <v>0</v>
      </c>
      <c r="N42" s="8">
        <f>Fixed!N5</f>
        <v>0</v>
      </c>
      <c r="O42" s="8">
        <f>Fixed!O5</f>
        <v>0</v>
      </c>
      <c r="P42" s="8">
        <f>Fixed!P5</f>
        <v>0</v>
      </c>
      <c r="Q42" s="8">
        <f>Fixed!Q5</f>
        <v>0</v>
      </c>
      <c r="R42" s="8">
        <f>Fixed!R5</f>
        <v>0</v>
      </c>
      <c r="S42" s="8">
        <f>Fixed!S5</f>
        <v>0</v>
      </c>
      <c r="T42" s="8">
        <f>Fixed!T5</f>
        <v>0</v>
      </c>
      <c r="U42" s="8">
        <f>Fixed!U5</f>
        <v>0</v>
      </c>
      <c r="V42" s="8">
        <f>Fixed!V5</f>
        <v>0</v>
      </c>
      <c r="W42" s="8">
        <f>Fixed!W5</f>
        <v>0</v>
      </c>
      <c r="X42" s="8">
        <f>Fixed!X5</f>
        <v>0</v>
      </c>
      <c r="Y42" s="8">
        <f>Fixed!Y5</f>
        <v>0</v>
      </c>
      <c r="Z42" s="8">
        <f>Fixed!Z5</f>
        <v>0</v>
      </c>
      <c r="AA42" s="8">
        <f>Fixed!AA5</f>
        <v>0</v>
      </c>
      <c r="AB42" s="8">
        <f>Fixed!AB5</f>
        <v>0</v>
      </c>
      <c r="AC42" s="8">
        <f>Fixed!AC5</f>
        <v>0</v>
      </c>
      <c r="AD42" s="8">
        <f>Fixed!AD5</f>
        <v>24.667564622221398</v>
      </c>
      <c r="AE42" s="8">
        <f>Fixed!AE5</f>
        <v>24.667564622221398</v>
      </c>
      <c r="AF42" s="8">
        <f>Fixed!AF5</f>
        <v>24.667564622221398</v>
      </c>
      <c r="AG42" s="8">
        <f>Fixed!AG5</f>
        <v>50.420064622221403</v>
      </c>
      <c r="AH42" s="8">
        <f>Fixed!AH5</f>
        <v>51.505000000000003</v>
      </c>
    </row>
    <row r="43" spans="1:34" x14ac:dyDescent="0.3">
      <c r="A43" s="1" t="s">
        <v>24</v>
      </c>
      <c r="B43" s="1" t="s">
        <v>54</v>
      </c>
      <c r="C43" s="8">
        <f>Fixed!C6</f>
        <v>0</v>
      </c>
      <c r="D43" s="8">
        <f>Fixed!D6</f>
        <v>0</v>
      </c>
      <c r="E43" s="8">
        <f>Fixed!E6</f>
        <v>0</v>
      </c>
      <c r="F43" s="8">
        <f>Fixed!F6</f>
        <v>0</v>
      </c>
      <c r="G43" s="8">
        <f>Fixed!G6</f>
        <v>0</v>
      </c>
      <c r="H43" s="8">
        <f>Fixed!H6</f>
        <v>0</v>
      </c>
      <c r="I43" s="8">
        <f>Fixed!I6</f>
        <v>0</v>
      </c>
      <c r="J43" s="8">
        <f>Fixed!J6</f>
        <v>0</v>
      </c>
      <c r="K43" s="8">
        <f>Fixed!K6</f>
        <v>0</v>
      </c>
      <c r="L43" s="8">
        <f>Fixed!L6</f>
        <v>0</v>
      </c>
      <c r="M43" s="8">
        <f>Fixed!M6</f>
        <v>0</v>
      </c>
      <c r="N43" s="8">
        <f>Fixed!N6</f>
        <v>0</v>
      </c>
      <c r="O43" s="8">
        <f>Fixed!O6</f>
        <v>0</v>
      </c>
      <c r="P43" s="8">
        <f>Fixed!P6</f>
        <v>0</v>
      </c>
      <c r="Q43" s="8">
        <f>Fixed!Q6</f>
        <v>0</v>
      </c>
      <c r="R43" s="8">
        <f>Fixed!R6</f>
        <v>0</v>
      </c>
      <c r="S43" s="8">
        <f>Fixed!S6</f>
        <v>0</v>
      </c>
      <c r="T43" s="8">
        <f>Fixed!T6</f>
        <v>0</v>
      </c>
      <c r="U43" s="8">
        <f>Fixed!U6</f>
        <v>0</v>
      </c>
      <c r="V43" s="8">
        <f>Fixed!V6</f>
        <v>0</v>
      </c>
      <c r="W43" s="8">
        <f>Fixed!W6</f>
        <v>0</v>
      </c>
      <c r="X43" s="8">
        <f>Fixed!X6</f>
        <v>0</v>
      </c>
      <c r="Y43" s="8">
        <f>Fixed!Y6</f>
        <v>0</v>
      </c>
      <c r="Z43" s="8">
        <f>Fixed!Z6</f>
        <v>0</v>
      </c>
      <c r="AA43" s="8">
        <f>Fixed!AA6</f>
        <v>0</v>
      </c>
      <c r="AB43" s="8">
        <f>Fixed!AB6</f>
        <v>0</v>
      </c>
      <c r="AC43" s="8">
        <f>Fixed!AC6</f>
        <v>0</v>
      </c>
      <c r="AD43" s="8">
        <f>Fixed!AD6</f>
        <v>0</v>
      </c>
      <c r="AE43" s="8">
        <f>Fixed!AE6</f>
        <v>0</v>
      </c>
      <c r="AF43" s="8">
        <f>Fixed!AF6</f>
        <v>0</v>
      </c>
      <c r="AG43" s="8">
        <f>Fixed!AG6</f>
        <v>0</v>
      </c>
      <c r="AH43" s="8">
        <f>Fixed!AH6</f>
        <v>0</v>
      </c>
    </row>
    <row r="44" spans="1:34" x14ac:dyDescent="0.3">
      <c r="A44" s="1" t="s">
        <v>25</v>
      </c>
      <c r="B44" s="1" t="s">
        <v>55</v>
      </c>
      <c r="C44" s="8">
        <f>Fixed!C7</f>
        <v>0</v>
      </c>
      <c r="D44" s="8">
        <f>Fixed!D7</f>
        <v>0</v>
      </c>
      <c r="E44" s="8">
        <f>Fixed!E7</f>
        <v>0</v>
      </c>
      <c r="F44" s="8">
        <f>Fixed!F7</f>
        <v>0</v>
      </c>
      <c r="G44" s="8">
        <f>Fixed!G7</f>
        <v>0</v>
      </c>
      <c r="H44" s="8">
        <f>Fixed!H7</f>
        <v>0</v>
      </c>
      <c r="I44" s="8">
        <f>Fixed!I7</f>
        <v>0</v>
      </c>
      <c r="J44" s="8">
        <f>Fixed!J7</f>
        <v>0</v>
      </c>
      <c r="K44" s="8">
        <f>Fixed!K7</f>
        <v>0</v>
      </c>
      <c r="L44" s="8">
        <f>Fixed!L7</f>
        <v>0</v>
      </c>
      <c r="M44" s="8">
        <f>Fixed!M7</f>
        <v>0</v>
      </c>
      <c r="N44" s="8">
        <f>Fixed!N7</f>
        <v>0</v>
      </c>
      <c r="O44" s="8">
        <f>Fixed!O7</f>
        <v>0</v>
      </c>
      <c r="P44" s="8">
        <f>Fixed!P7</f>
        <v>0</v>
      </c>
      <c r="Q44" s="8">
        <f>Fixed!Q7</f>
        <v>0</v>
      </c>
      <c r="R44" s="8">
        <f>Fixed!R7</f>
        <v>0</v>
      </c>
      <c r="S44" s="8">
        <f>Fixed!S7</f>
        <v>0</v>
      </c>
      <c r="T44" s="8">
        <f>Fixed!T7</f>
        <v>0</v>
      </c>
      <c r="U44" s="8">
        <f>Fixed!U7</f>
        <v>0</v>
      </c>
      <c r="V44" s="8">
        <f>Fixed!V7</f>
        <v>0</v>
      </c>
      <c r="W44" s="8">
        <f>Fixed!W7</f>
        <v>0</v>
      </c>
      <c r="X44" s="8">
        <f>Fixed!X7</f>
        <v>0</v>
      </c>
      <c r="Y44" s="8">
        <f>Fixed!Y7</f>
        <v>0</v>
      </c>
      <c r="Z44" s="8">
        <f>Fixed!Z7</f>
        <v>0</v>
      </c>
      <c r="AA44" s="8">
        <f>Fixed!AA7</f>
        <v>0</v>
      </c>
      <c r="AB44" s="8">
        <f>Fixed!AB7</f>
        <v>0</v>
      </c>
      <c r="AC44" s="8">
        <f>Fixed!AC7</f>
        <v>0</v>
      </c>
      <c r="AD44" s="8">
        <f>Fixed!AD7</f>
        <v>0</v>
      </c>
      <c r="AE44" s="8">
        <f>Fixed!AE7</f>
        <v>0</v>
      </c>
      <c r="AF44" s="8">
        <f>Fixed!AF7</f>
        <v>0</v>
      </c>
      <c r="AG44" s="8">
        <f>Fixed!AG7</f>
        <v>0</v>
      </c>
      <c r="AH44" s="8">
        <f>Fixed!AH7</f>
        <v>0</v>
      </c>
    </row>
    <row r="45" spans="1:34" x14ac:dyDescent="0.3">
      <c r="A45" s="1" t="s">
        <v>26</v>
      </c>
      <c r="B45" s="1" t="s">
        <v>56</v>
      </c>
      <c r="C45" s="8">
        <f>Fixed!C8</f>
        <v>0</v>
      </c>
      <c r="D45" s="8">
        <f>Fixed!D8</f>
        <v>0</v>
      </c>
      <c r="E45" s="8">
        <f>Fixed!E8</f>
        <v>0</v>
      </c>
      <c r="F45" s="8">
        <f>Fixed!F8</f>
        <v>0</v>
      </c>
      <c r="G45" s="8">
        <f>Fixed!G8</f>
        <v>0</v>
      </c>
      <c r="H45" s="8">
        <f>Fixed!H8</f>
        <v>0</v>
      </c>
      <c r="I45" s="8">
        <f>Fixed!I8</f>
        <v>0</v>
      </c>
      <c r="J45" s="8">
        <f>Fixed!J8</f>
        <v>0</v>
      </c>
      <c r="K45" s="8">
        <f>Fixed!K8</f>
        <v>0</v>
      </c>
      <c r="L45" s="8">
        <f>Fixed!L8</f>
        <v>0</v>
      </c>
      <c r="M45" s="8">
        <f>Fixed!M8</f>
        <v>0</v>
      </c>
      <c r="N45" s="8">
        <f>Fixed!N8</f>
        <v>0</v>
      </c>
      <c r="O45" s="8">
        <f>Fixed!O8</f>
        <v>0</v>
      </c>
      <c r="P45" s="8">
        <f>Fixed!P8</f>
        <v>0</v>
      </c>
      <c r="Q45" s="8">
        <f>Fixed!Q8</f>
        <v>0</v>
      </c>
      <c r="R45" s="8">
        <f>Fixed!R8</f>
        <v>0</v>
      </c>
      <c r="S45" s="8">
        <f>Fixed!S8</f>
        <v>0</v>
      </c>
      <c r="T45" s="8">
        <f>Fixed!T8</f>
        <v>0</v>
      </c>
      <c r="U45" s="8">
        <f>Fixed!U8</f>
        <v>0</v>
      </c>
      <c r="V45" s="8">
        <f>Fixed!V8</f>
        <v>0</v>
      </c>
      <c r="W45" s="8">
        <f>Fixed!W8</f>
        <v>0</v>
      </c>
      <c r="X45" s="8">
        <f>Fixed!X8</f>
        <v>0</v>
      </c>
      <c r="Y45" s="8">
        <f>Fixed!Y8</f>
        <v>0</v>
      </c>
      <c r="Z45" s="8">
        <f>Fixed!Z8</f>
        <v>0</v>
      </c>
      <c r="AA45" s="8">
        <f>Fixed!AA8</f>
        <v>0</v>
      </c>
      <c r="AB45" s="8">
        <f>Fixed!AB8</f>
        <v>0</v>
      </c>
      <c r="AC45" s="8">
        <f>Fixed!AC8</f>
        <v>0</v>
      </c>
      <c r="AD45" s="8">
        <f>Fixed!AD8</f>
        <v>0</v>
      </c>
      <c r="AE45" s="8">
        <f>Fixed!AE8</f>
        <v>0</v>
      </c>
      <c r="AF45" s="8">
        <f>Fixed!AF8</f>
        <v>0</v>
      </c>
      <c r="AG45" s="8">
        <f>Fixed!AG8</f>
        <v>0</v>
      </c>
      <c r="AH45" s="8">
        <f>Fixed!AH8</f>
        <v>0</v>
      </c>
    </row>
    <row r="46" spans="1:34" x14ac:dyDescent="0.3">
      <c r="A46" s="1" t="s">
        <v>27</v>
      </c>
      <c r="B46" s="1" t="s">
        <v>57</v>
      </c>
      <c r="C46" s="8">
        <f>Fixed!C9</f>
        <v>0</v>
      </c>
      <c r="D46" s="8">
        <f>Fixed!D9</f>
        <v>0</v>
      </c>
      <c r="E46" s="8">
        <f>Fixed!E9</f>
        <v>0</v>
      </c>
      <c r="F46" s="8">
        <f>Fixed!F9</f>
        <v>0</v>
      </c>
      <c r="G46" s="8">
        <f>Fixed!G9</f>
        <v>0</v>
      </c>
      <c r="H46" s="8">
        <f>Fixed!H9</f>
        <v>0</v>
      </c>
      <c r="I46" s="8">
        <f>Fixed!I9</f>
        <v>0</v>
      </c>
      <c r="J46" s="8">
        <f>Fixed!J9</f>
        <v>0</v>
      </c>
      <c r="K46" s="8">
        <f>Fixed!K9</f>
        <v>0</v>
      </c>
      <c r="L46" s="8">
        <f>Fixed!L9</f>
        <v>0</v>
      </c>
      <c r="M46" s="8">
        <f>Fixed!M9</f>
        <v>0</v>
      </c>
      <c r="N46" s="8">
        <f>Fixed!N9</f>
        <v>0</v>
      </c>
      <c r="O46" s="8">
        <f>Fixed!O9</f>
        <v>0</v>
      </c>
      <c r="P46" s="8">
        <f>Fixed!P9</f>
        <v>0</v>
      </c>
      <c r="Q46" s="8">
        <f>Fixed!Q9</f>
        <v>0</v>
      </c>
      <c r="R46" s="8">
        <f>Fixed!R9</f>
        <v>0</v>
      </c>
      <c r="S46" s="8">
        <f>Fixed!S9</f>
        <v>0</v>
      </c>
      <c r="T46" s="8">
        <f>Fixed!T9</f>
        <v>0</v>
      </c>
      <c r="U46" s="8">
        <f>Fixed!U9</f>
        <v>0</v>
      </c>
      <c r="V46" s="8">
        <f>Fixed!V9</f>
        <v>0</v>
      </c>
      <c r="W46" s="8">
        <f>Fixed!W9</f>
        <v>0</v>
      </c>
      <c r="X46" s="8">
        <f>Fixed!X9</f>
        <v>0</v>
      </c>
      <c r="Y46" s="8">
        <f>Fixed!Y9</f>
        <v>0</v>
      </c>
      <c r="Z46" s="8">
        <f>Fixed!Z9</f>
        <v>0</v>
      </c>
      <c r="AA46" s="8">
        <f>Fixed!AA9</f>
        <v>0</v>
      </c>
      <c r="AB46" s="8">
        <f>Fixed!AB9</f>
        <v>0</v>
      </c>
      <c r="AC46" s="8">
        <f>Fixed!AC9</f>
        <v>0</v>
      </c>
      <c r="AD46" s="8">
        <f>Fixed!AD9</f>
        <v>0</v>
      </c>
      <c r="AE46" s="8">
        <f>Fixed!AE9</f>
        <v>0</v>
      </c>
      <c r="AF46" s="8">
        <f>Fixed!AF9</f>
        <v>0</v>
      </c>
      <c r="AG46" s="8">
        <f>Fixed!AG9</f>
        <v>0</v>
      </c>
      <c r="AH46" s="8">
        <f>Fixed!AH9</f>
        <v>0</v>
      </c>
    </row>
    <row r="47" spans="1:34" x14ac:dyDescent="0.3">
      <c r="A47" s="1" t="s">
        <v>28</v>
      </c>
      <c r="B47" s="1" t="s">
        <v>97</v>
      </c>
      <c r="C47" s="8">
        <f>Fixed!C10</f>
        <v>30.42</v>
      </c>
      <c r="D47" s="8">
        <f>Fixed!D10</f>
        <v>30.12</v>
      </c>
      <c r="E47" s="8">
        <f>Fixed!E10</f>
        <v>29.84</v>
      </c>
      <c r="F47" s="8">
        <f>Fixed!F10</f>
        <v>29.54</v>
      </c>
      <c r="G47" s="8">
        <f>Fixed!G10</f>
        <v>29.24</v>
      </c>
      <c r="H47" s="8">
        <f>Fixed!H10</f>
        <v>28.96</v>
      </c>
      <c r="I47" s="8">
        <f>Fixed!I10</f>
        <v>28.66</v>
      </c>
      <c r="J47" s="8">
        <f>Fixed!J10</f>
        <v>28.36</v>
      </c>
      <c r="K47" s="8">
        <f>Fixed!K10</f>
        <v>28.08</v>
      </c>
      <c r="L47" s="8">
        <f>Fixed!L10</f>
        <v>27.78</v>
      </c>
      <c r="M47" s="8">
        <f>Fixed!M10</f>
        <v>27.48</v>
      </c>
      <c r="N47" s="8">
        <f>Fixed!N10</f>
        <v>27.2</v>
      </c>
      <c r="O47" s="8">
        <f>Fixed!O10</f>
        <v>27.04</v>
      </c>
      <c r="P47" s="8">
        <f>Fixed!P10</f>
        <v>26.88</v>
      </c>
      <c r="Q47" s="8">
        <f>Fixed!Q10</f>
        <v>26.72</v>
      </c>
      <c r="R47" s="8">
        <f>Fixed!R10</f>
        <v>26.56</v>
      </c>
      <c r="S47" s="8">
        <f>Fixed!S10</f>
        <v>26.4</v>
      </c>
      <c r="T47" s="8">
        <f>Fixed!T10</f>
        <v>53.449384484404597</v>
      </c>
      <c r="U47" s="8">
        <f>Fixed!U10</f>
        <v>58.952924491129302</v>
      </c>
      <c r="V47" s="8">
        <f>Fixed!V10</f>
        <v>62.9969612829384</v>
      </c>
      <c r="W47" s="8">
        <f>Fixed!W10</f>
        <v>66.973648432130503</v>
      </c>
      <c r="X47" s="8">
        <f>Fixed!X10</f>
        <v>70.541709047764499</v>
      </c>
      <c r="Y47" s="8">
        <f>Fixed!Y10</f>
        <v>73.7583832281654</v>
      </c>
      <c r="Z47" s="8">
        <f>Fixed!Z10</f>
        <v>75.84</v>
      </c>
      <c r="AA47" s="8">
        <f>Fixed!AA10</f>
        <v>75.36</v>
      </c>
      <c r="AB47" s="8">
        <f>Fixed!AB10</f>
        <v>74.88</v>
      </c>
      <c r="AC47" s="8">
        <f>Fixed!AC10</f>
        <v>74.400000000000006</v>
      </c>
      <c r="AD47" s="8">
        <f>Fixed!AD10</f>
        <v>73.92</v>
      </c>
      <c r="AE47" s="8">
        <f>Fixed!AE10</f>
        <v>73.44</v>
      </c>
      <c r="AF47" s="8">
        <f>Fixed!AF10</f>
        <v>72.959999999999994</v>
      </c>
      <c r="AG47" s="8">
        <f>Fixed!AG10</f>
        <v>72.48</v>
      </c>
      <c r="AH47" s="8">
        <f>Fixed!AH10</f>
        <v>72</v>
      </c>
    </row>
    <row r="48" spans="1:34" x14ac:dyDescent="0.3">
      <c r="A48" s="1" t="s">
        <v>29</v>
      </c>
      <c r="B48" s="1" t="s">
        <v>63</v>
      </c>
      <c r="C48" s="8">
        <f>Fixed!C11</f>
        <v>0</v>
      </c>
      <c r="D48" s="8">
        <f>Fixed!D11</f>
        <v>0</v>
      </c>
      <c r="E48" s="8">
        <f>Fixed!E11</f>
        <v>0</v>
      </c>
      <c r="F48" s="8">
        <f>Fixed!F11</f>
        <v>0</v>
      </c>
      <c r="G48" s="8">
        <f>Fixed!G11</f>
        <v>0</v>
      </c>
      <c r="H48" s="8">
        <f>Fixed!H11</f>
        <v>0</v>
      </c>
      <c r="I48" s="8">
        <f>Fixed!I11</f>
        <v>0</v>
      </c>
      <c r="J48" s="8">
        <f>Fixed!J11</f>
        <v>0</v>
      </c>
      <c r="K48" s="8">
        <f>Fixed!K11</f>
        <v>0</v>
      </c>
      <c r="L48" s="8">
        <f>Fixed!L11</f>
        <v>0</v>
      </c>
      <c r="M48" s="8">
        <f>Fixed!M11</f>
        <v>0</v>
      </c>
      <c r="N48" s="8">
        <f>Fixed!N11</f>
        <v>0</v>
      </c>
      <c r="O48" s="8">
        <f>Fixed!O11</f>
        <v>0</v>
      </c>
      <c r="P48" s="8">
        <f>Fixed!P11</f>
        <v>0</v>
      </c>
      <c r="Q48" s="8">
        <f>Fixed!Q11</f>
        <v>0</v>
      </c>
      <c r="R48" s="8">
        <f>Fixed!R11</f>
        <v>0</v>
      </c>
      <c r="S48" s="8">
        <f>Fixed!S11</f>
        <v>0</v>
      </c>
      <c r="T48" s="8">
        <f>Fixed!T11</f>
        <v>0</v>
      </c>
      <c r="U48" s="8">
        <f>Fixed!U11</f>
        <v>0</v>
      </c>
      <c r="V48" s="8">
        <f>Fixed!V11</f>
        <v>0</v>
      </c>
      <c r="W48" s="8">
        <f>Fixed!W11</f>
        <v>0</v>
      </c>
      <c r="X48" s="8">
        <f>Fixed!X11</f>
        <v>0</v>
      </c>
      <c r="Y48" s="8">
        <f>Fixed!Y11</f>
        <v>0</v>
      </c>
      <c r="Z48" s="8">
        <f>Fixed!Z11</f>
        <v>0</v>
      </c>
      <c r="AA48" s="8">
        <f>Fixed!AA11</f>
        <v>0</v>
      </c>
      <c r="AB48" s="8">
        <f>Fixed!AB11</f>
        <v>0</v>
      </c>
      <c r="AC48" s="8">
        <f>Fixed!AC11</f>
        <v>0</v>
      </c>
      <c r="AD48" s="8">
        <f>Fixed!AD11</f>
        <v>0</v>
      </c>
      <c r="AE48" s="8">
        <f>Fixed!AE11</f>
        <v>0</v>
      </c>
      <c r="AF48" s="8">
        <f>Fixed!AF11</f>
        <v>0</v>
      </c>
      <c r="AG48" s="8">
        <f>Fixed!AG11</f>
        <v>0</v>
      </c>
      <c r="AH48" s="8">
        <f>Fixed!AH11</f>
        <v>0</v>
      </c>
    </row>
    <row r="49" spans="1:34" x14ac:dyDescent="0.3">
      <c r="A49" s="1" t="s">
        <v>30</v>
      </c>
      <c r="B49" s="1" t="s">
        <v>64</v>
      </c>
      <c r="C49" s="8">
        <f>Fixed!C12</f>
        <v>803145.05346239998</v>
      </c>
      <c r="D49" s="8">
        <f>Fixed!D12</f>
        <v>828998.01990720001</v>
      </c>
      <c r="E49" s="8">
        <f>Fixed!E12</f>
        <v>852706.75279679999</v>
      </c>
      <c r="F49" s="8">
        <f>Fixed!F12</f>
        <v>852706.75279679999</v>
      </c>
      <c r="G49" s="8">
        <f>Fixed!G12</f>
        <v>852706.75279679999</v>
      </c>
      <c r="H49" s="8">
        <f>Fixed!H12</f>
        <v>852706.75279679999</v>
      </c>
      <c r="I49" s="8">
        <f>Fixed!I12</f>
        <v>852706.75279679999</v>
      </c>
      <c r="J49" s="8">
        <f>Fixed!J12</f>
        <v>852706.75279679999</v>
      </c>
      <c r="K49" s="8">
        <f>Fixed!K12</f>
        <v>852706.75279679999</v>
      </c>
      <c r="L49" s="8">
        <f>Fixed!L12</f>
        <v>852706.75279679999</v>
      </c>
      <c r="M49" s="8">
        <f>Fixed!M12</f>
        <v>852706.75279679999</v>
      </c>
      <c r="N49" s="8">
        <f>Fixed!N12</f>
        <v>852706.75279679999</v>
      </c>
      <c r="O49" s="8">
        <f>Fixed!O12</f>
        <v>852706.75279679999</v>
      </c>
      <c r="P49" s="8">
        <f>Fixed!P12</f>
        <v>852706.75279679999</v>
      </c>
      <c r="Q49" s="8">
        <f>Fixed!Q12</f>
        <v>852706.75279679999</v>
      </c>
      <c r="R49" s="8">
        <f>Fixed!R12</f>
        <v>852706.75279679999</v>
      </c>
      <c r="S49" s="8">
        <f>Fixed!S12</f>
        <v>852706.75279679999</v>
      </c>
      <c r="T49" s="8">
        <f>Fixed!T12</f>
        <v>852706.75279679999</v>
      </c>
      <c r="U49" s="8">
        <f>Fixed!U12</f>
        <v>852706.75279679999</v>
      </c>
      <c r="V49" s="8">
        <f>Fixed!V12</f>
        <v>852706.75279679999</v>
      </c>
      <c r="W49" s="8">
        <f>Fixed!W12</f>
        <v>852706.75279679999</v>
      </c>
      <c r="X49" s="8">
        <f>Fixed!X12</f>
        <v>852706.75279679999</v>
      </c>
      <c r="Y49" s="8">
        <f>Fixed!Y12</f>
        <v>852706.75279679999</v>
      </c>
      <c r="Z49" s="8">
        <f>Fixed!Z12</f>
        <v>852706.75279679999</v>
      </c>
      <c r="AA49" s="8">
        <f>Fixed!AA12</f>
        <v>852706.75279679999</v>
      </c>
      <c r="AB49" s="8">
        <f>Fixed!AB12</f>
        <v>852706.75279679999</v>
      </c>
      <c r="AC49" s="8">
        <f>Fixed!AC12</f>
        <v>852706.75279679999</v>
      </c>
      <c r="AD49" s="8">
        <f>Fixed!AD12</f>
        <v>852706.75279679999</v>
      </c>
      <c r="AE49" s="8">
        <f>Fixed!AE12</f>
        <v>852706.75279679999</v>
      </c>
      <c r="AF49" s="8">
        <f>Fixed!AF12</f>
        <v>852706.75279679999</v>
      </c>
      <c r="AG49" s="8">
        <f>Fixed!AG12</f>
        <v>852706.75279679999</v>
      </c>
      <c r="AH49" s="8">
        <f>Fixed!AH12</f>
        <v>852706.75279679999</v>
      </c>
    </row>
    <row r="50" spans="1:34" x14ac:dyDescent="0.3">
      <c r="A50" s="1" t="s">
        <v>31</v>
      </c>
      <c r="B50" s="1" t="s">
        <v>65</v>
      </c>
      <c r="C50" s="8">
        <f>Fixed!C13</f>
        <v>4.3144</v>
      </c>
      <c r="D50" s="8">
        <f>Fixed!D13</f>
        <v>4.7870999999999997</v>
      </c>
      <c r="E50" s="8">
        <f>Fixed!E13</f>
        <v>5.2450000000000001</v>
      </c>
      <c r="F50" s="8">
        <f>Fixed!F13</f>
        <v>15.513</v>
      </c>
      <c r="G50" s="8">
        <f>Fixed!G13</f>
        <v>25.484999999999999</v>
      </c>
      <c r="H50" s="8">
        <f>Fixed!H13</f>
        <v>35.167999999999999</v>
      </c>
      <c r="I50" s="8">
        <f>Fixed!I13</f>
        <v>34.65</v>
      </c>
      <c r="J50" s="8">
        <f>Fixed!J13</f>
        <v>34.131999999999998</v>
      </c>
      <c r="K50" s="8">
        <f>Fixed!K13</f>
        <v>33.613999999999997</v>
      </c>
      <c r="L50" s="8">
        <f>Fixed!L13</f>
        <v>33.103000000000002</v>
      </c>
      <c r="M50" s="8">
        <f>Fixed!M13</f>
        <v>32.585000000000001</v>
      </c>
      <c r="N50" s="8">
        <f>Fixed!N13</f>
        <v>32.067</v>
      </c>
      <c r="O50" s="8">
        <f>Fixed!O13</f>
        <v>31.997</v>
      </c>
      <c r="P50" s="8">
        <f>Fixed!P13</f>
        <v>31.927</v>
      </c>
      <c r="Q50" s="8">
        <f>Fixed!Q13</f>
        <v>40.519871079783499</v>
      </c>
      <c r="R50" s="8">
        <f>Fixed!R13</f>
        <v>49.510816418069702</v>
      </c>
      <c r="S50" s="8">
        <f>Fixed!S13</f>
        <v>58.461761756355898</v>
      </c>
      <c r="T50" s="8">
        <f>Fixed!T13</f>
        <v>58.332707094642103</v>
      </c>
      <c r="U50" s="8">
        <f>Fixed!U13</f>
        <v>58.190746966756898</v>
      </c>
      <c r="V50" s="8">
        <f>Fixed!V13</f>
        <v>58.061692305043103</v>
      </c>
      <c r="W50" s="8">
        <f>Fixed!W13</f>
        <v>57.932637643329301</v>
      </c>
      <c r="X50" s="8">
        <f>Fixed!X13</f>
        <v>57.790677515444102</v>
      </c>
      <c r="Y50" s="8">
        <f>Fixed!Y13</f>
        <v>57.674528319901597</v>
      </c>
      <c r="Z50" s="8">
        <f>Fixed!Z13</f>
        <v>57.558379124359199</v>
      </c>
      <c r="AA50" s="8">
        <f>Fixed!AA13</f>
        <v>57.442229928816801</v>
      </c>
      <c r="AB50" s="8">
        <f>Fixed!AB13</f>
        <v>57.326080733274402</v>
      </c>
      <c r="AC50" s="8">
        <f>Fixed!AC13</f>
        <v>57.209931537731897</v>
      </c>
      <c r="AD50" s="8">
        <f>Fixed!AD13</f>
        <v>57.093782342189499</v>
      </c>
      <c r="AE50" s="8">
        <f>Fixed!AE13</f>
        <v>56.964727680475697</v>
      </c>
      <c r="AF50" s="8">
        <f>Fixed!AF13</f>
        <v>56.848578484933299</v>
      </c>
      <c r="AG50" s="8">
        <f>Fixed!AG13</f>
        <v>56.732429289390801</v>
      </c>
      <c r="AH50" s="8">
        <f>Fixed!AH13</f>
        <v>57.959592822684499</v>
      </c>
    </row>
    <row r="51" spans="1:34" x14ac:dyDescent="0.3">
      <c r="A51" s="1" t="s">
        <v>32</v>
      </c>
      <c r="B51" s="1" t="s">
        <v>66</v>
      </c>
      <c r="C51" s="8">
        <f>Fixed!C14</f>
        <v>205.92</v>
      </c>
      <c r="D51" s="8">
        <f>Fixed!D14</f>
        <v>204.36</v>
      </c>
      <c r="E51" s="8">
        <f>Fixed!E14</f>
        <v>146.66820000000001</v>
      </c>
      <c r="F51" s="8">
        <f>Fixed!F14</f>
        <v>145.5402</v>
      </c>
      <c r="G51" s="8">
        <f>Fixed!G14</f>
        <v>144.41220000000001</v>
      </c>
      <c r="H51" s="8">
        <f>Fixed!H14</f>
        <v>0</v>
      </c>
      <c r="I51" s="8">
        <f>Fixed!I14</f>
        <v>0</v>
      </c>
      <c r="J51" s="8">
        <f>Fixed!J14</f>
        <v>0</v>
      </c>
      <c r="K51" s="8">
        <f>Fixed!K14</f>
        <v>0</v>
      </c>
      <c r="L51" s="8">
        <f>Fixed!L14</f>
        <v>0</v>
      </c>
      <c r="M51" s="8">
        <f>Fixed!M14</f>
        <v>0</v>
      </c>
      <c r="N51" s="8">
        <f>Fixed!N14</f>
        <v>0</v>
      </c>
      <c r="O51" s="8">
        <f>Fixed!O14</f>
        <v>0</v>
      </c>
      <c r="P51" s="8">
        <f>Fixed!P14</f>
        <v>0</v>
      </c>
      <c r="Q51" s="8">
        <f>Fixed!Q14</f>
        <v>0</v>
      </c>
      <c r="R51" s="8">
        <f>Fixed!R14</f>
        <v>0</v>
      </c>
      <c r="S51" s="8">
        <f>Fixed!S14</f>
        <v>0</v>
      </c>
      <c r="T51" s="8">
        <f>Fixed!T14</f>
        <v>0</v>
      </c>
      <c r="U51" s="8">
        <f>Fixed!U14</f>
        <v>0</v>
      </c>
      <c r="V51" s="8">
        <f>Fixed!V14</f>
        <v>0</v>
      </c>
      <c r="W51" s="8">
        <f>Fixed!W14</f>
        <v>0</v>
      </c>
      <c r="X51" s="8">
        <f>Fixed!X14</f>
        <v>0</v>
      </c>
      <c r="Y51" s="8">
        <f>Fixed!Y14</f>
        <v>0</v>
      </c>
      <c r="Z51" s="8">
        <f>Fixed!Z14</f>
        <v>0</v>
      </c>
      <c r="AA51" s="8">
        <f>Fixed!AA14</f>
        <v>0</v>
      </c>
      <c r="AB51" s="8">
        <f>Fixed!AB14</f>
        <v>0</v>
      </c>
      <c r="AC51" s="8">
        <f>Fixed!AC14</f>
        <v>0</v>
      </c>
      <c r="AD51" s="8">
        <f>Fixed!AD14</f>
        <v>0</v>
      </c>
      <c r="AE51" s="8">
        <f>Fixed!AE14</f>
        <v>0</v>
      </c>
      <c r="AF51" s="8">
        <f>Fixed!AF14</f>
        <v>0</v>
      </c>
      <c r="AG51" s="8">
        <f>Fixed!AG14</f>
        <v>0</v>
      </c>
      <c r="AH51" s="8">
        <f>Fixed!AH14</f>
        <v>0</v>
      </c>
    </row>
    <row r="52" spans="1:34" x14ac:dyDescent="0.3">
      <c r="A52" s="1" t="s">
        <v>91</v>
      </c>
      <c r="B52" s="1" t="s">
        <v>98</v>
      </c>
      <c r="C52" s="8">
        <f>Fixed!C15</f>
        <v>0</v>
      </c>
      <c r="D52" s="8">
        <f>Fixed!D15</f>
        <v>0</v>
      </c>
      <c r="E52" s="8">
        <f>Fixed!E15</f>
        <v>0</v>
      </c>
      <c r="F52" s="8">
        <f>Fixed!F15</f>
        <v>0</v>
      </c>
      <c r="G52" s="8">
        <f>Fixed!G15</f>
        <v>35.847000000000001</v>
      </c>
      <c r="H52" s="8">
        <f>Fixed!H15</f>
        <v>35.573999999999998</v>
      </c>
      <c r="I52" s="8">
        <f>Fixed!I15</f>
        <v>35.293999999999997</v>
      </c>
      <c r="J52" s="8">
        <f>Fixed!J15</f>
        <v>35.014000000000003</v>
      </c>
      <c r="K52" s="8">
        <f>Fixed!K15</f>
        <v>34.741</v>
      </c>
      <c r="L52" s="8">
        <f>Fixed!L15</f>
        <v>34.460999999999999</v>
      </c>
      <c r="M52" s="8">
        <f>Fixed!M15</f>
        <v>0</v>
      </c>
      <c r="N52" s="8">
        <f>Fixed!N15</f>
        <v>0</v>
      </c>
      <c r="O52" s="8">
        <f>Fixed!O15</f>
        <v>0</v>
      </c>
      <c r="P52" s="8">
        <f>Fixed!P15</f>
        <v>0</v>
      </c>
      <c r="Q52" s="8">
        <f>Fixed!Q15</f>
        <v>0</v>
      </c>
      <c r="R52" s="8">
        <f>Fixed!R15</f>
        <v>0</v>
      </c>
      <c r="S52" s="8">
        <f>Fixed!S15</f>
        <v>0</v>
      </c>
      <c r="T52" s="8">
        <f>Fixed!T15</f>
        <v>0</v>
      </c>
      <c r="U52" s="8">
        <f>Fixed!U15</f>
        <v>0</v>
      </c>
      <c r="V52" s="8">
        <f>Fixed!V15</f>
        <v>0</v>
      </c>
      <c r="W52" s="8">
        <f>Fixed!W15</f>
        <v>0</v>
      </c>
      <c r="X52" s="8">
        <f>Fixed!X15</f>
        <v>0</v>
      </c>
      <c r="Y52" s="8">
        <f>Fixed!Y15</f>
        <v>0</v>
      </c>
      <c r="Z52" s="8">
        <f>Fixed!Z15</f>
        <v>0</v>
      </c>
      <c r="AA52" s="8">
        <f>Fixed!AA15</f>
        <v>0</v>
      </c>
      <c r="AB52" s="8">
        <f>Fixed!AB15</f>
        <v>0</v>
      </c>
      <c r="AC52" s="8">
        <f>Fixed!AC15</f>
        <v>0</v>
      </c>
      <c r="AD52" s="8">
        <f>Fixed!AD15</f>
        <v>0</v>
      </c>
      <c r="AE52" s="8">
        <f>Fixed!AE15</f>
        <v>0</v>
      </c>
      <c r="AF52" s="8">
        <f>Fixed!AF15</f>
        <v>0</v>
      </c>
      <c r="AG52" s="8">
        <f>Fixed!AG15</f>
        <v>0</v>
      </c>
      <c r="AH52" s="8">
        <f>Fixed!AH15</f>
        <v>0</v>
      </c>
    </row>
    <row r="53" spans="1:34" x14ac:dyDescent="0.3">
      <c r="A53" s="1" t="s">
        <v>33</v>
      </c>
      <c r="B53" s="1" t="s">
        <v>69</v>
      </c>
      <c r="C53" s="8">
        <f>Fixed!C16</f>
        <v>94.302000000000007</v>
      </c>
      <c r="D53" s="8">
        <f>Fixed!D16</f>
        <v>93.372</v>
      </c>
      <c r="E53" s="8">
        <f>Fixed!E16</f>
        <v>92.504000000000005</v>
      </c>
      <c r="F53" s="8">
        <f>Fixed!F16</f>
        <v>135.76145588423401</v>
      </c>
      <c r="G53" s="8">
        <f>Fixed!G16</f>
        <v>134.44288741314301</v>
      </c>
      <c r="H53" s="8">
        <f>Fixed!H16</f>
        <v>133.215083281495</v>
      </c>
      <c r="I53" s="8">
        <f>Fixed!I16</f>
        <v>131.89408592305799</v>
      </c>
      <c r="J53" s="8">
        <f>Fixed!J16</f>
        <v>130.57185353715801</v>
      </c>
      <c r="K53" s="8">
        <f>Fixed!K16</f>
        <v>129.34050899344899</v>
      </c>
      <c r="L53" s="8">
        <f>Fixed!L16</f>
        <v>128.01584772020399</v>
      </c>
      <c r="M53" s="8">
        <f>Fixed!M16</f>
        <v>127.352961809278</v>
      </c>
      <c r="N53" s="8">
        <f>Fixed!N16</f>
        <v>126.11132128912701</v>
      </c>
      <c r="O53" s="8">
        <f>Fixed!O16</f>
        <v>126.17462681931499</v>
      </c>
      <c r="P53" s="8">
        <f>Fixed!P16</f>
        <v>126.228404102971</v>
      </c>
      <c r="Q53" s="8">
        <f>Fixed!Q16</f>
        <v>126.27265314009701</v>
      </c>
      <c r="R53" s="8">
        <f>Fixed!R16</f>
        <v>126.94818746608399</v>
      </c>
      <c r="S53" s="8">
        <f>Fixed!S16</f>
        <v>126.969519687645</v>
      </c>
      <c r="T53" s="8">
        <f>Fixed!T16</f>
        <v>126.981323662674</v>
      </c>
      <c r="U53" s="8">
        <f>Fixed!U16</f>
        <v>126.98359939117201</v>
      </c>
      <c r="V53" s="8">
        <f>Fixed!V16</f>
        <v>127.60171911852299</v>
      </c>
      <c r="W53" s="8">
        <f>Fixed!W16</f>
        <v>127.581078031456</v>
      </c>
      <c r="X53" s="8">
        <f>Fixed!X16</f>
        <v>127.55090869785801</v>
      </c>
      <c r="Y53" s="8">
        <f>Fixed!Y16</f>
        <v>128.125002395606</v>
      </c>
      <c r="Z53" s="8">
        <f>Fixed!Z16</f>
        <v>128.07191624644301</v>
      </c>
      <c r="AA53" s="8">
        <f>Fixed!AA16</f>
        <v>128.10213663335799</v>
      </c>
      <c r="AB53" s="8">
        <f>Fixed!AB16</f>
        <v>130.29725100919899</v>
      </c>
      <c r="AC53" s="8">
        <f>Fixed!AC16</f>
        <v>130.65871219641301</v>
      </c>
      <c r="AD53" s="8">
        <f>Fixed!AD16</f>
        <v>131.004732093618</v>
      </c>
      <c r="AE53" s="8">
        <f>Fixed!AE16</f>
        <v>131.33531070081401</v>
      </c>
      <c r="AF53" s="8">
        <f>Fixed!AF16</f>
        <v>132.237217038361</v>
      </c>
      <c r="AG53" s="8">
        <f>Fixed!AG16</f>
        <v>133.917000569122</v>
      </c>
      <c r="AH53" s="8">
        <f>Fixed!AH16</f>
        <v>133.83344715769999</v>
      </c>
    </row>
    <row r="54" spans="1:34" x14ac:dyDescent="0.3">
      <c r="A54" s="1" t="s">
        <v>34</v>
      </c>
      <c r="B54" s="1" t="s">
        <v>72</v>
      </c>
      <c r="C54" s="8">
        <f>Fixed!C17</f>
        <v>29.568000000000001</v>
      </c>
      <c r="D54" s="8">
        <f>Fixed!D17</f>
        <v>29.568000000000001</v>
      </c>
      <c r="E54" s="8">
        <f>Fixed!E17</f>
        <v>29.568000000000001</v>
      </c>
      <c r="F54" s="8">
        <f>Fixed!F17</f>
        <v>29.568000000000001</v>
      </c>
      <c r="G54" s="8">
        <f>Fixed!G17</f>
        <v>16.8</v>
      </c>
      <c r="H54" s="8">
        <f>Fixed!H17</f>
        <v>16.8</v>
      </c>
      <c r="I54" s="8">
        <f>Fixed!I17</f>
        <v>16.8</v>
      </c>
      <c r="J54" s="8">
        <f>Fixed!J17</f>
        <v>16.8</v>
      </c>
      <c r="K54" s="8">
        <f>Fixed!K17</f>
        <v>16.8</v>
      </c>
      <c r="L54" s="8">
        <f>Fixed!L17</f>
        <v>16.8</v>
      </c>
      <c r="M54" s="8">
        <f>Fixed!M17</f>
        <v>16.8</v>
      </c>
      <c r="N54" s="8">
        <f>Fixed!N17</f>
        <v>16.8</v>
      </c>
      <c r="O54" s="8">
        <f>Fixed!O17</f>
        <v>0</v>
      </c>
      <c r="P54" s="8">
        <f>Fixed!P17</f>
        <v>0</v>
      </c>
      <c r="Q54" s="8">
        <f>Fixed!Q17</f>
        <v>0</v>
      </c>
      <c r="R54" s="8">
        <f>Fixed!R17</f>
        <v>0</v>
      </c>
      <c r="S54" s="8">
        <f>Fixed!S17</f>
        <v>0</v>
      </c>
      <c r="T54" s="8">
        <f>Fixed!T17</f>
        <v>0</v>
      </c>
      <c r="U54" s="8">
        <f>Fixed!U17</f>
        <v>0</v>
      </c>
      <c r="V54" s="8">
        <f>Fixed!V17</f>
        <v>0</v>
      </c>
      <c r="W54" s="8">
        <f>Fixed!W17</f>
        <v>0</v>
      </c>
      <c r="X54" s="8">
        <f>Fixed!X17</f>
        <v>0</v>
      </c>
      <c r="Y54" s="8">
        <f>Fixed!Y17</f>
        <v>0</v>
      </c>
      <c r="Z54" s="8">
        <f>Fixed!Z17</f>
        <v>0</v>
      </c>
      <c r="AA54" s="8">
        <f>Fixed!AA17</f>
        <v>0</v>
      </c>
      <c r="AB54" s="8">
        <f>Fixed!AB17</f>
        <v>0</v>
      </c>
      <c r="AC54" s="8">
        <f>Fixed!AC17</f>
        <v>0</v>
      </c>
      <c r="AD54" s="8">
        <f>Fixed!AD17</f>
        <v>0</v>
      </c>
      <c r="AE54" s="8">
        <f>Fixed!AE17</f>
        <v>0</v>
      </c>
      <c r="AF54" s="8">
        <f>Fixed!AF17</f>
        <v>0</v>
      </c>
      <c r="AG54" s="8">
        <f>Fixed!AG17</f>
        <v>0</v>
      </c>
      <c r="AH54" s="8">
        <f>Fixed!AH17</f>
        <v>0</v>
      </c>
    </row>
    <row r="55" spans="1:34" x14ac:dyDescent="0.3">
      <c r="A55" s="1" t="s">
        <v>35</v>
      </c>
      <c r="B55" s="1" t="s">
        <v>73</v>
      </c>
      <c r="C55" s="8">
        <f>Fixed!C18</f>
        <v>18</v>
      </c>
      <c r="D55" s="8">
        <f>Fixed!D18</f>
        <v>18.75</v>
      </c>
      <c r="E55" s="8">
        <f>Fixed!E18</f>
        <v>19.5</v>
      </c>
      <c r="F55" s="8">
        <f>Fixed!F18</f>
        <v>19.5</v>
      </c>
      <c r="G55" s="8">
        <f>Fixed!G18</f>
        <v>19.5</v>
      </c>
      <c r="H55" s="8">
        <f>Fixed!H18</f>
        <v>19.5</v>
      </c>
      <c r="I55" s="8">
        <f>Fixed!I18</f>
        <v>19.5</v>
      </c>
      <c r="J55" s="8">
        <f>Fixed!J18</f>
        <v>19.5</v>
      </c>
      <c r="K55" s="8">
        <f>Fixed!K18</f>
        <v>19.5</v>
      </c>
      <c r="L55" s="8">
        <f>Fixed!L18</f>
        <v>19.5</v>
      </c>
      <c r="M55" s="8">
        <f>Fixed!M18</f>
        <v>19.5</v>
      </c>
      <c r="N55" s="8">
        <f>Fixed!N18</f>
        <v>19.5</v>
      </c>
      <c r="O55" s="8">
        <f>Fixed!O18</f>
        <v>19.5</v>
      </c>
      <c r="P55" s="8">
        <f>Fixed!P18</f>
        <v>19.5</v>
      </c>
      <c r="Q55" s="8">
        <f>Fixed!Q18</f>
        <v>19.5</v>
      </c>
      <c r="R55" s="8">
        <f>Fixed!R18</f>
        <v>19.5</v>
      </c>
      <c r="S55" s="8">
        <f>Fixed!S18</f>
        <v>19.5</v>
      </c>
      <c r="T55" s="8">
        <f>Fixed!T18</f>
        <v>19.5</v>
      </c>
      <c r="U55" s="8">
        <f>Fixed!U18</f>
        <v>19.5</v>
      </c>
      <c r="V55" s="8">
        <f>Fixed!V18</f>
        <v>19.5</v>
      </c>
      <c r="W55" s="8">
        <f>Fixed!W18</f>
        <v>19.5</v>
      </c>
      <c r="X55" s="8">
        <f>Fixed!X18</f>
        <v>19.5</v>
      </c>
      <c r="Y55" s="8">
        <f>Fixed!Y18</f>
        <v>19.5</v>
      </c>
      <c r="Z55" s="8">
        <f>Fixed!Z18</f>
        <v>19.5</v>
      </c>
      <c r="AA55" s="8">
        <f>Fixed!AA18</f>
        <v>19.5</v>
      </c>
      <c r="AB55" s="8">
        <f>Fixed!AB18</f>
        <v>19.5</v>
      </c>
      <c r="AC55" s="8">
        <f>Fixed!AC18</f>
        <v>19.5</v>
      </c>
      <c r="AD55" s="8">
        <f>Fixed!AD18</f>
        <v>19.5</v>
      </c>
      <c r="AE55" s="8">
        <f>Fixed!AE18</f>
        <v>19.5</v>
      </c>
      <c r="AF55" s="8">
        <f>Fixed!AF18</f>
        <v>19.5</v>
      </c>
      <c r="AG55" s="8">
        <f>Fixed!AG18</f>
        <v>19.5</v>
      </c>
      <c r="AH55" s="8">
        <f>Fixed!AH18</f>
        <v>19.5</v>
      </c>
    </row>
    <row r="56" spans="1:34" x14ac:dyDescent="0.3">
      <c r="A56" s="1" t="s">
        <v>36</v>
      </c>
      <c r="B56" s="1" t="s">
        <v>99</v>
      </c>
      <c r="C56" s="8">
        <f>Fixed!C19</f>
        <v>11.475</v>
      </c>
      <c r="D56" s="8">
        <f>Fixed!D19</f>
        <v>11.475</v>
      </c>
      <c r="E56" s="8">
        <f>Fixed!E19</f>
        <v>11.475</v>
      </c>
      <c r="F56" s="8">
        <f>Fixed!F19</f>
        <v>11.475</v>
      </c>
      <c r="G56" s="8">
        <f>Fixed!G19</f>
        <v>11.475</v>
      </c>
      <c r="H56" s="8">
        <f>Fixed!H19</f>
        <v>11.475</v>
      </c>
      <c r="I56" s="8">
        <f>Fixed!I19</f>
        <v>11.475</v>
      </c>
      <c r="J56" s="8">
        <f>Fixed!J19</f>
        <v>11.475</v>
      </c>
      <c r="K56" s="8">
        <f>Fixed!K19</f>
        <v>11.475</v>
      </c>
      <c r="L56" s="8">
        <f>Fixed!L19</f>
        <v>11.475</v>
      </c>
      <c r="M56" s="8">
        <f>Fixed!M19</f>
        <v>11.475</v>
      </c>
      <c r="N56" s="8">
        <f>Fixed!N19</f>
        <v>11.475</v>
      </c>
      <c r="O56" s="8">
        <f>Fixed!O19</f>
        <v>11.475</v>
      </c>
      <c r="P56" s="8">
        <f>Fixed!P19</f>
        <v>11.475</v>
      </c>
      <c r="Q56" s="8">
        <f>Fixed!Q19</f>
        <v>11.475</v>
      </c>
      <c r="R56" s="8">
        <f>Fixed!R19</f>
        <v>11.475</v>
      </c>
      <c r="S56" s="8">
        <f>Fixed!S19</f>
        <v>11.475</v>
      </c>
      <c r="T56" s="8">
        <f>Fixed!T19</f>
        <v>11.475</v>
      </c>
      <c r="U56" s="8">
        <f>Fixed!U19</f>
        <v>11.475</v>
      </c>
      <c r="V56" s="8">
        <f>Fixed!V19</f>
        <v>11.475</v>
      </c>
      <c r="W56" s="8">
        <f>Fixed!W19</f>
        <v>11.475</v>
      </c>
      <c r="X56" s="8">
        <f>Fixed!X19</f>
        <v>11.475</v>
      </c>
      <c r="Y56" s="8">
        <f>Fixed!Y19</f>
        <v>11.475</v>
      </c>
      <c r="Z56" s="8">
        <f>Fixed!Z19</f>
        <v>11.475</v>
      </c>
      <c r="AA56" s="8">
        <f>Fixed!AA19</f>
        <v>11.475</v>
      </c>
      <c r="AB56" s="8">
        <f>Fixed!AB19</f>
        <v>11.475</v>
      </c>
      <c r="AC56" s="8">
        <f>Fixed!AC19</f>
        <v>11.475</v>
      </c>
      <c r="AD56" s="8">
        <f>Fixed!AD19</f>
        <v>11.475</v>
      </c>
      <c r="AE56" s="8">
        <f>Fixed!AE19</f>
        <v>11.475</v>
      </c>
      <c r="AF56" s="8">
        <f>Fixed!AF19</f>
        <v>11.475</v>
      </c>
      <c r="AG56" s="8">
        <f>Fixed!AG19</f>
        <v>11.475</v>
      </c>
      <c r="AH56" s="8">
        <f>Fixed!AH19</f>
        <v>11.475</v>
      </c>
    </row>
    <row r="57" spans="1:34" x14ac:dyDescent="0.3">
      <c r="A57" s="1" t="s">
        <v>37</v>
      </c>
      <c r="B57" s="1" t="s">
        <v>100</v>
      </c>
      <c r="C57" s="8">
        <f>Fixed!C20</f>
        <v>180</v>
      </c>
      <c r="D57" s="8">
        <f>Fixed!D20</f>
        <v>180</v>
      </c>
      <c r="E57" s="8">
        <f>Fixed!E20</f>
        <v>180</v>
      </c>
      <c r="F57" s="8">
        <f>Fixed!F20</f>
        <v>180</v>
      </c>
      <c r="G57" s="8">
        <f>Fixed!G20</f>
        <v>180</v>
      </c>
      <c r="H57" s="8">
        <f>Fixed!H20</f>
        <v>180</v>
      </c>
      <c r="I57" s="8">
        <f>Fixed!I20</f>
        <v>180</v>
      </c>
      <c r="J57" s="8">
        <f>Fixed!J20</f>
        <v>180</v>
      </c>
      <c r="K57" s="8">
        <f>Fixed!K20</f>
        <v>180</v>
      </c>
      <c r="L57" s="8">
        <f>Fixed!L20</f>
        <v>180</v>
      </c>
      <c r="M57" s="8">
        <f>Fixed!M20</f>
        <v>180</v>
      </c>
      <c r="N57" s="8">
        <f>Fixed!N20</f>
        <v>180</v>
      </c>
      <c r="O57" s="8">
        <f>Fixed!O20</f>
        <v>180</v>
      </c>
      <c r="P57" s="8">
        <f>Fixed!P20</f>
        <v>180</v>
      </c>
      <c r="Q57" s="8">
        <f>Fixed!Q20</f>
        <v>180</v>
      </c>
      <c r="R57" s="8">
        <f>Fixed!R20</f>
        <v>180</v>
      </c>
      <c r="S57" s="8">
        <f>Fixed!S20</f>
        <v>180</v>
      </c>
      <c r="T57" s="8">
        <f>Fixed!T20</f>
        <v>180</v>
      </c>
      <c r="U57" s="8">
        <f>Fixed!U20</f>
        <v>180</v>
      </c>
      <c r="V57" s="8">
        <f>Fixed!V20</f>
        <v>180</v>
      </c>
      <c r="W57" s="8">
        <f>Fixed!W20</f>
        <v>180</v>
      </c>
      <c r="X57" s="8">
        <f>Fixed!X20</f>
        <v>180</v>
      </c>
      <c r="Y57" s="8">
        <f>Fixed!Y20</f>
        <v>180</v>
      </c>
      <c r="Z57" s="8">
        <f>Fixed!Z20</f>
        <v>180</v>
      </c>
      <c r="AA57" s="8">
        <f>Fixed!AA20</f>
        <v>180</v>
      </c>
      <c r="AB57" s="8">
        <f>Fixed!AB20</f>
        <v>180</v>
      </c>
      <c r="AC57" s="8">
        <f>Fixed!AC20</f>
        <v>180</v>
      </c>
      <c r="AD57" s="8">
        <f>Fixed!AD20</f>
        <v>180</v>
      </c>
      <c r="AE57" s="8">
        <f>Fixed!AE20</f>
        <v>180</v>
      </c>
      <c r="AF57" s="8">
        <f>Fixed!AF20</f>
        <v>180</v>
      </c>
      <c r="AG57" s="8">
        <f>Fixed!AG20</f>
        <v>180</v>
      </c>
      <c r="AH57" s="8">
        <f>Fixed!AH20</f>
        <v>180</v>
      </c>
    </row>
    <row r="58" spans="1:34" x14ac:dyDescent="0.3">
      <c r="A58" s="1" t="s">
        <v>38</v>
      </c>
      <c r="B58" s="1" t="s">
        <v>76</v>
      </c>
      <c r="C58" s="8">
        <f>Fixed!C21</f>
        <v>79.8</v>
      </c>
      <c r="D58" s="8">
        <f>Fixed!D21</f>
        <v>85.007999999999996</v>
      </c>
      <c r="E58" s="8">
        <f>Fixed!E21</f>
        <v>85.007999999999996</v>
      </c>
      <c r="F58" s="8">
        <f>Fixed!F21</f>
        <v>85.007999999999996</v>
      </c>
      <c r="G58" s="8">
        <f>Fixed!G21</f>
        <v>85.007999999999996</v>
      </c>
      <c r="H58" s="8">
        <f>Fixed!H21</f>
        <v>85.007999999999996</v>
      </c>
      <c r="I58" s="8">
        <f>Fixed!I21</f>
        <v>85.007999999999996</v>
      </c>
      <c r="J58" s="8">
        <f>Fixed!J21</f>
        <v>85.007999999999996</v>
      </c>
      <c r="K58" s="8">
        <f>Fixed!K21</f>
        <v>85.007999999999996</v>
      </c>
      <c r="L58" s="8">
        <f>Fixed!L21</f>
        <v>85.007999999999996</v>
      </c>
      <c r="M58" s="8">
        <f>Fixed!M21</f>
        <v>85.007999999999996</v>
      </c>
      <c r="N58" s="8">
        <f>Fixed!N21</f>
        <v>85.007999999999996</v>
      </c>
      <c r="O58" s="8">
        <f>Fixed!O21</f>
        <v>85.007999999999996</v>
      </c>
      <c r="P58" s="8">
        <f>Fixed!P21</f>
        <v>85.007999999999996</v>
      </c>
      <c r="Q58" s="8">
        <f>Fixed!Q21</f>
        <v>85.007999999999996</v>
      </c>
      <c r="R58" s="8">
        <f>Fixed!R21</f>
        <v>85.007999999999996</v>
      </c>
      <c r="S58" s="8">
        <f>Fixed!S21</f>
        <v>85.007999999999996</v>
      </c>
      <c r="T58" s="8">
        <f>Fixed!T21</f>
        <v>85.007999999999996</v>
      </c>
      <c r="U58" s="8">
        <f>Fixed!U21</f>
        <v>85.007999999999996</v>
      </c>
      <c r="V58" s="8">
        <f>Fixed!V21</f>
        <v>85.007999999999996</v>
      </c>
      <c r="W58" s="8">
        <f>Fixed!W21</f>
        <v>85.007999999999996</v>
      </c>
      <c r="X58" s="8">
        <f>Fixed!X21</f>
        <v>85.007999999999996</v>
      </c>
      <c r="Y58" s="8">
        <f>Fixed!Y21</f>
        <v>85.007999999999996</v>
      </c>
      <c r="Z58" s="8">
        <f>Fixed!Z21</f>
        <v>85.007999999999996</v>
      </c>
      <c r="AA58" s="8">
        <f>Fixed!AA21</f>
        <v>85.007999999999996</v>
      </c>
      <c r="AB58" s="8">
        <f>Fixed!AB21</f>
        <v>85.007999999999996</v>
      </c>
      <c r="AC58" s="8">
        <f>Fixed!AC21</f>
        <v>85.007999999999996</v>
      </c>
      <c r="AD58" s="8">
        <f>Fixed!AD21</f>
        <v>85.007999999999996</v>
      </c>
      <c r="AE58" s="8">
        <f>Fixed!AE21</f>
        <v>85.007999999999996</v>
      </c>
      <c r="AF58" s="8">
        <f>Fixed!AF21</f>
        <v>85.007999999999996</v>
      </c>
      <c r="AG58" s="8">
        <f>Fixed!AG21</f>
        <v>5.2080000000000002</v>
      </c>
      <c r="AH58" s="8">
        <f>Fixed!AH21</f>
        <v>0</v>
      </c>
    </row>
    <row r="59" spans="1:34" x14ac:dyDescent="0.3">
      <c r="A59" s="1" t="s">
        <v>39</v>
      </c>
      <c r="B59" s="1" t="s">
        <v>77</v>
      </c>
      <c r="C59" s="8">
        <f>Fixed!C22</f>
        <v>1.5569999999999999</v>
      </c>
      <c r="D59" s="8">
        <f>Fixed!D22</f>
        <v>1.5569999999999999</v>
      </c>
      <c r="E59" s="8">
        <f>Fixed!E22</f>
        <v>1.5569999999999999</v>
      </c>
      <c r="F59" s="8">
        <f>Fixed!F22</f>
        <v>1.5569999999999999</v>
      </c>
      <c r="G59" s="8">
        <f>Fixed!G22</f>
        <v>1.5569999999999999</v>
      </c>
      <c r="H59" s="8">
        <f>Fixed!H22</f>
        <v>1.5569999999999999</v>
      </c>
      <c r="I59" s="8">
        <f>Fixed!I22</f>
        <v>1.5569999999999999</v>
      </c>
      <c r="J59" s="8">
        <f>Fixed!J22</f>
        <v>1.5569999999999999</v>
      </c>
      <c r="K59" s="8">
        <f>Fixed!K22</f>
        <v>1.5569999999999999</v>
      </c>
      <c r="L59" s="8">
        <f>Fixed!L22</f>
        <v>1.5569999999999999</v>
      </c>
      <c r="M59" s="8">
        <f>Fixed!M22</f>
        <v>1.5569999999999999</v>
      </c>
      <c r="N59" s="8">
        <f>Fixed!N22</f>
        <v>1.5569999999999999</v>
      </c>
      <c r="O59" s="8">
        <f>Fixed!O22</f>
        <v>1.5569999999999999</v>
      </c>
      <c r="P59" s="8">
        <f>Fixed!P22</f>
        <v>1.5569999999999999</v>
      </c>
      <c r="Q59" s="8">
        <f>Fixed!Q22</f>
        <v>1.5569999999999999</v>
      </c>
      <c r="R59" s="8">
        <f>Fixed!R22</f>
        <v>1.5569999999999999</v>
      </c>
      <c r="S59" s="8">
        <f>Fixed!S22</f>
        <v>1.5569999999999999</v>
      </c>
      <c r="T59" s="8">
        <f>Fixed!T22</f>
        <v>1.5569999999999999</v>
      </c>
      <c r="U59" s="8">
        <f>Fixed!U22</f>
        <v>1.5569999999999999</v>
      </c>
      <c r="V59" s="8">
        <f>Fixed!V22</f>
        <v>1.5569999999999999</v>
      </c>
      <c r="W59" s="8">
        <f>Fixed!W22</f>
        <v>1.5569999999999999</v>
      </c>
      <c r="X59" s="8">
        <f>Fixed!X22</f>
        <v>1.5569999999999999</v>
      </c>
      <c r="Y59" s="8">
        <f>Fixed!Y22</f>
        <v>1.5569999999999999</v>
      </c>
      <c r="Z59" s="8">
        <f>Fixed!Z22</f>
        <v>1.5569999999999999</v>
      </c>
      <c r="AA59" s="8">
        <f>Fixed!AA22</f>
        <v>1.5569999999999999</v>
      </c>
      <c r="AB59" s="8">
        <f>Fixed!AB22</f>
        <v>1.5569999999999999</v>
      </c>
      <c r="AC59" s="8">
        <f>Fixed!AC22</f>
        <v>1.5569999999999999</v>
      </c>
      <c r="AD59" s="8">
        <f>Fixed!AD22</f>
        <v>1.5569999999999999</v>
      </c>
      <c r="AE59" s="8">
        <f>Fixed!AE22</f>
        <v>1.5569999999999999</v>
      </c>
      <c r="AF59" s="8">
        <f>Fixed!AF22</f>
        <v>1.5569999999999999</v>
      </c>
      <c r="AG59" s="8">
        <f>Fixed!AG22</f>
        <v>0</v>
      </c>
      <c r="AH59" s="8">
        <f>Fixed!AH22</f>
        <v>0</v>
      </c>
    </row>
    <row r="60" spans="1:34" x14ac:dyDescent="0.3">
      <c r="A60" s="1" t="s">
        <v>40</v>
      </c>
      <c r="B60" s="1" t="s">
        <v>80</v>
      </c>
      <c r="C60" s="8">
        <f>Fixed!C23</f>
        <v>0</v>
      </c>
      <c r="D60" s="8">
        <f>Fixed!D23</f>
        <v>0</v>
      </c>
      <c r="E60" s="8">
        <f>Fixed!E23</f>
        <v>0</v>
      </c>
      <c r="F60" s="8">
        <f>Fixed!F23</f>
        <v>0</v>
      </c>
      <c r="G60" s="8">
        <f>Fixed!G23</f>
        <v>0</v>
      </c>
      <c r="H60" s="8">
        <f>Fixed!H23</f>
        <v>0</v>
      </c>
      <c r="I60" s="8">
        <f>Fixed!I23</f>
        <v>0</v>
      </c>
      <c r="J60" s="8">
        <f>Fixed!J23</f>
        <v>0</v>
      </c>
      <c r="K60" s="8">
        <f>Fixed!K23</f>
        <v>0</v>
      </c>
      <c r="L60" s="8">
        <f>Fixed!L23</f>
        <v>0</v>
      </c>
      <c r="M60" s="8">
        <f>Fixed!M23</f>
        <v>0</v>
      </c>
      <c r="N60" s="8">
        <f>Fixed!N23</f>
        <v>0</v>
      </c>
      <c r="O60" s="8">
        <f>Fixed!O23</f>
        <v>0</v>
      </c>
      <c r="P60" s="8">
        <f>Fixed!P23</f>
        <v>0</v>
      </c>
      <c r="Q60" s="8">
        <f>Fixed!Q23</f>
        <v>0</v>
      </c>
      <c r="R60" s="8">
        <f>Fixed!R23</f>
        <v>0</v>
      </c>
      <c r="S60" s="8">
        <f>Fixed!S23</f>
        <v>0</v>
      </c>
      <c r="T60" s="8">
        <f>Fixed!T23</f>
        <v>0</v>
      </c>
      <c r="U60" s="8">
        <f>Fixed!U23</f>
        <v>0</v>
      </c>
      <c r="V60" s="8">
        <f>Fixed!V23</f>
        <v>0</v>
      </c>
      <c r="W60" s="8">
        <f>Fixed!W23</f>
        <v>0</v>
      </c>
      <c r="X60" s="8">
        <f>Fixed!X23</f>
        <v>0</v>
      </c>
      <c r="Y60" s="8">
        <f>Fixed!Y23</f>
        <v>0</v>
      </c>
      <c r="Z60" s="8">
        <f>Fixed!Z23</f>
        <v>0</v>
      </c>
      <c r="AA60" s="8">
        <f>Fixed!AA23</f>
        <v>0</v>
      </c>
      <c r="AB60" s="8">
        <f>Fixed!AB23</f>
        <v>0</v>
      </c>
      <c r="AC60" s="8">
        <f>Fixed!AC23</f>
        <v>0</v>
      </c>
      <c r="AD60" s="8">
        <f>Fixed!AD23</f>
        <v>0</v>
      </c>
      <c r="AE60" s="8">
        <f>Fixed!AE23</f>
        <v>0</v>
      </c>
      <c r="AF60" s="8">
        <f>Fixed!AF23</f>
        <v>0</v>
      </c>
      <c r="AG60" s="8">
        <f>Fixed!AG23</f>
        <v>0</v>
      </c>
      <c r="AH60" s="8">
        <f>Fixed!AH23</f>
        <v>0</v>
      </c>
    </row>
    <row r="61" spans="1:34" x14ac:dyDescent="0.3">
      <c r="A61" s="1" t="s">
        <v>41</v>
      </c>
      <c r="B61" s="1" t="s">
        <v>101</v>
      </c>
      <c r="C61" s="8">
        <f>Fixed!C24</f>
        <v>61.492199999999997</v>
      </c>
      <c r="D61" s="8">
        <f>Fixed!D24</f>
        <v>70.441800000000001</v>
      </c>
      <c r="E61" s="8">
        <f>Fixed!E24</f>
        <v>83.341200000000001</v>
      </c>
      <c r="F61" s="8">
        <f>Fixed!F24</f>
        <v>96.914699999999996</v>
      </c>
      <c r="G61" s="8">
        <f>Fixed!G24</f>
        <v>109.43819999999999</v>
      </c>
      <c r="H61" s="8">
        <f>Fixed!H24</f>
        <v>120.9117</v>
      </c>
      <c r="I61" s="8">
        <f>Fixed!I24</f>
        <v>131.3981</v>
      </c>
      <c r="J61" s="8">
        <f>Fixed!J24</f>
        <v>140.77860000000001</v>
      </c>
      <c r="K61" s="8">
        <f>Fixed!K24</f>
        <v>149.10910000000001</v>
      </c>
      <c r="L61" s="8">
        <f>Fixed!L24</f>
        <v>156.3896</v>
      </c>
      <c r="M61" s="8">
        <f>Fixed!M24</f>
        <v>161.01</v>
      </c>
      <c r="N61" s="8">
        <f>Fixed!N24</f>
        <v>154.26</v>
      </c>
      <c r="O61" s="8">
        <f>Fixed!O24</f>
        <v>164.8725</v>
      </c>
      <c r="P61" s="8">
        <f>Fixed!P24</f>
        <v>175.14</v>
      </c>
      <c r="Q61" s="8">
        <f>Fixed!Q24</f>
        <v>185.0625</v>
      </c>
      <c r="R61" s="8">
        <f>Fixed!R24</f>
        <v>194.64</v>
      </c>
      <c r="S61" s="8">
        <f>Fixed!S24</f>
        <v>203.8725</v>
      </c>
      <c r="T61" s="8">
        <f>Fixed!T24</f>
        <v>212.89500000000001</v>
      </c>
      <c r="U61" s="8">
        <f>Fixed!U24</f>
        <v>221.44499999999999</v>
      </c>
      <c r="V61" s="8">
        <f>Fixed!V24</f>
        <v>229.65</v>
      </c>
      <c r="W61" s="8">
        <f>Fixed!W24</f>
        <v>237.51</v>
      </c>
      <c r="X61" s="8">
        <f>Fixed!X24</f>
        <v>245.02500000000001</v>
      </c>
      <c r="Y61" s="8">
        <f>Fixed!Y24</f>
        <v>252.19499999999999</v>
      </c>
      <c r="Z61" s="8">
        <f>Fixed!Z24</f>
        <v>259.02</v>
      </c>
      <c r="AA61" s="8">
        <f>Fixed!AA24</f>
        <v>265.6875</v>
      </c>
      <c r="AB61" s="8">
        <f>Fixed!AB24</f>
        <v>271.83</v>
      </c>
      <c r="AC61" s="8">
        <f>Fixed!AC24</f>
        <v>277.6275</v>
      </c>
      <c r="AD61" s="8">
        <f>Fixed!AD24</f>
        <v>283.08</v>
      </c>
      <c r="AE61" s="8">
        <f>Fixed!AE24</f>
        <v>288.1875</v>
      </c>
      <c r="AF61" s="8">
        <f>Fixed!AF24</f>
        <v>292.95</v>
      </c>
      <c r="AG61" s="8">
        <f>Fixed!AG24</f>
        <v>266.62400000000002</v>
      </c>
      <c r="AH61" s="8">
        <f>Fixed!AH24</f>
        <v>265.72980000000001</v>
      </c>
    </row>
    <row r="62" spans="1:34" x14ac:dyDescent="0.3">
      <c r="A62" s="1" t="s">
        <v>42</v>
      </c>
      <c r="B62" s="1" t="s">
        <v>102</v>
      </c>
      <c r="C62" s="8">
        <f>Fixed!C25</f>
        <v>11.3324</v>
      </c>
      <c r="D62" s="8">
        <f>Fixed!D25</f>
        <v>11.5541</v>
      </c>
      <c r="E62" s="8">
        <f>Fixed!E25</f>
        <v>12.2811</v>
      </c>
      <c r="F62" s="8">
        <f>Fixed!F25</f>
        <v>18.273599999999998</v>
      </c>
      <c r="G62" s="8">
        <f>Fixed!G25</f>
        <v>23.9008</v>
      </c>
      <c r="H62" s="8">
        <f>Fixed!H25</f>
        <v>29.145800000000001</v>
      </c>
      <c r="I62" s="8">
        <f>Fixed!I25</f>
        <v>34.030500000000004</v>
      </c>
      <c r="J62" s="8">
        <f>Fixed!J25</f>
        <v>38.527999999999999</v>
      </c>
      <c r="K62" s="8">
        <f>Fixed!K25</f>
        <v>42.670200000000001</v>
      </c>
      <c r="L62" s="8">
        <f>Fixed!L25</f>
        <v>46.420200000000001</v>
      </c>
      <c r="M62" s="8">
        <f>Fixed!M25</f>
        <v>49.819899999999997</v>
      </c>
      <c r="N62" s="8">
        <f>Fixed!N25</f>
        <v>52.822400000000002</v>
      </c>
      <c r="O62" s="8">
        <f>Fixed!O25</f>
        <v>54.1158</v>
      </c>
      <c r="P62" s="8">
        <f>Fixed!P25</f>
        <v>55.363199999999999</v>
      </c>
      <c r="Q62" s="8">
        <f>Fixed!Q25</f>
        <v>56.594799999999999</v>
      </c>
      <c r="R62" s="8">
        <f>Fixed!R25</f>
        <v>57.751199999999997</v>
      </c>
      <c r="S62" s="8">
        <f>Fixed!S25</f>
        <v>58.861600000000003</v>
      </c>
      <c r="T62" s="8">
        <f>Fixed!T25</f>
        <v>59.926000000000002</v>
      </c>
      <c r="U62" s="8">
        <f>Fixed!U25</f>
        <v>60.944400000000002</v>
      </c>
      <c r="V62" s="8">
        <f>Fixed!V25</f>
        <v>61.916800000000002</v>
      </c>
      <c r="W62" s="8">
        <f>Fixed!W25</f>
        <v>62.879399999999997</v>
      </c>
      <c r="X62" s="8">
        <f>Fixed!X25</f>
        <v>63.760800000000003</v>
      </c>
      <c r="Y62" s="8">
        <f>Fixed!Y25</f>
        <v>64.596199999999996</v>
      </c>
      <c r="Z62" s="8">
        <f>Fixed!Z25</f>
        <v>65.385599999999997</v>
      </c>
      <c r="AA62" s="8">
        <f>Fixed!AA25</f>
        <v>65.8</v>
      </c>
      <c r="AB62" s="8">
        <f>Fixed!AB25</f>
        <v>64.88</v>
      </c>
      <c r="AC62" s="8">
        <f>Fixed!AC25</f>
        <v>63.96</v>
      </c>
      <c r="AD62" s="8">
        <f>Fixed!AD25</f>
        <v>63.08</v>
      </c>
      <c r="AE62" s="8">
        <f>Fixed!AE25</f>
        <v>62.16</v>
      </c>
      <c r="AF62" s="8">
        <f>Fixed!AF25</f>
        <v>61.24</v>
      </c>
      <c r="AG62" s="8">
        <f>Fixed!AG25</f>
        <v>55.645200000000003</v>
      </c>
      <c r="AH62" s="8">
        <f>Fixed!AH25</f>
        <v>55.984499999999997</v>
      </c>
    </row>
    <row r="63" spans="1:34" x14ac:dyDescent="0.3">
      <c r="A63" s="1" t="s">
        <v>43</v>
      </c>
      <c r="B63" s="1" t="s">
        <v>81</v>
      </c>
      <c r="C63" s="8">
        <f>Fixed!C26</f>
        <v>89.167000000000002</v>
      </c>
      <c r="D63" s="8">
        <f>Fixed!D26</f>
        <v>101.4756</v>
      </c>
      <c r="E63" s="8">
        <f>Fixed!E26</f>
        <v>107.8623</v>
      </c>
      <c r="F63" s="8">
        <f>Fixed!F26</f>
        <v>128.38</v>
      </c>
      <c r="G63" s="8">
        <f>Fixed!G26</f>
        <v>148.83959999999999</v>
      </c>
      <c r="H63" s="8">
        <f>Fixed!H26</f>
        <v>169.19720000000001</v>
      </c>
      <c r="I63" s="8">
        <f>Fixed!I26</f>
        <v>189.3749</v>
      </c>
      <c r="J63" s="8">
        <f>Fixed!J26</f>
        <v>209.52</v>
      </c>
      <c r="K63" s="8">
        <f>Fixed!K26</f>
        <v>229.4682</v>
      </c>
      <c r="L63" s="8">
        <f>Fixed!L26</f>
        <v>249.4008</v>
      </c>
      <c r="M63" s="8">
        <f>Fixed!M26</f>
        <v>269.23140000000001</v>
      </c>
      <c r="N63" s="8">
        <f>Fixed!N26</f>
        <v>287.88</v>
      </c>
      <c r="O63" s="8">
        <f>Fixed!O26</f>
        <v>308.2715</v>
      </c>
      <c r="P63" s="8">
        <f>Fixed!P26</f>
        <v>328.66300000000001</v>
      </c>
      <c r="Q63" s="8">
        <f>Fixed!Q26</f>
        <v>349.05450000000002</v>
      </c>
      <c r="R63" s="8">
        <f>Fixed!R26</f>
        <v>369.44600000000003</v>
      </c>
      <c r="S63" s="8">
        <f>Fixed!S26</f>
        <v>389.83749999999998</v>
      </c>
      <c r="T63" s="8">
        <f>Fixed!T26</f>
        <v>410.22899999999998</v>
      </c>
      <c r="U63" s="8">
        <f>Fixed!U26</f>
        <v>430.62049999999999</v>
      </c>
      <c r="V63" s="8">
        <f>Fixed!V26</f>
        <v>444.898853035689</v>
      </c>
      <c r="W63" s="8">
        <f>Fixed!W26</f>
        <v>444.898853035689</v>
      </c>
      <c r="X63" s="8">
        <f>Fixed!X26</f>
        <v>444.898853035689</v>
      </c>
      <c r="Y63" s="8">
        <f>Fixed!Y26</f>
        <v>442.85888330522101</v>
      </c>
      <c r="Z63" s="8">
        <f>Fixed!Z26</f>
        <v>440.63346178107503</v>
      </c>
      <c r="AA63" s="8">
        <f>Fixed!AA26</f>
        <v>438.59349205060698</v>
      </c>
      <c r="AB63" s="8">
        <f>Fixed!AB26</f>
        <v>436.36807052645997</v>
      </c>
      <c r="AC63" s="8">
        <f>Fixed!AC26</f>
        <v>434.32810079599199</v>
      </c>
      <c r="AD63" s="8">
        <f>Fixed!AD26</f>
        <v>432.288131065524</v>
      </c>
      <c r="AE63" s="8">
        <f>Fixed!AE26</f>
        <v>430.06270954137699</v>
      </c>
      <c r="AF63" s="8">
        <f>Fixed!AF26</f>
        <v>428.022739810909</v>
      </c>
      <c r="AG63" s="8">
        <f>Fixed!AG26</f>
        <v>354.391718286762</v>
      </c>
      <c r="AH63" s="8">
        <f>Fixed!AH26</f>
        <v>352.46534855629397</v>
      </c>
    </row>
    <row r="64" spans="1:34" x14ac:dyDescent="0.3">
      <c r="A64" s="1" t="s">
        <v>44</v>
      </c>
      <c r="B64" s="1" t="s">
        <v>82</v>
      </c>
      <c r="C64" s="8">
        <f>Fixed!C27</f>
        <v>0</v>
      </c>
      <c r="D64" s="8">
        <f>Fixed!D27</f>
        <v>0</v>
      </c>
      <c r="E64" s="8">
        <f>Fixed!E27</f>
        <v>0</v>
      </c>
      <c r="F64" s="8">
        <f>Fixed!F27</f>
        <v>0</v>
      </c>
      <c r="G64" s="8">
        <f>Fixed!G27</f>
        <v>0</v>
      </c>
      <c r="H64" s="8">
        <f>Fixed!H27</f>
        <v>0</v>
      </c>
      <c r="I64" s="8">
        <f>Fixed!I27</f>
        <v>0</v>
      </c>
      <c r="J64" s="8">
        <f>Fixed!J27</f>
        <v>0</v>
      </c>
      <c r="K64" s="8">
        <f>Fixed!K27</f>
        <v>0</v>
      </c>
      <c r="L64" s="8">
        <f>Fixed!L27</f>
        <v>0</v>
      </c>
      <c r="M64" s="8">
        <f>Fixed!M27</f>
        <v>0</v>
      </c>
      <c r="N64" s="8">
        <f>Fixed!N27</f>
        <v>12.397</v>
      </c>
      <c r="O64" s="8">
        <f>Fixed!O27</f>
        <v>17.594999999999999</v>
      </c>
      <c r="P64" s="8">
        <f>Fixed!P27</f>
        <v>26.22</v>
      </c>
      <c r="Q64" s="8">
        <f>Fixed!Q27</f>
        <v>34.729999999999997</v>
      </c>
      <c r="R64" s="8">
        <f>Fixed!R27</f>
        <v>43.125</v>
      </c>
      <c r="S64" s="8">
        <f>Fixed!S27</f>
        <v>51.405000000000001</v>
      </c>
      <c r="T64" s="8">
        <f>Fixed!T27</f>
        <v>59.57</v>
      </c>
      <c r="U64" s="8">
        <f>Fixed!U27</f>
        <v>67.64</v>
      </c>
      <c r="V64" s="8">
        <f>Fixed!V27</f>
        <v>75.577500000000001</v>
      </c>
      <c r="W64" s="8">
        <f>Fixed!W27</f>
        <v>83.4</v>
      </c>
      <c r="X64" s="8">
        <f>Fixed!X27</f>
        <v>91.107500000000002</v>
      </c>
      <c r="Y64" s="8">
        <f>Fixed!Y27</f>
        <v>99.06</v>
      </c>
      <c r="Z64" s="8">
        <f>Fixed!Z27</f>
        <v>98.7</v>
      </c>
      <c r="AA64" s="8">
        <f>Fixed!AA27</f>
        <v>98.37</v>
      </c>
      <c r="AB64" s="8">
        <f>Fixed!AB27</f>
        <v>98.01</v>
      </c>
      <c r="AC64" s="8">
        <f>Fixed!AC27</f>
        <v>97.68</v>
      </c>
      <c r="AD64" s="8">
        <f>Fixed!AD27</f>
        <v>97.35</v>
      </c>
      <c r="AE64" s="8">
        <f>Fixed!AE27</f>
        <v>96.99</v>
      </c>
      <c r="AF64" s="8">
        <f>Fixed!AF27</f>
        <v>96.66</v>
      </c>
      <c r="AG64" s="8">
        <f>Fixed!AG27</f>
        <v>96.3</v>
      </c>
      <c r="AH64" s="8">
        <f>Fixed!AH27</f>
        <v>95.97</v>
      </c>
    </row>
    <row r="65" spans="1:34" x14ac:dyDescent="0.3">
      <c r="A65" s="1" t="s">
        <v>45</v>
      </c>
      <c r="B65" s="1" t="s">
        <v>83</v>
      </c>
      <c r="C65" s="8">
        <f>Fixed!C28</f>
        <v>0</v>
      </c>
      <c r="D65" s="8">
        <f>Fixed!D28</f>
        <v>0</v>
      </c>
      <c r="E65" s="8">
        <f>Fixed!E28</f>
        <v>0</v>
      </c>
      <c r="F65" s="8">
        <f>Fixed!F28</f>
        <v>0</v>
      </c>
      <c r="G65" s="8">
        <f>Fixed!G28</f>
        <v>0</v>
      </c>
      <c r="H65" s="8">
        <f>Fixed!H28</f>
        <v>0</v>
      </c>
      <c r="I65" s="8">
        <f>Fixed!I28</f>
        <v>0</v>
      </c>
      <c r="J65" s="8">
        <f>Fixed!J28</f>
        <v>0</v>
      </c>
      <c r="K65" s="8">
        <f>Fixed!K28</f>
        <v>0</v>
      </c>
      <c r="L65" s="8">
        <f>Fixed!L28</f>
        <v>0</v>
      </c>
      <c r="M65" s="8">
        <f>Fixed!M28</f>
        <v>0</v>
      </c>
      <c r="N65" s="8">
        <f>Fixed!N28</f>
        <v>0</v>
      </c>
      <c r="O65" s="8">
        <f>Fixed!O28</f>
        <v>0</v>
      </c>
      <c r="P65" s="8">
        <f>Fixed!P28</f>
        <v>0</v>
      </c>
      <c r="Q65" s="8">
        <f>Fixed!Q28</f>
        <v>0</v>
      </c>
      <c r="R65" s="8">
        <f>Fixed!R28</f>
        <v>0</v>
      </c>
      <c r="S65" s="8">
        <f>Fixed!S28</f>
        <v>0</v>
      </c>
      <c r="T65" s="8">
        <f>Fixed!T28</f>
        <v>0</v>
      </c>
      <c r="U65" s="8">
        <f>Fixed!U28</f>
        <v>0</v>
      </c>
      <c r="V65" s="8">
        <f>Fixed!V28</f>
        <v>0</v>
      </c>
      <c r="W65" s="8">
        <f>Fixed!W28</f>
        <v>0</v>
      </c>
      <c r="X65" s="8">
        <f>Fixed!X28</f>
        <v>0</v>
      </c>
      <c r="Y65" s="8">
        <f>Fixed!Y28</f>
        <v>0</v>
      </c>
      <c r="Z65" s="8">
        <f>Fixed!Z28</f>
        <v>0</v>
      </c>
      <c r="AA65" s="8">
        <f>Fixed!AA28</f>
        <v>0</v>
      </c>
      <c r="AB65" s="8">
        <f>Fixed!AB28</f>
        <v>0</v>
      </c>
      <c r="AC65" s="8">
        <f>Fixed!AC28</f>
        <v>0</v>
      </c>
      <c r="AD65" s="8">
        <f>Fixed!AD28</f>
        <v>0</v>
      </c>
      <c r="AE65" s="8">
        <f>Fixed!AE28</f>
        <v>0</v>
      </c>
      <c r="AF65" s="8">
        <f>Fixed!AF28</f>
        <v>0</v>
      </c>
      <c r="AG65" s="8">
        <f>Fixed!AG28</f>
        <v>0</v>
      </c>
      <c r="AH65" s="8">
        <f>Fixed!AH28</f>
        <v>0</v>
      </c>
    </row>
    <row r="66" spans="1:34" x14ac:dyDescent="0.3">
      <c r="A66" s="1" t="s">
        <v>92</v>
      </c>
      <c r="B66" s="1" t="s">
        <v>103</v>
      </c>
      <c r="C66" s="8">
        <f>Fixed!C29</f>
        <v>0</v>
      </c>
      <c r="D66" s="8">
        <f>Fixed!D29</f>
        <v>0</v>
      </c>
      <c r="E66" s="8">
        <f>Fixed!E29</f>
        <v>0</v>
      </c>
      <c r="F66" s="8">
        <f>Fixed!F29</f>
        <v>0</v>
      </c>
      <c r="G66" s="8">
        <f>Fixed!G29</f>
        <v>0</v>
      </c>
      <c r="H66" s="8">
        <f>Fixed!H29</f>
        <v>0</v>
      </c>
      <c r="I66" s="8">
        <f>Fixed!I29</f>
        <v>0</v>
      </c>
      <c r="J66" s="8">
        <f>Fixed!J29</f>
        <v>0</v>
      </c>
      <c r="K66" s="8">
        <f>Fixed!K29</f>
        <v>0</v>
      </c>
      <c r="L66" s="8">
        <f>Fixed!L29</f>
        <v>0</v>
      </c>
      <c r="M66" s="8">
        <f>Fixed!M29</f>
        <v>0</v>
      </c>
      <c r="N66" s="8">
        <f>Fixed!N29</f>
        <v>0</v>
      </c>
      <c r="O66" s="8">
        <f>Fixed!O29</f>
        <v>0</v>
      </c>
      <c r="P66" s="8">
        <f>Fixed!P29</f>
        <v>0</v>
      </c>
      <c r="Q66" s="8">
        <f>Fixed!Q29</f>
        <v>0</v>
      </c>
      <c r="R66" s="8">
        <f>Fixed!R29</f>
        <v>0</v>
      </c>
      <c r="S66" s="8">
        <f>Fixed!S29</f>
        <v>0</v>
      </c>
      <c r="T66" s="8">
        <f>Fixed!T29</f>
        <v>0</v>
      </c>
      <c r="U66" s="8">
        <f>Fixed!U29</f>
        <v>0</v>
      </c>
      <c r="V66" s="8">
        <f>Fixed!V29</f>
        <v>0</v>
      </c>
      <c r="W66" s="8">
        <f>Fixed!W29</f>
        <v>0</v>
      </c>
      <c r="X66" s="8">
        <f>Fixed!X29</f>
        <v>0</v>
      </c>
      <c r="Y66" s="8">
        <f>Fixed!Y29</f>
        <v>0</v>
      </c>
      <c r="Z66" s="8">
        <f>Fixed!Z29</f>
        <v>0</v>
      </c>
      <c r="AA66" s="8">
        <f>Fixed!AA29</f>
        <v>0</v>
      </c>
      <c r="AB66" s="8">
        <f>Fixed!AB29</f>
        <v>0</v>
      </c>
      <c r="AC66" s="8">
        <f>Fixed!AC29</f>
        <v>0</v>
      </c>
      <c r="AD66" s="8">
        <f>Fixed!AD29</f>
        <v>0</v>
      </c>
      <c r="AE66" s="8">
        <f>Fixed!AE29</f>
        <v>0</v>
      </c>
      <c r="AF66" s="8">
        <f>Fixed!AF29</f>
        <v>0</v>
      </c>
      <c r="AG66" s="8">
        <f>Fixed!AG29</f>
        <v>0</v>
      </c>
      <c r="AH66" s="8">
        <f>Fixed!AH29</f>
        <v>0</v>
      </c>
    </row>
    <row r="67" spans="1:34" x14ac:dyDescent="0.3">
      <c r="A67" s="1" t="s">
        <v>46</v>
      </c>
      <c r="B67" s="1" t="s">
        <v>84</v>
      </c>
      <c r="C67" s="8">
        <f>Fixed!C30</f>
        <v>0</v>
      </c>
      <c r="D67" s="8">
        <f>Fixed!D30</f>
        <v>0</v>
      </c>
      <c r="E67" s="8">
        <f>Fixed!E30</f>
        <v>0</v>
      </c>
      <c r="F67" s="8">
        <f>Fixed!F30</f>
        <v>0</v>
      </c>
      <c r="G67" s="8">
        <f>Fixed!G30</f>
        <v>0</v>
      </c>
      <c r="H67" s="8">
        <f>Fixed!H30</f>
        <v>0</v>
      </c>
      <c r="I67" s="8">
        <f>Fixed!I30</f>
        <v>0</v>
      </c>
      <c r="J67" s="8">
        <f>Fixed!J30</f>
        <v>0</v>
      </c>
      <c r="K67" s="8">
        <f>Fixed!K30</f>
        <v>0</v>
      </c>
      <c r="L67" s="8">
        <f>Fixed!L30</f>
        <v>0</v>
      </c>
      <c r="M67" s="8">
        <f>Fixed!M30</f>
        <v>0</v>
      </c>
      <c r="N67" s="8">
        <f>Fixed!N30</f>
        <v>0</v>
      </c>
      <c r="O67" s="8">
        <f>Fixed!O30</f>
        <v>0</v>
      </c>
      <c r="P67" s="8">
        <f>Fixed!P30</f>
        <v>0</v>
      </c>
      <c r="Q67" s="8">
        <f>Fixed!Q30</f>
        <v>0</v>
      </c>
      <c r="R67" s="8">
        <f>Fixed!R30</f>
        <v>0</v>
      </c>
      <c r="S67" s="8">
        <f>Fixed!S30</f>
        <v>0</v>
      </c>
      <c r="T67" s="8">
        <f>Fixed!T30</f>
        <v>0</v>
      </c>
      <c r="U67" s="8">
        <f>Fixed!U30</f>
        <v>0</v>
      </c>
      <c r="V67" s="8">
        <f>Fixed!V30</f>
        <v>0</v>
      </c>
      <c r="W67" s="8">
        <f>Fixed!W30</f>
        <v>0</v>
      </c>
      <c r="X67" s="8">
        <f>Fixed!X30</f>
        <v>0</v>
      </c>
      <c r="Y67" s="8">
        <f>Fixed!Y30</f>
        <v>0</v>
      </c>
      <c r="Z67" s="8">
        <f>Fixed!Z30</f>
        <v>0</v>
      </c>
      <c r="AA67" s="8">
        <f>Fixed!AA30</f>
        <v>0</v>
      </c>
      <c r="AB67" s="8">
        <f>Fixed!AB30</f>
        <v>0</v>
      </c>
      <c r="AC67" s="8">
        <f>Fixed!AC30</f>
        <v>0</v>
      </c>
      <c r="AD67" s="8">
        <f>Fixed!AD30</f>
        <v>0</v>
      </c>
      <c r="AE67" s="8">
        <f>Fixed!AE30</f>
        <v>0</v>
      </c>
      <c r="AF67" s="8">
        <f>Fixed!AF30</f>
        <v>0</v>
      </c>
      <c r="AG67" s="8">
        <f>Fixed!AG30</f>
        <v>0</v>
      </c>
      <c r="AH67" s="8">
        <f>Fixed!AH30</f>
        <v>0</v>
      </c>
    </row>
    <row r="68" spans="1:34" x14ac:dyDescent="0.3">
      <c r="A68" s="1" t="s">
        <v>47</v>
      </c>
      <c r="B68" s="1" t="s">
        <v>85</v>
      </c>
      <c r="C68" s="8">
        <f>Fixed!C31</f>
        <v>0</v>
      </c>
      <c r="D68" s="8">
        <f>Fixed!D31</f>
        <v>0</v>
      </c>
      <c r="E68" s="8">
        <f>Fixed!E31</f>
        <v>0</v>
      </c>
      <c r="F68" s="8">
        <f>Fixed!F31</f>
        <v>0</v>
      </c>
      <c r="G68" s="8">
        <f>Fixed!G31</f>
        <v>0</v>
      </c>
      <c r="H68" s="8">
        <f>Fixed!H31</f>
        <v>0</v>
      </c>
      <c r="I68" s="8">
        <f>Fixed!I31</f>
        <v>0</v>
      </c>
      <c r="J68" s="8">
        <f>Fixed!J31</f>
        <v>0</v>
      </c>
      <c r="K68" s="8">
        <f>Fixed!K31</f>
        <v>0</v>
      </c>
      <c r="L68" s="8">
        <f>Fixed!L31</f>
        <v>0</v>
      </c>
      <c r="M68" s="8">
        <f>Fixed!M31</f>
        <v>0</v>
      </c>
      <c r="N68" s="8">
        <f>Fixed!N31</f>
        <v>0</v>
      </c>
      <c r="O68" s="8">
        <f>Fixed!O31</f>
        <v>0</v>
      </c>
      <c r="P68" s="8">
        <f>Fixed!P31</f>
        <v>0</v>
      </c>
      <c r="Q68" s="8">
        <f>Fixed!Q31</f>
        <v>0</v>
      </c>
      <c r="R68" s="8">
        <f>Fixed!R31</f>
        <v>0</v>
      </c>
      <c r="S68" s="8">
        <f>Fixed!S31</f>
        <v>0</v>
      </c>
      <c r="T68" s="8">
        <f>Fixed!T31</f>
        <v>0</v>
      </c>
      <c r="U68" s="8">
        <f>Fixed!U31</f>
        <v>0</v>
      </c>
      <c r="V68" s="8">
        <f>Fixed!V31</f>
        <v>0</v>
      </c>
      <c r="W68" s="8">
        <f>Fixed!W31</f>
        <v>0</v>
      </c>
      <c r="X68" s="8">
        <f>Fixed!X31</f>
        <v>0</v>
      </c>
      <c r="Y68" s="8">
        <f>Fixed!Y31</f>
        <v>0</v>
      </c>
      <c r="Z68" s="8">
        <f>Fixed!Z31</f>
        <v>0</v>
      </c>
      <c r="AA68" s="8">
        <f>Fixed!AA31</f>
        <v>0</v>
      </c>
      <c r="AB68" s="8">
        <f>Fixed!AB31</f>
        <v>0</v>
      </c>
      <c r="AC68" s="8">
        <f>Fixed!AC31</f>
        <v>0</v>
      </c>
      <c r="AD68" s="8">
        <f>Fixed!AD31</f>
        <v>0</v>
      </c>
      <c r="AE68" s="8">
        <f>Fixed!AE31</f>
        <v>0</v>
      </c>
      <c r="AF68" s="8">
        <f>Fixed!AF31</f>
        <v>0</v>
      </c>
      <c r="AG68" s="8">
        <f>Fixed!AG31</f>
        <v>0</v>
      </c>
      <c r="AH68" s="8">
        <f>Fixed!AH31</f>
        <v>0</v>
      </c>
    </row>
    <row r="69" spans="1:34" x14ac:dyDescent="0.3">
      <c r="A69" s="1" t="s">
        <v>93</v>
      </c>
      <c r="B69" s="1" t="s">
        <v>156</v>
      </c>
      <c r="C69" s="8">
        <f>Fixed!C32</f>
        <v>0</v>
      </c>
      <c r="D69" s="8">
        <f>Fixed!D32</f>
        <v>0</v>
      </c>
      <c r="E69" s="8">
        <f>Fixed!E32</f>
        <v>0</v>
      </c>
      <c r="F69" s="8">
        <f>Fixed!F32</f>
        <v>0</v>
      </c>
      <c r="G69" s="8">
        <f>Fixed!G32</f>
        <v>0</v>
      </c>
      <c r="H69" s="8">
        <f>Fixed!H32</f>
        <v>0</v>
      </c>
      <c r="I69" s="8">
        <f>Fixed!I32</f>
        <v>0</v>
      </c>
      <c r="J69" s="8">
        <f>Fixed!J32</f>
        <v>0</v>
      </c>
      <c r="K69" s="8">
        <f>Fixed!K32</f>
        <v>0</v>
      </c>
      <c r="L69" s="8">
        <f>Fixed!L32</f>
        <v>0</v>
      </c>
      <c r="M69" s="8">
        <f>Fixed!M32</f>
        <v>0</v>
      </c>
      <c r="N69" s="8">
        <f>Fixed!N32</f>
        <v>0</v>
      </c>
      <c r="O69" s="8">
        <f>Fixed!O32</f>
        <v>0</v>
      </c>
      <c r="P69" s="8">
        <f>Fixed!P32</f>
        <v>0</v>
      </c>
      <c r="Q69" s="8">
        <f>Fixed!Q32</f>
        <v>0</v>
      </c>
      <c r="R69" s="8">
        <f>Fixed!R32</f>
        <v>0</v>
      </c>
      <c r="S69" s="8">
        <f>Fixed!S32</f>
        <v>0</v>
      </c>
      <c r="T69" s="8">
        <f>Fixed!T32</f>
        <v>0</v>
      </c>
      <c r="U69" s="8">
        <f>Fixed!U32</f>
        <v>0</v>
      </c>
      <c r="V69" s="8">
        <f>Fixed!V32</f>
        <v>0</v>
      </c>
      <c r="W69" s="8">
        <f>Fixed!W32</f>
        <v>0</v>
      </c>
      <c r="X69" s="8">
        <f>Fixed!X32</f>
        <v>0</v>
      </c>
      <c r="Y69" s="8">
        <f>Fixed!Y32</f>
        <v>0</v>
      </c>
      <c r="Z69" s="8">
        <f>Fixed!Z32</f>
        <v>0</v>
      </c>
      <c r="AA69" s="8">
        <f>Fixed!AA32</f>
        <v>0</v>
      </c>
      <c r="AB69" s="8">
        <f>Fixed!AB32</f>
        <v>0</v>
      </c>
      <c r="AC69" s="8">
        <f>Fixed!AC32</f>
        <v>0</v>
      </c>
      <c r="AD69" s="8">
        <f>Fixed!AD32</f>
        <v>0</v>
      </c>
      <c r="AE69" s="8">
        <f>Fixed!AE32</f>
        <v>0</v>
      </c>
      <c r="AF69" s="8">
        <f>Fixed!AF32</f>
        <v>0</v>
      </c>
      <c r="AG69" s="8">
        <f>Fixed!AG32</f>
        <v>0</v>
      </c>
      <c r="AH69" s="8">
        <f>Fixed!AH32</f>
        <v>0</v>
      </c>
    </row>
    <row r="70" spans="1:34" ht="15" thickBot="1" x14ac:dyDescent="0.35">
      <c r="A70" s="1" t="s">
        <v>48</v>
      </c>
      <c r="B70" s="1" t="s">
        <v>104</v>
      </c>
      <c r="C70" s="8">
        <f>Fixed!C33</f>
        <v>0</v>
      </c>
      <c r="D70" s="8">
        <f>Fixed!D33</f>
        <v>0</v>
      </c>
      <c r="E70" s="8">
        <f>Fixed!E33</f>
        <v>0</v>
      </c>
      <c r="F70" s="8">
        <f>Fixed!F33</f>
        <v>0</v>
      </c>
      <c r="G70" s="8">
        <f>Fixed!G33</f>
        <v>0</v>
      </c>
      <c r="H70" s="8">
        <f>Fixed!H33</f>
        <v>0</v>
      </c>
      <c r="I70" s="8">
        <f>Fixed!I33</f>
        <v>0</v>
      </c>
      <c r="J70" s="8">
        <f>Fixed!J33</f>
        <v>0</v>
      </c>
      <c r="K70" s="8">
        <f>Fixed!K33</f>
        <v>0</v>
      </c>
      <c r="L70" s="8">
        <f>Fixed!L33</f>
        <v>0</v>
      </c>
      <c r="M70" s="8">
        <f>Fixed!M33</f>
        <v>0</v>
      </c>
      <c r="N70" s="8">
        <f>Fixed!N33</f>
        <v>0</v>
      </c>
      <c r="O70" s="8">
        <f>Fixed!O33</f>
        <v>0</v>
      </c>
      <c r="P70" s="8">
        <f>Fixed!P33</f>
        <v>0</v>
      </c>
      <c r="Q70" s="8">
        <f>Fixed!Q33</f>
        <v>0</v>
      </c>
      <c r="R70" s="8">
        <f>Fixed!R33</f>
        <v>0</v>
      </c>
      <c r="S70" s="8">
        <f>Fixed!S33</f>
        <v>0</v>
      </c>
      <c r="T70" s="8">
        <f>Fixed!T33</f>
        <v>0</v>
      </c>
      <c r="U70" s="8">
        <f>Fixed!U33</f>
        <v>0</v>
      </c>
      <c r="V70" s="8">
        <f>Fixed!V33</f>
        <v>0</v>
      </c>
      <c r="W70" s="8">
        <f>Fixed!W33</f>
        <v>0</v>
      </c>
      <c r="X70" s="8">
        <f>Fixed!X33</f>
        <v>0</v>
      </c>
      <c r="Y70" s="8">
        <f>Fixed!Y33</f>
        <v>0</v>
      </c>
      <c r="Z70" s="8">
        <f>Fixed!Z33</f>
        <v>0</v>
      </c>
      <c r="AA70" s="8">
        <f>Fixed!AA33</f>
        <v>0</v>
      </c>
      <c r="AB70" s="8">
        <f>Fixed!AB33</f>
        <v>0</v>
      </c>
      <c r="AC70" s="8">
        <f>Fixed!AC33</f>
        <v>0</v>
      </c>
      <c r="AD70" s="8">
        <f>Fixed!AD33</f>
        <v>0</v>
      </c>
      <c r="AE70" s="8">
        <f>Fixed!AE33</f>
        <v>0</v>
      </c>
      <c r="AF70" s="8">
        <f>Fixed!AF33</f>
        <v>0</v>
      </c>
      <c r="AG70" s="8">
        <f>Fixed!AG33</f>
        <v>0</v>
      </c>
      <c r="AH70" s="8">
        <f>Fixed!AH33</f>
        <v>0</v>
      </c>
    </row>
    <row r="71" spans="1:34" ht="15" thickBot="1" x14ac:dyDescent="0.35">
      <c r="A71" s="2" t="s">
        <v>17</v>
      </c>
      <c r="B71" s="23"/>
      <c r="C71" s="9">
        <v>2019</v>
      </c>
      <c r="D71" s="9">
        <v>2020</v>
      </c>
      <c r="E71" s="9">
        <v>2021</v>
      </c>
      <c r="F71" s="9">
        <v>2022</v>
      </c>
      <c r="G71" s="9">
        <v>2023</v>
      </c>
      <c r="H71" s="9">
        <v>2024</v>
      </c>
      <c r="I71" s="9">
        <v>2025</v>
      </c>
      <c r="J71" s="9">
        <v>2026</v>
      </c>
      <c r="K71" s="9">
        <v>2027</v>
      </c>
      <c r="L71" s="9">
        <v>2028</v>
      </c>
      <c r="M71" s="9">
        <v>2029</v>
      </c>
      <c r="N71" s="9">
        <v>2030</v>
      </c>
      <c r="O71" s="9">
        <v>2031</v>
      </c>
      <c r="P71" s="9">
        <v>2032</v>
      </c>
      <c r="Q71" s="9">
        <v>2033</v>
      </c>
      <c r="R71" s="9">
        <v>2034</v>
      </c>
      <c r="S71" s="9">
        <v>2035</v>
      </c>
      <c r="T71" s="9">
        <v>2036</v>
      </c>
      <c r="U71" s="9">
        <v>2037</v>
      </c>
      <c r="V71" s="9">
        <v>2038</v>
      </c>
      <c r="W71" s="9">
        <v>2039</v>
      </c>
      <c r="X71" s="9">
        <v>2040</v>
      </c>
      <c r="Y71" s="9">
        <v>2041</v>
      </c>
      <c r="Z71" s="9">
        <v>2042</v>
      </c>
      <c r="AA71" s="9">
        <v>2043</v>
      </c>
      <c r="AB71" s="9">
        <v>2044</v>
      </c>
      <c r="AC71" s="9">
        <v>2045</v>
      </c>
      <c r="AD71" s="9">
        <v>2046</v>
      </c>
      <c r="AE71" s="9">
        <v>2047</v>
      </c>
      <c r="AF71" s="9">
        <v>2048</v>
      </c>
      <c r="AG71" s="9">
        <v>2049</v>
      </c>
      <c r="AH71" s="9">
        <v>2050</v>
      </c>
    </row>
    <row r="72" spans="1:34" x14ac:dyDescent="0.3">
      <c r="A72" s="1" t="s">
        <v>23</v>
      </c>
      <c r="B72" s="1" t="s">
        <v>94</v>
      </c>
      <c r="C72" s="8">
        <f>Capital_Investments!C2</f>
        <v>0</v>
      </c>
      <c r="D72" s="8">
        <f>Capital_Investments!D2</f>
        <v>0</v>
      </c>
      <c r="E72" s="8">
        <f>Capital_Investments!E2</f>
        <v>0</v>
      </c>
      <c r="F72" s="8">
        <f>Capital_Investments!F2</f>
        <v>0</v>
      </c>
      <c r="G72" s="8">
        <f>Capital_Investments!G2</f>
        <v>0</v>
      </c>
      <c r="H72" s="8">
        <f>Capital_Investments!H2</f>
        <v>0</v>
      </c>
      <c r="I72" s="8">
        <f>Capital_Investments!I2</f>
        <v>0</v>
      </c>
      <c r="J72" s="8">
        <f>Capital_Investments!J2</f>
        <v>0</v>
      </c>
      <c r="K72" s="8">
        <f>Capital_Investments!K2</f>
        <v>0</v>
      </c>
      <c r="L72" s="8">
        <f>Capital_Investments!L2</f>
        <v>0</v>
      </c>
      <c r="M72" s="8">
        <f>Capital_Investments!M2</f>
        <v>0</v>
      </c>
      <c r="N72" s="8">
        <f>Capital_Investments!N2</f>
        <v>0</v>
      </c>
      <c r="O72" s="8">
        <f>Capital_Investments!O2</f>
        <v>0</v>
      </c>
      <c r="P72" s="8">
        <f>Capital_Investments!P2</f>
        <v>0</v>
      </c>
      <c r="Q72" s="8">
        <f>Capital_Investments!Q2</f>
        <v>0</v>
      </c>
      <c r="R72" s="8">
        <f>Capital_Investments!R2</f>
        <v>0</v>
      </c>
      <c r="S72" s="8">
        <f>Capital_Investments!S2</f>
        <v>0</v>
      </c>
      <c r="T72" s="8">
        <f>Capital_Investments!T2</f>
        <v>0</v>
      </c>
      <c r="U72" s="8">
        <f>Capital_Investments!U2</f>
        <v>0</v>
      </c>
      <c r="V72" s="8">
        <f>Capital_Investments!V2</f>
        <v>0</v>
      </c>
      <c r="W72" s="8">
        <f>Capital_Investments!W2</f>
        <v>0</v>
      </c>
      <c r="X72" s="8">
        <f>Capital_Investments!X2</f>
        <v>0</v>
      </c>
      <c r="Y72" s="8">
        <f>Capital_Investments!Y2</f>
        <v>0</v>
      </c>
      <c r="Z72" s="8">
        <f>Capital_Investments!Z2</f>
        <v>0</v>
      </c>
      <c r="AA72" s="8">
        <f>Capital_Investments!AA2</f>
        <v>0</v>
      </c>
      <c r="AB72" s="8">
        <f>Capital_Investments!AB2</f>
        <v>0</v>
      </c>
      <c r="AC72" s="8">
        <f>Capital_Investments!AC2</f>
        <v>0</v>
      </c>
      <c r="AD72" s="8">
        <f>Capital_Investments!AD2</f>
        <v>0</v>
      </c>
      <c r="AE72" s="8">
        <f>Capital_Investments!AE2</f>
        <v>0</v>
      </c>
      <c r="AF72" s="8">
        <f>Capital_Investments!AF2</f>
        <v>0</v>
      </c>
      <c r="AG72" s="8">
        <f>Capital_Investments!AG2</f>
        <v>0</v>
      </c>
      <c r="AH72" s="8">
        <f>Capital_Investments!AH2</f>
        <v>0</v>
      </c>
    </row>
    <row r="73" spans="1:34" x14ac:dyDescent="0.3">
      <c r="A73" s="1" t="s">
        <v>88</v>
      </c>
      <c r="B73" s="1" t="s">
        <v>155</v>
      </c>
      <c r="C73" s="8">
        <f>Capital_Investments!C3</f>
        <v>0</v>
      </c>
      <c r="D73" s="8">
        <f>Capital_Investments!D3</f>
        <v>0</v>
      </c>
      <c r="E73" s="8">
        <f>Capital_Investments!E3</f>
        <v>0</v>
      </c>
      <c r="F73" s="8">
        <f>Capital_Investments!F3</f>
        <v>0</v>
      </c>
      <c r="G73" s="8">
        <f>Capital_Investments!G3</f>
        <v>0</v>
      </c>
      <c r="H73" s="8">
        <f>Capital_Investments!H3</f>
        <v>0</v>
      </c>
      <c r="I73" s="8">
        <f>Capital_Investments!I3</f>
        <v>0</v>
      </c>
      <c r="J73" s="8">
        <f>Capital_Investments!J3</f>
        <v>0</v>
      </c>
      <c r="K73" s="8">
        <f>Capital_Investments!K3</f>
        <v>0</v>
      </c>
      <c r="L73" s="8">
        <f>Capital_Investments!L3</f>
        <v>0</v>
      </c>
      <c r="M73" s="8">
        <f>Capital_Investments!M3</f>
        <v>0</v>
      </c>
      <c r="N73" s="8">
        <f>Capital_Investments!N3</f>
        <v>0</v>
      </c>
      <c r="O73" s="8">
        <f>Capital_Investments!O3</f>
        <v>0</v>
      </c>
      <c r="P73" s="8">
        <f>Capital_Investments!P3</f>
        <v>0</v>
      </c>
      <c r="Q73" s="8">
        <f>Capital_Investments!Q3</f>
        <v>0</v>
      </c>
      <c r="R73" s="8">
        <f>Capital_Investments!R3</f>
        <v>0</v>
      </c>
      <c r="S73" s="8">
        <f>Capital_Investments!S3</f>
        <v>0</v>
      </c>
      <c r="T73" s="8">
        <f>Capital_Investments!T3</f>
        <v>0</v>
      </c>
      <c r="U73" s="8">
        <f>Capital_Investments!U3</f>
        <v>0</v>
      </c>
      <c r="V73" s="8">
        <f>Capital_Investments!V3</f>
        <v>0</v>
      </c>
      <c r="W73" s="8">
        <f>Capital_Investments!W3</f>
        <v>0</v>
      </c>
      <c r="X73" s="8">
        <f>Capital_Investments!X3</f>
        <v>0</v>
      </c>
      <c r="Y73" s="8">
        <f>Capital_Investments!Y3</f>
        <v>0</v>
      </c>
      <c r="Z73" s="8">
        <f>Capital_Investments!Z3</f>
        <v>0</v>
      </c>
      <c r="AA73" s="8">
        <f>Capital_Investments!AA3</f>
        <v>0</v>
      </c>
      <c r="AB73" s="8">
        <f>Capital_Investments!AB3</f>
        <v>0</v>
      </c>
      <c r="AC73" s="8">
        <f>Capital_Investments!AC3</f>
        <v>0</v>
      </c>
      <c r="AD73" s="8">
        <f>Capital_Investments!AD3</f>
        <v>0</v>
      </c>
      <c r="AE73" s="8">
        <f>Capital_Investments!AE3</f>
        <v>0</v>
      </c>
      <c r="AF73" s="8">
        <f>Capital_Investments!AF3</f>
        <v>0</v>
      </c>
      <c r="AG73" s="8">
        <f>Capital_Investments!AG3</f>
        <v>0</v>
      </c>
      <c r="AH73" s="8">
        <f>Capital_Investments!AH3</f>
        <v>0</v>
      </c>
    </row>
    <row r="74" spans="1:34" x14ac:dyDescent="0.3">
      <c r="A74" s="1" t="s">
        <v>89</v>
      </c>
      <c r="B74" s="1" t="s">
        <v>95</v>
      </c>
      <c r="C74" s="8">
        <f>Capital_Investments!C4</f>
        <v>0</v>
      </c>
      <c r="D74" s="8">
        <f>Capital_Investments!D4</f>
        <v>0</v>
      </c>
      <c r="E74" s="8">
        <f>Capital_Investments!E4</f>
        <v>0</v>
      </c>
      <c r="F74" s="8">
        <f>Capital_Investments!F4</f>
        <v>0</v>
      </c>
      <c r="G74" s="8">
        <f>Capital_Investments!G4</f>
        <v>0</v>
      </c>
      <c r="H74" s="8">
        <f>Capital_Investments!H4</f>
        <v>0</v>
      </c>
      <c r="I74" s="8">
        <f>Capital_Investments!I4</f>
        <v>0</v>
      </c>
      <c r="J74" s="8">
        <f>Capital_Investments!J4</f>
        <v>0</v>
      </c>
      <c r="K74" s="8">
        <f>Capital_Investments!K4</f>
        <v>0</v>
      </c>
      <c r="L74" s="8">
        <f>Capital_Investments!L4</f>
        <v>0</v>
      </c>
      <c r="M74" s="8">
        <f>Capital_Investments!M4</f>
        <v>0</v>
      </c>
      <c r="N74" s="8">
        <f>Capital_Investments!N4</f>
        <v>0</v>
      </c>
      <c r="O74" s="8">
        <f>Capital_Investments!O4</f>
        <v>0</v>
      </c>
      <c r="P74" s="8">
        <f>Capital_Investments!P4</f>
        <v>0</v>
      </c>
      <c r="Q74" s="8">
        <f>Capital_Investments!Q4</f>
        <v>0</v>
      </c>
      <c r="R74" s="8">
        <f>Capital_Investments!R4</f>
        <v>0</v>
      </c>
      <c r="S74" s="8">
        <f>Capital_Investments!S4</f>
        <v>928.47199999999998</v>
      </c>
      <c r="T74" s="8">
        <f>Capital_Investments!T4</f>
        <v>0</v>
      </c>
      <c r="U74" s="8">
        <f>Capital_Investments!U4</f>
        <v>0</v>
      </c>
      <c r="V74" s="8">
        <f>Capital_Investments!V4</f>
        <v>0</v>
      </c>
      <c r="W74" s="8">
        <f>Capital_Investments!W4</f>
        <v>0</v>
      </c>
      <c r="X74" s="8">
        <f>Capital_Investments!X4</f>
        <v>0</v>
      </c>
      <c r="Y74" s="8">
        <f>Capital_Investments!Y4</f>
        <v>0</v>
      </c>
      <c r="Z74" s="8">
        <f>Capital_Investments!Z4</f>
        <v>0</v>
      </c>
      <c r="AA74" s="8">
        <f>Capital_Investments!AA4</f>
        <v>0</v>
      </c>
      <c r="AB74" s="8">
        <f>Capital_Investments!AB4</f>
        <v>0</v>
      </c>
      <c r="AC74" s="8">
        <f>Capital_Investments!AC4</f>
        <v>0</v>
      </c>
      <c r="AD74" s="8">
        <f>Capital_Investments!AD4</f>
        <v>0</v>
      </c>
      <c r="AE74" s="8">
        <f>Capital_Investments!AE4</f>
        <v>0</v>
      </c>
      <c r="AF74" s="8">
        <f>Capital_Investments!AF4</f>
        <v>0</v>
      </c>
      <c r="AG74" s="8">
        <f>Capital_Investments!AG4</f>
        <v>0</v>
      </c>
      <c r="AH74" s="8">
        <f>Capital_Investments!AH4</f>
        <v>0</v>
      </c>
    </row>
    <row r="75" spans="1:34" x14ac:dyDescent="0.3">
      <c r="A75" s="1" t="s">
        <v>90</v>
      </c>
      <c r="B75" s="1" t="s">
        <v>96</v>
      </c>
      <c r="C75" s="8">
        <f>Capital_Investments!C5</f>
        <v>0</v>
      </c>
      <c r="D75" s="8">
        <f>Capital_Investments!D5</f>
        <v>0</v>
      </c>
      <c r="E75" s="8">
        <f>Capital_Investments!E5</f>
        <v>0</v>
      </c>
      <c r="F75" s="8">
        <f>Capital_Investments!F5</f>
        <v>0</v>
      </c>
      <c r="G75" s="8">
        <f>Capital_Investments!G5</f>
        <v>0</v>
      </c>
      <c r="H75" s="8">
        <f>Capital_Investments!H5</f>
        <v>0</v>
      </c>
      <c r="I75" s="8">
        <f>Capital_Investments!I5</f>
        <v>0</v>
      </c>
      <c r="J75" s="8">
        <f>Capital_Investments!J5</f>
        <v>0</v>
      </c>
      <c r="K75" s="8">
        <f>Capital_Investments!K5</f>
        <v>0</v>
      </c>
      <c r="L75" s="8">
        <f>Capital_Investments!L5</f>
        <v>0</v>
      </c>
      <c r="M75" s="8">
        <f>Capital_Investments!M5</f>
        <v>0</v>
      </c>
      <c r="N75" s="8">
        <f>Capital_Investments!N5</f>
        <v>0</v>
      </c>
      <c r="O75" s="8">
        <f>Capital_Investments!O5</f>
        <v>0</v>
      </c>
      <c r="P75" s="8">
        <f>Capital_Investments!P5</f>
        <v>0</v>
      </c>
      <c r="Q75" s="8">
        <f>Capital_Investments!Q5</f>
        <v>0</v>
      </c>
      <c r="R75" s="8">
        <f>Capital_Investments!R5</f>
        <v>0</v>
      </c>
      <c r="S75" s="8">
        <f>Capital_Investments!S5</f>
        <v>0</v>
      </c>
      <c r="T75" s="8">
        <f>Capital_Investments!T5</f>
        <v>0</v>
      </c>
      <c r="U75" s="8">
        <f>Capital_Investments!U5</f>
        <v>0</v>
      </c>
      <c r="V75" s="8">
        <f>Capital_Investments!V5</f>
        <v>0</v>
      </c>
      <c r="W75" s="8">
        <f>Capital_Investments!W5</f>
        <v>0</v>
      </c>
      <c r="X75" s="8">
        <f>Capital_Investments!X5</f>
        <v>0</v>
      </c>
      <c r="Y75" s="8">
        <f>Capital_Investments!Y5</f>
        <v>0</v>
      </c>
      <c r="Z75" s="8">
        <f>Capital_Investments!Z5</f>
        <v>0</v>
      </c>
      <c r="AA75" s="8">
        <f>Capital_Investments!AA5</f>
        <v>0</v>
      </c>
      <c r="AB75" s="8">
        <f>Capital_Investments!AB5</f>
        <v>0</v>
      </c>
      <c r="AC75" s="8">
        <f>Capital_Investments!AC5</f>
        <v>0</v>
      </c>
      <c r="AD75" s="8">
        <f>Capital_Investments!AD5</f>
        <v>1270.63221643559</v>
      </c>
      <c r="AE75" s="8">
        <f>Capital_Investments!AE5</f>
        <v>0</v>
      </c>
      <c r="AF75" s="8">
        <f>Capital_Investments!AF5</f>
        <v>0</v>
      </c>
      <c r="AG75" s="8">
        <f>Capital_Investments!AG5</f>
        <v>1275.905</v>
      </c>
      <c r="AH75" s="8">
        <f>Capital_Investments!AH5</f>
        <v>53.042291558548101</v>
      </c>
    </row>
    <row r="76" spans="1:34" x14ac:dyDescent="0.3">
      <c r="A76" s="1" t="s">
        <v>24</v>
      </c>
      <c r="B76" s="1" t="s">
        <v>54</v>
      </c>
      <c r="C76" s="8">
        <f>Capital_Investments!C6</f>
        <v>0</v>
      </c>
      <c r="D76" s="8">
        <f>Capital_Investments!D6</f>
        <v>0</v>
      </c>
      <c r="E76" s="8">
        <f>Capital_Investments!E6</f>
        <v>0</v>
      </c>
      <c r="F76" s="8">
        <f>Capital_Investments!F6</f>
        <v>0</v>
      </c>
      <c r="G76" s="8">
        <f>Capital_Investments!G6</f>
        <v>0</v>
      </c>
      <c r="H76" s="8">
        <f>Capital_Investments!H6</f>
        <v>0</v>
      </c>
      <c r="I76" s="8">
        <f>Capital_Investments!I6</f>
        <v>0</v>
      </c>
      <c r="J76" s="8">
        <f>Capital_Investments!J6</f>
        <v>0</v>
      </c>
      <c r="K76" s="8">
        <f>Capital_Investments!K6</f>
        <v>0</v>
      </c>
      <c r="L76" s="8">
        <f>Capital_Investments!L6</f>
        <v>0</v>
      </c>
      <c r="M76" s="8">
        <f>Capital_Investments!M6</f>
        <v>0</v>
      </c>
      <c r="N76" s="8">
        <f>Capital_Investments!N6</f>
        <v>0</v>
      </c>
      <c r="O76" s="8">
        <f>Capital_Investments!O6</f>
        <v>0</v>
      </c>
      <c r="P76" s="8">
        <f>Capital_Investments!P6</f>
        <v>0</v>
      </c>
      <c r="Q76" s="8">
        <f>Capital_Investments!Q6</f>
        <v>0</v>
      </c>
      <c r="R76" s="8">
        <f>Capital_Investments!R6</f>
        <v>0</v>
      </c>
      <c r="S76" s="8">
        <f>Capital_Investments!S6</f>
        <v>2.19601327045061E-3</v>
      </c>
      <c r="T76" s="8">
        <f>Capital_Investments!T6</f>
        <v>0</v>
      </c>
      <c r="U76" s="8">
        <f>Capital_Investments!U6</f>
        <v>0</v>
      </c>
      <c r="V76" s="8">
        <f>Capital_Investments!V6</f>
        <v>0</v>
      </c>
      <c r="W76" s="8">
        <f>Capital_Investments!W6</f>
        <v>0</v>
      </c>
      <c r="X76" s="8">
        <f>Capital_Investments!X6</f>
        <v>0</v>
      </c>
      <c r="Y76" s="8">
        <f>Capital_Investments!Y6</f>
        <v>0</v>
      </c>
      <c r="Z76" s="8">
        <f>Capital_Investments!Z6</f>
        <v>0</v>
      </c>
      <c r="AA76" s="8">
        <f>Capital_Investments!AA6</f>
        <v>5.77175567365936E-4</v>
      </c>
      <c r="AB76" s="8">
        <f>Capital_Investments!AB6</f>
        <v>2.1097114637319599E-4</v>
      </c>
      <c r="AC76" s="8">
        <f>Capital_Investments!AC6</f>
        <v>0</v>
      </c>
      <c r="AD76" s="8">
        <f>Capital_Investments!AD6</f>
        <v>0</v>
      </c>
      <c r="AE76" s="8">
        <f>Capital_Investments!AE6</f>
        <v>0</v>
      </c>
      <c r="AF76" s="8">
        <f>Capital_Investments!AF6</f>
        <v>0</v>
      </c>
      <c r="AG76" s="8">
        <f>Capital_Investments!AG6</f>
        <v>0</v>
      </c>
      <c r="AH76" s="8">
        <f>Capital_Investments!AH6</f>
        <v>0</v>
      </c>
    </row>
    <row r="77" spans="1:34" x14ac:dyDescent="0.3">
      <c r="A77" s="1" t="s">
        <v>25</v>
      </c>
      <c r="B77" s="1" t="s">
        <v>55</v>
      </c>
      <c r="C77" s="8">
        <f>Capital_Investments!C7</f>
        <v>5.4779734943999998E-4</v>
      </c>
      <c r="D77" s="8">
        <f>Capital_Investments!D7</f>
        <v>0</v>
      </c>
      <c r="E77" s="8">
        <f>Capital_Investments!E7</f>
        <v>0</v>
      </c>
      <c r="F77" s="8">
        <f>Capital_Investments!F7</f>
        <v>1.07817358176E-3</v>
      </c>
      <c r="G77" s="8">
        <f>Capital_Investments!G7</f>
        <v>1.0549454256E-3</v>
      </c>
      <c r="H77" s="8">
        <f>Capital_Investments!H7</f>
        <v>1.03171726944E-3</v>
      </c>
      <c r="I77" s="8">
        <f>Capital_Investments!I7</f>
        <v>0</v>
      </c>
      <c r="J77" s="8">
        <f>Capital_Investments!J7</f>
        <v>0</v>
      </c>
      <c r="K77" s="8">
        <f>Capital_Investments!K7</f>
        <v>0</v>
      </c>
      <c r="L77" s="8">
        <f>Capital_Investments!L7</f>
        <v>0</v>
      </c>
      <c r="M77" s="8">
        <f>Capital_Investments!M7</f>
        <v>0</v>
      </c>
      <c r="N77" s="8">
        <f>Capital_Investments!N7</f>
        <v>0</v>
      </c>
      <c r="O77" s="8">
        <f>Capital_Investments!O7</f>
        <v>0</v>
      </c>
      <c r="P77" s="8">
        <f>Capital_Investments!P7</f>
        <v>0</v>
      </c>
      <c r="Q77" s="8">
        <f>Capital_Investments!Q7</f>
        <v>7.1007849179320496E-4</v>
      </c>
      <c r="R77" s="8">
        <f>Capital_Investments!R7</f>
        <v>9.9325785599999896E-4</v>
      </c>
      <c r="S77" s="8">
        <f>Capital_Investments!S7</f>
        <v>9.68024675566797E-4</v>
      </c>
      <c r="T77" s="8">
        <f>Capital_Investments!T7</f>
        <v>0</v>
      </c>
      <c r="U77" s="8">
        <f>Capital_Investments!U7</f>
        <v>0</v>
      </c>
      <c r="V77" s="8">
        <f>Capital_Investments!V7</f>
        <v>0</v>
      </c>
      <c r="W77" s="8">
        <f>Capital_Investments!W7</f>
        <v>0</v>
      </c>
      <c r="X77" s="8">
        <f>Capital_Investments!X7</f>
        <v>0</v>
      </c>
      <c r="Y77" s="8">
        <f>Capital_Investments!Y7</f>
        <v>0</v>
      </c>
      <c r="Z77" s="8">
        <f>Capital_Investments!Z7</f>
        <v>0</v>
      </c>
      <c r="AA77" s="8">
        <f>Capital_Investments!AA7</f>
        <v>0</v>
      </c>
      <c r="AB77" s="8">
        <f>Capital_Investments!AB7</f>
        <v>0</v>
      </c>
      <c r="AC77" s="8">
        <f>Capital_Investments!AC7</f>
        <v>0</v>
      </c>
      <c r="AD77" s="8">
        <f>Capital_Investments!AD7</f>
        <v>0</v>
      </c>
      <c r="AE77" s="8">
        <f>Capital_Investments!AE7</f>
        <v>0</v>
      </c>
      <c r="AF77" s="8">
        <f>Capital_Investments!AF7</f>
        <v>0</v>
      </c>
      <c r="AG77" s="8">
        <f>Capital_Investments!AG7</f>
        <v>0</v>
      </c>
      <c r="AH77" s="8">
        <f>Capital_Investments!AH7</f>
        <v>0</v>
      </c>
    </row>
    <row r="78" spans="1:34" x14ac:dyDescent="0.3">
      <c r="A78" s="1" t="s">
        <v>26</v>
      </c>
      <c r="B78" s="1" t="s">
        <v>56</v>
      </c>
      <c r="C78" s="8">
        <f>Capital_Investments!C8</f>
        <v>0</v>
      </c>
      <c r="D78" s="8">
        <f>Capital_Investments!D8</f>
        <v>0</v>
      </c>
      <c r="E78" s="8">
        <f>Capital_Investments!E8</f>
        <v>5.3228577606593899E-3</v>
      </c>
      <c r="F78" s="8">
        <f>Capital_Investments!F8</f>
        <v>0</v>
      </c>
      <c r="G78" s="8">
        <f>Capital_Investments!G8</f>
        <v>0</v>
      </c>
      <c r="H78" s="8">
        <f>Capital_Investments!H8</f>
        <v>0</v>
      </c>
      <c r="I78" s="8">
        <f>Capital_Investments!I8</f>
        <v>0</v>
      </c>
      <c r="J78" s="8">
        <f>Capital_Investments!J8</f>
        <v>0</v>
      </c>
      <c r="K78" s="8">
        <f>Capital_Investments!K8</f>
        <v>0</v>
      </c>
      <c r="L78" s="8">
        <f>Capital_Investments!L8</f>
        <v>0</v>
      </c>
      <c r="M78" s="8">
        <f>Capital_Investments!M8</f>
        <v>0</v>
      </c>
      <c r="N78" s="8">
        <f>Capital_Investments!N8</f>
        <v>0</v>
      </c>
      <c r="O78" s="8">
        <f>Capital_Investments!O8</f>
        <v>0</v>
      </c>
      <c r="P78" s="8">
        <f>Capital_Investments!P8</f>
        <v>0</v>
      </c>
      <c r="Q78" s="8">
        <f>Capital_Investments!Q8</f>
        <v>0</v>
      </c>
      <c r="R78" s="8">
        <f>Capital_Investments!R8</f>
        <v>0</v>
      </c>
      <c r="S78" s="8">
        <f>Capital_Investments!S8</f>
        <v>0</v>
      </c>
      <c r="T78" s="8">
        <f>Capital_Investments!T8</f>
        <v>0</v>
      </c>
      <c r="U78" s="8">
        <f>Capital_Investments!U8</f>
        <v>0</v>
      </c>
      <c r="V78" s="8">
        <f>Capital_Investments!V8</f>
        <v>0</v>
      </c>
      <c r="W78" s="8">
        <f>Capital_Investments!W8</f>
        <v>0</v>
      </c>
      <c r="X78" s="8">
        <f>Capital_Investments!X8</f>
        <v>0</v>
      </c>
      <c r="Y78" s="8">
        <f>Capital_Investments!Y8</f>
        <v>0</v>
      </c>
      <c r="Z78" s="8">
        <f>Capital_Investments!Z8</f>
        <v>0</v>
      </c>
      <c r="AA78" s="8">
        <f>Capital_Investments!AA8</f>
        <v>0</v>
      </c>
      <c r="AB78" s="8">
        <f>Capital_Investments!AB8</f>
        <v>0</v>
      </c>
      <c r="AC78" s="8">
        <f>Capital_Investments!AC8</f>
        <v>0</v>
      </c>
      <c r="AD78" s="8">
        <f>Capital_Investments!AD8</f>
        <v>0</v>
      </c>
      <c r="AE78" s="8">
        <f>Capital_Investments!AE8</f>
        <v>0</v>
      </c>
      <c r="AF78" s="8">
        <f>Capital_Investments!AF8</f>
        <v>0</v>
      </c>
      <c r="AG78" s="8">
        <f>Capital_Investments!AG8</f>
        <v>0</v>
      </c>
      <c r="AH78" s="8">
        <f>Capital_Investments!AH8</f>
        <v>0</v>
      </c>
    </row>
    <row r="79" spans="1:34" x14ac:dyDescent="0.3">
      <c r="A79" s="1" t="s">
        <v>27</v>
      </c>
      <c r="B79" s="1" t="s">
        <v>57</v>
      </c>
      <c r="C79" s="8">
        <f>Capital_Investments!C9</f>
        <v>7.0277163752359099E-3</v>
      </c>
      <c r="D79" s="8">
        <f>Capital_Investments!D9</f>
        <v>0</v>
      </c>
      <c r="E79" s="8">
        <f>Capital_Investments!E9</f>
        <v>0</v>
      </c>
      <c r="F79" s="8">
        <f>Capital_Investments!F9</f>
        <v>0</v>
      </c>
      <c r="G79" s="8">
        <f>Capital_Investments!G9</f>
        <v>0</v>
      </c>
      <c r="H79" s="8">
        <f>Capital_Investments!H9</f>
        <v>0</v>
      </c>
      <c r="I79" s="8">
        <f>Capital_Investments!I9</f>
        <v>0</v>
      </c>
      <c r="J79" s="8">
        <f>Capital_Investments!J9</f>
        <v>0</v>
      </c>
      <c r="K79" s="8">
        <f>Capital_Investments!K9</f>
        <v>0</v>
      </c>
      <c r="L79" s="8">
        <f>Capital_Investments!L9</f>
        <v>0</v>
      </c>
      <c r="M79" s="8">
        <f>Capital_Investments!M9</f>
        <v>0</v>
      </c>
      <c r="N79" s="8">
        <f>Capital_Investments!N9</f>
        <v>0</v>
      </c>
      <c r="O79" s="8">
        <f>Capital_Investments!O9</f>
        <v>0</v>
      </c>
      <c r="P79" s="8">
        <f>Capital_Investments!P9</f>
        <v>0</v>
      </c>
      <c r="Q79" s="8">
        <f>Capital_Investments!Q9</f>
        <v>0</v>
      </c>
      <c r="R79" s="8">
        <f>Capital_Investments!R9</f>
        <v>0</v>
      </c>
      <c r="S79" s="8">
        <f>Capital_Investments!S9</f>
        <v>0</v>
      </c>
      <c r="T79" s="8">
        <f>Capital_Investments!T9</f>
        <v>0</v>
      </c>
      <c r="U79" s="8">
        <f>Capital_Investments!U9</f>
        <v>0</v>
      </c>
      <c r="V79" s="8">
        <f>Capital_Investments!V9</f>
        <v>0</v>
      </c>
      <c r="W79" s="8">
        <f>Capital_Investments!W9</f>
        <v>0</v>
      </c>
      <c r="X79" s="8">
        <f>Capital_Investments!X9</f>
        <v>0</v>
      </c>
      <c r="Y79" s="8">
        <f>Capital_Investments!Y9</f>
        <v>0</v>
      </c>
      <c r="Z79" s="8">
        <f>Capital_Investments!Z9</f>
        <v>0</v>
      </c>
      <c r="AA79" s="8">
        <f>Capital_Investments!AA9</f>
        <v>0</v>
      </c>
      <c r="AB79" s="8">
        <f>Capital_Investments!AB9</f>
        <v>0</v>
      </c>
      <c r="AC79" s="8">
        <f>Capital_Investments!AC9</f>
        <v>0</v>
      </c>
      <c r="AD79" s="8">
        <f>Capital_Investments!AD9</f>
        <v>0</v>
      </c>
      <c r="AE79" s="8">
        <f>Capital_Investments!AE9</f>
        <v>0</v>
      </c>
      <c r="AF79" s="8">
        <f>Capital_Investments!AF9</f>
        <v>0</v>
      </c>
      <c r="AG79" s="8">
        <f>Capital_Investments!AG9</f>
        <v>0</v>
      </c>
      <c r="AH79" s="8">
        <f>Capital_Investments!AH9</f>
        <v>0</v>
      </c>
    </row>
    <row r="80" spans="1:34" x14ac:dyDescent="0.3">
      <c r="A80" s="1" t="s">
        <v>28</v>
      </c>
      <c r="B80" s="1" t="s">
        <v>97</v>
      </c>
      <c r="C80" s="8">
        <f>Capital_Investments!C10</f>
        <v>0</v>
      </c>
      <c r="D80" s="8">
        <f>Capital_Investments!D10</f>
        <v>0</v>
      </c>
      <c r="E80" s="8">
        <f>Capital_Investments!E10</f>
        <v>0</v>
      </c>
      <c r="F80" s="8">
        <f>Capital_Investments!F10</f>
        <v>0</v>
      </c>
      <c r="G80" s="8">
        <f>Capital_Investments!G10</f>
        <v>0</v>
      </c>
      <c r="H80" s="8">
        <f>Capital_Investments!H10</f>
        <v>0</v>
      </c>
      <c r="I80" s="8">
        <f>Capital_Investments!I10</f>
        <v>0</v>
      </c>
      <c r="J80" s="8">
        <f>Capital_Investments!J10</f>
        <v>0</v>
      </c>
      <c r="K80" s="8">
        <f>Capital_Investments!K10</f>
        <v>0</v>
      </c>
      <c r="L80" s="8">
        <f>Capital_Investments!L10</f>
        <v>0</v>
      </c>
      <c r="M80" s="8">
        <f>Capital_Investments!M10</f>
        <v>0</v>
      </c>
      <c r="N80" s="8">
        <f>Capital_Investments!N10</f>
        <v>0</v>
      </c>
      <c r="O80" s="8">
        <f>Capital_Investments!O10</f>
        <v>0</v>
      </c>
      <c r="P80" s="8">
        <f>Capital_Investments!P10</f>
        <v>0</v>
      </c>
      <c r="Q80" s="8">
        <f>Capital_Investments!Q10</f>
        <v>0</v>
      </c>
      <c r="R80" s="8">
        <f>Capital_Investments!R10</f>
        <v>0</v>
      </c>
      <c r="S80" s="8">
        <f>Capital_Investments!S10</f>
        <v>0</v>
      </c>
      <c r="T80" s="8">
        <f>Capital_Investments!T10</f>
        <v>1813.6755345386</v>
      </c>
      <c r="U80" s="8">
        <f>Capital_Investments!U10</f>
        <v>388.57045334451101</v>
      </c>
      <c r="V80" s="8">
        <f>Capital_Investments!V10</f>
        <v>293.66988525552398</v>
      </c>
      <c r="W80" s="8">
        <f>Capital_Investments!W10</f>
        <v>290.99421953874599</v>
      </c>
      <c r="X80" s="8">
        <f>Capital_Investments!X10</f>
        <v>265.56156682889298</v>
      </c>
      <c r="Y80" s="8">
        <f>Capital_Investments!Y10</f>
        <v>243.799943408102</v>
      </c>
      <c r="Z80" s="8">
        <f>Capital_Investments!Z10</f>
        <v>169.67488953943001</v>
      </c>
      <c r="AA80" s="8">
        <f>Capital_Investments!AA10</f>
        <v>0</v>
      </c>
      <c r="AB80" s="8">
        <f>Capital_Investments!AB10</f>
        <v>0</v>
      </c>
      <c r="AC80" s="8">
        <f>Capital_Investments!AC10</f>
        <v>0</v>
      </c>
      <c r="AD80" s="8">
        <f>Capital_Investments!AD10</f>
        <v>0</v>
      </c>
      <c r="AE80" s="8">
        <f>Capital_Investments!AE10</f>
        <v>0</v>
      </c>
      <c r="AF80" s="8">
        <f>Capital_Investments!AF10</f>
        <v>0</v>
      </c>
      <c r="AG80" s="8">
        <f>Capital_Investments!AG10</f>
        <v>0</v>
      </c>
      <c r="AH80" s="8">
        <f>Capital_Investments!AH10</f>
        <v>0</v>
      </c>
    </row>
    <row r="81" spans="1:34" x14ac:dyDescent="0.3">
      <c r="A81" s="1" t="s">
        <v>29</v>
      </c>
      <c r="B81" s="1" t="s">
        <v>63</v>
      </c>
      <c r="C81" s="8">
        <f>Capital_Investments!C11</f>
        <v>1.2692929292929299E-3</v>
      </c>
      <c r="D81" s="8">
        <f>Capital_Investments!D11</f>
        <v>0</v>
      </c>
      <c r="E81" s="8">
        <f>Capital_Investments!E11</f>
        <v>0</v>
      </c>
      <c r="F81" s="8">
        <f>Capital_Investments!F11</f>
        <v>0</v>
      </c>
      <c r="G81" s="8">
        <f>Capital_Investments!G11</f>
        <v>0</v>
      </c>
      <c r="H81" s="8">
        <f>Capital_Investments!H11</f>
        <v>0</v>
      </c>
      <c r="I81" s="8">
        <f>Capital_Investments!I11</f>
        <v>0</v>
      </c>
      <c r="J81" s="8">
        <f>Capital_Investments!J11</f>
        <v>0</v>
      </c>
      <c r="K81" s="8">
        <f>Capital_Investments!K11</f>
        <v>0</v>
      </c>
      <c r="L81" s="8">
        <f>Capital_Investments!L11</f>
        <v>0</v>
      </c>
      <c r="M81" s="8">
        <f>Capital_Investments!M11</f>
        <v>0</v>
      </c>
      <c r="N81" s="8">
        <f>Capital_Investments!N11</f>
        <v>0</v>
      </c>
      <c r="O81" s="8">
        <f>Capital_Investments!O11</f>
        <v>0</v>
      </c>
      <c r="P81" s="8">
        <f>Capital_Investments!P11</f>
        <v>0</v>
      </c>
      <c r="Q81" s="8">
        <f>Capital_Investments!Q11</f>
        <v>0</v>
      </c>
      <c r="R81" s="8">
        <f>Capital_Investments!R11</f>
        <v>0</v>
      </c>
      <c r="S81" s="8">
        <f>Capital_Investments!S11</f>
        <v>0</v>
      </c>
      <c r="T81" s="8">
        <f>Capital_Investments!T11</f>
        <v>0</v>
      </c>
      <c r="U81" s="8">
        <f>Capital_Investments!U11</f>
        <v>0</v>
      </c>
      <c r="V81" s="8">
        <f>Capital_Investments!V11</f>
        <v>0</v>
      </c>
      <c r="W81" s="8">
        <f>Capital_Investments!W11</f>
        <v>0</v>
      </c>
      <c r="X81" s="8">
        <f>Capital_Investments!X11</f>
        <v>0</v>
      </c>
      <c r="Y81" s="8">
        <f>Capital_Investments!Y11</f>
        <v>0</v>
      </c>
      <c r="Z81" s="8">
        <f>Capital_Investments!Z11</f>
        <v>0</v>
      </c>
      <c r="AA81" s="8">
        <f>Capital_Investments!AA11</f>
        <v>0</v>
      </c>
      <c r="AB81" s="8">
        <f>Capital_Investments!AB11</f>
        <v>0</v>
      </c>
      <c r="AC81" s="8">
        <f>Capital_Investments!AC11</f>
        <v>0</v>
      </c>
      <c r="AD81" s="8">
        <f>Capital_Investments!AD11</f>
        <v>0</v>
      </c>
      <c r="AE81" s="8">
        <f>Capital_Investments!AE11</f>
        <v>0</v>
      </c>
      <c r="AF81" s="8">
        <f>Capital_Investments!AF11</f>
        <v>0</v>
      </c>
      <c r="AG81" s="8">
        <f>Capital_Investments!AG11</f>
        <v>0</v>
      </c>
      <c r="AH81" s="8">
        <f>Capital_Investments!AH11</f>
        <v>0</v>
      </c>
    </row>
    <row r="82" spans="1:34" x14ac:dyDescent="0.3">
      <c r="A82" s="1" t="s">
        <v>30</v>
      </c>
      <c r="B82" s="1" t="s">
        <v>64</v>
      </c>
      <c r="C82" s="8">
        <f>Capital_Investments!C12</f>
        <v>8032173.4374623997</v>
      </c>
      <c r="D82" s="8">
        <f>Capital_Investments!D12</f>
        <v>258552.93444480299</v>
      </c>
      <c r="E82" s="8">
        <f>Capital_Investments!E12</f>
        <v>237108.668889603</v>
      </c>
      <c r="F82" s="8">
        <f>Capital_Investments!F12</f>
        <v>0</v>
      </c>
      <c r="G82" s="8">
        <f>Capital_Investments!G12</f>
        <v>0</v>
      </c>
      <c r="H82" s="8">
        <f>Capital_Investments!H12</f>
        <v>0</v>
      </c>
      <c r="I82" s="8">
        <f>Capital_Investments!I12</f>
        <v>0</v>
      </c>
      <c r="J82" s="8">
        <f>Capital_Investments!J12</f>
        <v>0</v>
      </c>
      <c r="K82" s="8">
        <f>Capital_Investments!K12</f>
        <v>0</v>
      </c>
      <c r="L82" s="8">
        <f>Capital_Investments!L12</f>
        <v>0</v>
      </c>
      <c r="M82" s="8">
        <f>Capital_Investments!M12</f>
        <v>0</v>
      </c>
      <c r="N82" s="8">
        <f>Capital_Investments!N12</f>
        <v>0</v>
      </c>
      <c r="O82" s="8">
        <f>Capital_Investments!O12</f>
        <v>0</v>
      </c>
      <c r="P82" s="8">
        <f>Capital_Investments!P12</f>
        <v>0</v>
      </c>
      <c r="Q82" s="8">
        <f>Capital_Investments!Q12</f>
        <v>0</v>
      </c>
      <c r="R82" s="8">
        <f>Capital_Investments!R12</f>
        <v>0</v>
      </c>
      <c r="S82" s="8">
        <f>Capital_Investments!S12</f>
        <v>0</v>
      </c>
      <c r="T82" s="8">
        <f>Capital_Investments!T12</f>
        <v>0</v>
      </c>
      <c r="U82" s="8">
        <f>Capital_Investments!U12</f>
        <v>0</v>
      </c>
      <c r="V82" s="8">
        <f>Capital_Investments!V12</f>
        <v>0</v>
      </c>
      <c r="W82" s="8">
        <f>Capital_Investments!W12</f>
        <v>0</v>
      </c>
      <c r="X82" s="8">
        <f>Capital_Investments!X12</f>
        <v>0</v>
      </c>
      <c r="Y82" s="8">
        <f>Capital_Investments!Y12</f>
        <v>0</v>
      </c>
      <c r="Z82" s="8">
        <f>Capital_Investments!Z12</f>
        <v>0</v>
      </c>
      <c r="AA82" s="8">
        <f>Capital_Investments!AA12</f>
        <v>0</v>
      </c>
      <c r="AB82" s="8">
        <f>Capital_Investments!AB12</f>
        <v>0</v>
      </c>
      <c r="AC82" s="8">
        <f>Capital_Investments!AC12</f>
        <v>0</v>
      </c>
      <c r="AD82" s="8">
        <f>Capital_Investments!AD12</f>
        <v>0</v>
      </c>
      <c r="AE82" s="8">
        <f>Capital_Investments!AE12</f>
        <v>0</v>
      </c>
      <c r="AF82" s="8">
        <f>Capital_Investments!AF12</f>
        <v>0</v>
      </c>
      <c r="AG82" s="8">
        <f>Capital_Investments!AG12</f>
        <v>0</v>
      </c>
      <c r="AH82" s="8">
        <f>Capital_Investments!AH12</f>
        <v>0</v>
      </c>
    </row>
    <row r="83" spans="1:34" x14ac:dyDescent="0.3">
      <c r="A83" s="1" t="s">
        <v>31</v>
      </c>
      <c r="B83" s="1" t="s">
        <v>65</v>
      </c>
      <c r="C83" s="8">
        <f>Capital_Investments!C13</f>
        <v>0</v>
      </c>
      <c r="D83" s="8">
        <f>Capital_Investments!D13</f>
        <v>28.209900000000001</v>
      </c>
      <c r="E83" s="8">
        <f>Capital_Investments!E13</f>
        <v>27.927800000000001</v>
      </c>
      <c r="F83" s="8">
        <f>Capital_Investments!F13</f>
        <v>552.91399999999999</v>
      </c>
      <c r="G83" s="8">
        <f>Capital_Investments!G13</f>
        <v>547.27200000000005</v>
      </c>
      <c r="H83" s="8">
        <f>Capital_Investments!H13</f>
        <v>541.63</v>
      </c>
      <c r="I83" s="8">
        <f>Capital_Investments!I13</f>
        <v>0</v>
      </c>
      <c r="J83" s="8">
        <f>Capital_Investments!J13</f>
        <v>0</v>
      </c>
      <c r="K83" s="8">
        <f>Capital_Investments!K13</f>
        <v>0</v>
      </c>
      <c r="L83" s="8">
        <f>Capital_Investments!L13</f>
        <v>0</v>
      </c>
      <c r="M83" s="8">
        <f>Capital_Investments!M13</f>
        <v>0</v>
      </c>
      <c r="N83" s="8">
        <f>Capital_Investments!N13</f>
        <v>0</v>
      </c>
      <c r="O83" s="8">
        <f>Capital_Investments!O13</f>
        <v>0</v>
      </c>
      <c r="P83" s="8">
        <f>Capital_Investments!P13</f>
        <v>0</v>
      </c>
      <c r="Q83" s="8">
        <f>Capital_Investments!Q13</f>
        <v>475.71296794846302</v>
      </c>
      <c r="R83" s="8">
        <f>Capital_Investments!R13</f>
        <v>496.49400000000003</v>
      </c>
      <c r="S83" s="8">
        <f>Capital_Investments!S13</f>
        <v>493.67200000000003</v>
      </c>
      <c r="T83" s="8">
        <f>Capital_Investments!T13</f>
        <v>0</v>
      </c>
      <c r="U83" s="8">
        <f>Capital_Investments!U13</f>
        <v>0</v>
      </c>
      <c r="V83" s="8">
        <f>Capital_Investments!V13</f>
        <v>0</v>
      </c>
      <c r="W83" s="8">
        <f>Capital_Investments!W13</f>
        <v>0</v>
      </c>
      <c r="X83" s="8">
        <f>Capital_Investments!X13</f>
        <v>0</v>
      </c>
      <c r="Y83" s="8">
        <f>Capital_Investments!Y13</f>
        <v>0</v>
      </c>
      <c r="Z83" s="8">
        <f>Capital_Investments!Z13</f>
        <v>0</v>
      </c>
      <c r="AA83" s="8">
        <f>Capital_Investments!AA13</f>
        <v>0</v>
      </c>
      <c r="AB83" s="8">
        <f>Capital_Investments!AB13</f>
        <v>0</v>
      </c>
      <c r="AC83" s="8">
        <f>Capital_Investments!AC13</f>
        <v>0</v>
      </c>
      <c r="AD83" s="8">
        <f>Capital_Investments!AD13</f>
        <v>0</v>
      </c>
      <c r="AE83" s="8">
        <f>Capital_Investments!AE13</f>
        <v>0</v>
      </c>
      <c r="AF83" s="8">
        <f>Capital_Investments!AF13</f>
        <v>0</v>
      </c>
      <c r="AG83" s="8">
        <f>Capital_Investments!AG13</f>
        <v>0</v>
      </c>
      <c r="AH83" s="8">
        <f>Capital_Investments!AH13</f>
        <v>73.422589325562498</v>
      </c>
    </row>
    <row r="84" spans="1:34" x14ac:dyDescent="0.3">
      <c r="A84" s="1" t="s">
        <v>32</v>
      </c>
      <c r="B84" s="1" t="s">
        <v>66</v>
      </c>
      <c r="C84" s="8">
        <f>Capital_Investments!C14</f>
        <v>0</v>
      </c>
      <c r="D84" s="8">
        <f>Capital_Investments!D14</f>
        <v>0</v>
      </c>
      <c r="E84" s="8">
        <f>Capital_Investments!E14</f>
        <v>0</v>
      </c>
      <c r="F84" s="8">
        <f>Capital_Investments!F14</f>
        <v>0</v>
      </c>
      <c r="G84" s="8">
        <f>Capital_Investments!G14</f>
        <v>0</v>
      </c>
      <c r="H84" s="8">
        <f>Capital_Investments!H14</f>
        <v>0</v>
      </c>
      <c r="I84" s="8">
        <f>Capital_Investments!I14</f>
        <v>0</v>
      </c>
      <c r="J84" s="8">
        <f>Capital_Investments!J14</f>
        <v>0</v>
      </c>
      <c r="K84" s="8">
        <f>Capital_Investments!K14</f>
        <v>0</v>
      </c>
      <c r="L84" s="8">
        <f>Capital_Investments!L14</f>
        <v>0</v>
      </c>
      <c r="M84" s="8">
        <f>Capital_Investments!M14</f>
        <v>0</v>
      </c>
      <c r="N84" s="8">
        <f>Capital_Investments!N14</f>
        <v>0</v>
      </c>
      <c r="O84" s="8">
        <f>Capital_Investments!O14</f>
        <v>0</v>
      </c>
      <c r="P84" s="8">
        <f>Capital_Investments!P14</f>
        <v>0</v>
      </c>
      <c r="Q84" s="8">
        <f>Capital_Investments!Q14</f>
        <v>0</v>
      </c>
      <c r="R84" s="8">
        <f>Capital_Investments!R14</f>
        <v>0</v>
      </c>
      <c r="S84" s="8">
        <f>Capital_Investments!S14</f>
        <v>0</v>
      </c>
      <c r="T84" s="8">
        <f>Capital_Investments!T14</f>
        <v>0</v>
      </c>
      <c r="U84" s="8">
        <f>Capital_Investments!U14</f>
        <v>0</v>
      </c>
      <c r="V84" s="8">
        <f>Capital_Investments!V14</f>
        <v>0</v>
      </c>
      <c r="W84" s="8">
        <f>Capital_Investments!W14</f>
        <v>0</v>
      </c>
      <c r="X84" s="8">
        <f>Capital_Investments!X14</f>
        <v>0</v>
      </c>
      <c r="Y84" s="8">
        <f>Capital_Investments!Y14</f>
        <v>0</v>
      </c>
      <c r="Z84" s="8">
        <f>Capital_Investments!Z14</f>
        <v>0</v>
      </c>
      <c r="AA84" s="8">
        <f>Capital_Investments!AA14</f>
        <v>0</v>
      </c>
      <c r="AB84" s="8">
        <f>Capital_Investments!AB14</f>
        <v>0</v>
      </c>
      <c r="AC84" s="8">
        <f>Capital_Investments!AC14</f>
        <v>0</v>
      </c>
      <c r="AD84" s="8">
        <f>Capital_Investments!AD14</f>
        <v>0</v>
      </c>
      <c r="AE84" s="8">
        <f>Capital_Investments!AE14</f>
        <v>0</v>
      </c>
      <c r="AF84" s="8">
        <f>Capital_Investments!AF14</f>
        <v>0</v>
      </c>
      <c r="AG84" s="8">
        <f>Capital_Investments!AG14</f>
        <v>0</v>
      </c>
      <c r="AH84" s="8">
        <f>Capital_Investments!AH14</f>
        <v>0</v>
      </c>
    </row>
    <row r="85" spans="1:34" x14ac:dyDescent="0.3">
      <c r="A85" s="1" t="s">
        <v>91</v>
      </c>
      <c r="B85" s="1" t="s">
        <v>98</v>
      </c>
      <c r="C85" s="8">
        <f>Capital_Investments!C15</f>
        <v>0</v>
      </c>
      <c r="D85" s="8">
        <f>Capital_Investments!D15</f>
        <v>0</v>
      </c>
      <c r="E85" s="8">
        <f>Capital_Investments!E15</f>
        <v>0</v>
      </c>
      <c r="F85" s="8">
        <f>Capital_Investments!F15</f>
        <v>0</v>
      </c>
      <c r="G85" s="8">
        <f>Capital_Investments!G15</f>
        <v>1974.693</v>
      </c>
      <c r="H85" s="8">
        <f>Capital_Investments!H15</f>
        <v>0</v>
      </c>
      <c r="I85" s="8">
        <f>Capital_Investments!I15</f>
        <v>0</v>
      </c>
      <c r="J85" s="8">
        <f>Capital_Investments!J15</f>
        <v>0</v>
      </c>
      <c r="K85" s="8">
        <f>Capital_Investments!K15</f>
        <v>0</v>
      </c>
      <c r="L85" s="8">
        <f>Capital_Investments!L15</f>
        <v>0</v>
      </c>
      <c r="M85" s="8">
        <f>Capital_Investments!M15</f>
        <v>0</v>
      </c>
      <c r="N85" s="8">
        <f>Capital_Investments!N15</f>
        <v>0</v>
      </c>
      <c r="O85" s="8">
        <f>Capital_Investments!O15</f>
        <v>0</v>
      </c>
      <c r="P85" s="8">
        <f>Capital_Investments!P15</f>
        <v>0</v>
      </c>
      <c r="Q85" s="8">
        <f>Capital_Investments!Q15</f>
        <v>0</v>
      </c>
      <c r="R85" s="8">
        <f>Capital_Investments!R15</f>
        <v>0</v>
      </c>
      <c r="S85" s="8">
        <f>Capital_Investments!S15</f>
        <v>0</v>
      </c>
      <c r="T85" s="8">
        <f>Capital_Investments!T15</f>
        <v>0</v>
      </c>
      <c r="U85" s="8">
        <f>Capital_Investments!U15</f>
        <v>0</v>
      </c>
      <c r="V85" s="8">
        <f>Capital_Investments!V15</f>
        <v>0</v>
      </c>
      <c r="W85" s="8">
        <f>Capital_Investments!W15</f>
        <v>0</v>
      </c>
      <c r="X85" s="8">
        <f>Capital_Investments!X15</f>
        <v>0</v>
      </c>
      <c r="Y85" s="8">
        <f>Capital_Investments!Y15</f>
        <v>0</v>
      </c>
      <c r="Z85" s="8">
        <f>Capital_Investments!Z15</f>
        <v>0</v>
      </c>
      <c r="AA85" s="8">
        <f>Capital_Investments!AA15</f>
        <v>0</v>
      </c>
      <c r="AB85" s="8">
        <f>Capital_Investments!AB15</f>
        <v>0</v>
      </c>
      <c r="AC85" s="8">
        <f>Capital_Investments!AC15</f>
        <v>0</v>
      </c>
      <c r="AD85" s="8">
        <f>Capital_Investments!AD15</f>
        <v>0</v>
      </c>
      <c r="AE85" s="8">
        <f>Capital_Investments!AE15</f>
        <v>0</v>
      </c>
      <c r="AF85" s="8">
        <f>Capital_Investments!AF15</f>
        <v>0</v>
      </c>
      <c r="AG85" s="8">
        <f>Capital_Investments!AG15</f>
        <v>0</v>
      </c>
      <c r="AH85" s="8">
        <f>Capital_Investments!AH15</f>
        <v>0</v>
      </c>
    </row>
    <row r="86" spans="1:34" x14ac:dyDescent="0.3">
      <c r="A86" s="1" t="s">
        <v>33</v>
      </c>
      <c r="B86" s="1" t="s">
        <v>69</v>
      </c>
      <c r="C86" s="8">
        <f>Capital_Investments!C16</f>
        <v>0</v>
      </c>
      <c r="D86" s="8">
        <f>Capital_Investments!D16</f>
        <v>0</v>
      </c>
      <c r="E86" s="8">
        <f>Capital_Investments!E16</f>
        <v>0</v>
      </c>
      <c r="F86" s="8">
        <f>Capital_Investments!F16</f>
        <v>2946.0497838484098</v>
      </c>
      <c r="G86" s="8">
        <f>Capital_Investments!G16</f>
        <v>4.0136745858421801</v>
      </c>
      <c r="H86" s="8">
        <f>Capital_Investments!H16</f>
        <v>3.9734538581173098</v>
      </c>
      <c r="I86" s="8">
        <f>Capital_Investments!I16</f>
        <v>3.9331919628081899</v>
      </c>
      <c r="J86" s="8">
        <f>Capital_Investments!J16</f>
        <v>3.8929300675001399</v>
      </c>
      <c r="K86" s="8">
        <f>Capital_Investments!K16</f>
        <v>3.8527093397752399</v>
      </c>
      <c r="L86" s="8">
        <f>Capital_Investments!L16</f>
        <v>3.81244744446616</v>
      </c>
      <c r="M86" s="8">
        <f>Capital_Investments!M16</f>
        <v>47.987354410695602</v>
      </c>
      <c r="N86" s="8">
        <f>Capital_Investments!N16</f>
        <v>3.7319648214311698</v>
      </c>
      <c r="O86" s="8">
        <f>Capital_Investments!O16</f>
        <v>53.667848587121902</v>
      </c>
      <c r="P86" s="8">
        <f>Capital_Investments!P16</f>
        <v>53.349843359142298</v>
      </c>
      <c r="Q86" s="8">
        <f>Capital_Investments!Q16</f>
        <v>53.032433646571903</v>
      </c>
      <c r="R86" s="8">
        <f>Capital_Investments!R16</f>
        <v>95.429492422738093</v>
      </c>
      <c r="S86" s="8">
        <f>Capital_Investments!S16</f>
        <v>52.397614221425698</v>
      </c>
      <c r="T86" s="8">
        <f>Capital_Investments!T16</f>
        <v>52.079608993450201</v>
      </c>
      <c r="U86" s="8">
        <f>Capital_Investments!U16</f>
        <v>51.762199280875898</v>
      </c>
      <c r="V86" s="8">
        <f>Capital_Investments!V16</f>
        <v>93.129999569849701</v>
      </c>
      <c r="W86" s="8">
        <f>Capital_Investments!W16</f>
        <v>51.127379855735903</v>
      </c>
      <c r="X86" s="8">
        <f>Capital_Investments!X16</f>
        <v>50.809374627752597</v>
      </c>
      <c r="Y86" s="8">
        <f>Capital_Investments!Y16</f>
        <v>91.405110416252398</v>
      </c>
      <c r="Z86" s="8">
        <f>Capital_Investments!Z16</f>
        <v>50.174555202613398</v>
      </c>
      <c r="AA86" s="8">
        <f>Capital_Investments!AA16</f>
        <v>56.045219403084197</v>
      </c>
      <c r="AB86" s="8">
        <f>Capital_Investments!AB16</f>
        <v>200.70540500297801</v>
      </c>
      <c r="AC86" s="8">
        <f>Capital_Investments!AC16</f>
        <v>79.767774027751202</v>
      </c>
      <c r="AD86" s="8">
        <f>Capital_Investments!AD16</f>
        <v>79.253386054306603</v>
      </c>
      <c r="AE86" s="8">
        <f>Capital_Investments!AE16</f>
        <v>78.738998080869194</v>
      </c>
      <c r="AF86" s="8">
        <f>Capital_Investments!AF16</f>
        <v>117.335467540203</v>
      </c>
      <c r="AG86" s="8">
        <f>Capital_Investments!AG16</f>
        <v>169.95831574901399</v>
      </c>
      <c r="AH86" s="8">
        <f>Capital_Investments!AH16</f>
        <v>53.546242992961801</v>
      </c>
    </row>
    <row r="87" spans="1:34" x14ac:dyDescent="0.3">
      <c r="A87" s="1" t="s">
        <v>34</v>
      </c>
      <c r="B87" s="1" t="s">
        <v>72</v>
      </c>
      <c r="C87" s="8">
        <f>Capital_Investments!C17</f>
        <v>0</v>
      </c>
      <c r="D87" s="8">
        <f>Capital_Investments!D17</f>
        <v>0</v>
      </c>
      <c r="E87" s="8">
        <f>Capital_Investments!E17</f>
        <v>0</v>
      </c>
      <c r="F87" s="8">
        <f>Capital_Investments!F17</f>
        <v>0</v>
      </c>
      <c r="G87" s="8">
        <f>Capital_Investments!G17</f>
        <v>0</v>
      </c>
      <c r="H87" s="8">
        <f>Capital_Investments!H17</f>
        <v>0</v>
      </c>
      <c r="I87" s="8">
        <f>Capital_Investments!I17</f>
        <v>0</v>
      </c>
      <c r="J87" s="8">
        <f>Capital_Investments!J17</f>
        <v>0</v>
      </c>
      <c r="K87" s="8">
        <f>Capital_Investments!K17</f>
        <v>0</v>
      </c>
      <c r="L87" s="8">
        <f>Capital_Investments!L17</f>
        <v>0</v>
      </c>
      <c r="M87" s="8">
        <f>Capital_Investments!M17</f>
        <v>0</v>
      </c>
      <c r="N87" s="8">
        <f>Capital_Investments!N17</f>
        <v>0</v>
      </c>
      <c r="O87" s="8">
        <f>Capital_Investments!O17</f>
        <v>0</v>
      </c>
      <c r="P87" s="8">
        <f>Capital_Investments!P17</f>
        <v>0</v>
      </c>
      <c r="Q87" s="8">
        <f>Capital_Investments!Q17</f>
        <v>0</v>
      </c>
      <c r="R87" s="8">
        <f>Capital_Investments!R17</f>
        <v>0</v>
      </c>
      <c r="S87" s="8">
        <f>Capital_Investments!S17</f>
        <v>0</v>
      </c>
      <c r="T87" s="8">
        <f>Capital_Investments!T17</f>
        <v>0</v>
      </c>
      <c r="U87" s="8">
        <f>Capital_Investments!U17</f>
        <v>0</v>
      </c>
      <c r="V87" s="8">
        <f>Capital_Investments!V17</f>
        <v>0</v>
      </c>
      <c r="W87" s="8">
        <f>Capital_Investments!W17</f>
        <v>0</v>
      </c>
      <c r="X87" s="8">
        <f>Capital_Investments!X17</f>
        <v>0</v>
      </c>
      <c r="Y87" s="8">
        <f>Capital_Investments!Y17</f>
        <v>0</v>
      </c>
      <c r="Z87" s="8">
        <f>Capital_Investments!Z17</f>
        <v>0</v>
      </c>
      <c r="AA87" s="8">
        <f>Capital_Investments!AA17</f>
        <v>0</v>
      </c>
      <c r="AB87" s="8">
        <f>Capital_Investments!AB17</f>
        <v>0</v>
      </c>
      <c r="AC87" s="8">
        <f>Capital_Investments!AC17</f>
        <v>0</v>
      </c>
      <c r="AD87" s="8">
        <f>Capital_Investments!AD17</f>
        <v>0</v>
      </c>
      <c r="AE87" s="8">
        <f>Capital_Investments!AE17</f>
        <v>0</v>
      </c>
      <c r="AF87" s="8">
        <f>Capital_Investments!AF17</f>
        <v>0</v>
      </c>
      <c r="AG87" s="8">
        <f>Capital_Investments!AG17</f>
        <v>0</v>
      </c>
      <c r="AH87" s="8">
        <f>Capital_Investments!AH17</f>
        <v>0</v>
      </c>
    </row>
    <row r="88" spans="1:34" x14ac:dyDescent="0.3">
      <c r="A88" s="1" t="s">
        <v>35</v>
      </c>
      <c r="B88" s="1" t="s">
        <v>73</v>
      </c>
      <c r="C88" s="8">
        <f>Capital_Investments!C18</f>
        <v>0</v>
      </c>
      <c r="D88" s="8">
        <f>Capital_Investments!D18</f>
        <v>29.237400000000001</v>
      </c>
      <c r="E88" s="8">
        <f>Capital_Investments!E18</f>
        <v>29.237400000000001</v>
      </c>
      <c r="F88" s="8">
        <f>Capital_Investments!F18</f>
        <v>0</v>
      </c>
      <c r="G88" s="8">
        <f>Capital_Investments!G18</f>
        <v>0</v>
      </c>
      <c r="H88" s="8">
        <f>Capital_Investments!H18</f>
        <v>0</v>
      </c>
      <c r="I88" s="8">
        <f>Capital_Investments!I18</f>
        <v>0</v>
      </c>
      <c r="J88" s="8">
        <f>Capital_Investments!J18</f>
        <v>0</v>
      </c>
      <c r="K88" s="8">
        <f>Capital_Investments!K18</f>
        <v>0</v>
      </c>
      <c r="L88" s="8">
        <f>Capital_Investments!L18</f>
        <v>0</v>
      </c>
      <c r="M88" s="8">
        <f>Capital_Investments!M18</f>
        <v>0</v>
      </c>
      <c r="N88" s="8">
        <f>Capital_Investments!N18</f>
        <v>0</v>
      </c>
      <c r="O88" s="8">
        <f>Capital_Investments!O18</f>
        <v>0</v>
      </c>
      <c r="P88" s="8">
        <f>Capital_Investments!P18</f>
        <v>0</v>
      </c>
      <c r="Q88" s="8">
        <f>Capital_Investments!Q18</f>
        <v>0</v>
      </c>
      <c r="R88" s="8">
        <f>Capital_Investments!R18</f>
        <v>0</v>
      </c>
      <c r="S88" s="8">
        <f>Capital_Investments!S18</f>
        <v>0</v>
      </c>
      <c r="T88" s="8">
        <f>Capital_Investments!T18</f>
        <v>0</v>
      </c>
      <c r="U88" s="8">
        <f>Capital_Investments!U18</f>
        <v>0</v>
      </c>
      <c r="V88" s="8">
        <f>Capital_Investments!V18</f>
        <v>0</v>
      </c>
      <c r="W88" s="8">
        <f>Capital_Investments!W18</f>
        <v>0</v>
      </c>
      <c r="X88" s="8">
        <f>Capital_Investments!X18</f>
        <v>0</v>
      </c>
      <c r="Y88" s="8">
        <f>Capital_Investments!Y18</f>
        <v>0</v>
      </c>
      <c r="Z88" s="8">
        <f>Capital_Investments!Z18</f>
        <v>0</v>
      </c>
      <c r="AA88" s="8">
        <f>Capital_Investments!AA18</f>
        <v>0</v>
      </c>
      <c r="AB88" s="8">
        <f>Capital_Investments!AB18</f>
        <v>0</v>
      </c>
      <c r="AC88" s="8">
        <f>Capital_Investments!AC18</f>
        <v>0</v>
      </c>
      <c r="AD88" s="8">
        <f>Capital_Investments!AD18</f>
        <v>0</v>
      </c>
      <c r="AE88" s="8">
        <f>Capital_Investments!AE18</f>
        <v>0</v>
      </c>
      <c r="AF88" s="8">
        <f>Capital_Investments!AF18</f>
        <v>0</v>
      </c>
      <c r="AG88" s="8">
        <f>Capital_Investments!AG18</f>
        <v>0</v>
      </c>
      <c r="AH88" s="8">
        <f>Capital_Investments!AH18</f>
        <v>0</v>
      </c>
    </row>
    <row r="89" spans="1:34" x14ac:dyDescent="0.3">
      <c r="A89" s="1" t="s">
        <v>36</v>
      </c>
      <c r="B89" s="1" t="s">
        <v>99</v>
      </c>
      <c r="C89" s="8">
        <f>Capital_Investments!C19</f>
        <v>0</v>
      </c>
      <c r="D89" s="8">
        <f>Capital_Investments!D19</f>
        <v>0</v>
      </c>
      <c r="E89" s="8">
        <f>Capital_Investments!E19</f>
        <v>0</v>
      </c>
      <c r="F89" s="8">
        <f>Capital_Investments!F19</f>
        <v>0</v>
      </c>
      <c r="G89" s="8">
        <f>Capital_Investments!G19</f>
        <v>0</v>
      </c>
      <c r="H89" s="8">
        <f>Capital_Investments!H19</f>
        <v>0</v>
      </c>
      <c r="I89" s="8">
        <f>Capital_Investments!I19</f>
        <v>0</v>
      </c>
      <c r="J89" s="8">
        <f>Capital_Investments!J19</f>
        <v>0</v>
      </c>
      <c r="K89" s="8">
        <f>Capital_Investments!K19</f>
        <v>0</v>
      </c>
      <c r="L89" s="8">
        <f>Capital_Investments!L19</f>
        <v>0</v>
      </c>
      <c r="M89" s="8">
        <f>Capital_Investments!M19</f>
        <v>0</v>
      </c>
      <c r="N89" s="8">
        <f>Capital_Investments!N19</f>
        <v>0</v>
      </c>
      <c r="O89" s="8">
        <f>Capital_Investments!O19</f>
        <v>0</v>
      </c>
      <c r="P89" s="8">
        <f>Capital_Investments!P19</f>
        <v>0</v>
      </c>
      <c r="Q89" s="8">
        <f>Capital_Investments!Q19</f>
        <v>0</v>
      </c>
      <c r="R89" s="8">
        <f>Capital_Investments!R19</f>
        <v>0</v>
      </c>
      <c r="S89" s="8">
        <f>Capital_Investments!S19</f>
        <v>0</v>
      </c>
      <c r="T89" s="8">
        <f>Capital_Investments!T19</f>
        <v>0</v>
      </c>
      <c r="U89" s="8">
        <f>Capital_Investments!U19</f>
        <v>0</v>
      </c>
      <c r="V89" s="8">
        <f>Capital_Investments!V19</f>
        <v>0</v>
      </c>
      <c r="W89" s="8">
        <f>Capital_Investments!W19</f>
        <v>0</v>
      </c>
      <c r="X89" s="8">
        <f>Capital_Investments!X19</f>
        <v>0</v>
      </c>
      <c r="Y89" s="8">
        <f>Capital_Investments!Y19</f>
        <v>0</v>
      </c>
      <c r="Z89" s="8">
        <f>Capital_Investments!Z19</f>
        <v>0</v>
      </c>
      <c r="AA89" s="8">
        <f>Capital_Investments!AA19</f>
        <v>0</v>
      </c>
      <c r="AB89" s="8">
        <f>Capital_Investments!AB19</f>
        <v>0</v>
      </c>
      <c r="AC89" s="8">
        <f>Capital_Investments!AC19</f>
        <v>0</v>
      </c>
      <c r="AD89" s="8">
        <f>Capital_Investments!AD19</f>
        <v>0</v>
      </c>
      <c r="AE89" s="8">
        <f>Capital_Investments!AE19</f>
        <v>0</v>
      </c>
      <c r="AF89" s="8">
        <f>Capital_Investments!AF19</f>
        <v>0</v>
      </c>
      <c r="AG89" s="8">
        <f>Capital_Investments!AG19</f>
        <v>0</v>
      </c>
      <c r="AH89" s="8">
        <f>Capital_Investments!AH19</f>
        <v>0</v>
      </c>
    </row>
    <row r="90" spans="1:34" x14ac:dyDescent="0.3">
      <c r="A90" s="1" t="s">
        <v>37</v>
      </c>
      <c r="B90" s="1" t="s">
        <v>100</v>
      </c>
      <c r="C90" s="8">
        <f>Capital_Investments!C20</f>
        <v>0</v>
      </c>
      <c r="D90" s="8">
        <f>Capital_Investments!D20</f>
        <v>0</v>
      </c>
      <c r="E90" s="8">
        <f>Capital_Investments!E20</f>
        <v>0</v>
      </c>
      <c r="F90" s="8">
        <f>Capital_Investments!F20</f>
        <v>0</v>
      </c>
      <c r="G90" s="8">
        <f>Capital_Investments!G20</f>
        <v>0</v>
      </c>
      <c r="H90" s="8">
        <f>Capital_Investments!H20</f>
        <v>0</v>
      </c>
      <c r="I90" s="8">
        <f>Capital_Investments!I20</f>
        <v>0</v>
      </c>
      <c r="J90" s="8">
        <f>Capital_Investments!J20</f>
        <v>0</v>
      </c>
      <c r="K90" s="8">
        <f>Capital_Investments!K20</f>
        <v>0</v>
      </c>
      <c r="L90" s="8">
        <f>Capital_Investments!L20</f>
        <v>0</v>
      </c>
      <c r="M90" s="8">
        <f>Capital_Investments!M20</f>
        <v>0</v>
      </c>
      <c r="N90" s="8">
        <f>Capital_Investments!N20</f>
        <v>0</v>
      </c>
      <c r="O90" s="8">
        <f>Capital_Investments!O20</f>
        <v>0</v>
      </c>
      <c r="P90" s="8">
        <f>Capital_Investments!P20</f>
        <v>0</v>
      </c>
      <c r="Q90" s="8">
        <f>Capital_Investments!Q20</f>
        <v>0</v>
      </c>
      <c r="R90" s="8">
        <f>Capital_Investments!R20</f>
        <v>0</v>
      </c>
      <c r="S90" s="8">
        <f>Capital_Investments!S20</f>
        <v>0</v>
      </c>
      <c r="T90" s="8">
        <f>Capital_Investments!T20</f>
        <v>0</v>
      </c>
      <c r="U90" s="8">
        <f>Capital_Investments!U20</f>
        <v>0</v>
      </c>
      <c r="V90" s="8">
        <f>Capital_Investments!V20</f>
        <v>0</v>
      </c>
      <c r="W90" s="8">
        <f>Capital_Investments!W20</f>
        <v>0</v>
      </c>
      <c r="X90" s="8">
        <f>Capital_Investments!X20</f>
        <v>0</v>
      </c>
      <c r="Y90" s="8">
        <f>Capital_Investments!Y20</f>
        <v>0</v>
      </c>
      <c r="Z90" s="8">
        <f>Capital_Investments!Z20</f>
        <v>0</v>
      </c>
      <c r="AA90" s="8">
        <f>Capital_Investments!AA20</f>
        <v>0</v>
      </c>
      <c r="AB90" s="8">
        <f>Capital_Investments!AB20</f>
        <v>0</v>
      </c>
      <c r="AC90" s="8">
        <f>Capital_Investments!AC20</f>
        <v>0</v>
      </c>
      <c r="AD90" s="8">
        <f>Capital_Investments!AD20</f>
        <v>0</v>
      </c>
      <c r="AE90" s="8">
        <f>Capital_Investments!AE20</f>
        <v>0</v>
      </c>
      <c r="AF90" s="8">
        <f>Capital_Investments!AF20</f>
        <v>0</v>
      </c>
      <c r="AG90" s="8">
        <f>Capital_Investments!AG20</f>
        <v>0</v>
      </c>
      <c r="AH90" s="8">
        <f>Capital_Investments!AH20</f>
        <v>0</v>
      </c>
    </row>
    <row r="91" spans="1:34" x14ac:dyDescent="0.3">
      <c r="A91" s="1" t="s">
        <v>38</v>
      </c>
      <c r="B91" s="1" t="s">
        <v>76</v>
      </c>
      <c r="C91" s="8">
        <f>Capital_Investments!C21</f>
        <v>0</v>
      </c>
      <c r="D91" s="8">
        <f>Capital_Investments!D21</f>
        <v>358.54599999999999</v>
      </c>
      <c r="E91" s="8">
        <f>Capital_Investments!E21</f>
        <v>0</v>
      </c>
      <c r="F91" s="8">
        <f>Capital_Investments!F21</f>
        <v>0</v>
      </c>
      <c r="G91" s="8">
        <f>Capital_Investments!G21</f>
        <v>0</v>
      </c>
      <c r="H91" s="8">
        <f>Capital_Investments!H21</f>
        <v>0</v>
      </c>
      <c r="I91" s="8">
        <f>Capital_Investments!I21</f>
        <v>0</v>
      </c>
      <c r="J91" s="8">
        <f>Capital_Investments!J21</f>
        <v>0</v>
      </c>
      <c r="K91" s="8">
        <f>Capital_Investments!K21</f>
        <v>0</v>
      </c>
      <c r="L91" s="8">
        <f>Capital_Investments!L21</f>
        <v>0</v>
      </c>
      <c r="M91" s="8">
        <f>Capital_Investments!M21</f>
        <v>0</v>
      </c>
      <c r="N91" s="8">
        <f>Capital_Investments!N21</f>
        <v>0</v>
      </c>
      <c r="O91" s="8">
        <f>Capital_Investments!O21</f>
        <v>0</v>
      </c>
      <c r="P91" s="8">
        <f>Capital_Investments!P21</f>
        <v>0</v>
      </c>
      <c r="Q91" s="8">
        <f>Capital_Investments!Q21</f>
        <v>0</v>
      </c>
      <c r="R91" s="8">
        <f>Capital_Investments!R21</f>
        <v>0</v>
      </c>
      <c r="S91" s="8">
        <f>Capital_Investments!S21</f>
        <v>0</v>
      </c>
      <c r="T91" s="8">
        <f>Capital_Investments!T21</f>
        <v>0</v>
      </c>
      <c r="U91" s="8">
        <f>Capital_Investments!U21</f>
        <v>0</v>
      </c>
      <c r="V91" s="8">
        <f>Capital_Investments!V21</f>
        <v>0</v>
      </c>
      <c r="W91" s="8">
        <f>Capital_Investments!W21</f>
        <v>0</v>
      </c>
      <c r="X91" s="8">
        <f>Capital_Investments!X21</f>
        <v>0</v>
      </c>
      <c r="Y91" s="8">
        <f>Capital_Investments!Y21</f>
        <v>0</v>
      </c>
      <c r="Z91" s="8">
        <f>Capital_Investments!Z21</f>
        <v>0</v>
      </c>
      <c r="AA91" s="8">
        <f>Capital_Investments!AA21</f>
        <v>0</v>
      </c>
      <c r="AB91" s="8">
        <f>Capital_Investments!AB21</f>
        <v>0</v>
      </c>
      <c r="AC91" s="8">
        <f>Capital_Investments!AC21</f>
        <v>0</v>
      </c>
      <c r="AD91" s="8">
        <f>Capital_Investments!AD21</f>
        <v>0</v>
      </c>
      <c r="AE91" s="8">
        <f>Capital_Investments!AE21</f>
        <v>0</v>
      </c>
      <c r="AF91" s="8">
        <f>Capital_Investments!AF21</f>
        <v>0</v>
      </c>
      <c r="AG91" s="8">
        <f>Capital_Investments!AG21</f>
        <v>0</v>
      </c>
      <c r="AH91" s="8">
        <f>Capital_Investments!AH21</f>
        <v>0</v>
      </c>
    </row>
    <row r="92" spans="1:34" x14ac:dyDescent="0.3">
      <c r="A92" s="1" t="s">
        <v>39</v>
      </c>
      <c r="B92" s="1" t="s">
        <v>77</v>
      </c>
      <c r="C92" s="8">
        <f>Capital_Investments!C22</f>
        <v>0</v>
      </c>
      <c r="D92" s="8">
        <f>Capital_Investments!D22</f>
        <v>0</v>
      </c>
      <c r="E92" s="8">
        <f>Capital_Investments!E22</f>
        <v>0</v>
      </c>
      <c r="F92" s="8">
        <f>Capital_Investments!F22</f>
        <v>0</v>
      </c>
      <c r="G92" s="8">
        <f>Capital_Investments!G22</f>
        <v>0</v>
      </c>
      <c r="H92" s="8">
        <f>Capital_Investments!H22</f>
        <v>0</v>
      </c>
      <c r="I92" s="8">
        <f>Capital_Investments!I22</f>
        <v>0</v>
      </c>
      <c r="J92" s="8">
        <f>Capital_Investments!J22</f>
        <v>0</v>
      </c>
      <c r="K92" s="8">
        <f>Capital_Investments!K22</f>
        <v>0</v>
      </c>
      <c r="L92" s="8">
        <f>Capital_Investments!L22</f>
        <v>0</v>
      </c>
      <c r="M92" s="8">
        <f>Capital_Investments!M22</f>
        <v>0</v>
      </c>
      <c r="N92" s="8">
        <f>Capital_Investments!N22</f>
        <v>0</v>
      </c>
      <c r="O92" s="8">
        <f>Capital_Investments!O22</f>
        <v>0</v>
      </c>
      <c r="P92" s="8">
        <f>Capital_Investments!P22</f>
        <v>0</v>
      </c>
      <c r="Q92" s="8">
        <f>Capital_Investments!Q22</f>
        <v>0</v>
      </c>
      <c r="R92" s="8">
        <f>Capital_Investments!R22</f>
        <v>0</v>
      </c>
      <c r="S92" s="8">
        <f>Capital_Investments!S22</f>
        <v>0</v>
      </c>
      <c r="T92" s="8">
        <f>Capital_Investments!T22</f>
        <v>0</v>
      </c>
      <c r="U92" s="8">
        <f>Capital_Investments!U22</f>
        <v>0</v>
      </c>
      <c r="V92" s="8">
        <f>Capital_Investments!V22</f>
        <v>0</v>
      </c>
      <c r="W92" s="8">
        <f>Capital_Investments!W22</f>
        <v>0</v>
      </c>
      <c r="X92" s="8">
        <f>Capital_Investments!X22</f>
        <v>0</v>
      </c>
      <c r="Y92" s="8">
        <f>Capital_Investments!Y22</f>
        <v>0</v>
      </c>
      <c r="Z92" s="8">
        <f>Capital_Investments!Z22</f>
        <v>0</v>
      </c>
      <c r="AA92" s="8">
        <f>Capital_Investments!AA22</f>
        <v>0</v>
      </c>
      <c r="AB92" s="8">
        <f>Capital_Investments!AB22</f>
        <v>0</v>
      </c>
      <c r="AC92" s="8">
        <f>Capital_Investments!AC22</f>
        <v>0</v>
      </c>
      <c r="AD92" s="8">
        <f>Capital_Investments!AD22</f>
        <v>0</v>
      </c>
      <c r="AE92" s="8">
        <f>Capital_Investments!AE22</f>
        <v>0</v>
      </c>
      <c r="AF92" s="8">
        <f>Capital_Investments!AF22</f>
        <v>0</v>
      </c>
      <c r="AG92" s="8">
        <f>Capital_Investments!AG22</f>
        <v>0</v>
      </c>
      <c r="AH92" s="8">
        <f>Capital_Investments!AH22</f>
        <v>0</v>
      </c>
    </row>
    <row r="93" spans="1:34" x14ac:dyDescent="0.3">
      <c r="A93" s="1" t="s">
        <v>40</v>
      </c>
      <c r="B93" s="1" t="s">
        <v>80</v>
      </c>
      <c r="C93" s="8">
        <f>Capital_Investments!C23</f>
        <v>0</v>
      </c>
      <c r="D93" s="8">
        <f>Capital_Investments!D23</f>
        <v>0</v>
      </c>
      <c r="E93" s="8">
        <f>Capital_Investments!E23</f>
        <v>0</v>
      </c>
      <c r="F93" s="8">
        <f>Capital_Investments!F23</f>
        <v>0</v>
      </c>
      <c r="G93" s="8">
        <f>Capital_Investments!G23</f>
        <v>0</v>
      </c>
      <c r="H93" s="8">
        <f>Capital_Investments!H23</f>
        <v>0</v>
      </c>
      <c r="I93" s="8">
        <f>Capital_Investments!I23</f>
        <v>0</v>
      </c>
      <c r="J93" s="8">
        <f>Capital_Investments!J23</f>
        <v>0</v>
      </c>
      <c r="K93" s="8">
        <f>Capital_Investments!K23</f>
        <v>0</v>
      </c>
      <c r="L93" s="8">
        <f>Capital_Investments!L23</f>
        <v>0</v>
      </c>
      <c r="M93" s="8">
        <f>Capital_Investments!M23</f>
        <v>0</v>
      </c>
      <c r="N93" s="8">
        <f>Capital_Investments!N23</f>
        <v>0</v>
      </c>
      <c r="O93" s="8">
        <f>Capital_Investments!O23</f>
        <v>0</v>
      </c>
      <c r="P93" s="8">
        <f>Capital_Investments!P23</f>
        <v>0</v>
      </c>
      <c r="Q93" s="8">
        <f>Capital_Investments!Q23</f>
        <v>0</v>
      </c>
      <c r="R93" s="8">
        <f>Capital_Investments!R23</f>
        <v>0</v>
      </c>
      <c r="S93" s="8">
        <f>Capital_Investments!S23</f>
        <v>0</v>
      </c>
      <c r="T93" s="8">
        <f>Capital_Investments!T23</f>
        <v>0</v>
      </c>
      <c r="U93" s="8">
        <f>Capital_Investments!U23</f>
        <v>0</v>
      </c>
      <c r="V93" s="8">
        <f>Capital_Investments!V23</f>
        <v>0</v>
      </c>
      <c r="W93" s="8">
        <f>Capital_Investments!W23</f>
        <v>0</v>
      </c>
      <c r="X93" s="8">
        <f>Capital_Investments!X23</f>
        <v>0</v>
      </c>
      <c r="Y93" s="8">
        <f>Capital_Investments!Y23</f>
        <v>0</v>
      </c>
      <c r="Z93" s="8">
        <f>Capital_Investments!Z23</f>
        <v>0</v>
      </c>
      <c r="AA93" s="8">
        <f>Capital_Investments!AA23</f>
        <v>0</v>
      </c>
      <c r="AB93" s="8">
        <f>Capital_Investments!AB23</f>
        <v>0</v>
      </c>
      <c r="AC93" s="8">
        <f>Capital_Investments!AC23</f>
        <v>0</v>
      </c>
      <c r="AD93" s="8">
        <f>Capital_Investments!AD23</f>
        <v>0</v>
      </c>
      <c r="AE93" s="8">
        <f>Capital_Investments!AE23</f>
        <v>0</v>
      </c>
      <c r="AF93" s="8">
        <f>Capital_Investments!AF23</f>
        <v>0</v>
      </c>
      <c r="AG93" s="8">
        <f>Capital_Investments!AG23</f>
        <v>0</v>
      </c>
      <c r="AH93" s="8">
        <f>Capital_Investments!AH23</f>
        <v>0</v>
      </c>
    </row>
    <row r="94" spans="1:34" x14ac:dyDescent="0.3">
      <c r="A94" s="1" t="s">
        <v>41</v>
      </c>
      <c r="B94" s="1" t="s">
        <v>101</v>
      </c>
      <c r="C94" s="8">
        <f>Capital_Investments!C24</f>
        <v>139.05000000000001</v>
      </c>
      <c r="D94" s="8">
        <f>Capital_Investments!D24</f>
        <v>397.82600000000002</v>
      </c>
      <c r="E94" s="8">
        <f>Capital_Investments!E24</f>
        <v>566.85509999999999</v>
      </c>
      <c r="F94" s="8">
        <f>Capital_Investments!F24</f>
        <v>613.92100000000005</v>
      </c>
      <c r="G94" s="8">
        <f>Capital_Investments!G24</f>
        <v>597.99599999999998</v>
      </c>
      <c r="H94" s="8">
        <f>Capital_Investments!H24</f>
        <v>582.07799999999997</v>
      </c>
      <c r="I94" s="8">
        <f>Capital_Investments!I24</f>
        <v>566.15300000000002</v>
      </c>
      <c r="J94" s="8">
        <f>Capital_Investments!J24</f>
        <v>550.23500000000001</v>
      </c>
      <c r="K94" s="8">
        <f>Capital_Investments!K24</f>
        <v>534.31700000000001</v>
      </c>
      <c r="L94" s="8">
        <f>Capital_Investments!L24</f>
        <v>518.39200000000005</v>
      </c>
      <c r="M94" s="8">
        <f>Capital_Investments!M24</f>
        <v>437.87019999999899</v>
      </c>
      <c r="N94" s="8">
        <f>Capital_Investments!N24</f>
        <v>0</v>
      </c>
      <c r="O94" s="8">
        <f>Capital_Investments!O24</f>
        <v>513.64499999999998</v>
      </c>
      <c r="P94" s="8">
        <f>Capital_Investments!P24</f>
        <v>505.98750000000001</v>
      </c>
      <c r="Q94" s="8">
        <f>Capital_Investments!Q24</f>
        <v>498.32249999999999</v>
      </c>
      <c r="R94" s="8">
        <f>Capital_Investments!R24</f>
        <v>490.66500000000002</v>
      </c>
      <c r="S94" s="8">
        <f>Capital_Investments!S24</f>
        <v>483.00749999999999</v>
      </c>
      <c r="T94" s="8">
        <f>Capital_Investments!T24</f>
        <v>475.34249999999997</v>
      </c>
      <c r="U94" s="8">
        <f>Capital_Investments!U24</f>
        <v>467.685</v>
      </c>
      <c r="V94" s="8">
        <f>Capital_Investments!V24</f>
        <v>460.02749999999997</v>
      </c>
      <c r="W94" s="8">
        <f>Capital_Investments!W24</f>
        <v>452.37</v>
      </c>
      <c r="X94" s="8">
        <f>Capital_Investments!X24</f>
        <v>435.84750000000003</v>
      </c>
      <c r="Y94" s="8">
        <f>Capital_Investments!Y24</f>
        <v>438.76499999999999</v>
      </c>
      <c r="Z94" s="8">
        <f>Capital_Investments!Z24</f>
        <v>432.8175</v>
      </c>
      <c r="AA94" s="8">
        <f>Capital_Investments!AA24</f>
        <v>426.8775</v>
      </c>
      <c r="AB94" s="8">
        <f>Capital_Investments!AB24</f>
        <v>420.93</v>
      </c>
      <c r="AC94" s="8">
        <f>Capital_Investments!AC24</f>
        <v>414.99</v>
      </c>
      <c r="AD94" s="8">
        <f>Capital_Investments!AD24</f>
        <v>409.05</v>
      </c>
      <c r="AE94" s="8">
        <f>Capital_Investments!AE24</f>
        <v>403.10250000000002</v>
      </c>
      <c r="AF94" s="8">
        <f>Capital_Investments!AF24</f>
        <v>397.16250000000002</v>
      </c>
      <c r="AG94" s="8">
        <f>Capital_Investments!AG24</f>
        <v>391.21499999999997</v>
      </c>
      <c r="AH94" s="8">
        <f>Capital_Investments!AH24</f>
        <v>377.60250000000002</v>
      </c>
    </row>
    <row r="95" spans="1:34" x14ac:dyDescent="0.3">
      <c r="A95" s="1" t="s">
        <v>42</v>
      </c>
      <c r="B95" s="1" t="s">
        <v>102</v>
      </c>
      <c r="C95" s="8">
        <f>Capital_Investments!C25</f>
        <v>9.9999999999999995E-7</v>
      </c>
      <c r="D95" s="8">
        <f>Capital_Investments!D25</f>
        <v>1.9999999999999999E-6</v>
      </c>
      <c r="E95" s="8">
        <f>Capital_Investments!E25</f>
        <v>3.9999999999999998E-6</v>
      </c>
      <c r="F95" s="8">
        <f>Capital_Investments!F25</f>
        <v>2.5000000000000001E-5</v>
      </c>
      <c r="G95" s="8">
        <f>Capital_Investments!G25</f>
        <v>2.5000000000000001E-5</v>
      </c>
      <c r="H95" s="8">
        <f>Capital_Investments!H25</f>
        <v>2.5000000000000001E-5</v>
      </c>
      <c r="I95" s="8">
        <f>Capital_Investments!I25</f>
        <v>2.5000000000000001E-5</v>
      </c>
      <c r="J95" s="8">
        <f>Capital_Investments!J25</f>
        <v>2.5000000000000001E-5</v>
      </c>
      <c r="K95" s="8">
        <f>Capital_Investments!K25</f>
        <v>244.16749999999999</v>
      </c>
      <c r="L95" s="8">
        <f>Capital_Investments!L25</f>
        <v>232.79</v>
      </c>
      <c r="M95" s="8">
        <f>Capital_Investments!M25</f>
        <v>221.41</v>
      </c>
      <c r="N95" s="8">
        <f>Capital_Investments!N25</f>
        <v>210.0325</v>
      </c>
      <c r="O95" s="8">
        <f>Capital_Investments!O25</f>
        <v>82.037999999999997</v>
      </c>
      <c r="P95" s="8">
        <f>Capital_Investments!P25</f>
        <v>80.061999999999998</v>
      </c>
      <c r="Q95" s="8">
        <f>Capital_Investments!Q25</f>
        <v>78.087000000000003</v>
      </c>
      <c r="R95" s="8">
        <f>Capital_Investments!R25</f>
        <v>76.111000000000004</v>
      </c>
      <c r="S95" s="8">
        <f>Capital_Investments!S25</f>
        <v>74.135000000000005</v>
      </c>
      <c r="T95" s="8">
        <f>Capital_Investments!T25</f>
        <v>72.16</v>
      </c>
      <c r="U95" s="8">
        <f>Capital_Investments!U25</f>
        <v>70.183999999999997</v>
      </c>
      <c r="V95" s="8">
        <f>Capital_Investments!V25</f>
        <v>68.209000000000003</v>
      </c>
      <c r="W95" s="8">
        <f>Capital_Investments!W25</f>
        <v>66.233000000000004</v>
      </c>
      <c r="X95" s="8">
        <f>Capital_Investments!X25</f>
        <v>64.257999999999996</v>
      </c>
      <c r="Y95" s="8">
        <f>Capital_Investments!Y25</f>
        <v>63.732999999999997</v>
      </c>
      <c r="Z95" s="8">
        <f>Capital_Investments!Z25</f>
        <v>63.207999999999998</v>
      </c>
      <c r="AA95" s="8">
        <f>Capital_Investments!AA25</f>
        <v>50.1471999999997</v>
      </c>
      <c r="AB95" s="8">
        <f>Capital_Investments!AB25</f>
        <v>0</v>
      </c>
      <c r="AC95" s="8">
        <f>Capital_Investments!AC25</f>
        <v>0</v>
      </c>
      <c r="AD95" s="8">
        <f>Capital_Investments!AD25</f>
        <v>0</v>
      </c>
      <c r="AE95" s="8">
        <f>Capital_Investments!AE25</f>
        <v>0</v>
      </c>
      <c r="AF95" s="8">
        <f>Capital_Investments!AF25</f>
        <v>0</v>
      </c>
      <c r="AG95" s="8">
        <f>Capital_Investments!AG25</f>
        <v>59.536000000000001</v>
      </c>
      <c r="AH95" s="8">
        <f>Capital_Investments!AH25</f>
        <v>59.012</v>
      </c>
    </row>
    <row r="96" spans="1:34" x14ac:dyDescent="0.3">
      <c r="A96" s="1" t="s">
        <v>43</v>
      </c>
      <c r="B96" s="1" t="s">
        <v>81</v>
      </c>
      <c r="C96" s="8">
        <f>Capital_Investments!C26</f>
        <v>1169.3924999999999</v>
      </c>
      <c r="D96" s="8">
        <f>Capital_Investments!D26</f>
        <v>791.00490000000002</v>
      </c>
      <c r="E96" s="8">
        <f>Capital_Investments!E26</f>
        <v>416.5641</v>
      </c>
      <c r="F96" s="8">
        <f>Capital_Investments!F26</f>
        <v>1304.4694999999999</v>
      </c>
      <c r="G96" s="8">
        <f>Capital_Investments!G26</f>
        <v>1297.5335</v>
      </c>
      <c r="H96" s="8">
        <f>Capital_Investments!H26</f>
        <v>1290.5975000000001</v>
      </c>
      <c r="I96" s="8">
        <f>Capital_Investments!I26</f>
        <v>1283.6614999999999</v>
      </c>
      <c r="J96" s="8">
        <f>Capital_Investments!J26</f>
        <v>1276.7255</v>
      </c>
      <c r="K96" s="8">
        <f>Capital_Investments!K26</f>
        <v>1269.7895000000001</v>
      </c>
      <c r="L96" s="8">
        <f>Capital_Investments!L26</f>
        <v>1262.8534999999999</v>
      </c>
      <c r="M96" s="8">
        <f>Capital_Investments!M26</f>
        <v>1255.9259999999999</v>
      </c>
      <c r="N96" s="8">
        <f>Capital_Investments!N26</f>
        <v>1190.2139999999999</v>
      </c>
      <c r="O96" s="8">
        <f>Capital_Investments!O26</f>
        <v>1240.8215</v>
      </c>
      <c r="P96" s="8">
        <f>Capital_Investments!P26</f>
        <v>1232.653</v>
      </c>
      <c r="Q96" s="8">
        <f>Capital_Investments!Q26</f>
        <v>1224.4845</v>
      </c>
      <c r="R96" s="8">
        <f>Capital_Investments!R26</f>
        <v>1216.316</v>
      </c>
      <c r="S96" s="8">
        <f>Capital_Investments!S26</f>
        <v>1208.1475</v>
      </c>
      <c r="T96" s="8">
        <f>Capital_Investments!T26</f>
        <v>1199.979</v>
      </c>
      <c r="U96" s="8">
        <f>Capital_Investments!U26</f>
        <v>1191.8105</v>
      </c>
      <c r="V96" s="8">
        <f>Capital_Investments!V26</f>
        <v>828.79917337466304</v>
      </c>
      <c r="W96" s="8">
        <f>Capital_Investments!W26</f>
        <v>0</v>
      </c>
      <c r="X96" s="8">
        <f>Capital_Investments!X26</f>
        <v>0</v>
      </c>
      <c r="Y96" s="8">
        <f>Capital_Investments!Y26</f>
        <v>0</v>
      </c>
      <c r="Z96" s="8">
        <f>Capital_Investments!Z26</f>
        <v>0</v>
      </c>
      <c r="AA96" s="8">
        <f>Capital_Investments!AA26</f>
        <v>0</v>
      </c>
      <c r="AB96" s="8">
        <f>Capital_Investments!AB26</f>
        <v>0</v>
      </c>
      <c r="AC96" s="8">
        <f>Capital_Investments!AC26</f>
        <v>0</v>
      </c>
      <c r="AD96" s="8">
        <f>Capital_Investments!AD26</f>
        <v>0</v>
      </c>
      <c r="AE96" s="8">
        <f>Capital_Investments!AE26</f>
        <v>0</v>
      </c>
      <c r="AF96" s="8">
        <f>Capital_Investments!AF26</f>
        <v>0</v>
      </c>
      <c r="AG96" s="8">
        <f>Capital_Investments!AG26</f>
        <v>684.78</v>
      </c>
      <c r="AH96" s="8">
        <f>Capital_Investments!AH26</f>
        <v>684.57</v>
      </c>
    </row>
    <row r="97" spans="1:34" x14ac:dyDescent="0.3">
      <c r="A97" s="1" t="s">
        <v>44</v>
      </c>
      <c r="B97" s="1" t="s">
        <v>82</v>
      </c>
      <c r="C97" s="8">
        <f>Capital_Investments!C27</f>
        <v>0</v>
      </c>
      <c r="D97" s="8">
        <f>Capital_Investments!D27</f>
        <v>0</v>
      </c>
      <c r="E97" s="8">
        <f>Capital_Investments!E27</f>
        <v>0</v>
      </c>
      <c r="F97" s="8">
        <f>Capital_Investments!F27</f>
        <v>0</v>
      </c>
      <c r="G97" s="8">
        <f>Capital_Investments!G27</f>
        <v>0</v>
      </c>
      <c r="H97" s="8">
        <f>Capital_Investments!H27</f>
        <v>0</v>
      </c>
      <c r="I97" s="8">
        <f>Capital_Investments!I27</f>
        <v>0</v>
      </c>
      <c r="J97" s="8">
        <f>Capital_Investments!J27</f>
        <v>0</v>
      </c>
      <c r="K97" s="8">
        <f>Capital_Investments!K27</f>
        <v>0</v>
      </c>
      <c r="L97" s="8">
        <f>Capital_Investments!L27</f>
        <v>0</v>
      </c>
      <c r="M97" s="8">
        <f>Capital_Investments!M27</f>
        <v>0</v>
      </c>
      <c r="N97" s="8">
        <f>Capital_Investments!N27</f>
        <v>1011.0415</v>
      </c>
      <c r="O97" s="8">
        <f>Capital_Investments!O27</f>
        <v>430.786499999998</v>
      </c>
      <c r="P97" s="8">
        <f>Capital_Investments!P27</f>
        <v>713.78</v>
      </c>
      <c r="Q97" s="8">
        <f>Capital_Investments!Q27</f>
        <v>709.58500000000004</v>
      </c>
      <c r="R97" s="8">
        <f>Capital_Investments!R27</f>
        <v>705.38750000000005</v>
      </c>
      <c r="S97" s="8">
        <f>Capital_Investments!S27</f>
        <v>701.1925</v>
      </c>
      <c r="T97" s="8">
        <f>Capital_Investments!T27</f>
        <v>696.995</v>
      </c>
      <c r="U97" s="8">
        <f>Capital_Investments!U27</f>
        <v>692.8</v>
      </c>
      <c r="V97" s="8">
        <f>Capital_Investments!V27</f>
        <v>688.60249999999996</v>
      </c>
      <c r="W97" s="8">
        <f>Capital_Investments!W27</f>
        <v>684.40750000000003</v>
      </c>
      <c r="X97" s="8">
        <f>Capital_Investments!X27</f>
        <v>680.21</v>
      </c>
      <c r="Y97" s="8">
        <f>Capital_Investments!Y27</f>
        <v>676.94749999999999</v>
      </c>
      <c r="Z97" s="8">
        <f>Capital_Investments!Z27</f>
        <v>0</v>
      </c>
      <c r="AA97" s="8">
        <f>Capital_Investments!AA27</f>
        <v>0</v>
      </c>
      <c r="AB97" s="8">
        <f>Capital_Investments!AB27</f>
        <v>0</v>
      </c>
      <c r="AC97" s="8">
        <f>Capital_Investments!AC27</f>
        <v>0</v>
      </c>
      <c r="AD97" s="8">
        <f>Capital_Investments!AD27</f>
        <v>0</v>
      </c>
      <c r="AE97" s="8">
        <f>Capital_Investments!AE27</f>
        <v>0</v>
      </c>
      <c r="AF97" s="8">
        <f>Capital_Investments!AF27</f>
        <v>0</v>
      </c>
      <c r="AG97" s="8">
        <f>Capital_Investments!AG27</f>
        <v>0</v>
      </c>
      <c r="AH97" s="8">
        <f>Capital_Investments!AH27</f>
        <v>0</v>
      </c>
    </row>
    <row r="98" spans="1:34" x14ac:dyDescent="0.3">
      <c r="A98" s="1" t="s">
        <v>45</v>
      </c>
      <c r="B98" s="1" t="s">
        <v>83</v>
      </c>
      <c r="C98" s="8">
        <f>Capital_Investments!C28</f>
        <v>9.9465987126789897E-3</v>
      </c>
      <c r="D98" s="8">
        <f>Capital_Investments!D28</f>
        <v>1.66776631341178E-4</v>
      </c>
      <c r="E98" s="8">
        <f>Capital_Investments!E28</f>
        <v>0</v>
      </c>
      <c r="F98" s="8">
        <f>Capital_Investments!F28</f>
        <v>0</v>
      </c>
      <c r="G98" s="8">
        <f>Capital_Investments!G28</f>
        <v>0</v>
      </c>
      <c r="H98" s="8">
        <f>Capital_Investments!H28</f>
        <v>0</v>
      </c>
      <c r="I98" s="8">
        <f>Capital_Investments!I28</f>
        <v>0</v>
      </c>
      <c r="J98" s="8">
        <f>Capital_Investments!J28</f>
        <v>0</v>
      </c>
      <c r="K98" s="8">
        <f>Capital_Investments!K28</f>
        <v>0</v>
      </c>
      <c r="L98" s="8">
        <f>Capital_Investments!L28</f>
        <v>0</v>
      </c>
      <c r="M98" s="8">
        <f>Capital_Investments!M28</f>
        <v>0</v>
      </c>
      <c r="N98" s="8">
        <f>Capital_Investments!N28</f>
        <v>0</v>
      </c>
      <c r="O98" s="8">
        <f>Capital_Investments!O28</f>
        <v>0</v>
      </c>
      <c r="P98" s="8">
        <f>Capital_Investments!P28</f>
        <v>0</v>
      </c>
      <c r="Q98" s="8">
        <f>Capital_Investments!Q28</f>
        <v>0</v>
      </c>
      <c r="R98" s="8">
        <f>Capital_Investments!R28</f>
        <v>0</v>
      </c>
      <c r="S98" s="8">
        <f>Capital_Investments!S28</f>
        <v>0</v>
      </c>
      <c r="T98" s="8">
        <f>Capital_Investments!T28</f>
        <v>0</v>
      </c>
      <c r="U98" s="8">
        <f>Capital_Investments!U28</f>
        <v>0</v>
      </c>
      <c r="V98" s="8">
        <f>Capital_Investments!V28</f>
        <v>0</v>
      </c>
      <c r="W98" s="8">
        <f>Capital_Investments!W28</f>
        <v>0</v>
      </c>
      <c r="X98" s="8">
        <f>Capital_Investments!X28</f>
        <v>0</v>
      </c>
      <c r="Y98" s="8">
        <f>Capital_Investments!Y28</f>
        <v>0</v>
      </c>
      <c r="Z98" s="8">
        <f>Capital_Investments!Z28</f>
        <v>0</v>
      </c>
      <c r="AA98" s="8">
        <f>Capital_Investments!AA28</f>
        <v>0</v>
      </c>
      <c r="AB98" s="8">
        <f>Capital_Investments!AB28</f>
        <v>0</v>
      </c>
      <c r="AC98" s="8">
        <f>Capital_Investments!AC28</f>
        <v>0</v>
      </c>
      <c r="AD98" s="8">
        <f>Capital_Investments!AD28</f>
        <v>0</v>
      </c>
      <c r="AE98" s="8">
        <f>Capital_Investments!AE28</f>
        <v>0</v>
      </c>
      <c r="AF98" s="8">
        <f>Capital_Investments!AF28</f>
        <v>0</v>
      </c>
      <c r="AG98" s="8">
        <f>Capital_Investments!AG28</f>
        <v>0</v>
      </c>
      <c r="AH98" s="8">
        <f>Capital_Investments!AH28</f>
        <v>0</v>
      </c>
    </row>
    <row r="99" spans="1:34" x14ac:dyDescent="0.3">
      <c r="A99" s="1" t="s">
        <v>92</v>
      </c>
      <c r="B99" s="1" t="s">
        <v>103</v>
      </c>
      <c r="C99" s="8">
        <f>Capital_Investments!C29</f>
        <v>6.5505199999999997</v>
      </c>
      <c r="D99" s="8">
        <f>Capital_Investments!D29</f>
        <v>3.2752599999999998</v>
      </c>
      <c r="E99" s="8">
        <f>Capital_Investments!E29</f>
        <v>3.2752599999999998</v>
      </c>
      <c r="F99" s="8">
        <f>Capital_Investments!F29</f>
        <v>0</v>
      </c>
      <c r="G99" s="8">
        <f>Capital_Investments!G29</f>
        <v>0</v>
      </c>
      <c r="H99" s="8">
        <f>Capital_Investments!H29</f>
        <v>0</v>
      </c>
      <c r="I99" s="8">
        <f>Capital_Investments!I29</f>
        <v>0</v>
      </c>
      <c r="J99" s="8">
        <f>Capital_Investments!J29</f>
        <v>0</v>
      </c>
      <c r="K99" s="8">
        <f>Capital_Investments!K29</f>
        <v>0</v>
      </c>
      <c r="L99" s="8">
        <f>Capital_Investments!L29</f>
        <v>0</v>
      </c>
      <c r="M99" s="8">
        <f>Capital_Investments!M29</f>
        <v>0</v>
      </c>
      <c r="N99" s="8">
        <f>Capital_Investments!N29</f>
        <v>0</v>
      </c>
      <c r="O99" s="8">
        <f>Capital_Investments!O29</f>
        <v>0</v>
      </c>
      <c r="P99" s="8">
        <f>Capital_Investments!P29</f>
        <v>0</v>
      </c>
      <c r="Q99" s="8">
        <f>Capital_Investments!Q29</f>
        <v>0</v>
      </c>
      <c r="R99" s="8">
        <f>Capital_Investments!R29</f>
        <v>0</v>
      </c>
      <c r="S99" s="8">
        <f>Capital_Investments!S29</f>
        <v>0</v>
      </c>
      <c r="T99" s="8">
        <f>Capital_Investments!T29</f>
        <v>0</v>
      </c>
      <c r="U99" s="8">
        <f>Capital_Investments!U29</f>
        <v>0</v>
      </c>
      <c r="V99" s="8">
        <f>Capital_Investments!V29</f>
        <v>0</v>
      </c>
      <c r="W99" s="8">
        <f>Capital_Investments!W29</f>
        <v>0</v>
      </c>
      <c r="X99" s="8">
        <f>Capital_Investments!X29</f>
        <v>0</v>
      </c>
      <c r="Y99" s="8">
        <f>Capital_Investments!Y29</f>
        <v>0</v>
      </c>
      <c r="Z99" s="8">
        <f>Capital_Investments!Z29</f>
        <v>0</v>
      </c>
      <c r="AA99" s="8">
        <f>Capital_Investments!AA29</f>
        <v>0</v>
      </c>
      <c r="AB99" s="8">
        <f>Capital_Investments!AB29</f>
        <v>0</v>
      </c>
      <c r="AC99" s="8">
        <f>Capital_Investments!AC29</f>
        <v>0</v>
      </c>
      <c r="AD99" s="8">
        <f>Capital_Investments!AD29</f>
        <v>0</v>
      </c>
      <c r="AE99" s="8">
        <f>Capital_Investments!AE29</f>
        <v>0</v>
      </c>
      <c r="AF99" s="8">
        <f>Capital_Investments!AF29</f>
        <v>0</v>
      </c>
      <c r="AG99" s="8">
        <f>Capital_Investments!AG29</f>
        <v>0</v>
      </c>
      <c r="AH99" s="8">
        <f>Capital_Investments!AH29</f>
        <v>0</v>
      </c>
    </row>
    <row r="100" spans="1:34" x14ac:dyDescent="0.3">
      <c r="A100" s="1" t="s">
        <v>46</v>
      </c>
      <c r="B100" s="1" t="s">
        <v>84</v>
      </c>
      <c r="C100" s="8">
        <f>Capital_Investments!C30</f>
        <v>5.0505050505050498E-5</v>
      </c>
      <c r="D100" s="8">
        <f>Capital_Investments!D30</f>
        <v>0</v>
      </c>
      <c r="E100" s="8">
        <f>Capital_Investments!E30</f>
        <v>0</v>
      </c>
      <c r="F100" s="8">
        <f>Capital_Investments!F30</f>
        <v>0</v>
      </c>
      <c r="G100" s="8">
        <f>Capital_Investments!G30</f>
        <v>0</v>
      </c>
      <c r="H100" s="8">
        <f>Capital_Investments!H30</f>
        <v>0</v>
      </c>
      <c r="I100" s="8">
        <f>Capital_Investments!I30</f>
        <v>0</v>
      </c>
      <c r="J100" s="8">
        <f>Capital_Investments!J30</f>
        <v>5.0505050505050498E-6</v>
      </c>
      <c r="K100" s="8">
        <f>Capital_Investments!K30</f>
        <v>0</v>
      </c>
      <c r="L100" s="8">
        <f>Capital_Investments!L30</f>
        <v>0</v>
      </c>
      <c r="M100" s="8">
        <f>Capital_Investments!M30</f>
        <v>0</v>
      </c>
      <c r="N100" s="8">
        <f>Capital_Investments!N30</f>
        <v>2.5525525525525498E-5</v>
      </c>
      <c r="O100" s="8">
        <f>Capital_Investments!O30</f>
        <v>0</v>
      </c>
      <c r="P100" s="8">
        <f>Capital_Investments!P30</f>
        <v>0</v>
      </c>
      <c r="Q100" s="8">
        <f>Capital_Investments!Q30</f>
        <v>2.25225225225226E-6</v>
      </c>
      <c r="R100" s="8">
        <f>Capital_Investments!R30</f>
        <v>2.3809523809523702E-6</v>
      </c>
      <c r="S100" s="8">
        <f>Capital_Investments!S30</f>
        <v>0</v>
      </c>
      <c r="T100" s="8">
        <f>Capital_Investments!T30</f>
        <v>0</v>
      </c>
      <c r="U100" s="8">
        <f>Capital_Investments!U30</f>
        <v>0</v>
      </c>
      <c r="V100" s="8">
        <f>Capital_Investments!V30</f>
        <v>0</v>
      </c>
      <c r="W100" s="8">
        <f>Capital_Investments!W30</f>
        <v>0</v>
      </c>
      <c r="X100" s="8">
        <f>Capital_Investments!X30</f>
        <v>0</v>
      </c>
      <c r="Y100" s="8">
        <f>Capital_Investments!Y30</f>
        <v>0</v>
      </c>
      <c r="Z100" s="8">
        <f>Capital_Investments!Z30</f>
        <v>0</v>
      </c>
      <c r="AA100" s="8">
        <f>Capital_Investments!AA30</f>
        <v>0</v>
      </c>
      <c r="AB100" s="8">
        <f>Capital_Investments!AB30</f>
        <v>0</v>
      </c>
      <c r="AC100" s="8">
        <f>Capital_Investments!AC30</f>
        <v>0</v>
      </c>
      <c r="AD100" s="8">
        <f>Capital_Investments!AD30</f>
        <v>0</v>
      </c>
      <c r="AE100" s="8">
        <f>Capital_Investments!AE30</f>
        <v>0</v>
      </c>
      <c r="AF100" s="8">
        <f>Capital_Investments!AF30</f>
        <v>0</v>
      </c>
      <c r="AG100" s="8">
        <f>Capital_Investments!AG30</f>
        <v>0</v>
      </c>
      <c r="AH100" s="8">
        <f>Capital_Investments!AH30</f>
        <v>0</v>
      </c>
    </row>
    <row r="101" spans="1:34" x14ac:dyDescent="0.3">
      <c r="A101" s="1" t="s">
        <v>47</v>
      </c>
      <c r="B101" s="1" t="s">
        <v>85</v>
      </c>
      <c r="C101" s="8">
        <f>Capital_Investments!C31</f>
        <v>7.1717171717171704E-4</v>
      </c>
      <c r="D101" s="8">
        <f>Capital_Investments!D31</f>
        <v>0</v>
      </c>
      <c r="E101" s="8">
        <f>Capital_Investments!E31</f>
        <v>0</v>
      </c>
      <c r="F101" s="8">
        <f>Capital_Investments!F31</f>
        <v>0</v>
      </c>
      <c r="G101" s="8">
        <f>Capital_Investments!G31</f>
        <v>0</v>
      </c>
      <c r="H101" s="8">
        <f>Capital_Investments!H31</f>
        <v>0</v>
      </c>
      <c r="I101" s="8">
        <f>Capital_Investments!I31</f>
        <v>0</v>
      </c>
      <c r="J101" s="8">
        <f>Capital_Investments!J31</f>
        <v>0</v>
      </c>
      <c r="K101" s="8">
        <f>Capital_Investments!K31</f>
        <v>0</v>
      </c>
      <c r="L101" s="8">
        <f>Capital_Investments!L31</f>
        <v>0</v>
      </c>
      <c r="M101" s="8">
        <f>Capital_Investments!M31</f>
        <v>0</v>
      </c>
      <c r="N101" s="8">
        <f>Capital_Investments!N31</f>
        <v>0</v>
      </c>
      <c r="O101" s="8">
        <f>Capital_Investments!O31</f>
        <v>0</v>
      </c>
      <c r="P101" s="8">
        <f>Capital_Investments!P31</f>
        <v>0</v>
      </c>
      <c r="Q101" s="8">
        <f>Capital_Investments!Q31</f>
        <v>0</v>
      </c>
      <c r="R101" s="8">
        <f>Capital_Investments!R31</f>
        <v>0</v>
      </c>
      <c r="S101" s="8">
        <f>Capital_Investments!S31</f>
        <v>0</v>
      </c>
      <c r="T101" s="8">
        <f>Capital_Investments!T31</f>
        <v>0</v>
      </c>
      <c r="U101" s="8">
        <f>Capital_Investments!U31</f>
        <v>0</v>
      </c>
      <c r="V101" s="8">
        <f>Capital_Investments!V31</f>
        <v>0</v>
      </c>
      <c r="W101" s="8">
        <f>Capital_Investments!W31</f>
        <v>0</v>
      </c>
      <c r="X101" s="8">
        <f>Capital_Investments!X31</f>
        <v>0</v>
      </c>
      <c r="Y101" s="8">
        <f>Capital_Investments!Y31</f>
        <v>0</v>
      </c>
      <c r="Z101" s="8">
        <f>Capital_Investments!Z31</f>
        <v>0</v>
      </c>
      <c r="AA101" s="8">
        <f>Capital_Investments!AA31</f>
        <v>0</v>
      </c>
      <c r="AB101" s="8">
        <f>Capital_Investments!AB31</f>
        <v>0</v>
      </c>
      <c r="AC101" s="8">
        <f>Capital_Investments!AC31</f>
        <v>0</v>
      </c>
      <c r="AD101" s="8">
        <f>Capital_Investments!AD31</f>
        <v>0</v>
      </c>
      <c r="AE101" s="8">
        <f>Capital_Investments!AE31</f>
        <v>0</v>
      </c>
      <c r="AF101" s="8">
        <f>Capital_Investments!AF31</f>
        <v>0</v>
      </c>
      <c r="AG101" s="8">
        <f>Capital_Investments!AG31</f>
        <v>0</v>
      </c>
      <c r="AH101" s="8">
        <f>Capital_Investments!AH31</f>
        <v>0</v>
      </c>
    </row>
    <row r="102" spans="1:34" x14ac:dyDescent="0.3">
      <c r="A102" s="1" t="s">
        <v>93</v>
      </c>
      <c r="B102" s="1" t="s">
        <v>156</v>
      </c>
      <c r="C102" s="8">
        <f>Capital_Investments!C32</f>
        <v>0</v>
      </c>
      <c r="D102" s="8">
        <f>Capital_Investments!D32</f>
        <v>0</v>
      </c>
      <c r="E102" s="8">
        <f>Capital_Investments!E32</f>
        <v>0</v>
      </c>
      <c r="F102" s="8">
        <f>Capital_Investments!F32</f>
        <v>0</v>
      </c>
      <c r="G102" s="8">
        <f>Capital_Investments!G32</f>
        <v>0</v>
      </c>
      <c r="H102" s="8">
        <f>Capital_Investments!H32</f>
        <v>0</v>
      </c>
      <c r="I102" s="8">
        <f>Capital_Investments!I32</f>
        <v>0</v>
      </c>
      <c r="J102" s="8">
        <f>Capital_Investments!J32</f>
        <v>0</v>
      </c>
      <c r="K102" s="8">
        <f>Capital_Investments!K32</f>
        <v>0</v>
      </c>
      <c r="L102" s="8">
        <f>Capital_Investments!L32</f>
        <v>0</v>
      </c>
      <c r="M102" s="8">
        <f>Capital_Investments!M32</f>
        <v>0</v>
      </c>
      <c r="N102" s="8">
        <f>Capital_Investments!N32</f>
        <v>0</v>
      </c>
      <c r="O102" s="8">
        <f>Capital_Investments!O32</f>
        <v>0</v>
      </c>
      <c r="P102" s="8">
        <f>Capital_Investments!P32</f>
        <v>0</v>
      </c>
      <c r="Q102" s="8">
        <f>Capital_Investments!Q32</f>
        <v>0</v>
      </c>
      <c r="R102" s="8">
        <f>Capital_Investments!R32</f>
        <v>0</v>
      </c>
      <c r="S102" s="8">
        <f>Capital_Investments!S32</f>
        <v>0</v>
      </c>
      <c r="T102" s="8">
        <f>Capital_Investments!T32</f>
        <v>0</v>
      </c>
      <c r="U102" s="8">
        <f>Capital_Investments!U32</f>
        <v>0</v>
      </c>
      <c r="V102" s="8">
        <f>Capital_Investments!V32</f>
        <v>0</v>
      </c>
      <c r="W102" s="8">
        <f>Capital_Investments!W32</f>
        <v>0</v>
      </c>
      <c r="X102" s="8">
        <f>Capital_Investments!X32</f>
        <v>0</v>
      </c>
      <c r="Y102" s="8">
        <f>Capital_Investments!Y32</f>
        <v>0</v>
      </c>
      <c r="Z102" s="8">
        <f>Capital_Investments!Z32</f>
        <v>0</v>
      </c>
      <c r="AA102" s="8">
        <f>Capital_Investments!AA32</f>
        <v>0</v>
      </c>
      <c r="AB102" s="8">
        <f>Capital_Investments!AB32</f>
        <v>0</v>
      </c>
      <c r="AC102" s="8">
        <f>Capital_Investments!AC32</f>
        <v>0</v>
      </c>
      <c r="AD102" s="8">
        <f>Capital_Investments!AD32</f>
        <v>0</v>
      </c>
      <c r="AE102" s="8">
        <f>Capital_Investments!AE32</f>
        <v>0</v>
      </c>
      <c r="AF102" s="8">
        <f>Capital_Investments!AF32</f>
        <v>0</v>
      </c>
      <c r="AG102" s="8">
        <f>Capital_Investments!AG32</f>
        <v>0</v>
      </c>
      <c r="AH102" s="8">
        <f>Capital_Investments!AH32</f>
        <v>0</v>
      </c>
    </row>
    <row r="103" spans="1:34" x14ac:dyDescent="0.3">
      <c r="A103" s="1" t="s">
        <v>48</v>
      </c>
      <c r="B103" s="1" t="s">
        <v>104</v>
      </c>
      <c r="C103" s="8">
        <f>Capital_Investments!C33</f>
        <v>0</v>
      </c>
      <c r="D103" s="8">
        <f>Capital_Investments!D33</f>
        <v>0</v>
      </c>
      <c r="E103" s="8">
        <f>Capital_Investments!E33</f>
        <v>0</v>
      </c>
      <c r="F103" s="8">
        <f>Capital_Investments!F33</f>
        <v>0</v>
      </c>
      <c r="G103" s="8">
        <f>Capital_Investments!G33</f>
        <v>0</v>
      </c>
      <c r="H103" s="8">
        <f>Capital_Investments!H33</f>
        <v>0</v>
      </c>
      <c r="I103" s="8">
        <f>Capital_Investments!I33</f>
        <v>0</v>
      </c>
      <c r="J103" s="8">
        <f>Capital_Investments!J33</f>
        <v>0</v>
      </c>
      <c r="K103" s="8">
        <f>Capital_Investments!K33</f>
        <v>0</v>
      </c>
      <c r="L103" s="8">
        <f>Capital_Investments!L33</f>
        <v>0</v>
      </c>
      <c r="M103" s="8">
        <f>Capital_Investments!M33</f>
        <v>0</v>
      </c>
      <c r="N103" s="8">
        <f>Capital_Investments!N33</f>
        <v>0</v>
      </c>
      <c r="O103" s="8">
        <f>Capital_Investments!O33</f>
        <v>0</v>
      </c>
      <c r="P103" s="8">
        <f>Capital_Investments!P33</f>
        <v>0</v>
      </c>
      <c r="Q103" s="8">
        <f>Capital_Investments!Q33</f>
        <v>0</v>
      </c>
      <c r="R103" s="8">
        <f>Capital_Investments!R33</f>
        <v>0</v>
      </c>
      <c r="S103" s="8">
        <f>Capital_Investments!S33</f>
        <v>0</v>
      </c>
      <c r="T103" s="8">
        <f>Capital_Investments!T33</f>
        <v>0</v>
      </c>
      <c r="U103" s="8">
        <f>Capital_Investments!U33</f>
        <v>0</v>
      </c>
      <c r="V103" s="8">
        <f>Capital_Investments!V33</f>
        <v>0</v>
      </c>
      <c r="W103" s="8">
        <f>Capital_Investments!W33</f>
        <v>0</v>
      </c>
      <c r="X103" s="8">
        <f>Capital_Investments!X33</f>
        <v>0</v>
      </c>
      <c r="Y103" s="8">
        <f>Capital_Investments!Y33</f>
        <v>0</v>
      </c>
      <c r="Z103" s="8">
        <f>Capital_Investments!Z33</f>
        <v>0</v>
      </c>
      <c r="AA103" s="8">
        <f>Capital_Investments!AA33</f>
        <v>0</v>
      </c>
      <c r="AB103" s="8">
        <f>Capital_Investments!AB33</f>
        <v>0</v>
      </c>
      <c r="AC103" s="8">
        <f>Capital_Investments!AC33</f>
        <v>0</v>
      </c>
      <c r="AD103" s="8">
        <f>Capital_Investments!AD33</f>
        <v>0</v>
      </c>
      <c r="AE103" s="8">
        <f>Capital_Investments!AE33</f>
        <v>0</v>
      </c>
      <c r="AF103" s="8">
        <f>Capital_Investments!AF33</f>
        <v>0</v>
      </c>
      <c r="AG103" s="8">
        <f>Capital_Investments!AG33</f>
        <v>0</v>
      </c>
      <c r="AH103" s="8">
        <f>Capital_Investments!AH33</f>
        <v>0</v>
      </c>
    </row>
    <row r="104" spans="1:34" x14ac:dyDescent="0.3">
      <c r="A104" s="27" t="s">
        <v>16</v>
      </c>
      <c r="B104" s="27"/>
      <c r="C104" s="9">
        <v>2019</v>
      </c>
      <c r="D104" s="9">
        <v>2020</v>
      </c>
      <c r="E104" s="9">
        <v>2021</v>
      </c>
      <c r="F104" s="9">
        <v>2022</v>
      </c>
      <c r="G104" s="9">
        <v>2023</v>
      </c>
      <c r="H104" s="9">
        <v>2024</v>
      </c>
      <c r="I104" s="9">
        <v>2025</v>
      </c>
      <c r="J104" s="9">
        <v>2026</v>
      </c>
      <c r="K104" s="9">
        <v>2027</v>
      </c>
      <c r="L104" s="9">
        <v>2028</v>
      </c>
      <c r="M104" s="9">
        <v>2029</v>
      </c>
      <c r="N104" s="9">
        <v>2030</v>
      </c>
      <c r="O104" s="9">
        <v>2031</v>
      </c>
      <c r="P104" s="9">
        <v>2032</v>
      </c>
      <c r="Q104" s="9">
        <v>2033</v>
      </c>
      <c r="R104" s="9">
        <v>2034</v>
      </c>
      <c r="S104" s="9">
        <v>2035</v>
      </c>
      <c r="T104" s="9">
        <v>2036</v>
      </c>
      <c r="U104" s="9">
        <v>2037</v>
      </c>
      <c r="V104" s="9">
        <v>2038</v>
      </c>
      <c r="W104" s="9">
        <v>2039</v>
      </c>
      <c r="X104" s="9">
        <v>2040</v>
      </c>
      <c r="Y104" s="9">
        <v>2041</v>
      </c>
      <c r="Z104" s="9">
        <v>2042</v>
      </c>
      <c r="AA104" s="9">
        <v>2043</v>
      </c>
      <c r="AB104" s="9">
        <v>2044</v>
      </c>
      <c r="AC104" s="9">
        <v>2045</v>
      </c>
      <c r="AD104" s="9">
        <v>2046</v>
      </c>
      <c r="AE104" s="9">
        <v>2047</v>
      </c>
      <c r="AF104" s="9">
        <v>2048</v>
      </c>
      <c r="AG104" s="9">
        <v>2049</v>
      </c>
      <c r="AH104" s="9">
        <v>2050</v>
      </c>
    </row>
    <row r="105" spans="1:34" x14ac:dyDescent="0.3">
      <c r="A105" s="1" t="s">
        <v>23</v>
      </c>
      <c r="B105" s="1" t="s">
        <v>94</v>
      </c>
      <c r="C105" s="7">
        <f>C72*'Operation Life Time'!$E5</f>
        <v>0</v>
      </c>
      <c r="D105" s="7" cm="1">
        <f t="array" ref="D105">SUMPRODUCT(--($C$71:D$71&gt;D$104-'Operation Life Time'!$D$5),ET_Cost_of_ELCgen_InvestmentCos!$C72:'ET_Cost_of_ELCgen_InvestmentCos'!D72)*'Operation Life Time'!$E5</f>
        <v>0</v>
      </c>
      <c r="E105" s="7" cm="1">
        <f t="array" ref="E105">SUMPRODUCT(--($C$71:E$71&gt;E$104-'Operation Life Time'!$D$5),ET_Cost_of_ELCgen_InvestmentCos!$C72:'ET_Cost_of_ELCgen_InvestmentCos'!E72)*'Operation Life Time'!$E5</f>
        <v>0</v>
      </c>
      <c r="F105" s="7" cm="1">
        <f t="array" ref="F105">SUMPRODUCT(--($C$71:F$71&gt;F$104-'Operation Life Time'!$D$5),ET_Cost_of_ELCgen_InvestmentCos!$C72:'ET_Cost_of_ELCgen_InvestmentCos'!F72)*'Operation Life Time'!$E5</f>
        <v>0</v>
      </c>
      <c r="G105" s="7" cm="1">
        <f t="array" ref="G105">SUMPRODUCT(--($C$71:G$71&gt;G$104-'Operation Life Time'!$D$5),ET_Cost_of_ELCgen_InvestmentCos!$C72:'ET_Cost_of_ELCgen_InvestmentCos'!G72)*'Operation Life Time'!$E5</f>
        <v>0</v>
      </c>
      <c r="H105" s="7" cm="1">
        <f t="array" ref="H105">SUMPRODUCT(--($C$71:H$71&gt;H$104-'Operation Life Time'!$D$5),ET_Cost_of_ELCgen_InvestmentCos!$C72:'ET_Cost_of_ELCgen_InvestmentCos'!H72)*'Operation Life Time'!$E5</f>
        <v>0</v>
      </c>
      <c r="I105" s="7" cm="1">
        <f t="array" ref="I105">SUMPRODUCT(--($C$71:I$71&gt;I$104-'Operation Life Time'!$D$5),ET_Cost_of_ELCgen_InvestmentCos!$C72:'ET_Cost_of_ELCgen_InvestmentCos'!I72)*'Operation Life Time'!$E5</f>
        <v>0</v>
      </c>
      <c r="J105" s="7" cm="1">
        <f t="array" ref="J105">SUMPRODUCT(--($C$71:J$71&gt;J$104-'Operation Life Time'!$D$5),ET_Cost_of_ELCgen_InvestmentCos!$C72:'ET_Cost_of_ELCgen_InvestmentCos'!J72)*'Operation Life Time'!$E5</f>
        <v>0</v>
      </c>
      <c r="K105" s="7" cm="1">
        <f t="array" ref="K105">SUMPRODUCT(--($C$71:K$71&gt;K$104-'Operation Life Time'!$D$5),ET_Cost_of_ELCgen_InvestmentCos!$C72:'ET_Cost_of_ELCgen_InvestmentCos'!K72)*'Operation Life Time'!$E5</f>
        <v>0</v>
      </c>
      <c r="L105" s="7" cm="1">
        <f t="array" ref="L105">SUMPRODUCT(--($C$71:L$71&gt;L$104-'Operation Life Time'!$D$5),ET_Cost_of_ELCgen_InvestmentCos!$C72:'ET_Cost_of_ELCgen_InvestmentCos'!L72)*'Operation Life Time'!$E5</f>
        <v>0</v>
      </c>
      <c r="M105" s="7" cm="1">
        <f t="array" ref="M105">SUMPRODUCT(--($C$71:M$71&gt;M$104-'Operation Life Time'!$D$5),ET_Cost_of_ELCgen_InvestmentCos!$C72:'ET_Cost_of_ELCgen_InvestmentCos'!M72)*'Operation Life Time'!$E5</f>
        <v>0</v>
      </c>
      <c r="N105" s="7" cm="1">
        <f t="array" ref="N105">SUMPRODUCT(--($C$71:N$71&gt;N$104-'Operation Life Time'!$D$5),ET_Cost_of_ELCgen_InvestmentCos!$C72:'ET_Cost_of_ELCgen_InvestmentCos'!N72)*'Operation Life Time'!$E5</f>
        <v>0</v>
      </c>
      <c r="O105" s="7" cm="1">
        <f t="array" ref="O105">SUMPRODUCT(--($C$71:O$71&gt;O$104-'Operation Life Time'!$D$5),ET_Cost_of_ELCgen_InvestmentCos!$C72:'ET_Cost_of_ELCgen_InvestmentCos'!O72)*'Operation Life Time'!$E5</f>
        <v>0</v>
      </c>
      <c r="P105" s="7" cm="1">
        <f t="array" ref="P105">SUMPRODUCT(--($C$71:P$71&gt;P$104-'Operation Life Time'!$D$5),ET_Cost_of_ELCgen_InvestmentCos!$C72:'ET_Cost_of_ELCgen_InvestmentCos'!P72)*'Operation Life Time'!$E5</f>
        <v>0</v>
      </c>
      <c r="Q105" s="7" cm="1">
        <f t="array" ref="Q105">SUMPRODUCT(--($C$71:Q$71&gt;Q$104-'Operation Life Time'!$D$5),ET_Cost_of_ELCgen_InvestmentCos!$C72:'ET_Cost_of_ELCgen_InvestmentCos'!Q72)*'Operation Life Time'!$E5</f>
        <v>0</v>
      </c>
      <c r="R105" s="7" cm="1">
        <f t="array" ref="R105">SUMPRODUCT(--($C$71:R$71&gt;R$104-'Operation Life Time'!$D$5),ET_Cost_of_ELCgen_InvestmentCos!$C72:'ET_Cost_of_ELCgen_InvestmentCos'!R72)*'Operation Life Time'!$E5</f>
        <v>0</v>
      </c>
      <c r="S105" s="7" cm="1">
        <f t="array" ref="S105">SUMPRODUCT(--($C$71:S$71&gt;S$104-'Operation Life Time'!$D$5),ET_Cost_of_ELCgen_InvestmentCos!$C72:'ET_Cost_of_ELCgen_InvestmentCos'!S72)*'Operation Life Time'!$E5</f>
        <v>0</v>
      </c>
      <c r="T105" s="7" cm="1">
        <f t="array" ref="T105">SUMPRODUCT(--($C$71:T$71&gt;T$104-'Operation Life Time'!$D$5),ET_Cost_of_ELCgen_InvestmentCos!$C72:'ET_Cost_of_ELCgen_InvestmentCos'!T72)*'Operation Life Time'!$E5</f>
        <v>0</v>
      </c>
      <c r="U105" s="7" cm="1">
        <f t="array" ref="U105">SUMPRODUCT(--($C$71:U$71&gt;U$104-'Operation Life Time'!$D$5),ET_Cost_of_ELCgen_InvestmentCos!$C72:'ET_Cost_of_ELCgen_InvestmentCos'!U72)*'Operation Life Time'!$E5</f>
        <v>0</v>
      </c>
      <c r="V105" s="7" cm="1">
        <f t="array" ref="V105">SUMPRODUCT(--($C$71:V$71&gt;V$104-'Operation Life Time'!$D$5),ET_Cost_of_ELCgen_InvestmentCos!$C72:'ET_Cost_of_ELCgen_InvestmentCos'!V72)*'Operation Life Time'!$E5</f>
        <v>0</v>
      </c>
      <c r="W105" s="7" cm="1">
        <f t="array" ref="W105">SUMPRODUCT(--($C$71:W$71&gt;W$104-'Operation Life Time'!$D$5),ET_Cost_of_ELCgen_InvestmentCos!$C72:'ET_Cost_of_ELCgen_InvestmentCos'!W72)*'Operation Life Time'!$E5</f>
        <v>0</v>
      </c>
      <c r="X105" s="7" cm="1">
        <f t="array" ref="X105">SUMPRODUCT(--($C$71:X$71&gt;X$104-'Operation Life Time'!$D$5),ET_Cost_of_ELCgen_InvestmentCos!$C72:'ET_Cost_of_ELCgen_InvestmentCos'!X72)*'Operation Life Time'!$E5</f>
        <v>0</v>
      </c>
      <c r="Y105" s="7" cm="1">
        <f t="array" ref="Y105">SUMPRODUCT(--($C$71:Y$71&gt;Y$104-'Operation Life Time'!$D$5),ET_Cost_of_ELCgen_InvestmentCos!$C72:'ET_Cost_of_ELCgen_InvestmentCos'!Y72)*'Operation Life Time'!$E5</f>
        <v>0</v>
      </c>
      <c r="Z105" s="7" cm="1">
        <f t="array" ref="Z105">SUMPRODUCT(--($C$71:Z$71&gt;Z$104-'Operation Life Time'!$D$5),ET_Cost_of_ELCgen_InvestmentCos!$C72:'ET_Cost_of_ELCgen_InvestmentCos'!Z72)*'Operation Life Time'!$E5</f>
        <v>0</v>
      </c>
      <c r="AA105" s="7" cm="1">
        <f t="array" ref="AA105">SUMPRODUCT(--($C$71:AA$71&gt;AA$104-'Operation Life Time'!$D$5),ET_Cost_of_ELCgen_InvestmentCos!$C72:'ET_Cost_of_ELCgen_InvestmentCos'!AA72)*'Operation Life Time'!$E5</f>
        <v>0</v>
      </c>
      <c r="AB105" s="7" cm="1">
        <f t="array" ref="AB105">SUMPRODUCT(--($C$71:AB$71&gt;AB$104-'Operation Life Time'!$D$5),ET_Cost_of_ELCgen_InvestmentCos!$C72:'ET_Cost_of_ELCgen_InvestmentCos'!AB72)*'Operation Life Time'!$E5</f>
        <v>0</v>
      </c>
      <c r="AC105" s="7" cm="1">
        <f t="array" ref="AC105">SUMPRODUCT(--($C$71:AC$71&gt;AC$104-'Operation Life Time'!$D$5),ET_Cost_of_ELCgen_InvestmentCos!$C72:'ET_Cost_of_ELCgen_InvestmentCos'!AC72)*'Operation Life Time'!$E5</f>
        <v>0</v>
      </c>
      <c r="AD105" s="7" cm="1">
        <f t="array" ref="AD105">SUMPRODUCT(--($C$71:AD$71&gt;AD$104-'Operation Life Time'!$D$5),ET_Cost_of_ELCgen_InvestmentCos!$C72:'ET_Cost_of_ELCgen_InvestmentCos'!AD72)*'Operation Life Time'!$E5</f>
        <v>0</v>
      </c>
      <c r="AE105" s="7" cm="1">
        <f t="array" ref="AE105">SUMPRODUCT(--($C$71:AE$71&gt;AE$104-'Operation Life Time'!$D$5),ET_Cost_of_ELCgen_InvestmentCos!$C72:'ET_Cost_of_ELCgen_InvestmentCos'!AE72)*'Operation Life Time'!$E5</f>
        <v>0</v>
      </c>
      <c r="AF105" s="7" cm="1">
        <f t="array" ref="AF105">SUMPRODUCT(--($C$71:AF$71&gt;AF$104-'Operation Life Time'!$D$5),ET_Cost_of_ELCgen_InvestmentCos!$C72:'ET_Cost_of_ELCgen_InvestmentCos'!AF72)*'Operation Life Time'!$E5</f>
        <v>0</v>
      </c>
      <c r="AG105" s="7" cm="1">
        <f t="array" ref="AG105">SUMPRODUCT(--($C$71:AG$71&gt;AG$104-'Operation Life Time'!$D$5),ET_Cost_of_ELCgen_InvestmentCos!$C72:'ET_Cost_of_ELCgen_InvestmentCos'!AG72)*'Operation Life Time'!$E5</f>
        <v>0</v>
      </c>
      <c r="AH105" s="7" cm="1">
        <f t="array" ref="AH105">SUMPRODUCT(--($C$71:AH$71&gt;AH$104-'Operation Life Time'!$D$5),ET_Cost_of_ELCgen_InvestmentCos!$C72:'ET_Cost_of_ELCgen_InvestmentCos'!AH72)*'Operation Life Time'!$E5</f>
        <v>0</v>
      </c>
    </row>
    <row r="106" spans="1:34" x14ac:dyDescent="0.3">
      <c r="A106" s="1" t="s">
        <v>88</v>
      </c>
      <c r="B106" s="1" t="s">
        <v>155</v>
      </c>
      <c r="C106" s="7">
        <f>C73*'Operation Life Time'!$E6</f>
        <v>0</v>
      </c>
      <c r="D106" s="7" cm="1">
        <f t="array" ref="D106">SUMPRODUCT(--($C$71:D$71&gt;D$104-'Operation Life Time'!$D$5),ET_Cost_of_ELCgen_InvestmentCos!$C73:'ET_Cost_of_ELCgen_InvestmentCos'!D73)*'Operation Life Time'!$E6</f>
        <v>0</v>
      </c>
      <c r="E106" s="7" cm="1">
        <f t="array" ref="E106">SUMPRODUCT(--($C$71:E$71&gt;E$104-'Operation Life Time'!$D$5),ET_Cost_of_ELCgen_InvestmentCos!$C73:'ET_Cost_of_ELCgen_InvestmentCos'!E73)*'Operation Life Time'!$E6</f>
        <v>0</v>
      </c>
      <c r="F106" s="7" cm="1">
        <f t="array" ref="F106">SUMPRODUCT(--($C$71:F$71&gt;F$104-'Operation Life Time'!$D$5),ET_Cost_of_ELCgen_InvestmentCos!$C73:'ET_Cost_of_ELCgen_InvestmentCos'!F73)*'Operation Life Time'!$E6</f>
        <v>0</v>
      </c>
      <c r="G106" s="7" cm="1">
        <f t="array" ref="G106">SUMPRODUCT(--($C$71:G$71&gt;G$104-'Operation Life Time'!$D$5),ET_Cost_of_ELCgen_InvestmentCos!$C73:'ET_Cost_of_ELCgen_InvestmentCos'!G73)*'Operation Life Time'!$E6</f>
        <v>0</v>
      </c>
      <c r="H106" s="7" cm="1">
        <f t="array" ref="H106">SUMPRODUCT(--($C$71:H$71&gt;H$104-'Operation Life Time'!$D$5),ET_Cost_of_ELCgen_InvestmentCos!$C73:'ET_Cost_of_ELCgen_InvestmentCos'!H73)*'Operation Life Time'!$E6</f>
        <v>0</v>
      </c>
      <c r="I106" s="7" cm="1">
        <f t="array" ref="I106">SUMPRODUCT(--($C$71:I$71&gt;I$104-'Operation Life Time'!$D$5),ET_Cost_of_ELCgen_InvestmentCos!$C73:'ET_Cost_of_ELCgen_InvestmentCos'!I73)*'Operation Life Time'!$E6</f>
        <v>0</v>
      </c>
      <c r="J106" s="7" cm="1">
        <f t="array" ref="J106">SUMPRODUCT(--($C$71:J$71&gt;J$104-'Operation Life Time'!$D$5),ET_Cost_of_ELCgen_InvestmentCos!$C73:'ET_Cost_of_ELCgen_InvestmentCos'!J73)*'Operation Life Time'!$E6</f>
        <v>0</v>
      </c>
      <c r="K106" s="7" cm="1">
        <f t="array" ref="K106">SUMPRODUCT(--($C$71:K$71&gt;K$104-'Operation Life Time'!$D$5),ET_Cost_of_ELCgen_InvestmentCos!$C73:'ET_Cost_of_ELCgen_InvestmentCos'!K73)*'Operation Life Time'!$E6</f>
        <v>0</v>
      </c>
      <c r="L106" s="7" cm="1">
        <f t="array" ref="L106">SUMPRODUCT(--($C$71:L$71&gt;L$104-'Operation Life Time'!$D$5),ET_Cost_of_ELCgen_InvestmentCos!$C73:'ET_Cost_of_ELCgen_InvestmentCos'!L73)*'Operation Life Time'!$E6</f>
        <v>0</v>
      </c>
      <c r="M106" s="7" cm="1">
        <f t="array" ref="M106">SUMPRODUCT(--($C$71:M$71&gt;M$104-'Operation Life Time'!$D$5),ET_Cost_of_ELCgen_InvestmentCos!$C73:'ET_Cost_of_ELCgen_InvestmentCos'!M73)*'Operation Life Time'!$E6</f>
        <v>0</v>
      </c>
      <c r="N106" s="7" cm="1">
        <f t="array" ref="N106">SUMPRODUCT(--($C$71:N$71&gt;N$104-'Operation Life Time'!$D$5),ET_Cost_of_ELCgen_InvestmentCos!$C73:'ET_Cost_of_ELCgen_InvestmentCos'!N73)*'Operation Life Time'!$E6</f>
        <v>0</v>
      </c>
      <c r="O106" s="7" cm="1">
        <f t="array" ref="O106">SUMPRODUCT(--($C$71:O$71&gt;O$104-'Operation Life Time'!$D$5),ET_Cost_of_ELCgen_InvestmentCos!$C73:'ET_Cost_of_ELCgen_InvestmentCos'!O73)*'Operation Life Time'!$E6</f>
        <v>0</v>
      </c>
      <c r="P106" s="7" cm="1">
        <f t="array" ref="P106">SUMPRODUCT(--($C$71:P$71&gt;P$104-'Operation Life Time'!$D$5),ET_Cost_of_ELCgen_InvestmentCos!$C73:'ET_Cost_of_ELCgen_InvestmentCos'!P73)*'Operation Life Time'!$E6</f>
        <v>0</v>
      </c>
      <c r="Q106" s="7" cm="1">
        <f t="array" ref="Q106">SUMPRODUCT(--($C$71:Q$71&gt;Q$104-'Operation Life Time'!$D$5),ET_Cost_of_ELCgen_InvestmentCos!$C73:'ET_Cost_of_ELCgen_InvestmentCos'!Q73)*'Operation Life Time'!$E6</f>
        <v>0</v>
      </c>
      <c r="R106" s="7" cm="1">
        <f t="array" ref="R106">SUMPRODUCT(--($C$71:R$71&gt;R$104-'Operation Life Time'!$D$5),ET_Cost_of_ELCgen_InvestmentCos!$C73:'ET_Cost_of_ELCgen_InvestmentCos'!R73)*'Operation Life Time'!$E6</f>
        <v>0</v>
      </c>
      <c r="S106" s="7" cm="1">
        <f t="array" ref="S106">SUMPRODUCT(--($C$71:S$71&gt;S$104-'Operation Life Time'!$D$5),ET_Cost_of_ELCgen_InvestmentCos!$C73:'ET_Cost_of_ELCgen_InvestmentCos'!S73)*'Operation Life Time'!$E6</f>
        <v>0</v>
      </c>
      <c r="T106" s="7" cm="1">
        <f t="array" ref="T106">SUMPRODUCT(--($C$71:T$71&gt;T$104-'Operation Life Time'!$D$5),ET_Cost_of_ELCgen_InvestmentCos!$C73:'ET_Cost_of_ELCgen_InvestmentCos'!T73)*'Operation Life Time'!$E6</f>
        <v>0</v>
      </c>
      <c r="U106" s="7" cm="1">
        <f t="array" ref="U106">SUMPRODUCT(--($C$71:U$71&gt;U$104-'Operation Life Time'!$D$5),ET_Cost_of_ELCgen_InvestmentCos!$C73:'ET_Cost_of_ELCgen_InvestmentCos'!U73)*'Operation Life Time'!$E6</f>
        <v>0</v>
      </c>
      <c r="V106" s="7" cm="1">
        <f t="array" ref="V106">SUMPRODUCT(--($C$71:V$71&gt;V$104-'Operation Life Time'!$D$5),ET_Cost_of_ELCgen_InvestmentCos!$C73:'ET_Cost_of_ELCgen_InvestmentCos'!V73)*'Operation Life Time'!$E6</f>
        <v>0</v>
      </c>
      <c r="W106" s="7" cm="1">
        <f t="array" ref="W106">SUMPRODUCT(--($C$71:W$71&gt;W$104-'Operation Life Time'!$D$5),ET_Cost_of_ELCgen_InvestmentCos!$C73:'ET_Cost_of_ELCgen_InvestmentCos'!W73)*'Operation Life Time'!$E6</f>
        <v>0</v>
      </c>
      <c r="X106" s="7" cm="1">
        <f t="array" ref="X106">SUMPRODUCT(--($C$71:X$71&gt;X$104-'Operation Life Time'!$D$5),ET_Cost_of_ELCgen_InvestmentCos!$C73:'ET_Cost_of_ELCgen_InvestmentCos'!X73)*'Operation Life Time'!$E6</f>
        <v>0</v>
      </c>
      <c r="Y106" s="7" cm="1">
        <f t="array" ref="Y106">SUMPRODUCT(--($C$71:Y$71&gt;Y$104-'Operation Life Time'!$D$5),ET_Cost_of_ELCgen_InvestmentCos!$C73:'ET_Cost_of_ELCgen_InvestmentCos'!Y73)*'Operation Life Time'!$E6</f>
        <v>0</v>
      </c>
      <c r="Z106" s="7" cm="1">
        <f t="array" ref="Z106">SUMPRODUCT(--($C$71:Z$71&gt;Z$104-'Operation Life Time'!$D$5),ET_Cost_of_ELCgen_InvestmentCos!$C73:'ET_Cost_of_ELCgen_InvestmentCos'!Z73)*'Operation Life Time'!$E6</f>
        <v>0</v>
      </c>
      <c r="AA106" s="7" cm="1">
        <f t="array" ref="AA106">SUMPRODUCT(--($C$71:AA$71&gt;AA$104-'Operation Life Time'!$D$5),ET_Cost_of_ELCgen_InvestmentCos!$C73:'ET_Cost_of_ELCgen_InvestmentCos'!AA73)*'Operation Life Time'!$E6</f>
        <v>0</v>
      </c>
      <c r="AB106" s="7" cm="1">
        <f t="array" ref="AB106">SUMPRODUCT(--($C$71:AB$71&gt;AB$104-'Operation Life Time'!$D$5),ET_Cost_of_ELCgen_InvestmentCos!$C73:'ET_Cost_of_ELCgen_InvestmentCos'!AB73)*'Operation Life Time'!$E6</f>
        <v>0</v>
      </c>
      <c r="AC106" s="7" cm="1">
        <f t="array" ref="AC106">SUMPRODUCT(--($C$71:AC$71&gt;AC$104-'Operation Life Time'!$D$5),ET_Cost_of_ELCgen_InvestmentCos!$C73:'ET_Cost_of_ELCgen_InvestmentCos'!AC73)*'Operation Life Time'!$E6</f>
        <v>0</v>
      </c>
      <c r="AD106" s="7" cm="1">
        <f t="array" ref="AD106">SUMPRODUCT(--($C$71:AD$71&gt;AD$104-'Operation Life Time'!$D$5),ET_Cost_of_ELCgen_InvestmentCos!$C73:'ET_Cost_of_ELCgen_InvestmentCos'!AD73)*'Operation Life Time'!$E6</f>
        <v>0</v>
      </c>
      <c r="AE106" s="7" cm="1">
        <f t="array" ref="AE106">SUMPRODUCT(--($C$71:AE$71&gt;AE$104-'Operation Life Time'!$D$5),ET_Cost_of_ELCgen_InvestmentCos!$C73:'ET_Cost_of_ELCgen_InvestmentCos'!AE73)*'Operation Life Time'!$E6</f>
        <v>0</v>
      </c>
      <c r="AF106" s="7" cm="1">
        <f t="array" ref="AF106">SUMPRODUCT(--($C$71:AF$71&gt;AF$104-'Operation Life Time'!$D$5),ET_Cost_of_ELCgen_InvestmentCos!$C73:'ET_Cost_of_ELCgen_InvestmentCos'!AF73)*'Operation Life Time'!$E6</f>
        <v>0</v>
      </c>
      <c r="AG106" s="7" cm="1">
        <f t="array" ref="AG106">SUMPRODUCT(--($C$71:AG$71&gt;AG$104-'Operation Life Time'!$D$5),ET_Cost_of_ELCgen_InvestmentCos!$C73:'ET_Cost_of_ELCgen_InvestmentCos'!AG73)*'Operation Life Time'!$E6</f>
        <v>0</v>
      </c>
      <c r="AH106" s="7" cm="1">
        <f t="array" ref="AH106">SUMPRODUCT(--($C$71:AH$71&gt;AH$104-'Operation Life Time'!$D$5),ET_Cost_of_ELCgen_InvestmentCos!$C73:'ET_Cost_of_ELCgen_InvestmentCos'!AH73)*'Operation Life Time'!$E6</f>
        <v>0</v>
      </c>
    </row>
    <row r="107" spans="1:34" x14ac:dyDescent="0.3">
      <c r="A107" s="1" t="s">
        <v>89</v>
      </c>
      <c r="B107" s="1" t="s">
        <v>95</v>
      </c>
      <c r="C107" s="7">
        <f>C74*'Operation Life Time'!$E7</f>
        <v>0</v>
      </c>
      <c r="D107" s="7" cm="1">
        <f t="array" ref="D107">SUMPRODUCT(--($C$71:D$71&gt;D$104-'Operation Life Time'!$D$5),ET_Cost_of_ELCgen_InvestmentCos!$C74:'ET_Cost_of_ELCgen_InvestmentCos'!D74)*'Operation Life Time'!$E7</f>
        <v>0</v>
      </c>
      <c r="E107" s="7" cm="1">
        <f t="array" ref="E107">SUMPRODUCT(--($C$71:E$71&gt;E$104-'Operation Life Time'!$D$5),ET_Cost_of_ELCgen_InvestmentCos!$C74:'ET_Cost_of_ELCgen_InvestmentCos'!E74)*'Operation Life Time'!$E7</f>
        <v>0</v>
      </c>
      <c r="F107" s="7" cm="1">
        <f t="array" ref="F107">SUMPRODUCT(--($C$71:F$71&gt;F$104-'Operation Life Time'!$D$5),ET_Cost_of_ELCgen_InvestmentCos!$C74:'ET_Cost_of_ELCgen_InvestmentCos'!F74)*'Operation Life Time'!$E7</f>
        <v>0</v>
      </c>
      <c r="G107" s="7" cm="1">
        <f t="array" ref="G107">SUMPRODUCT(--($C$71:G$71&gt;G$104-'Operation Life Time'!$D$5),ET_Cost_of_ELCgen_InvestmentCos!$C74:'ET_Cost_of_ELCgen_InvestmentCos'!G74)*'Operation Life Time'!$E7</f>
        <v>0</v>
      </c>
      <c r="H107" s="7" cm="1">
        <f t="array" ref="H107">SUMPRODUCT(--($C$71:H$71&gt;H$104-'Operation Life Time'!$D$5),ET_Cost_of_ELCgen_InvestmentCos!$C74:'ET_Cost_of_ELCgen_InvestmentCos'!H74)*'Operation Life Time'!$E7</f>
        <v>0</v>
      </c>
      <c r="I107" s="7" cm="1">
        <f t="array" ref="I107">SUMPRODUCT(--($C$71:I$71&gt;I$104-'Operation Life Time'!$D$5),ET_Cost_of_ELCgen_InvestmentCos!$C74:'ET_Cost_of_ELCgen_InvestmentCos'!I74)*'Operation Life Time'!$E7</f>
        <v>0</v>
      </c>
      <c r="J107" s="7" cm="1">
        <f t="array" ref="J107">SUMPRODUCT(--($C$71:J$71&gt;J$104-'Operation Life Time'!$D$5),ET_Cost_of_ELCgen_InvestmentCos!$C74:'ET_Cost_of_ELCgen_InvestmentCos'!J74)*'Operation Life Time'!$E7</f>
        <v>0</v>
      </c>
      <c r="K107" s="7" cm="1">
        <f t="array" ref="K107">SUMPRODUCT(--($C$71:K$71&gt;K$104-'Operation Life Time'!$D$5),ET_Cost_of_ELCgen_InvestmentCos!$C74:'ET_Cost_of_ELCgen_InvestmentCos'!K74)*'Operation Life Time'!$E7</f>
        <v>0</v>
      </c>
      <c r="L107" s="7" cm="1">
        <f t="array" ref="L107">SUMPRODUCT(--($C$71:L$71&gt;L$104-'Operation Life Time'!$D$5),ET_Cost_of_ELCgen_InvestmentCos!$C74:'ET_Cost_of_ELCgen_InvestmentCos'!L74)*'Operation Life Time'!$E7</f>
        <v>0</v>
      </c>
      <c r="M107" s="7" cm="1">
        <f t="array" ref="M107">SUMPRODUCT(--($C$71:M$71&gt;M$104-'Operation Life Time'!$D$5),ET_Cost_of_ELCgen_InvestmentCos!$C74:'ET_Cost_of_ELCgen_InvestmentCos'!M74)*'Operation Life Time'!$E7</f>
        <v>0</v>
      </c>
      <c r="N107" s="7" cm="1">
        <f t="array" ref="N107">SUMPRODUCT(--($C$71:N$71&gt;N$104-'Operation Life Time'!$D$5),ET_Cost_of_ELCgen_InvestmentCos!$C74:'ET_Cost_of_ELCgen_InvestmentCos'!N74)*'Operation Life Time'!$E7</f>
        <v>0</v>
      </c>
      <c r="O107" s="7" cm="1">
        <f t="array" ref="O107">SUMPRODUCT(--($C$71:O$71&gt;O$104-'Operation Life Time'!$D$5),ET_Cost_of_ELCgen_InvestmentCos!$C74:'ET_Cost_of_ELCgen_InvestmentCos'!O74)*'Operation Life Time'!$E7</f>
        <v>0</v>
      </c>
      <c r="P107" s="7" cm="1">
        <f t="array" ref="P107">SUMPRODUCT(--($C$71:P$71&gt;P$104-'Operation Life Time'!$D$5),ET_Cost_of_ELCgen_InvestmentCos!$C74:'ET_Cost_of_ELCgen_InvestmentCos'!P74)*'Operation Life Time'!$E7</f>
        <v>0</v>
      </c>
      <c r="Q107" s="7" cm="1">
        <f t="array" ref="Q107">SUMPRODUCT(--($C$71:Q$71&gt;Q$104-'Operation Life Time'!$D$5),ET_Cost_of_ELCgen_InvestmentCos!$C74:'ET_Cost_of_ELCgen_InvestmentCos'!Q74)*'Operation Life Time'!$E7</f>
        <v>0</v>
      </c>
      <c r="R107" s="7" cm="1">
        <f t="array" ref="R107">SUMPRODUCT(--($C$71:R$71&gt;R$104-'Operation Life Time'!$D$5),ET_Cost_of_ELCgen_InvestmentCos!$C74:'ET_Cost_of_ELCgen_InvestmentCos'!R74)*'Operation Life Time'!$E7</f>
        <v>0</v>
      </c>
      <c r="S107" s="7" cm="1">
        <f t="array" ref="S107">SUMPRODUCT(--($C$71:S$71&gt;S$104-'Operation Life Time'!$D$5),ET_Cost_of_ELCgen_InvestmentCos!$C74:'ET_Cost_of_ELCgen_InvestmentCos'!S74)*'Operation Life Time'!$E7</f>
        <v>79.665928653183485</v>
      </c>
      <c r="T107" s="7" cm="1">
        <f t="array" ref="T107">SUMPRODUCT(--($C$71:T$71&gt;T$104-'Operation Life Time'!$D$5),ET_Cost_of_ELCgen_InvestmentCos!$C74:'ET_Cost_of_ELCgen_InvestmentCos'!T74)*'Operation Life Time'!$E7</f>
        <v>79.665928653183485</v>
      </c>
      <c r="U107" s="7" cm="1">
        <f t="array" ref="U107">SUMPRODUCT(--($C$71:U$71&gt;U$104-'Operation Life Time'!$D$5),ET_Cost_of_ELCgen_InvestmentCos!$C74:'ET_Cost_of_ELCgen_InvestmentCos'!U74)*'Operation Life Time'!$E7</f>
        <v>79.665928653183485</v>
      </c>
      <c r="V107" s="7" cm="1">
        <f t="array" ref="V107">SUMPRODUCT(--($C$71:V$71&gt;V$104-'Operation Life Time'!$D$5),ET_Cost_of_ELCgen_InvestmentCos!$C74:'ET_Cost_of_ELCgen_InvestmentCos'!V74)*'Operation Life Time'!$E7</f>
        <v>79.665928653183485</v>
      </c>
      <c r="W107" s="7" cm="1">
        <f t="array" ref="W107">SUMPRODUCT(--($C$71:W$71&gt;W$104-'Operation Life Time'!$D$5),ET_Cost_of_ELCgen_InvestmentCos!$C74:'ET_Cost_of_ELCgen_InvestmentCos'!W74)*'Operation Life Time'!$E7</f>
        <v>79.665928653183485</v>
      </c>
      <c r="X107" s="7" cm="1">
        <f t="array" ref="X107">SUMPRODUCT(--($C$71:X$71&gt;X$104-'Operation Life Time'!$D$5),ET_Cost_of_ELCgen_InvestmentCos!$C74:'ET_Cost_of_ELCgen_InvestmentCos'!X74)*'Operation Life Time'!$E7</f>
        <v>79.665928653183485</v>
      </c>
      <c r="Y107" s="7" cm="1">
        <f t="array" ref="Y107">SUMPRODUCT(--($C$71:Y$71&gt;Y$104-'Operation Life Time'!$D$5),ET_Cost_of_ELCgen_InvestmentCos!$C74:'ET_Cost_of_ELCgen_InvestmentCos'!Y74)*'Operation Life Time'!$E7</f>
        <v>79.665928653183485</v>
      </c>
      <c r="Z107" s="7" cm="1">
        <f t="array" ref="Z107">SUMPRODUCT(--($C$71:Z$71&gt;Z$104-'Operation Life Time'!$D$5),ET_Cost_of_ELCgen_InvestmentCos!$C74:'ET_Cost_of_ELCgen_InvestmentCos'!Z74)*'Operation Life Time'!$E7</f>
        <v>79.665928653183485</v>
      </c>
      <c r="AA107" s="7" cm="1">
        <f t="array" ref="AA107">SUMPRODUCT(--($C$71:AA$71&gt;AA$104-'Operation Life Time'!$D$5),ET_Cost_of_ELCgen_InvestmentCos!$C74:'ET_Cost_of_ELCgen_InvestmentCos'!AA74)*'Operation Life Time'!$E7</f>
        <v>79.665928653183485</v>
      </c>
      <c r="AB107" s="7" cm="1">
        <f t="array" ref="AB107">SUMPRODUCT(--($C$71:AB$71&gt;AB$104-'Operation Life Time'!$D$5),ET_Cost_of_ELCgen_InvestmentCos!$C74:'ET_Cost_of_ELCgen_InvestmentCos'!AB74)*'Operation Life Time'!$E7</f>
        <v>79.665928653183485</v>
      </c>
      <c r="AC107" s="7" cm="1">
        <f t="array" ref="AC107">SUMPRODUCT(--($C$71:AC$71&gt;AC$104-'Operation Life Time'!$D$5),ET_Cost_of_ELCgen_InvestmentCos!$C74:'ET_Cost_of_ELCgen_InvestmentCos'!AC74)*'Operation Life Time'!$E7</f>
        <v>79.665928653183485</v>
      </c>
      <c r="AD107" s="7" cm="1">
        <f t="array" ref="AD107">SUMPRODUCT(--($C$71:AD$71&gt;AD$104-'Operation Life Time'!$D$5),ET_Cost_of_ELCgen_InvestmentCos!$C74:'ET_Cost_of_ELCgen_InvestmentCos'!AD74)*'Operation Life Time'!$E7</f>
        <v>79.665928653183485</v>
      </c>
      <c r="AE107" s="7" cm="1">
        <f t="array" ref="AE107">SUMPRODUCT(--($C$71:AE$71&gt;AE$104-'Operation Life Time'!$D$5),ET_Cost_of_ELCgen_InvestmentCos!$C74:'ET_Cost_of_ELCgen_InvestmentCos'!AE74)*'Operation Life Time'!$E7</f>
        <v>79.665928653183485</v>
      </c>
      <c r="AF107" s="7" cm="1">
        <f t="array" ref="AF107">SUMPRODUCT(--($C$71:AF$71&gt;AF$104-'Operation Life Time'!$D$5),ET_Cost_of_ELCgen_InvestmentCos!$C74:'ET_Cost_of_ELCgen_InvestmentCos'!AF74)*'Operation Life Time'!$E7</f>
        <v>79.665928653183485</v>
      </c>
      <c r="AG107" s="7" cm="1">
        <f t="array" ref="AG107">SUMPRODUCT(--($C$71:AG$71&gt;AG$104-'Operation Life Time'!$D$5),ET_Cost_of_ELCgen_InvestmentCos!$C74:'ET_Cost_of_ELCgen_InvestmentCos'!AG74)*'Operation Life Time'!$E7</f>
        <v>79.665928653183485</v>
      </c>
      <c r="AH107" s="7" cm="1">
        <f t="array" ref="AH107">SUMPRODUCT(--($C$71:AH$71&gt;AH$104-'Operation Life Time'!$D$5),ET_Cost_of_ELCgen_InvestmentCos!$C74:'ET_Cost_of_ELCgen_InvestmentCos'!AH74)*'Operation Life Time'!$E7</f>
        <v>79.665928653183485</v>
      </c>
    </row>
    <row r="108" spans="1:34" x14ac:dyDescent="0.3">
      <c r="A108" s="1" t="s">
        <v>90</v>
      </c>
      <c r="B108" s="1" t="s">
        <v>96</v>
      </c>
      <c r="C108" s="7">
        <f>C75*'Operation Life Time'!$E8</f>
        <v>0</v>
      </c>
      <c r="D108" s="7" cm="1">
        <f t="array" ref="D108">SUMPRODUCT(--($C$71:D$71&gt;D$104-'Operation Life Time'!$D$5),ET_Cost_of_ELCgen_InvestmentCos!$C75:'ET_Cost_of_ELCgen_InvestmentCos'!D75)*'Operation Life Time'!$E8</f>
        <v>0</v>
      </c>
      <c r="E108" s="7" cm="1">
        <f t="array" ref="E108">SUMPRODUCT(--($C$71:E$71&gt;E$104-'Operation Life Time'!$D$5),ET_Cost_of_ELCgen_InvestmentCos!$C75:'ET_Cost_of_ELCgen_InvestmentCos'!E75)*'Operation Life Time'!$E8</f>
        <v>0</v>
      </c>
      <c r="F108" s="7" cm="1">
        <f t="array" ref="F108">SUMPRODUCT(--($C$71:F$71&gt;F$104-'Operation Life Time'!$D$5),ET_Cost_of_ELCgen_InvestmentCos!$C75:'ET_Cost_of_ELCgen_InvestmentCos'!F75)*'Operation Life Time'!$E8</f>
        <v>0</v>
      </c>
      <c r="G108" s="7" cm="1">
        <f t="array" ref="G108">SUMPRODUCT(--($C$71:G$71&gt;G$104-'Operation Life Time'!$D$5),ET_Cost_of_ELCgen_InvestmentCos!$C75:'ET_Cost_of_ELCgen_InvestmentCos'!G75)*'Operation Life Time'!$E8</f>
        <v>0</v>
      </c>
      <c r="H108" s="7" cm="1">
        <f t="array" ref="H108">SUMPRODUCT(--($C$71:H$71&gt;H$104-'Operation Life Time'!$D$5),ET_Cost_of_ELCgen_InvestmentCos!$C75:'ET_Cost_of_ELCgen_InvestmentCos'!H75)*'Operation Life Time'!$E8</f>
        <v>0</v>
      </c>
      <c r="I108" s="7" cm="1">
        <f t="array" ref="I108">SUMPRODUCT(--($C$71:I$71&gt;I$104-'Operation Life Time'!$D$5),ET_Cost_of_ELCgen_InvestmentCos!$C75:'ET_Cost_of_ELCgen_InvestmentCos'!I75)*'Operation Life Time'!$E8</f>
        <v>0</v>
      </c>
      <c r="J108" s="7" cm="1">
        <f t="array" ref="J108">SUMPRODUCT(--($C$71:J$71&gt;J$104-'Operation Life Time'!$D$5),ET_Cost_of_ELCgen_InvestmentCos!$C75:'ET_Cost_of_ELCgen_InvestmentCos'!J75)*'Operation Life Time'!$E8</f>
        <v>0</v>
      </c>
      <c r="K108" s="7" cm="1">
        <f t="array" ref="K108">SUMPRODUCT(--($C$71:K$71&gt;K$104-'Operation Life Time'!$D$5),ET_Cost_of_ELCgen_InvestmentCos!$C75:'ET_Cost_of_ELCgen_InvestmentCos'!K75)*'Operation Life Time'!$E8</f>
        <v>0</v>
      </c>
      <c r="L108" s="7" cm="1">
        <f t="array" ref="L108">SUMPRODUCT(--($C$71:L$71&gt;L$104-'Operation Life Time'!$D$5),ET_Cost_of_ELCgen_InvestmentCos!$C75:'ET_Cost_of_ELCgen_InvestmentCos'!L75)*'Operation Life Time'!$E8</f>
        <v>0</v>
      </c>
      <c r="M108" s="7" cm="1">
        <f t="array" ref="M108">SUMPRODUCT(--($C$71:M$71&gt;M$104-'Operation Life Time'!$D$5),ET_Cost_of_ELCgen_InvestmentCos!$C75:'ET_Cost_of_ELCgen_InvestmentCos'!M75)*'Operation Life Time'!$E8</f>
        <v>0</v>
      </c>
      <c r="N108" s="7" cm="1">
        <f t="array" ref="N108">SUMPRODUCT(--($C$71:N$71&gt;N$104-'Operation Life Time'!$D$5),ET_Cost_of_ELCgen_InvestmentCos!$C75:'ET_Cost_of_ELCgen_InvestmentCos'!N75)*'Operation Life Time'!$E8</f>
        <v>0</v>
      </c>
      <c r="O108" s="7" cm="1">
        <f t="array" ref="O108">SUMPRODUCT(--($C$71:O$71&gt;O$104-'Operation Life Time'!$D$5),ET_Cost_of_ELCgen_InvestmentCos!$C75:'ET_Cost_of_ELCgen_InvestmentCos'!O75)*'Operation Life Time'!$E8</f>
        <v>0</v>
      </c>
      <c r="P108" s="7" cm="1">
        <f t="array" ref="P108">SUMPRODUCT(--($C$71:P$71&gt;P$104-'Operation Life Time'!$D$5),ET_Cost_of_ELCgen_InvestmentCos!$C75:'ET_Cost_of_ELCgen_InvestmentCos'!P75)*'Operation Life Time'!$E8</f>
        <v>0</v>
      </c>
      <c r="Q108" s="7" cm="1">
        <f t="array" ref="Q108">SUMPRODUCT(--($C$71:Q$71&gt;Q$104-'Operation Life Time'!$D$5),ET_Cost_of_ELCgen_InvestmentCos!$C75:'ET_Cost_of_ELCgen_InvestmentCos'!Q75)*'Operation Life Time'!$E8</f>
        <v>0</v>
      </c>
      <c r="R108" s="7" cm="1">
        <f t="array" ref="R108">SUMPRODUCT(--($C$71:R$71&gt;R$104-'Operation Life Time'!$D$5),ET_Cost_of_ELCgen_InvestmentCos!$C75:'ET_Cost_of_ELCgen_InvestmentCos'!R75)*'Operation Life Time'!$E8</f>
        <v>0</v>
      </c>
      <c r="S108" s="7" cm="1">
        <f t="array" ref="S108">SUMPRODUCT(--($C$71:S$71&gt;S$104-'Operation Life Time'!$D$5),ET_Cost_of_ELCgen_InvestmentCos!$C75:'ET_Cost_of_ELCgen_InvestmentCos'!S75)*'Operation Life Time'!$E8</f>
        <v>0</v>
      </c>
      <c r="T108" s="7" cm="1">
        <f t="array" ref="T108">SUMPRODUCT(--($C$71:T$71&gt;T$104-'Operation Life Time'!$D$5),ET_Cost_of_ELCgen_InvestmentCos!$C75:'ET_Cost_of_ELCgen_InvestmentCos'!T75)*'Operation Life Time'!$E8</f>
        <v>0</v>
      </c>
      <c r="U108" s="7" cm="1">
        <f t="array" ref="U108">SUMPRODUCT(--($C$71:U$71&gt;U$104-'Operation Life Time'!$D$5),ET_Cost_of_ELCgen_InvestmentCos!$C75:'ET_Cost_of_ELCgen_InvestmentCos'!U75)*'Operation Life Time'!$E8</f>
        <v>0</v>
      </c>
      <c r="V108" s="7" cm="1">
        <f t="array" ref="V108">SUMPRODUCT(--($C$71:V$71&gt;V$104-'Operation Life Time'!$D$5),ET_Cost_of_ELCgen_InvestmentCos!$C75:'ET_Cost_of_ELCgen_InvestmentCos'!V75)*'Operation Life Time'!$E8</f>
        <v>0</v>
      </c>
      <c r="W108" s="7" cm="1">
        <f t="array" ref="W108">SUMPRODUCT(--($C$71:W$71&gt;W$104-'Operation Life Time'!$D$5),ET_Cost_of_ELCgen_InvestmentCos!$C75:'ET_Cost_of_ELCgen_InvestmentCos'!W75)*'Operation Life Time'!$E8</f>
        <v>0</v>
      </c>
      <c r="X108" s="7" cm="1">
        <f t="array" ref="X108">SUMPRODUCT(--($C$71:X$71&gt;X$104-'Operation Life Time'!$D$5),ET_Cost_of_ELCgen_InvestmentCos!$C75:'ET_Cost_of_ELCgen_InvestmentCos'!X75)*'Operation Life Time'!$E8</f>
        <v>0</v>
      </c>
      <c r="Y108" s="7" cm="1">
        <f t="array" ref="Y108">SUMPRODUCT(--($C$71:Y$71&gt;Y$104-'Operation Life Time'!$D$5),ET_Cost_of_ELCgen_InvestmentCos!$C75:'ET_Cost_of_ELCgen_InvestmentCos'!Y75)*'Operation Life Time'!$E8</f>
        <v>0</v>
      </c>
      <c r="Z108" s="7" cm="1">
        <f t="array" ref="Z108">SUMPRODUCT(--($C$71:Z$71&gt;Z$104-'Operation Life Time'!$D$5),ET_Cost_of_ELCgen_InvestmentCos!$C75:'ET_Cost_of_ELCgen_InvestmentCos'!Z75)*'Operation Life Time'!$E8</f>
        <v>0</v>
      </c>
      <c r="AA108" s="7" cm="1">
        <f t="array" ref="AA108">SUMPRODUCT(--($C$71:AA$71&gt;AA$104-'Operation Life Time'!$D$5),ET_Cost_of_ELCgen_InvestmentCos!$C75:'ET_Cost_of_ELCgen_InvestmentCos'!AA75)*'Operation Life Time'!$E8</f>
        <v>0</v>
      </c>
      <c r="AB108" s="7" cm="1">
        <f t="array" ref="AB108">SUMPRODUCT(--($C$71:AB$71&gt;AB$104-'Operation Life Time'!$D$5),ET_Cost_of_ELCgen_InvestmentCos!$C75:'ET_Cost_of_ELCgen_InvestmentCos'!AB75)*'Operation Life Time'!$E8</f>
        <v>0</v>
      </c>
      <c r="AC108" s="7" cm="1">
        <f t="array" ref="AC108">SUMPRODUCT(--($C$71:AC$71&gt;AC$104-'Operation Life Time'!$D$5),ET_Cost_of_ELCgen_InvestmentCos!$C75:'ET_Cost_of_ELCgen_InvestmentCos'!AC75)*'Operation Life Time'!$E8</f>
        <v>0</v>
      </c>
      <c r="AD108" s="7" cm="1">
        <f t="array" ref="AD108">SUMPRODUCT(--($C$71:AD$71&gt;AD$104-'Operation Life Time'!$D$5),ET_Cost_of_ELCgen_InvestmentCos!$C75:'ET_Cost_of_ELCgen_InvestmentCos'!AD75)*'Operation Life Time'!$E8</f>
        <v>109.02439222614588</v>
      </c>
      <c r="AE108" s="7" cm="1">
        <f t="array" ref="AE108">SUMPRODUCT(--($C$71:AE$71&gt;AE$104-'Operation Life Time'!$D$5),ET_Cost_of_ELCgen_InvestmentCos!$C75:'ET_Cost_of_ELCgen_InvestmentCos'!AE75)*'Operation Life Time'!$E8</f>
        <v>109.02439222614588</v>
      </c>
      <c r="AF108" s="7" cm="1">
        <f t="array" ref="AF108">SUMPRODUCT(--($C$71:AF$71&gt;AF$104-'Operation Life Time'!$D$5),ET_Cost_of_ELCgen_InvestmentCos!$C75:'ET_Cost_of_ELCgen_InvestmentCos'!AF75)*'Operation Life Time'!$E8</f>
        <v>109.02439222614588</v>
      </c>
      <c r="AG108" s="7" cm="1">
        <f t="array" ref="AG108">SUMPRODUCT(--($C$71:AG$71&gt;AG$104-'Operation Life Time'!$D$5),ET_Cost_of_ELCgen_InvestmentCos!$C75:'ET_Cost_of_ELCgen_InvestmentCos'!AG75)*'Operation Life Time'!$E8</f>
        <v>218.50120649544004</v>
      </c>
      <c r="AH108" s="7" cm="1">
        <f t="array" ref="AH108">SUMPRODUCT(--($C$71:AH$71&gt;AH$104-'Operation Life Time'!$D$5),ET_Cost_of_ELCgen_InvestmentCos!$C75:'ET_Cost_of_ELCgen_InvestmentCos'!AH75)*'Operation Life Time'!$E8</f>
        <v>223.05240827094286</v>
      </c>
    </row>
    <row r="109" spans="1:34" x14ac:dyDescent="0.3">
      <c r="A109" s="1" t="s">
        <v>24</v>
      </c>
      <c r="B109" s="1" t="s">
        <v>54</v>
      </c>
      <c r="C109" s="7">
        <f>C76*'Operation Life Time'!$E9</f>
        <v>0</v>
      </c>
      <c r="D109" s="7" cm="1">
        <f t="array" ref="D109">SUMPRODUCT(--($C$71:D$71&gt;D$104-'Operation Life Time'!$D$5),ET_Cost_of_ELCgen_InvestmentCos!$C76:'ET_Cost_of_ELCgen_InvestmentCos'!D76)*'Operation Life Time'!$E9</f>
        <v>0</v>
      </c>
      <c r="E109" s="7" cm="1">
        <f t="array" ref="E109">SUMPRODUCT(--($C$71:E$71&gt;E$104-'Operation Life Time'!$D$5),ET_Cost_of_ELCgen_InvestmentCos!$C76:'ET_Cost_of_ELCgen_InvestmentCos'!E76)*'Operation Life Time'!$E9</f>
        <v>0</v>
      </c>
      <c r="F109" s="7" cm="1">
        <f t="array" ref="F109">SUMPRODUCT(--($C$71:F$71&gt;F$104-'Operation Life Time'!$D$5),ET_Cost_of_ELCgen_InvestmentCos!$C76:'ET_Cost_of_ELCgen_InvestmentCos'!F76)*'Operation Life Time'!$E9</f>
        <v>0</v>
      </c>
      <c r="G109" s="7" cm="1">
        <f t="array" ref="G109">SUMPRODUCT(--($C$71:G$71&gt;G$104-'Operation Life Time'!$D$5),ET_Cost_of_ELCgen_InvestmentCos!$C76:'ET_Cost_of_ELCgen_InvestmentCos'!G76)*'Operation Life Time'!$E9</f>
        <v>0</v>
      </c>
      <c r="H109" s="7" cm="1">
        <f t="array" ref="H109">SUMPRODUCT(--($C$71:H$71&gt;H$104-'Operation Life Time'!$D$5),ET_Cost_of_ELCgen_InvestmentCos!$C76:'ET_Cost_of_ELCgen_InvestmentCos'!H76)*'Operation Life Time'!$E9</f>
        <v>0</v>
      </c>
      <c r="I109" s="7" cm="1">
        <f t="array" ref="I109">SUMPRODUCT(--($C$71:I$71&gt;I$104-'Operation Life Time'!$D$5),ET_Cost_of_ELCgen_InvestmentCos!$C76:'ET_Cost_of_ELCgen_InvestmentCos'!I76)*'Operation Life Time'!$E9</f>
        <v>0</v>
      </c>
      <c r="J109" s="7" cm="1">
        <f t="array" ref="J109">SUMPRODUCT(--($C$71:J$71&gt;J$104-'Operation Life Time'!$D$5),ET_Cost_of_ELCgen_InvestmentCos!$C76:'ET_Cost_of_ELCgen_InvestmentCos'!J76)*'Operation Life Time'!$E9</f>
        <v>0</v>
      </c>
      <c r="K109" s="7" cm="1">
        <f t="array" ref="K109">SUMPRODUCT(--($C$71:K$71&gt;K$104-'Operation Life Time'!$D$5),ET_Cost_of_ELCgen_InvestmentCos!$C76:'ET_Cost_of_ELCgen_InvestmentCos'!K76)*'Operation Life Time'!$E9</f>
        <v>0</v>
      </c>
      <c r="L109" s="7" cm="1">
        <f t="array" ref="L109">SUMPRODUCT(--($C$71:L$71&gt;L$104-'Operation Life Time'!$D$5),ET_Cost_of_ELCgen_InvestmentCos!$C76:'ET_Cost_of_ELCgen_InvestmentCos'!L76)*'Operation Life Time'!$E9</f>
        <v>0</v>
      </c>
      <c r="M109" s="7" cm="1">
        <f t="array" ref="M109">SUMPRODUCT(--($C$71:M$71&gt;M$104-'Operation Life Time'!$D$5),ET_Cost_of_ELCgen_InvestmentCos!$C76:'ET_Cost_of_ELCgen_InvestmentCos'!M76)*'Operation Life Time'!$E9</f>
        <v>0</v>
      </c>
      <c r="N109" s="7" cm="1">
        <f t="array" ref="N109">SUMPRODUCT(--($C$71:N$71&gt;N$104-'Operation Life Time'!$D$5),ET_Cost_of_ELCgen_InvestmentCos!$C76:'ET_Cost_of_ELCgen_InvestmentCos'!N76)*'Operation Life Time'!$E9</f>
        <v>0</v>
      </c>
      <c r="O109" s="7" cm="1">
        <f t="array" ref="O109">SUMPRODUCT(--($C$71:O$71&gt;O$104-'Operation Life Time'!$D$5),ET_Cost_of_ELCgen_InvestmentCos!$C76:'ET_Cost_of_ELCgen_InvestmentCos'!O76)*'Operation Life Time'!$E9</f>
        <v>0</v>
      </c>
      <c r="P109" s="7" cm="1">
        <f t="array" ref="P109">SUMPRODUCT(--($C$71:P$71&gt;P$104-'Operation Life Time'!$D$5),ET_Cost_of_ELCgen_InvestmentCos!$C76:'ET_Cost_of_ELCgen_InvestmentCos'!P76)*'Operation Life Time'!$E9</f>
        <v>0</v>
      </c>
      <c r="Q109" s="7" cm="1">
        <f t="array" ref="Q109">SUMPRODUCT(--($C$71:Q$71&gt;Q$104-'Operation Life Time'!$D$5),ET_Cost_of_ELCgen_InvestmentCos!$C76:'ET_Cost_of_ELCgen_InvestmentCos'!Q76)*'Operation Life Time'!$E9</f>
        <v>0</v>
      </c>
      <c r="R109" s="7" cm="1">
        <f t="array" ref="R109">SUMPRODUCT(--($C$71:R$71&gt;R$104-'Operation Life Time'!$D$5),ET_Cost_of_ELCgen_InvestmentCos!$C76:'ET_Cost_of_ELCgen_InvestmentCos'!R76)*'Operation Life Time'!$E9</f>
        <v>0</v>
      </c>
      <c r="S109" s="7" cm="1">
        <f t="array" ref="S109">SUMPRODUCT(--($C$71:S$71&gt;S$104-'Operation Life Time'!$D$5),ET_Cost_of_ELCgen_InvestmentCos!$C76:'ET_Cost_of_ELCgen_InvestmentCos'!S76)*'Operation Life Time'!$E9</f>
        <v>1.8415802751741672E-4</v>
      </c>
      <c r="T109" s="7" cm="1">
        <f t="array" ref="T109">SUMPRODUCT(--($C$71:T$71&gt;T$104-'Operation Life Time'!$D$5),ET_Cost_of_ELCgen_InvestmentCos!$C76:'ET_Cost_of_ELCgen_InvestmentCos'!T76)*'Operation Life Time'!$E9</f>
        <v>1.8415802751741672E-4</v>
      </c>
      <c r="U109" s="7" cm="1">
        <f t="array" ref="U109">SUMPRODUCT(--($C$71:U$71&gt;U$104-'Operation Life Time'!$D$5),ET_Cost_of_ELCgen_InvestmentCos!$C76:'ET_Cost_of_ELCgen_InvestmentCos'!U76)*'Operation Life Time'!$E9</f>
        <v>1.8415802751741672E-4</v>
      </c>
      <c r="V109" s="7" cm="1">
        <f t="array" ref="V109">SUMPRODUCT(--($C$71:V$71&gt;V$104-'Operation Life Time'!$D$5),ET_Cost_of_ELCgen_InvestmentCos!$C76:'ET_Cost_of_ELCgen_InvestmentCos'!V76)*'Operation Life Time'!$E9</f>
        <v>1.8415802751741672E-4</v>
      </c>
      <c r="W109" s="7" cm="1">
        <f t="array" ref="W109">SUMPRODUCT(--($C$71:W$71&gt;W$104-'Operation Life Time'!$D$5),ET_Cost_of_ELCgen_InvestmentCos!$C76:'ET_Cost_of_ELCgen_InvestmentCos'!W76)*'Operation Life Time'!$E9</f>
        <v>1.8415802751741672E-4</v>
      </c>
      <c r="X109" s="7" cm="1">
        <f t="array" ref="X109">SUMPRODUCT(--($C$71:X$71&gt;X$104-'Operation Life Time'!$D$5),ET_Cost_of_ELCgen_InvestmentCos!$C76:'ET_Cost_of_ELCgen_InvestmentCos'!X76)*'Operation Life Time'!$E9</f>
        <v>1.8415802751741672E-4</v>
      </c>
      <c r="Y109" s="7" cm="1">
        <f t="array" ref="Y109">SUMPRODUCT(--($C$71:Y$71&gt;Y$104-'Operation Life Time'!$D$5),ET_Cost_of_ELCgen_InvestmentCos!$C76:'ET_Cost_of_ELCgen_InvestmentCos'!Y76)*'Operation Life Time'!$E9</f>
        <v>1.8415802751741672E-4</v>
      </c>
      <c r="Z109" s="7" cm="1">
        <f t="array" ref="Z109">SUMPRODUCT(--($C$71:Z$71&gt;Z$104-'Operation Life Time'!$D$5),ET_Cost_of_ELCgen_InvestmentCos!$C76:'ET_Cost_of_ELCgen_InvestmentCos'!Z76)*'Operation Life Time'!$E9</f>
        <v>1.8415802751741672E-4</v>
      </c>
      <c r="AA109" s="7" cm="1">
        <f t="array" ref="AA109">SUMPRODUCT(--($C$71:AA$71&gt;AA$104-'Operation Life Time'!$D$5),ET_Cost_of_ELCgen_InvestmentCos!$C76:'ET_Cost_of_ELCgen_InvestmentCos'!AA76)*'Operation Life Time'!$E9</f>
        <v>2.3256006381091606E-4</v>
      </c>
      <c r="AB109" s="7" cm="1">
        <f t="array" ref="AB109">SUMPRODUCT(--($C$71:AB$71&gt;AB$104-'Operation Life Time'!$D$5),ET_Cost_of_ELCgen_InvestmentCos!$C76:'ET_Cost_of_ELCgen_InvestmentCos'!AB76)*'Operation Life Time'!$E9</f>
        <v>2.5025213821773594E-4</v>
      </c>
      <c r="AC109" s="7" cm="1">
        <f t="array" ref="AC109">SUMPRODUCT(--($C$71:AC$71&gt;AC$104-'Operation Life Time'!$D$5),ET_Cost_of_ELCgen_InvestmentCos!$C76:'ET_Cost_of_ELCgen_InvestmentCos'!AC76)*'Operation Life Time'!$E9</f>
        <v>2.5025213821773594E-4</v>
      </c>
      <c r="AD109" s="7" cm="1">
        <f t="array" ref="AD109">SUMPRODUCT(--($C$71:AD$71&gt;AD$104-'Operation Life Time'!$D$5),ET_Cost_of_ELCgen_InvestmentCos!$C76:'ET_Cost_of_ELCgen_InvestmentCos'!AD76)*'Operation Life Time'!$E9</f>
        <v>2.5025213821773594E-4</v>
      </c>
      <c r="AE109" s="7" cm="1">
        <f t="array" ref="AE109">SUMPRODUCT(--($C$71:AE$71&gt;AE$104-'Operation Life Time'!$D$5),ET_Cost_of_ELCgen_InvestmentCos!$C76:'ET_Cost_of_ELCgen_InvestmentCos'!AE76)*'Operation Life Time'!$E9</f>
        <v>2.5025213821773594E-4</v>
      </c>
      <c r="AF109" s="7" cm="1">
        <f t="array" ref="AF109">SUMPRODUCT(--($C$71:AF$71&gt;AF$104-'Operation Life Time'!$D$5),ET_Cost_of_ELCgen_InvestmentCos!$C76:'ET_Cost_of_ELCgen_InvestmentCos'!AF76)*'Operation Life Time'!$E9</f>
        <v>2.5025213821773594E-4</v>
      </c>
      <c r="AG109" s="7" cm="1">
        <f t="array" ref="AG109">SUMPRODUCT(--($C$71:AG$71&gt;AG$104-'Operation Life Time'!$D$5),ET_Cost_of_ELCgen_InvestmentCos!$C76:'ET_Cost_of_ELCgen_InvestmentCos'!AG76)*'Operation Life Time'!$E9</f>
        <v>2.5025213821773594E-4</v>
      </c>
      <c r="AH109" s="7" cm="1">
        <f t="array" ref="AH109">SUMPRODUCT(--($C$71:AH$71&gt;AH$104-'Operation Life Time'!$D$5),ET_Cost_of_ELCgen_InvestmentCos!$C76:'ET_Cost_of_ELCgen_InvestmentCos'!AH76)*'Operation Life Time'!$E9</f>
        <v>2.5025213821773594E-4</v>
      </c>
    </row>
    <row r="110" spans="1:34" x14ac:dyDescent="0.3">
      <c r="A110" s="1" t="s">
        <v>25</v>
      </c>
      <c r="B110" s="1" t="s">
        <v>55</v>
      </c>
      <c r="C110" s="7">
        <f>C77*'Operation Life Time'!$E10</f>
        <v>4.5938374193630976E-5</v>
      </c>
      <c r="D110" s="7" cm="1">
        <f t="array" ref="D110">SUMPRODUCT(--($C$71:D$71&gt;D$104-'Operation Life Time'!$D$5),ET_Cost_of_ELCgen_InvestmentCos!$C77:'ET_Cost_of_ELCgen_InvestmentCos'!D77)*'Operation Life Time'!$E10</f>
        <v>4.5938374193630976E-5</v>
      </c>
      <c r="E110" s="7" cm="1">
        <f t="array" ref="E110">SUMPRODUCT(--($C$71:E$71&gt;E$104-'Operation Life Time'!$D$5),ET_Cost_of_ELCgen_InvestmentCos!$C77:'ET_Cost_of_ELCgen_InvestmentCos'!E77)*'Operation Life Time'!$E10</f>
        <v>4.5938374193630976E-5</v>
      </c>
      <c r="F110" s="7" cm="1">
        <f t="array" ref="F110">SUMPRODUCT(--($C$71:F$71&gt;F$104-'Operation Life Time'!$D$5),ET_Cost_of_ELCgen_InvestmentCos!$C77:'ET_Cost_of_ELCgen_InvestmentCos'!F77)*'Operation Life Time'!$E10</f>
        <v>1.363541848856891E-4</v>
      </c>
      <c r="G110" s="7" cm="1">
        <f t="array" ref="G110">SUMPRODUCT(--($C$71:G$71&gt;G$104-'Operation Life Time'!$D$5),ET_Cost_of_ELCgen_InvestmentCos!$C77:'ET_Cost_of_ELCgen_InvestmentCos'!G77)*'Operation Life Time'!$E10</f>
        <v>2.2482207865080883E-4</v>
      </c>
      <c r="H110" s="7" cm="1">
        <f t="array" ref="H110">SUMPRODUCT(--($C$71:H$71&gt;H$104-'Operation Life Time'!$D$5),ET_Cost_of_ELCgen_InvestmentCos!$C77:'ET_Cost_of_ELCgen_InvestmentCos'!H77)*'Operation Life Time'!$E10</f>
        <v>3.1134205548899013E-4</v>
      </c>
      <c r="I110" s="7" cm="1">
        <f t="array" ref="I110">SUMPRODUCT(--($C$71:I$71&gt;I$104-'Operation Life Time'!$D$5),ET_Cost_of_ELCgen_InvestmentCos!$C77:'ET_Cost_of_ELCgen_InvestmentCos'!I77)*'Operation Life Time'!$E10</f>
        <v>3.1134205548899013E-4</v>
      </c>
      <c r="J110" s="7" cm="1">
        <f t="array" ref="J110">SUMPRODUCT(--($C$71:J$71&gt;J$104-'Operation Life Time'!$D$5),ET_Cost_of_ELCgen_InvestmentCos!$C77:'ET_Cost_of_ELCgen_InvestmentCos'!J77)*'Operation Life Time'!$E10</f>
        <v>3.1134205548899013E-4</v>
      </c>
      <c r="K110" s="7" cm="1">
        <f t="array" ref="K110">SUMPRODUCT(--($C$71:K$71&gt;K$104-'Operation Life Time'!$D$5),ET_Cost_of_ELCgen_InvestmentCos!$C77:'ET_Cost_of_ELCgen_InvestmentCos'!K77)*'Operation Life Time'!$E10</f>
        <v>3.1134205548899013E-4</v>
      </c>
      <c r="L110" s="7" cm="1">
        <f t="array" ref="L110">SUMPRODUCT(--($C$71:L$71&gt;L$104-'Operation Life Time'!$D$5),ET_Cost_of_ELCgen_InvestmentCos!$C77:'ET_Cost_of_ELCgen_InvestmentCos'!L77)*'Operation Life Time'!$E10</f>
        <v>3.1134205548899013E-4</v>
      </c>
      <c r="M110" s="7" cm="1">
        <f t="array" ref="M110">SUMPRODUCT(--($C$71:M$71&gt;M$104-'Operation Life Time'!$D$5),ET_Cost_of_ELCgen_InvestmentCos!$C77:'ET_Cost_of_ELCgen_InvestmentCos'!M77)*'Operation Life Time'!$E10</f>
        <v>3.1134205548899013E-4</v>
      </c>
      <c r="N110" s="7" cm="1">
        <f t="array" ref="N110">SUMPRODUCT(--($C$71:N$71&gt;N$104-'Operation Life Time'!$D$5),ET_Cost_of_ELCgen_InvestmentCos!$C77:'ET_Cost_of_ELCgen_InvestmentCos'!N77)*'Operation Life Time'!$E10</f>
        <v>3.1134205548899013E-4</v>
      </c>
      <c r="O110" s="7" cm="1">
        <f t="array" ref="O110">SUMPRODUCT(--($C$71:O$71&gt;O$104-'Operation Life Time'!$D$5),ET_Cost_of_ELCgen_InvestmentCos!$C77:'ET_Cost_of_ELCgen_InvestmentCos'!O77)*'Operation Life Time'!$E10</f>
        <v>3.1134205548899013E-4</v>
      </c>
      <c r="P110" s="7" cm="1">
        <f t="array" ref="P110">SUMPRODUCT(--($C$71:P$71&gt;P$104-'Operation Life Time'!$D$5),ET_Cost_of_ELCgen_InvestmentCos!$C77:'ET_Cost_of_ELCgen_InvestmentCos'!P77)*'Operation Life Time'!$E10</f>
        <v>3.1134205548899013E-4</v>
      </c>
      <c r="Q110" s="7" cm="1">
        <f t="array" ref="Q110">SUMPRODUCT(--($C$71:Q$71&gt;Q$104-'Operation Life Time'!$D$5),ET_Cost_of_ELCgen_InvestmentCos!$C77:'ET_Cost_of_ELCgen_InvestmentCos'!Q77)*'Operation Life Time'!$E10</f>
        <v>3.7088935248886037E-4</v>
      </c>
      <c r="R110" s="7" cm="1">
        <f t="array" ref="R110">SUMPRODUCT(--($C$71:R$71&gt;R$104-'Operation Life Time'!$D$5),ET_Cost_of_ELCgen_InvestmentCos!$C77:'ET_Cost_of_ELCgen_InvestmentCos'!R77)*'Operation Life Time'!$E10</f>
        <v>4.5418411670474542E-4</v>
      </c>
      <c r="S110" s="7" cm="1">
        <f t="array" ref="S110">SUMPRODUCT(--($C$71:S$71&gt;S$104-'Operation Life Time'!$D$5),ET_Cost_of_ELCgen_InvestmentCos!$C77:'ET_Cost_of_ELCgen_InvestmentCos'!S77)*'Operation Life Time'!$E10</f>
        <v>5.3536282233432873E-4</v>
      </c>
      <c r="T110" s="7" cm="1">
        <f t="array" ref="T110">SUMPRODUCT(--($C$71:T$71&gt;T$104-'Operation Life Time'!$D$5),ET_Cost_of_ELCgen_InvestmentCos!$C77:'ET_Cost_of_ELCgen_InvestmentCos'!T77)*'Operation Life Time'!$E10</f>
        <v>5.3536282233432873E-4</v>
      </c>
      <c r="U110" s="7" cm="1">
        <f t="array" ref="U110">SUMPRODUCT(--($C$71:U$71&gt;U$104-'Operation Life Time'!$D$5),ET_Cost_of_ELCgen_InvestmentCos!$C77:'ET_Cost_of_ELCgen_InvestmentCos'!U77)*'Operation Life Time'!$E10</f>
        <v>5.3536282233432873E-4</v>
      </c>
      <c r="V110" s="7" cm="1">
        <f t="array" ref="V110">SUMPRODUCT(--($C$71:V$71&gt;V$104-'Operation Life Time'!$D$5),ET_Cost_of_ELCgen_InvestmentCos!$C77:'ET_Cost_of_ELCgen_InvestmentCos'!V77)*'Operation Life Time'!$E10</f>
        <v>5.3536282233432873E-4</v>
      </c>
      <c r="W110" s="7" cm="1">
        <f t="array" ref="W110">SUMPRODUCT(--($C$71:W$71&gt;W$104-'Operation Life Time'!$D$5),ET_Cost_of_ELCgen_InvestmentCos!$C77:'ET_Cost_of_ELCgen_InvestmentCos'!W77)*'Operation Life Time'!$E10</f>
        <v>5.3536282233432873E-4</v>
      </c>
      <c r="X110" s="7" cm="1">
        <f t="array" ref="X110">SUMPRODUCT(--($C$71:X$71&gt;X$104-'Operation Life Time'!$D$5),ET_Cost_of_ELCgen_InvestmentCos!$C77:'ET_Cost_of_ELCgen_InvestmentCos'!X77)*'Operation Life Time'!$E10</f>
        <v>5.3536282233432873E-4</v>
      </c>
      <c r="Y110" s="7" cm="1">
        <f t="array" ref="Y110">SUMPRODUCT(--($C$71:Y$71&gt;Y$104-'Operation Life Time'!$D$5),ET_Cost_of_ELCgen_InvestmentCos!$C77:'ET_Cost_of_ELCgen_InvestmentCos'!Y77)*'Operation Life Time'!$E10</f>
        <v>5.3536282233432873E-4</v>
      </c>
      <c r="Z110" s="7" cm="1">
        <f t="array" ref="Z110">SUMPRODUCT(--($C$71:Z$71&gt;Z$104-'Operation Life Time'!$D$5),ET_Cost_of_ELCgen_InvestmentCos!$C77:'ET_Cost_of_ELCgen_InvestmentCos'!Z77)*'Operation Life Time'!$E10</f>
        <v>5.3536282233432873E-4</v>
      </c>
      <c r="AA110" s="7" cm="1">
        <f t="array" ref="AA110">SUMPRODUCT(--($C$71:AA$71&gt;AA$104-'Operation Life Time'!$D$5),ET_Cost_of_ELCgen_InvestmentCos!$C77:'ET_Cost_of_ELCgen_InvestmentCos'!AA77)*'Operation Life Time'!$E10</f>
        <v>5.3536282233432873E-4</v>
      </c>
      <c r="AB110" s="7" cm="1">
        <f t="array" ref="AB110">SUMPRODUCT(--($C$71:AB$71&gt;AB$104-'Operation Life Time'!$D$5),ET_Cost_of_ELCgen_InvestmentCos!$C77:'ET_Cost_of_ELCgen_InvestmentCos'!AB77)*'Operation Life Time'!$E10</f>
        <v>5.3536282233432873E-4</v>
      </c>
      <c r="AC110" s="7" cm="1">
        <f t="array" ref="AC110">SUMPRODUCT(--($C$71:AC$71&gt;AC$104-'Operation Life Time'!$D$5),ET_Cost_of_ELCgen_InvestmentCos!$C77:'ET_Cost_of_ELCgen_InvestmentCos'!AC77)*'Operation Life Time'!$E10</f>
        <v>5.3536282233432873E-4</v>
      </c>
      <c r="AD110" s="7" cm="1">
        <f t="array" ref="AD110">SUMPRODUCT(--($C$71:AD$71&gt;AD$104-'Operation Life Time'!$D$5),ET_Cost_of_ELCgen_InvestmentCos!$C77:'ET_Cost_of_ELCgen_InvestmentCos'!AD77)*'Operation Life Time'!$E10</f>
        <v>5.3536282233432873E-4</v>
      </c>
      <c r="AE110" s="7" cm="1">
        <f t="array" ref="AE110">SUMPRODUCT(--($C$71:AE$71&gt;AE$104-'Operation Life Time'!$D$5),ET_Cost_of_ELCgen_InvestmentCos!$C77:'ET_Cost_of_ELCgen_InvestmentCos'!AE77)*'Operation Life Time'!$E10</f>
        <v>5.3536282233432873E-4</v>
      </c>
      <c r="AF110" s="7" cm="1">
        <f t="array" ref="AF110">SUMPRODUCT(--($C$71:AF$71&gt;AF$104-'Operation Life Time'!$D$5),ET_Cost_of_ELCgen_InvestmentCos!$C77:'ET_Cost_of_ELCgen_InvestmentCos'!AF77)*'Operation Life Time'!$E10</f>
        <v>5.3536282233432873E-4</v>
      </c>
      <c r="AG110" s="7" cm="1">
        <f t="array" ref="AG110">SUMPRODUCT(--($C$71:AG$71&gt;AG$104-'Operation Life Time'!$D$5),ET_Cost_of_ELCgen_InvestmentCos!$C77:'ET_Cost_of_ELCgen_InvestmentCos'!AG77)*'Operation Life Time'!$E10</f>
        <v>5.3536282233432873E-4</v>
      </c>
      <c r="AH110" s="7" cm="1">
        <f t="array" ref="AH110">SUMPRODUCT(--($C$71:AH$71&gt;AH$104-'Operation Life Time'!$D$5),ET_Cost_of_ELCgen_InvestmentCos!$C77:'ET_Cost_of_ELCgen_InvestmentCos'!AH77)*'Operation Life Time'!$E10</f>
        <v>5.3536282233432873E-4</v>
      </c>
    </row>
    <row r="111" spans="1:34" x14ac:dyDescent="0.3">
      <c r="A111" s="1" t="s">
        <v>26</v>
      </c>
      <c r="B111" s="1" t="s">
        <v>56</v>
      </c>
      <c r="C111" s="7">
        <f>C78*'Operation Life Time'!$E11</f>
        <v>0</v>
      </c>
      <c r="D111" s="7" cm="1">
        <f t="array" ref="D111">SUMPRODUCT(--($C$71:D$71&gt;D$104-'Operation Life Time'!$D$5),ET_Cost_of_ELCgen_InvestmentCos!$C78:'ET_Cost_of_ELCgen_InvestmentCos'!D78)*'Operation Life Time'!$E11</f>
        <v>0</v>
      </c>
      <c r="E111" s="7" cm="1">
        <f t="array" ref="E111">SUMPRODUCT(--($C$71:E$71&gt;E$104-'Operation Life Time'!$D$5),ET_Cost_of_ELCgen_InvestmentCos!$C78:'ET_Cost_of_ELCgen_InvestmentCos'!E78)*'Operation Life Time'!$E11</f>
        <v>4.4637571145354039E-4</v>
      </c>
      <c r="F111" s="7" cm="1">
        <f t="array" ref="F111">SUMPRODUCT(--($C$71:F$71&gt;F$104-'Operation Life Time'!$D$5),ET_Cost_of_ELCgen_InvestmentCos!$C78:'ET_Cost_of_ELCgen_InvestmentCos'!F78)*'Operation Life Time'!$E11</f>
        <v>4.4637571145354039E-4</v>
      </c>
      <c r="G111" s="7" cm="1">
        <f t="array" ref="G111">SUMPRODUCT(--($C$71:G$71&gt;G$104-'Operation Life Time'!$D$5),ET_Cost_of_ELCgen_InvestmentCos!$C78:'ET_Cost_of_ELCgen_InvestmentCos'!G78)*'Operation Life Time'!$E11</f>
        <v>4.4637571145354039E-4</v>
      </c>
      <c r="H111" s="7" cm="1">
        <f t="array" ref="H111">SUMPRODUCT(--($C$71:H$71&gt;H$104-'Operation Life Time'!$D$5),ET_Cost_of_ELCgen_InvestmentCos!$C78:'ET_Cost_of_ELCgen_InvestmentCos'!H78)*'Operation Life Time'!$E11</f>
        <v>4.4637571145354039E-4</v>
      </c>
      <c r="I111" s="7" cm="1">
        <f t="array" ref="I111">SUMPRODUCT(--($C$71:I$71&gt;I$104-'Operation Life Time'!$D$5),ET_Cost_of_ELCgen_InvestmentCos!$C78:'ET_Cost_of_ELCgen_InvestmentCos'!I78)*'Operation Life Time'!$E11</f>
        <v>4.4637571145354039E-4</v>
      </c>
      <c r="J111" s="7" cm="1">
        <f t="array" ref="J111">SUMPRODUCT(--($C$71:J$71&gt;J$104-'Operation Life Time'!$D$5),ET_Cost_of_ELCgen_InvestmentCos!$C78:'ET_Cost_of_ELCgen_InvestmentCos'!J78)*'Operation Life Time'!$E11</f>
        <v>4.4637571145354039E-4</v>
      </c>
      <c r="K111" s="7" cm="1">
        <f t="array" ref="K111">SUMPRODUCT(--($C$71:K$71&gt;K$104-'Operation Life Time'!$D$5),ET_Cost_of_ELCgen_InvestmentCos!$C78:'ET_Cost_of_ELCgen_InvestmentCos'!K78)*'Operation Life Time'!$E11</f>
        <v>4.4637571145354039E-4</v>
      </c>
      <c r="L111" s="7" cm="1">
        <f t="array" ref="L111">SUMPRODUCT(--($C$71:L$71&gt;L$104-'Operation Life Time'!$D$5),ET_Cost_of_ELCgen_InvestmentCos!$C78:'ET_Cost_of_ELCgen_InvestmentCos'!L78)*'Operation Life Time'!$E11</f>
        <v>4.4637571145354039E-4</v>
      </c>
      <c r="M111" s="7" cm="1">
        <f t="array" ref="M111">SUMPRODUCT(--($C$71:M$71&gt;M$104-'Operation Life Time'!$D$5),ET_Cost_of_ELCgen_InvestmentCos!$C78:'ET_Cost_of_ELCgen_InvestmentCos'!M78)*'Operation Life Time'!$E11</f>
        <v>4.4637571145354039E-4</v>
      </c>
      <c r="N111" s="7" cm="1">
        <f t="array" ref="N111">SUMPRODUCT(--($C$71:N$71&gt;N$104-'Operation Life Time'!$D$5),ET_Cost_of_ELCgen_InvestmentCos!$C78:'ET_Cost_of_ELCgen_InvestmentCos'!N78)*'Operation Life Time'!$E11</f>
        <v>4.4637571145354039E-4</v>
      </c>
      <c r="O111" s="7" cm="1">
        <f t="array" ref="O111">SUMPRODUCT(--($C$71:O$71&gt;O$104-'Operation Life Time'!$D$5),ET_Cost_of_ELCgen_InvestmentCos!$C78:'ET_Cost_of_ELCgen_InvestmentCos'!O78)*'Operation Life Time'!$E11</f>
        <v>4.4637571145354039E-4</v>
      </c>
      <c r="P111" s="7" cm="1">
        <f t="array" ref="P111">SUMPRODUCT(--($C$71:P$71&gt;P$104-'Operation Life Time'!$D$5),ET_Cost_of_ELCgen_InvestmentCos!$C78:'ET_Cost_of_ELCgen_InvestmentCos'!P78)*'Operation Life Time'!$E11</f>
        <v>4.4637571145354039E-4</v>
      </c>
      <c r="Q111" s="7" cm="1">
        <f t="array" ref="Q111">SUMPRODUCT(--($C$71:Q$71&gt;Q$104-'Operation Life Time'!$D$5),ET_Cost_of_ELCgen_InvestmentCos!$C78:'ET_Cost_of_ELCgen_InvestmentCos'!Q78)*'Operation Life Time'!$E11</f>
        <v>4.4637571145354039E-4</v>
      </c>
      <c r="R111" s="7" cm="1">
        <f t="array" ref="R111">SUMPRODUCT(--($C$71:R$71&gt;R$104-'Operation Life Time'!$D$5),ET_Cost_of_ELCgen_InvestmentCos!$C78:'ET_Cost_of_ELCgen_InvestmentCos'!R78)*'Operation Life Time'!$E11</f>
        <v>4.4637571145354039E-4</v>
      </c>
      <c r="S111" s="7" cm="1">
        <f t="array" ref="S111">SUMPRODUCT(--($C$71:S$71&gt;S$104-'Operation Life Time'!$D$5),ET_Cost_of_ELCgen_InvestmentCos!$C78:'ET_Cost_of_ELCgen_InvestmentCos'!S78)*'Operation Life Time'!$E11</f>
        <v>4.4637571145354039E-4</v>
      </c>
      <c r="T111" s="7" cm="1">
        <f t="array" ref="T111">SUMPRODUCT(--($C$71:T$71&gt;T$104-'Operation Life Time'!$D$5),ET_Cost_of_ELCgen_InvestmentCos!$C78:'ET_Cost_of_ELCgen_InvestmentCos'!T78)*'Operation Life Time'!$E11</f>
        <v>4.4637571145354039E-4</v>
      </c>
      <c r="U111" s="7" cm="1">
        <f t="array" ref="U111">SUMPRODUCT(--($C$71:U$71&gt;U$104-'Operation Life Time'!$D$5),ET_Cost_of_ELCgen_InvestmentCos!$C78:'ET_Cost_of_ELCgen_InvestmentCos'!U78)*'Operation Life Time'!$E11</f>
        <v>4.4637571145354039E-4</v>
      </c>
      <c r="V111" s="7" cm="1">
        <f t="array" ref="V111">SUMPRODUCT(--($C$71:V$71&gt;V$104-'Operation Life Time'!$D$5),ET_Cost_of_ELCgen_InvestmentCos!$C78:'ET_Cost_of_ELCgen_InvestmentCos'!V78)*'Operation Life Time'!$E11</f>
        <v>4.4637571145354039E-4</v>
      </c>
      <c r="W111" s="7" cm="1">
        <f t="array" ref="W111">SUMPRODUCT(--($C$71:W$71&gt;W$104-'Operation Life Time'!$D$5),ET_Cost_of_ELCgen_InvestmentCos!$C78:'ET_Cost_of_ELCgen_InvestmentCos'!W78)*'Operation Life Time'!$E11</f>
        <v>4.4637571145354039E-4</v>
      </c>
      <c r="X111" s="7" cm="1">
        <f t="array" ref="X111">SUMPRODUCT(--($C$71:X$71&gt;X$104-'Operation Life Time'!$D$5),ET_Cost_of_ELCgen_InvestmentCos!$C78:'ET_Cost_of_ELCgen_InvestmentCos'!X78)*'Operation Life Time'!$E11</f>
        <v>4.4637571145354039E-4</v>
      </c>
      <c r="Y111" s="7" cm="1">
        <f t="array" ref="Y111">SUMPRODUCT(--($C$71:Y$71&gt;Y$104-'Operation Life Time'!$D$5),ET_Cost_of_ELCgen_InvestmentCos!$C78:'ET_Cost_of_ELCgen_InvestmentCos'!Y78)*'Operation Life Time'!$E11</f>
        <v>4.4637571145354039E-4</v>
      </c>
      <c r="Z111" s="7" cm="1">
        <f t="array" ref="Z111">SUMPRODUCT(--($C$71:Z$71&gt;Z$104-'Operation Life Time'!$D$5),ET_Cost_of_ELCgen_InvestmentCos!$C78:'ET_Cost_of_ELCgen_InvestmentCos'!Z78)*'Operation Life Time'!$E11</f>
        <v>4.4637571145354039E-4</v>
      </c>
      <c r="AA111" s="7" cm="1">
        <f t="array" ref="AA111">SUMPRODUCT(--($C$71:AA$71&gt;AA$104-'Operation Life Time'!$D$5),ET_Cost_of_ELCgen_InvestmentCos!$C78:'ET_Cost_of_ELCgen_InvestmentCos'!AA78)*'Operation Life Time'!$E11</f>
        <v>4.4637571145354039E-4</v>
      </c>
      <c r="AB111" s="7" cm="1">
        <f t="array" ref="AB111">SUMPRODUCT(--($C$71:AB$71&gt;AB$104-'Operation Life Time'!$D$5),ET_Cost_of_ELCgen_InvestmentCos!$C78:'ET_Cost_of_ELCgen_InvestmentCos'!AB78)*'Operation Life Time'!$E11</f>
        <v>4.4637571145354039E-4</v>
      </c>
      <c r="AC111" s="7" cm="1">
        <f t="array" ref="AC111">SUMPRODUCT(--($C$71:AC$71&gt;AC$104-'Operation Life Time'!$D$5),ET_Cost_of_ELCgen_InvestmentCos!$C78:'ET_Cost_of_ELCgen_InvestmentCos'!AC78)*'Operation Life Time'!$E11</f>
        <v>4.4637571145354039E-4</v>
      </c>
      <c r="AD111" s="7" cm="1">
        <f t="array" ref="AD111">SUMPRODUCT(--($C$71:AD$71&gt;AD$104-'Operation Life Time'!$D$5),ET_Cost_of_ELCgen_InvestmentCos!$C78:'ET_Cost_of_ELCgen_InvestmentCos'!AD78)*'Operation Life Time'!$E11</f>
        <v>4.4637571145354039E-4</v>
      </c>
      <c r="AE111" s="7" cm="1">
        <f t="array" ref="AE111">SUMPRODUCT(--($C$71:AE$71&gt;AE$104-'Operation Life Time'!$D$5),ET_Cost_of_ELCgen_InvestmentCos!$C78:'ET_Cost_of_ELCgen_InvestmentCos'!AE78)*'Operation Life Time'!$E11</f>
        <v>4.4637571145354039E-4</v>
      </c>
      <c r="AF111" s="7" cm="1">
        <f t="array" ref="AF111">SUMPRODUCT(--($C$71:AF$71&gt;AF$104-'Operation Life Time'!$D$5),ET_Cost_of_ELCgen_InvestmentCos!$C78:'ET_Cost_of_ELCgen_InvestmentCos'!AF78)*'Operation Life Time'!$E11</f>
        <v>4.4637571145354039E-4</v>
      </c>
      <c r="AG111" s="7" cm="1">
        <f t="array" ref="AG111">SUMPRODUCT(--($C$71:AG$71&gt;AG$104-'Operation Life Time'!$D$5),ET_Cost_of_ELCgen_InvestmentCos!$C78:'ET_Cost_of_ELCgen_InvestmentCos'!AG78)*'Operation Life Time'!$E11</f>
        <v>4.4637571145354039E-4</v>
      </c>
      <c r="AH111" s="7" cm="1">
        <f t="array" ref="AH111">SUMPRODUCT(--($C$71:AH$71&gt;AH$104-'Operation Life Time'!$D$5),ET_Cost_of_ELCgen_InvestmentCos!$C78:'ET_Cost_of_ELCgen_InvestmentCos'!AH78)*'Operation Life Time'!$E11</f>
        <v>4.4637571145354039E-4</v>
      </c>
    </row>
    <row r="112" spans="1:34" x14ac:dyDescent="0.3">
      <c r="A112" s="1" t="s">
        <v>27</v>
      </c>
      <c r="B112" s="1" t="s">
        <v>57</v>
      </c>
      <c r="C112" s="7">
        <f>C79*'Operation Life Time'!$E12</f>
        <v>5.8934543020759146E-4</v>
      </c>
      <c r="D112" s="7" cm="1">
        <f t="array" ref="D112">SUMPRODUCT(--($C$71:D$71&gt;D$104-'Operation Life Time'!$D$5),ET_Cost_of_ELCgen_InvestmentCos!$C79:'ET_Cost_of_ELCgen_InvestmentCos'!D79)*'Operation Life Time'!$E12</f>
        <v>5.8934543020759146E-4</v>
      </c>
      <c r="E112" s="7" cm="1">
        <f t="array" ref="E112">SUMPRODUCT(--($C$71:E$71&gt;E$104-'Operation Life Time'!$D$5),ET_Cost_of_ELCgen_InvestmentCos!$C79:'ET_Cost_of_ELCgen_InvestmentCos'!E79)*'Operation Life Time'!$E12</f>
        <v>5.8934543020759146E-4</v>
      </c>
      <c r="F112" s="7" cm="1">
        <f t="array" ref="F112">SUMPRODUCT(--($C$71:F$71&gt;F$104-'Operation Life Time'!$D$5),ET_Cost_of_ELCgen_InvestmentCos!$C79:'ET_Cost_of_ELCgen_InvestmentCos'!F79)*'Operation Life Time'!$E12</f>
        <v>5.8934543020759146E-4</v>
      </c>
      <c r="G112" s="7" cm="1">
        <f t="array" ref="G112">SUMPRODUCT(--($C$71:G$71&gt;G$104-'Operation Life Time'!$D$5),ET_Cost_of_ELCgen_InvestmentCos!$C79:'ET_Cost_of_ELCgen_InvestmentCos'!G79)*'Operation Life Time'!$E12</f>
        <v>5.8934543020759146E-4</v>
      </c>
      <c r="H112" s="7" cm="1">
        <f t="array" ref="H112">SUMPRODUCT(--($C$71:H$71&gt;H$104-'Operation Life Time'!$D$5),ET_Cost_of_ELCgen_InvestmentCos!$C79:'ET_Cost_of_ELCgen_InvestmentCos'!H79)*'Operation Life Time'!$E12</f>
        <v>5.8934543020759146E-4</v>
      </c>
      <c r="I112" s="7" cm="1">
        <f t="array" ref="I112">SUMPRODUCT(--($C$71:I$71&gt;I$104-'Operation Life Time'!$D$5),ET_Cost_of_ELCgen_InvestmentCos!$C79:'ET_Cost_of_ELCgen_InvestmentCos'!I79)*'Operation Life Time'!$E12</f>
        <v>5.8934543020759146E-4</v>
      </c>
      <c r="J112" s="7" cm="1">
        <f t="array" ref="J112">SUMPRODUCT(--($C$71:J$71&gt;J$104-'Operation Life Time'!$D$5),ET_Cost_of_ELCgen_InvestmentCos!$C79:'ET_Cost_of_ELCgen_InvestmentCos'!J79)*'Operation Life Time'!$E12</f>
        <v>5.8934543020759146E-4</v>
      </c>
      <c r="K112" s="7" cm="1">
        <f t="array" ref="K112">SUMPRODUCT(--($C$71:K$71&gt;K$104-'Operation Life Time'!$D$5),ET_Cost_of_ELCgen_InvestmentCos!$C79:'ET_Cost_of_ELCgen_InvestmentCos'!K79)*'Operation Life Time'!$E12</f>
        <v>5.8934543020759146E-4</v>
      </c>
      <c r="L112" s="7" cm="1">
        <f t="array" ref="L112">SUMPRODUCT(--($C$71:L$71&gt;L$104-'Operation Life Time'!$D$5),ET_Cost_of_ELCgen_InvestmentCos!$C79:'ET_Cost_of_ELCgen_InvestmentCos'!L79)*'Operation Life Time'!$E12</f>
        <v>5.8934543020759146E-4</v>
      </c>
      <c r="M112" s="7" cm="1">
        <f t="array" ref="M112">SUMPRODUCT(--($C$71:M$71&gt;M$104-'Operation Life Time'!$D$5),ET_Cost_of_ELCgen_InvestmentCos!$C79:'ET_Cost_of_ELCgen_InvestmentCos'!M79)*'Operation Life Time'!$E12</f>
        <v>5.8934543020759146E-4</v>
      </c>
      <c r="N112" s="7" cm="1">
        <f t="array" ref="N112">SUMPRODUCT(--($C$71:N$71&gt;N$104-'Operation Life Time'!$D$5),ET_Cost_of_ELCgen_InvestmentCos!$C79:'ET_Cost_of_ELCgen_InvestmentCos'!N79)*'Operation Life Time'!$E12</f>
        <v>5.8934543020759146E-4</v>
      </c>
      <c r="O112" s="7" cm="1">
        <f t="array" ref="O112">SUMPRODUCT(--($C$71:O$71&gt;O$104-'Operation Life Time'!$D$5),ET_Cost_of_ELCgen_InvestmentCos!$C79:'ET_Cost_of_ELCgen_InvestmentCos'!O79)*'Operation Life Time'!$E12</f>
        <v>5.8934543020759146E-4</v>
      </c>
      <c r="P112" s="7" cm="1">
        <f t="array" ref="P112">SUMPRODUCT(--($C$71:P$71&gt;P$104-'Operation Life Time'!$D$5),ET_Cost_of_ELCgen_InvestmentCos!$C79:'ET_Cost_of_ELCgen_InvestmentCos'!P79)*'Operation Life Time'!$E12</f>
        <v>5.8934543020759146E-4</v>
      </c>
      <c r="Q112" s="7" cm="1">
        <f t="array" ref="Q112">SUMPRODUCT(--($C$71:Q$71&gt;Q$104-'Operation Life Time'!$D$5),ET_Cost_of_ELCgen_InvestmentCos!$C79:'ET_Cost_of_ELCgen_InvestmentCos'!Q79)*'Operation Life Time'!$E12</f>
        <v>5.8934543020759146E-4</v>
      </c>
      <c r="R112" s="7" cm="1">
        <f t="array" ref="R112">SUMPRODUCT(--($C$71:R$71&gt;R$104-'Operation Life Time'!$D$5),ET_Cost_of_ELCgen_InvestmentCos!$C79:'ET_Cost_of_ELCgen_InvestmentCos'!R79)*'Operation Life Time'!$E12</f>
        <v>5.8934543020759146E-4</v>
      </c>
      <c r="S112" s="7" cm="1">
        <f t="array" ref="S112">SUMPRODUCT(--($C$71:S$71&gt;S$104-'Operation Life Time'!$D$5),ET_Cost_of_ELCgen_InvestmentCos!$C79:'ET_Cost_of_ELCgen_InvestmentCos'!S79)*'Operation Life Time'!$E12</f>
        <v>5.8934543020759146E-4</v>
      </c>
      <c r="T112" s="7" cm="1">
        <f t="array" ref="T112">SUMPRODUCT(--($C$71:T$71&gt;T$104-'Operation Life Time'!$D$5),ET_Cost_of_ELCgen_InvestmentCos!$C79:'ET_Cost_of_ELCgen_InvestmentCos'!T79)*'Operation Life Time'!$E12</f>
        <v>5.8934543020759146E-4</v>
      </c>
      <c r="U112" s="7" cm="1">
        <f t="array" ref="U112">SUMPRODUCT(--($C$71:U$71&gt;U$104-'Operation Life Time'!$D$5),ET_Cost_of_ELCgen_InvestmentCos!$C79:'ET_Cost_of_ELCgen_InvestmentCos'!U79)*'Operation Life Time'!$E12</f>
        <v>5.8934543020759146E-4</v>
      </c>
      <c r="V112" s="7" cm="1">
        <f t="array" ref="V112">SUMPRODUCT(--($C$71:V$71&gt;V$104-'Operation Life Time'!$D$5),ET_Cost_of_ELCgen_InvestmentCos!$C79:'ET_Cost_of_ELCgen_InvestmentCos'!V79)*'Operation Life Time'!$E12</f>
        <v>5.8934543020759146E-4</v>
      </c>
      <c r="W112" s="7" cm="1">
        <f t="array" ref="W112">SUMPRODUCT(--($C$71:W$71&gt;W$104-'Operation Life Time'!$D$5),ET_Cost_of_ELCgen_InvestmentCos!$C79:'ET_Cost_of_ELCgen_InvestmentCos'!W79)*'Operation Life Time'!$E12</f>
        <v>5.8934543020759146E-4</v>
      </c>
      <c r="X112" s="7" cm="1">
        <f t="array" ref="X112">SUMPRODUCT(--($C$71:X$71&gt;X$104-'Operation Life Time'!$D$5),ET_Cost_of_ELCgen_InvestmentCos!$C79:'ET_Cost_of_ELCgen_InvestmentCos'!X79)*'Operation Life Time'!$E12</f>
        <v>5.8934543020759146E-4</v>
      </c>
      <c r="Y112" s="7" cm="1">
        <f t="array" ref="Y112">SUMPRODUCT(--($C$71:Y$71&gt;Y$104-'Operation Life Time'!$D$5),ET_Cost_of_ELCgen_InvestmentCos!$C79:'ET_Cost_of_ELCgen_InvestmentCos'!Y79)*'Operation Life Time'!$E12</f>
        <v>5.8934543020759146E-4</v>
      </c>
      <c r="Z112" s="7" cm="1">
        <f t="array" ref="Z112">SUMPRODUCT(--($C$71:Z$71&gt;Z$104-'Operation Life Time'!$D$5),ET_Cost_of_ELCgen_InvestmentCos!$C79:'ET_Cost_of_ELCgen_InvestmentCos'!Z79)*'Operation Life Time'!$E12</f>
        <v>5.8934543020759146E-4</v>
      </c>
      <c r="AA112" s="7" cm="1">
        <f t="array" ref="AA112">SUMPRODUCT(--($C$71:AA$71&gt;AA$104-'Operation Life Time'!$D$5),ET_Cost_of_ELCgen_InvestmentCos!$C79:'ET_Cost_of_ELCgen_InvestmentCos'!AA79)*'Operation Life Time'!$E12</f>
        <v>5.8934543020759146E-4</v>
      </c>
      <c r="AB112" s="7" cm="1">
        <f t="array" ref="AB112">SUMPRODUCT(--($C$71:AB$71&gt;AB$104-'Operation Life Time'!$D$5),ET_Cost_of_ELCgen_InvestmentCos!$C79:'ET_Cost_of_ELCgen_InvestmentCos'!AB79)*'Operation Life Time'!$E12</f>
        <v>5.8934543020759146E-4</v>
      </c>
      <c r="AC112" s="7" cm="1">
        <f t="array" ref="AC112">SUMPRODUCT(--($C$71:AC$71&gt;AC$104-'Operation Life Time'!$D$5),ET_Cost_of_ELCgen_InvestmentCos!$C79:'ET_Cost_of_ELCgen_InvestmentCos'!AC79)*'Operation Life Time'!$E12</f>
        <v>5.8934543020759146E-4</v>
      </c>
      <c r="AD112" s="7" cm="1">
        <f t="array" ref="AD112">SUMPRODUCT(--($C$71:AD$71&gt;AD$104-'Operation Life Time'!$D$5),ET_Cost_of_ELCgen_InvestmentCos!$C79:'ET_Cost_of_ELCgen_InvestmentCos'!AD79)*'Operation Life Time'!$E12</f>
        <v>5.8934543020759146E-4</v>
      </c>
      <c r="AE112" s="7" cm="1">
        <f t="array" ref="AE112">SUMPRODUCT(--($C$71:AE$71&gt;AE$104-'Operation Life Time'!$D$5),ET_Cost_of_ELCgen_InvestmentCos!$C79:'ET_Cost_of_ELCgen_InvestmentCos'!AE79)*'Operation Life Time'!$E12</f>
        <v>5.8934543020759146E-4</v>
      </c>
      <c r="AF112" s="7" cm="1">
        <f t="array" ref="AF112">SUMPRODUCT(--($C$71:AF$71&gt;AF$104-'Operation Life Time'!$D$5),ET_Cost_of_ELCgen_InvestmentCos!$C79:'ET_Cost_of_ELCgen_InvestmentCos'!AF79)*'Operation Life Time'!$E12</f>
        <v>5.8934543020759146E-4</v>
      </c>
      <c r="AG112" s="7" cm="1">
        <f t="array" ref="AG112">SUMPRODUCT(--($C$71:AG$71&gt;AG$104-'Operation Life Time'!$D$5),ET_Cost_of_ELCgen_InvestmentCos!$C79:'ET_Cost_of_ELCgen_InvestmentCos'!AG79)*'Operation Life Time'!$E12</f>
        <v>5.8934543020759146E-4</v>
      </c>
      <c r="AH112" s="7" cm="1">
        <f t="array" ref="AH112">SUMPRODUCT(--($C$71:AH$71&gt;AH$104-'Operation Life Time'!$D$5),ET_Cost_of_ELCgen_InvestmentCos!$C79:'ET_Cost_of_ELCgen_InvestmentCos'!AH79)*'Operation Life Time'!$E12</f>
        <v>5.8934543020759146E-4</v>
      </c>
    </row>
    <row r="113" spans="1:34" x14ac:dyDescent="0.3">
      <c r="A113" s="1" t="s">
        <v>28</v>
      </c>
      <c r="B113" s="1" t="s">
        <v>97</v>
      </c>
      <c r="C113" s="7">
        <f>C80*'Operation Life Time'!$E13</f>
        <v>0</v>
      </c>
      <c r="D113" s="7" cm="1">
        <f t="array" ref="D113">SUMPRODUCT(--($C$71:D$71&gt;D$104-'Operation Life Time'!$D$5),ET_Cost_of_ELCgen_InvestmentCos!$C80:'ET_Cost_of_ELCgen_InvestmentCos'!D80)*'Operation Life Time'!$E13</f>
        <v>0</v>
      </c>
      <c r="E113" s="7" cm="1">
        <f t="array" ref="E113">SUMPRODUCT(--($C$71:E$71&gt;E$104-'Operation Life Time'!$D$5),ET_Cost_of_ELCgen_InvestmentCos!$C80:'ET_Cost_of_ELCgen_InvestmentCos'!E80)*'Operation Life Time'!$E13</f>
        <v>0</v>
      </c>
      <c r="F113" s="7" cm="1">
        <f t="array" ref="F113">SUMPRODUCT(--($C$71:F$71&gt;F$104-'Operation Life Time'!$D$5),ET_Cost_of_ELCgen_InvestmentCos!$C80:'ET_Cost_of_ELCgen_InvestmentCos'!F80)*'Operation Life Time'!$E13</f>
        <v>0</v>
      </c>
      <c r="G113" s="7" cm="1">
        <f t="array" ref="G113">SUMPRODUCT(--($C$71:G$71&gt;G$104-'Operation Life Time'!$D$5),ET_Cost_of_ELCgen_InvestmentCos!$C80:'ET_Cost_of_ELCgen_InvestmentCos'!G80)*'Operation Life Time'!$E13</f>
        <v>0</v>
      </c>
      <c r="H113" s="7" cm="1">
        <f t="array" ref="H113">SUMPRODUCT(--($C$71:H$71&gt;H$104-'Operation Life Time'!$D$5),ET_Cost_of_ELCgen_InvestmentCos!$C80:'ET_Cost_of_ELCgen_InvestmentCos'!H80)*'Operation Life Time'!$E13</f>
        <v>0</v>
      </c>
      <c r="I113" s="7" cm="1">
        <f t="array" ref="I113">SUMPRODUCT(--($C$71:I$71&gt;I$104-'Operation Life Time'!$D$5),ET_Cost_of_ELCgen_InvestmentCos!$C80:'ET_Cost_of_ELCgen_InvestmentCos'!I80)*'Operation Life Time'!$E13</f>
        <v>0</v>
      </c>
      <c r="J113" s="7" cm="1">
        <f t="array" ref="J113">SUMPRODUCT(--($C$71:J$71&gt;J$104-'Operation Life Time'!$D$5),ET_Cost_of_ELCgen_InvestmentCos!$C80:'ET_Cost_of_ELCgen_InvestmentCos'!J80)*'Operation Life Time'!$E13</f>
        <v>0</v>
      </c>
      <c r="K113" s="7" cm="1">
        <f t="array" ref="K113">SUMPRODUCT(--($C$71:K$71&gt;K$104-'Operation Life Time'!$D$5),ET_Cost_of_ELCgen_InvestmentCos!$C80:'ET_Cost_of_ELCgen_InvestmentCos'!K80)*'Operation Life Time'!$E13</f>
        <v>0</v>
      </c>
      <c r="L113" s="7" cm="1">
        <f t="array" ref="L113">SUMPRODUCT(--($C$71:L$71&gt;L$104-'Operation Life Time'!$D$5),ET_Cost_of_ELCgen_InvestmentCos!$C80:'ET_Cost_of_ELCgen_InvestmentCos'!L80)*'Operation Life Time'!$E13</f>
        <v>0</v>
      </c>
      <c r="M113" s="7" cm="1">
        <f t="array" ref="M113">SUMPRODUCT(--($C$71:M$71&gt;M$104-'Operation Life Time'!$D$5),ET_Cost_of_ELCgen_InvestmentCos!$C80:'ET_Cost_of_ELCgen_InvestmentCos'!M80)*'Operation Life Time'!$E13</f>
        <v>0</v>
      </c>
      <c r="N113" s="7" cm="1">
        <f t="array" ref="N113">SUMPRODUCT(--($C$71:N$71&gt;N$104-'Operation Life Time'!$D$5),ET_Cost_of_ELCgen_InvestmentCos!$C80:'ET_Cost_of_ELCgen_InvestmentCos'!N80)*'Operation Life Time'!$E13</f>
        <v>0</v>
      </c>
      <c r="O113" s="7" cm="1">
        <f t="array" ref="O113">SUMPRODUCT(--($C$71:O$71&gt;O$104-'Operation Life Time'!$D$5),ET_Cost_of_ELCgen_InvestmentCos!$C80:'ET_Cost_of_ELCgen_InvestmentCos'!O80)*'Operation Life Time'!$E13</f>
        <v>0</v>
      </c>
      <c r="P113" s="7" cm="1">
        <f t="array" ref="P113">SUMPRODUCT(--($C$71:P$71&gt;P$104-'Operation Life Time'!$D$5),ET_Cost_of_ELCgen_InvestmentCos!$C80:'ET_Cost_of_ELCgen_InvestmentCos'!P80)*'Operation Life Time'!$E13</f>
        <v>0</v>
      </c>
      <c r="Q113" s="7" cm="1">
        <f t="array" ref="Q113">SUMPRODUCT(--($C$71:Q$71&gt;Q$104-'Operation Life Time'!$D$5),ET_Cost_of_ELCgen_InvestmentCos!$C80:'ET_Cost_of_ELCgen_InvestmentCos'!Q80)*'Operation Life Time'!$E13</f>
        <v>0</v>
      </c>
      <c r="R113" s="7" cm="1">
        <f t="array" ref="R113">SUMPRODUCT(--($C$71:R$71&gt;R$104-'Operation Life Time'!$D$5),ET_Cost_of_ELCgen_InvestmentCos!$C80:'ET_Cost_of_ELCgen_InvestmentCos'!R80)*'Operation Life Time'!$E13</f>
        <v>0</v>
      </c>
      <c r="S113" s="7" cm="1">
        <f t="array" ref="S113">SUMPRODUCT(--($C$71:S$71&gt;S$104-'Operation Life Time'!$D$5),ET_Cost_of_ELCgen_InvestmentCos!$C80:'ET_Cost_of_ELCgen_InvestmentCos'!S80)*'Operation Life Time'!$E13</f>
        <v>0</v>
      </c>
      <c r="T113" s="7" cm="1">
        <f t="array" ref="T113">SUMPRODUCT(--($C$71:T$71&gt;T$104-'Operation Life Time'!$D$5),ET_Cost_of_ELCgen_InvestmentCos!$C80:'ET_Cost_of_ELCgen_InvestmentCos'!T80)*'Operation Life Time'!$E13</f>
        <v>152.09512323606742</v>
      </c>
      <c r="U113" s="7" cm="1">
        <f t="array" ref="U113">SUMPRODUCT(--($C$71:U$71&gt;U$104-'Operation Life Time'!$D$5),ET_Cost_of_ELCgen_InvestmentCos!$C80:'ET_Cost_of_ELCgen_InvestmentCos'!U80)*'Operation Life Time'!$E13</f>
        <v>184.68070420789377</v>
      </c>
      <c r="V113" s="7" cm="1">
        <f t="array" ref="V113">SUMPRODUCT(--($C$71:V$71&gt;V$104-'Operation Life Time'!$D$5),ET_Cost_of_ELCgen_InvestmentCos!$C80:'ET_Cost_of_ELCgen_InvestmentCos'!V80)*'Operation Life Time'!$E13</f>
        <v>209.30790821328037</v>
      </c>
      <c r="W113" s="7" cm="1">
        <f t="array" ref="W113">SUMPRODUCT(--($C$71:W$71&gt;W$104-'Operation Life Time'!$D$5),ET_Cost_of_ELCgen_InvestmentCos!$C80:'ET_Cost_of_ELCgen_InvestmentCos'!W80)*'Operation Life Time'!$E13</f>
        <v>233.71073045953642</v>
      </c>
      <c r="X113" s="7" cm="1">
        <f t="array" ref="X113">SUMPRODUCT(--($C$71:X$71&gt;X$104-'Operation Life Time'!$D$5),ET_Cost_of_ELCgen_InvestmentCos!$C80:'ET_Cost_of_ELCgen_InvestmentCos'!X80)*'Operation Life Time'!$E13</f>
        <v>255.98076634215585</v>
      </c>
      <c r="Y113" s="7" cm="1">
        <f t="array" ref="Y113">SUMPRODUCT(--($C$71:Y$71&gt;Y$104-'Operation Life Time'!$D$5),ET_Cost_of_ELCgen_InvestmentCos!$C80:'ET_Cost_of_ELCgen_InvestmentCos'!Y80)*'Operation Life Time'!$E13</f>
        <v>276.42586897019288</v>
      </c>
      <c r="Z113" s="7" cm="1">
        <f t="array" ref="Z113">SUMPRODUCT(--($C$71:Z$71&gt;Z$104-'Operation Life Time'!$D$5),ET_Cost_of_ELCgen_InvestmentCos!$C80:'ET_Cost_of_ELCgen_InvestmentCos'!Z80)*'Operation Life Time'!$E13</f>
        <v>290.65483260956341</v>
      </c>
      <c r="AA113" s="7" cm="1">
        <f t="array" ref="AA113">SUMPRODUCT(--($C$71:AA$71&gt;AA$104-'Operation Life Time'!$D$5),ET_Cost_of_ELCgen_InvestmentCos!$C80:'ET_Cost_of_ELCgen_InvestmentCos'!AA80)*'Operation Life Time'!$E13</f>
        <v>290.65483260956341</v>
      </c>
      <c r="AB113" s="7" cm="1">
        <f t="array" ref="AB113">SUMPRODUCT(--($C$71:AB$71&gt;AB$104-'Operation Life Time'!$D$5),ET_Cost_of_ELCgen_InvestmentCos!$C80:'ET_Cost_of_ELCgen_InvestmentCos'!AB80)*'Operation Life Time'!$E13</f>
        <v>290.65483260956341</v>
      </c>
      <c r="AC113" s="7" cm="1">
        <f t="array" ref="AC113">SUMPRODUCT(--($C$71:AC$71&gt;AC$104-'Operation Life Time'!$D$5),ET_Cost_of_ELCgen_InvestmentCos!$C80:'ET_Cost_of_ELCgen_InvestmentCos'!AC80)*'Operation Life Time'!$E13</f>
        <v>290.65483260956341</v>
      </c>
      <c r="AD113" s="7" cm="1">
        <f t="array" ref="AD113">SUMPRODUCT(--($C$71:AD$71&gt;AD$104-'Operation Life Time'!$D$5),ET_Cost_of_ELCgen_InvestmentCos!$C80:'ET_Cost_of_ELCgen_InvestmentCos'!AD80)*'Operation Life Time'!$E13</f>
        <v>290.65483260956341</v>
      </c>
      <c r="AE113" s="7" cm="1">
        <f t="array" ref="AE113">SUMPRODUCT(--($C$71:AE$71&gt;AE$104-'Operation Life Time'!$D$5),ET_Cost_of_ELCgen_InvestmentCos!$C80:'ET_Cost_of_ELCgen_InvestmentCos'!AE80)*'Operation Life Time'!$E13</f>
        <v>290.65483260956341</v>
      </c>
      <c r="AF113" s="7" cm="1">
        <f t="array" ref="AF113">SUMPRODUCT(--($C$71:AF$71&gt;AF$104-'Operation Life Time'!$D$5),ET_Cost_of_ELCgen_InvestmentCos!$C80:'ET_Cost_of_ELCgen_InvestmentCos'!AF80)*'Operation Life Time'!$E13</f>
        <v>290.65483260956341</v>
      </c>
      <c r="AG113" s="7" cm="1">
        <f t="array" ref="AG113">SUMPRODUCT(--($C$71:AG$71&gt;AG$104-'Operation Life Time'!$D$5),ET_Cost_of_ELCgen_InvestmentCos!$C80:'ET_Cost_of_ELCgen_InvestmentCos'!AG80)*'Operation Life Time'!$E13</f>
        <v>290.65483260956341</v>
      </c>
      <c r="AH113" s="7" cm="1">
        <f t="array" ref="AH113">SUMPRODUCT(--($C$71:AH$71&gt;AH$104-'Operation Life Time'!$D$5),ET_Cost_of_ELCgen_InvestmentCos!$C80:'ET_Cost_of_ELCgen_InvestmentCos'!AH80)*'Operation Life Time'!$E13</f>
        <v>290.65483260956341</v>
      </c>
    </row>
    <row r="114" spans="1:34" x14ac:dyDescent="0.3">
      <c r="A114" s="1" t="s">
        <v>29</v>
      </c>
      <c r="B114" s="1" t="s">
        <v>63</v>
      </c>
      <c r="C114" s="7">
        <f>C81*'Operation Life Time'!$E14</f>
        <v>1.0644311004205614E-4</v>
      </c>
      <c r="D114" s="7" cm="1">
        <f t="array" ref="D114">SUMPRODUCT(--($C$71:D$71&gt;D$104-'Operation Life Time'!$D$5),ET_Cost_of_ELCgen_InvestmentCos!$C81:'ET_Cost_of_ELCgen_InvestmentCos'!D81)*'Operation Life Time'!$E14</f>
        <v>1.0644311004205614E-4</v>
      </c>
      <c r="E114" s="7" cm="1">
        <f t="array" ref="E114">SUMPRODUCT(--($C$71:E$71&gt;E$104-'Operation Life Time'!$D$5),ET_Cost_of_ELCgen_InvestmentCos!$C81:'ET_Cost_of_ELCgen_InvestmentCos'!E81)*'Operation Life Time'!$E14</f>
        <v>1.0644311004205614E-4</v>
      </c>
      <c r="F114" s="7" cm="1">
        <f t="array" ref="F114">SUMPRODUCT(--($C$71:F$71&gt;F$104-'Operation Life Time'!$D$5),ET_Cost_of_ELCgen_InvestmentCos!$C81:'ET_Cost_of_ELCgen_InvestmentCos'!F81)*'Operation Life Time'!$E14</f>
        <v>1.0644311004205614E-4</v>
      </c>
      <c r="G114" s="7" cm="1">
        <f t="array" ref="G114">SUMPRODUCT(--($C$71:G$71&gt;G$104-'Operation Life Time'!$D$5),ET_Cost_of_ELCgen_InvestmentCos!$C81:'ET_Cost_of_ELCgen_InvestmentCos'!G81)*'Operation Life Time'!$E14</f>
        <v>1.0644311004205614E-4</v>
      </c>
      <c r="H114" s="7" cm="1">
        <f t="array" ref="H114">SUMPRODUCT(--($C$71:H$71&gt;H$104-'Operation Life Time'!$D$5),ET_Cost_of_ELCgen_InvestmentCos!$C81:'ET_Cost_of_ELCgen_InvestmentCos'!H81)*'Operation Life Time'!$E14</f>
        <v>1.0644311004205614E-4</v>
      </c>
      <c r="I114" s="7" cm="1">
        <f t="array" ref="I114">SUMPRODUCT(--($C$71:I$71&gt;I$104-'Operation Life Time'!$D$5),ET_Cost_of_ELCgen_InvestmentCos!$C81:'ET_Cost_of_ELCgen_InvestmentCos'!I81)*'Operation Life Time'!$E14</f>
        <v>1.0644311004205614E-4</v>
      </c>
      <c r="J114" s="7" cm="1">
        <f t="array" ref="J114">SUMPRODUCT(--($C$71:J$71&gt;J$104-'Operation Life Time'!$D$5),ET_Cost_of_ELCgen_InvestmentCos!$C81:'ET_Cost_of_ELCgen_InvestmentCos'!J81)*'Operation Life Time'!$E14</f>
        <v>1.0644311004205614E-4</v>
      </c>
      <c r="K114" s="7" cm="1">
        <f t="array" ref="K114">SUMPRODUCT(--($C$71:K$71&gt;K$104-'Operation Life Time'!$D$5),ET_Cost_of_ELCgen_InvestmentCos!$C81:'ET_Cost_of_ELCgen_InvestmentCos'!K81)*'Operation Life Time'!$E14</f>
        <v>1.0644311004205614E-4</v>
      </c>
      <c r="L114" s="7" cm="1">
        <f t="array" ref="L114">SUMPRODUCT(--($C$71:L$71&gt;L$104-'Operation Life Time'!$D$5),ET_Cost_of_ELCgen_InvestmentCos!$C81:'ET_Cost_of_ELCgen_InvestmentCos'!L81)*'Operation Life Time'!$E14</f>
        <v>1.0644311004205614E-4</v>
      </c>
      <c r="M114" s="7" cm="1">
        <f t="array" ref="M114">SUMPRODUCT(--($C$71:M$71&gt;M$104-'Operation Life Time'!$D$5),ET_Cost_of_ELCgen_InvestmentCos!$C81:'ET_Cost_of_ELCgen_InvestmentCos'!M81)*'Operation Life Time'!$E14</f>
        <v>1.0644311004205614E-4</v>
      </c>
      <c r="N114" s="7" cm="1">
        <f t="array" ref="N114">SUMPRODUCT(--($C$71:N$71&gt;N$104-'Operation Life Time'!$D$5),ET_Cost_of_ELCgen_InvestmentCos!$C81:'ET_Cost_of_ELCgen_InvestmentCos'!N81)*'Operation Life Time'!$E14</f>
        <v>1.0644311004205614E-4</v>
      </c>
      <c r="O114" s="7" cm="1">
        <f t="array" ref="O114">SUMPRODUCT(--($C$71:O$71&gt;O$104-'Operation Life Time'!$D$5),ET_Cost_of_ELCgen_InvestmentCos!$C81:'ET_Cost_of_ELCgen_InvestmentCos'!O81)*'Operation Life Time'!$E14</f>
        <v>1.0644311004205614E-4</v>
      </c>
      <c r="P114" s="7" cm="1">
        <f t="array" ref="P114">SUMPRODUCT(--($C$71:P$71&gt;P$104-'Operation Life Time'!$D$5),ET_Cost_of_ELCgen_InvestmentCos!$C81:'ET_Cost_of_ELCgen_InvestmentCos'!P81)*'Operation Life Time'!$E14</f>
        <v>1.0644311004205614E-4</v>
      </c>
      <c r="Q114" s="7" cm="1">
        <f t="array" ref="Q114">SUMPRODUCT(--($C$71:Q$71&gt;Q$104-'Operation Life Time'!$D$5),ET_Cost_of_ELCgen_InvestmentCos!$C81:'ET_Cost_of_ELCgen_InvestmentCos'!Q81)*'Operation Life Time'!$E14</f>
        <v>1.0644311004205614E-4</v>
      </c>
      <c r="R114" s="7" cm="1">
        <f t="array" ref="R114">SUMPRODUCT(--($C$71:R$71&gt;R$104-'Operation Life Time'!$D$5),ET_Cost_of_ELCgen_InvestmentCos!$C81:'ET_Cost_of_ELCgen_InvestmentCos'!R81)*'Operation Life Time'!$E14</f>
        <v>1.0644311004205614E-4</v>
      </c>
      <c r="S114" s="7" cm="1">
        <f t="array" ref="S114">SUMPRODUCT(--($C$71:S$71&gt;S$104-'Operation Life Time'!$D$5),ET_Cost_of_ELCgen_InvestmentCos!$C81:'ET_Cost_of_ELCgen_InvestmentCos'!S81)*'Operation Life Time'!$E14</f>
        <v>1.0644311004205614E-4</v>
      </c>
      <c r="T114" s="7" cm="1">
        <f t="array" ref="T114">SUMPRODUCT(--($C$71:T$71&gt;T$104-'Operation Life Time'!$D$5),ET_Cost_of_ELCgen_InvestmentCos!$C81:'ET_Cost_of_ELCgen_InvestmentCos'!T81)*'Operation Life Time'!$E14</f>
        <v>1.0644311004205614E-4</v>
      </c>
      <c r="U114" s="7" cm="1">
        <f t="array" ref="U114">SUMPRODUCT(--($C$71:U$71&gt;U$104-'Operation Life Time'!$D$5),ET_Cost_of_ELCgen_InvestmentCos!$C81:'ET_Cost_of_ELCgen_InvestmentCos'!U81)*'Operation Life Time'!$E14</f>
        <v>1.0644311004205614E-4</v>
      </c>
      <c r="V114" s="7" cm="1">
        <f t="array" ref="V114">SUMPRODUCT(--($C$71:V$71&gt;V$104-'Operation Life Time'!$D$5),ET_Cost_of_ELCgen_InvestmentCos!$C81:'ET_Cost_of_ELCgen_InvestmentCos'!V81)*'Operation Life Time'!$E14</f>
        <v>1.0644311004205614E-4</v>
      </c>
      <c r="W114" s="7" cm="1">
        <f t="array" ref="W114">SUMPRODUCT(--($C$71:W$71&gt;W$104-'Operation Life Time'!$D$5),ET_Cost_of_ELCgen_InvestmentCos!$C81:'ET_Cost_of_ELCgen_InvestmentCos'!W81)*'Operation Life Time'!$E14</f>
        <v>1.0644311004205614E-4</v>
      </c>
      <c r="X114" s="7" cm="1">
        <f t="array" ref="X114">SUMPRODUCT(--($C$71:X$71&gt;X$104-'Operation Life Time'!$D$5),ET_Cost_of_ELCgen_InvestmentCos!$C81:'ET_Cost_of_ELCgen_InvestmentCos'!X81)*'Operation Life Time'!$E14</f>
        <v>1.0644311004205614E-4</v>
      </c>
      <c r="Y114" s="7" cm="1">
        <f t="array" ref="Y114">SUMPRODUCT(--($C$71:Y$71&gt;Y$104-'Operation Life Time'!$D$5),ET_Cost_of_ELCgen_InvestmentCos!$C81:'ET_Cost_of_ELCgen_InvestmentCos'!Y81)*'Operation Life Time'!$E14</f>
        <v>1.0644311004205614E-4</v>
      </c>
      <c r="Z114" s="7" cm="1">
        <f t="array" ref="Z114">SUMPRODUCT(--($C$71:Z$71&gt;Z$104-'Operation Life Time'!$D$5),ET_Cost_of_ELCgen_InvestmentCos!$C81:'ET_Cost_of_ELCgen_InvestmentCos'!Z81)*'Operation Life Time'!$E14</f>
        <v>1.0644311004205614E-4</v>
      </c>
      <c r="AA114" s="7" cm="1">
        <f t="array" ref="AA114">SUMPRODUCT(--($C$71:AA$71&gt;AA$104-'Operation Life Time'!$D$5),ET_Cost_of_ELCgen_InvestmentCos!$C81:'ET_Cost_of_ELCgen_InvestmentCos'!AA81)*'Operation Life Time'!$E14</f>
        <v>1.0644311004205614E-4</v>
      </c>
      <c r="AB114" s="7" cm="1">
        <f t="array" ref="AB114">SUMPRODUCT(--($C$71:AB$71&gt;AB$104-'Operation Life Time'!$D$5),ET_Cost_of_ELCgen_InvestmentCos!$C81:'ET_Cost_of_ELCgen_InvestmentCos'!AB81)*'Operation Life Time'!$E14</f>
        <v>1.0644311004205614E-4</v>
      </c>
      <c r="AC114" s="7" cm="1">
        <f t="array" ref="AC114">SUMPRODUCT(--($C$71:AC$71&gt;AC$104-'Operation Life Time'!$D$5),ET_Cost_of_ELCgen_InvestmentCos!$C81:'ET_Cost_of_ELCgen_InvestmentCos'!AC81)*'Operation Life Time'!$E14</f>
        <v>1.0644311004205614E-4</v>
      </c>
      <c r="AD114" s="7" cm="1">
        <f t="array" ref="AD114">SUMPRODUCT(--($C$71:AD$71&gt;AD$104-'Operation Life Time'!$D$5),ET_Cost_of_ELCgen_InvestmentCos!$C81:'ET_Cost_of_ELCgen_InvestmentCos'!AD81)*'Operation Life Time'!$E14</f>
        <v>1.0644311004205614E-4</v>
      </c>
      <c r="AE114" s="7" cm="1">
        <f t="array" ref="AE114">SUMPRODUCT(--($C$71:AE$71&gt;AE$104-'Operation Life Time'!$D$5),ET_Cost_of_ELCgen_InvestmentCos!$C81:'ET_Cost_of_ELCgen_InvestmentCos'!AE81)*'Operation Life Time'!$E14</f>
        <v>1.0644311004205614E-4</v>
      </c>
      <c r="AF114" s="7" cm="1">
        <f t="array" ref="AF114">SUMPRODUCT(--($C$71:AF$71&gt;AF$104-'Operation Life Time'!$D$5),ET_Cost_of_ELCgen_InvestmentCos!$C81:'ET_Cost_of_ELCgen_InvestmentCos'!AF81)*'Operation Life Time'!$E14</f>
        <v>1.0644311004205614E-4</v>
      </c>
      <c r="AG114" s="7" cm="1">
        <f t="array" ref="AG114">SUMPRODUCT(--($C$71:AG$71&gt;AG$104-'Operation Life Time'!$D$5),ET_Cost_of_ELCgen_InvestmentCos!$C81:'ET_Cost_of_ELCgen_InvestmentCos'!AG81)*'Operation Life Time'!$E14</f>
        <v>1.0644311004205614E-4</v>
      </c>
      <c r="AH114" s="7" cm="1">
        <f t="array" ref="AH114">SUMPRODUCT(--($C$71:AH$71&gt;AH$104-'Operation Life Time'!$D$5),ET_Cost_of_ELCgen_InvestmentCos!$C81:'ET_Cost_of_ELCgen_InvestmentCos'!AH81)*'Operation Life Time'!$E14</f>
        <v>1.0644311004205614E-4</v>
      </c>
    </row>
    <row r="115" spans="1:34" x14ac:dyDescent="0.3">
      <c r="A115" s="1" t="s">
        <v>30</v>
      </c>
      <c r="B115" s="1" t="s">
        <v>64</v>
      </c>
      <c r="C115" s="7">
        <f>C82*'Operation Life Time'!$E15</f>
        <v>673579.36166630848</v>
      </c>
      <c r="D115" s="7" cm="1">
        <f t="array" ref="D115">SUMPRODUCT(--($C$71:D$71&gt;D$104-'Operation Life Time'!$D$5),ET_Cost_of_ELCgen_InvestmentCos!$C82:'ET_Cost_of_ELCgen_InvestmentCos'!D82)*'Operation Life Time'!$E15</f>
        <v>695261.65250529989</v>
      </c>
      <c r="E115" s="7" cm="1">
        <f t="array" ref="E115">SUMPRODUCT(--($C$71:E$71&gt;E$104-'Operation Life Time'!$D$5),ET_Cost_of_ELCgen_InvestmentCos!$C82:'ET_Cost_of_ELCgen_InvestmentCos'!E82)*'Operation Life Time'!$E15</f>
        <v>715145.62377157074</v>
      </c>
      <c r="F115" s="7" cm="1">
        <f t="array" ref="F115">SUMPRODUCT(--($C$71:F$71&gt;F$104-'Operation Life Time'!$D$5),ET_Cost_of_ELCgen_InvestmentCos!$C82:'ET_Cost_of_ELCgen_InvestmentCos'!F82)*'Operation Life Time'!$E15</f>
        <v>715145.62377157074</v>
      </c>
      <c r="G115" s="7" cm="1">
        <f t="array" ref="G115">SUMPRODUCT(--($C$71:G$71&gt;G$104-'Operation Life Time'!$D$5),ET_Cost_of_ELCgen_InvestmentCos!$C82:'ET_Cost_of_ELCgen_InvestmentCos'!G82)*'Operation Life Time'!$E15</f>
        <v>715145.62377157074</v>
      </c>
      <c r="H115" s="7" cm="1">
        <f t="array" ref="H115">SUMPRODUCT(--($C$71:H$71&gt;H$104-'Operation Life Time'!$D$5),ET_Cost_of_ELCgen_InvestmentCos!$C82:'ET_Cost_of_ELCgen_InvestmentCos'!H82)*'Operation Life Time'!$E15</f>
        <v>715145.62377157074</v>
      </c>
      <c r="I115" s="7" cm="1">
        <f t="array" ref="I115">SUMPRODUCT(--($C$71:I$71&gt;I$104-'Operation Life Time'!$D$5),ET_Cost_of_ELCgen_InvestmentCos!$C82:'ET_Cost_of_ELCgen_InvestmentCos'!I82)*'Operation Life Time'!$E15</f>
        <v>715145.62377157074</v>
      </c>
      <c r="J115" s="7" cm="1">
        <f t="array" ref="J115">SUMPRODUCT(--($C$71:J$71&gt;J$104-'Operation Life Time'!$D$5),ET_Cost_of_ELCgen_InvestmentCos!$C82:'ET_Cost_of_ELCgen_InvestmentCos'!J82)*'Operation Life Time'!$E15</f>
        <v>715145.62377157074</v>
      </c>
      <c r="K115" s="7" cm="1">
        <f t="array" ref="K115">SUMPRODUCT(--($C$71:K$71&gt;K$104-'Operation Life Time'!$D$5),ET_Cost_of_ELCgen_InvestmentCos!$C82:'ET_Cost_of_ELCgen_InvestmentCos'!K82)*'Operation Life Time'!$E15</f>
        <v>715145.62377157074</v>
      </c>
      <c r="L115" s="7" cm="1">
        <f t="array" ref="L115">SUMPRODUCT(--($C$71:L$71&gt;L$104-'Operation Life Time'!$D$5),ET_Cost_of_ELCgen_InvestmentCos!$C82:'ET_Cost_of_ELCgen_InvestmentCos'!L82)*'Operation Life Time'!$E15</f>
        <v>715145.62377157074</v>
      </c>
      <c r="M115" s="7" cm="1">
        <f t="array" ref="M115">SUMPRODUCT(--($C$71:M$71&gt;M$104-'Operation Life Time'!$D$5),ET_Cost_of_ELCgen_InvestmentCos!$C82:'ET_Cost_of_ELCgen_InvestmentCos'!M82)*'Operation Life Time'!$E15</f>
        <v>715145.62377157074</v>
      </c>
      <c r="N115" s="7" cm="1">
        <f t="array" ref="N115">SUMPRODUCT(--($C$71:N$71&gt;N$104-'Operation Life Time'!$D$5),ET_Cost_of_ELCgen_InvestmentCos!$C82:'ET_Cost_of_ELCgen_InvestmentCos'!N82)*'Operation Life Time'!$E15</f>
        <v>715145.62377157074</v>
      </c>
      <c r="O115" s="7" cm="1">
        <f t="array" ref="O115">SUMPRODUCT(--($C$71:O$71&gt;O$104-'Operation Life Time'!$D$5),ET_Cost_of_ELCgen_InvestmentCos!$C82:'ET_Cost_of_ELCgen_InvestmentCos'!O82)*'Operation Life Time'!$E15</f>
        <v>715145.62377157074</v>
      </c>
      <c r="P115" s="7" cm="1">
        <f t="array" ref="P115">SUMPRODUCT(--($C$71:P$71&gt;P$104-'Operation Life Time'!$D$5),ET_Cost_of_ELCgen_InvestmentCos!$C82:'ET_Cost_of_ELCgen_InvestmentCos'!P82)*'Operation Life Time'!$E15</f>
        <v>715145.62377157074</v>
      </c>
      <c r="Q115" s="7" cm="1">
        <f t="array" ref="Q115">SUMPRODUCT(--($C$71:Q$71&gt;Q$104-'Operation Life Time'!$D$5),ET_Cost_of_ELCgen_InvestmentCos!$C82:'ET_Cost_of_ELCgen_InvestmentCos'!Q82)*'Operation Life Time'!$E15</f>
        <v>715145.62377157074</v>
      </c>
      <c r="R115" s="7" cm="1">
        <f t="array" ref="R115">SUMPRODUCT(--($C$71:R$71&gt;R$104-'Operation Life Time'!$D$5),ET_Cost_of_ELCgen_InvestmentCos!$C82:'ET_Cost_of_ELCgen_InvestmentCos'!R82)*'Operation Life Time'!$E15</f>
        <v>715145.62377157074</v>
      </c>
      <c r="S115" s="7" cm="1">
        <f t="array" ref="S115">SUMPRODUCT(--($C$71:S$71&gt;S$104-'Operation Life Time'!$D$5),ET_Cost_of_ELCgen_InvestmentCos!$C82:'ET_Cost_of_ELCgen_InvestmentCos'!S82)*'Operation Life Time'!$E15</f>
        <v>715145.62377157074</v>
      </c>
      <c r="T115" s="7" cm="1">
        <f t="array" ref="T115">SUMPRODUCT(--($C$71:T$71&gt;T$104-'Operation Life Time'!$D$5),ET_Cost_of_ELCgen_InvestmentCos!$C82:'ET_Cost_of_ELCgen_InvestmentCos'!T82)*'Operation Life Time'!$E15</f>
        <v>715145.62377157074</v>
      </c>
      <c r="U115" s="7" cm="1">
        <f t="array" ref="U115">SUMPRODUCT(--($C$71:U$71&gt;U$104-'Operation Life Time'!$D$5),ET_Cost_of_ELCgen_InvestmentCos!$C82:'ET_Cost_of_ELCgen_InvestmentCos'!U82)*'Operation Life Time'!$E15</f>
        <v>715145.62377157074</v>
      </c>
      <c r="V115" s="7" cm="1">
        <f t="array" ref="V115">SUMPRODUCT(--($C$71:V$71&gt;V$104-'Operation Life Time'!$D$5),ET_Cost_of_ELCgen_InvestmentCos!$C82:'ET_Cost_of_ELCgen_InvestmentCos'!V82)*'Operation Life Time'!$E15</f>
        <v>715145.62377157074</v>
      </c>
      <c r="W115" s="7" cm="1">
        <f t="array" ref="W115">SUMPRODUCT(--($C$71:W$71&gt;W$104-'Operation Life Time'!$D$5),ET_Cost_of_ELCgen_InvestmentCos!$C82:'ET_Cost_of_ELCgen_InvestmentCos'!W82)*'Operation Life Time'!$E15</f>
        <v>715145.62377157074</v>
      </c>
      <c r="X115" s="7" cm="1">
        <f t="array" ref="X115">SUMPRODUCT(--($C$71:X$71&gt;X$104-'Operation Life Time'!$D$5),ET_Cost_of_ELCgen_InvestmentCos!$C82:'ET_Cost_of_ELCgen_InvestmentCos'!X82)*'Operation Life Time'!$E15</f>
        <v>715145.62377157074</v>
      </c>
      <c r="Y115" s="7" cm="1">
        <f t="array" ref="Y115">SUMPRODUCT(--($C$71:Y$71&gt;Y$104-'Operation Life Time'!$D$5),ET_Cost_of_ELCgen_InvestmentCos!$C82:'ET_Cost_of_ELCgen_InvestmentCos'!Y82)*'Operation Life Time'!$E15</f>
        <v>715145.62377157074</v>
      </c>
      <c r="Z115" s="7" cm="1">
        <f t="array" ref="Z115">SUMPRODUCT(--($C$71:Z$71&gt;Z$104-'Operation Life Time'!$D$5),ET_Cost_of_ELCgen_InvestmentCos!$C82:'ET_Cost_of_ELCgen_InvestmentCos'!Z82)*'Operation Life Time'!$E15</f>
        <v>715145.62377157074</v>
      </c>
      <c r="AA115" s="7" cm="1">
        <f t="array" ref="AA115">SUMPRODUCT(--($C$71:AA$71&gt;AA$104-'Operation Life Time'!$D$5),ET_Cost_of_ELCgen_InvestmentCos!$C82:'ET_Cost_of_ELCgen_InvestmentCos'!AA82)*'Operation Life Time'!$E15</f>
        <v>715145.62377157074</v>
      </c>
      <c r="AB115" s="7" cm="1">
        <f t="array" ref="AB115">SUMPRODUCT(--($C$71:AB$71&gt;AB$104-'Operation Life Time'!$D$5),ET_Cost_of_ELCgen_InvestmentCos!$C82:'ET_Cost_of_ELCgen_InvestmentCos'!AB82)*'Operation Life Time'!$E15</f>
        <v>715145.62377157074</v>
      </c>
      <c r="AC115" s="7" cm="1">
        <f t="array" ref="AC115">SUMPRODUCT(--($C$71:AC$71&gt;AC$104-'Operation Life Time'!$D$5),ET_Cost_of_ELCgen_InvestmentCos!$C82:'ET_Cost_of_ELCgen_InvestmentCos'!AC82)*'Operation Life Time'!$E15</f>
        <v>715145.62377157074</v>
      </c>
      <c r="AD115" s="7" cm="1">
        <f t="array" ref="AD115">SUMPRODUCT(--($C$71:AD$71&gt;AD$104-'Operation Life Time'!$D$5),ET_Cost_of_ELCgen_InvestmentCos!$C82:'ET_Cost_of_ELCgen_InvestmentCos'!AD82)*'Operation Life Time'!$E15</f>
        <v>715145.62377157074</v>
      </c>
      <c r="AE115" s="7" cm="1">
        <f t="array" ref="AE115">SUMPRODUCT(--($C$71:AE$71&gt;AE$104-'Operation Life Time'!$D$5),ET_Cost_of_ELCgen_InvestmentCos!$C82:'ET_Cost_of_ELCgen_InvestmentCos'!AE82)*'Operation Life Time'!$E15</f>
        <v>715145.62377157074</v>
      </c>
      <c r="AF115" s="7" cm="1">
        <f t="array" ref="AF115">SUMPRODUCT(--($C$71:AF$71&gt;AF$104-'Operation Life Time'!$D$5),ET_Cost_of_ELCgen_InvestmentCos!$C82:'ET_Cost_of_ELCgen_InvestmentCos'!AF82)*'Operation Life Time'!$E15</f>
        <v>715145.62377157074</v>
      </c>
      <c r="AG115" s="7" cm="1">
        <f t="array" ref="AG115">SUMPRODUCT(--($C$71:AG$71&gt;AG$104-'Operation Life Time'!$D$5),ET_Cost_of_ELCgen_InvestmentCos!$C82:'ET_Cost_of_ELCgen_InvestmentCos'!AG82)*'Operation Life Time'!$E15</f>
        <v>715145.62377157074</v>
      </c>
      <c r="AH115" s="7" cm="1">
        <f t="array" ref="AH115">SUMPRODUCT(--($C$71:AH$71&gt;AH$104-'Operation Life Time'!$D$5),ET_Cost_of_ELCgen_InvestmentCos!$C82:'ET_Cost_of_ELCgen_InvestmentCos'!AH82)*'Operation Life Time'!$E15</f>
        <v>715145.62377157074</v>
      </c>
    </row>
    <row r="116" spans="1:34" x14ac:dyDescent="0.3">
      <c r="A116" s="1" t="s">
        <v>31</v>
      </c>
      <c r="B116" s="1" t="s">
        <v>65</v>
      </c>
      <c r="C116" s="7">
        <f>C83*'Operation Life Time'!$E16</f>
        <v>0</v>
      </c>
      <c r="D116" s="7" cm="1">
        <f t="array" ref="D116">SUMPRODUCT(--($C$71:D$71&gt;D$104-'Operation Life Time'!$D$5),ET_Cost_of_ELCgen_InvestmentCos!$C83:'ET_Cost_of_ELCgen_InvestmentCos'!D83)*'Operation Life Time'!$E16</f>
        <v>2.3656867699153619</v>
      </c>
      <c r="E116" s="7" cm="1">
        <f t="array" ref="E116">SUMPRODUCT(--($C$71:E$71&gt;E$104-'Operation Life Time'!$D$5),ET_Cost_of_ELCgen_InvestmentCos!$C83:'ET_Cost_of_ELCgen_InvestmentCos'!E83)*'Operation Life Time'!$E16</f>
        <v>4.7077165882714089</v>
      </c>
      <c r="F116" s="7" cm="1">
        <f t="array" ref="F116">SUMPRODUCT(--($C$71:F$71&gt;F$104-'Operation Life Time'!$D$5),ET_Cost_of_ELCgen_InvestmentCos!$C83:'ET_Cost_of_ELCgen_InvestmentCos'!F83)*'Operation Life Time'!$E16</f>
        <v>51.075173924206041</v>
      </c>
      <c r="G116" s="7" cm="1">
        <f t="array" ref="G116">SUMPRODUCT(--($C$71:G$71&gt;G$104-'Operation Life Time'!$D$5),ET_Cost_of_ELCgen_InvestmentCos!$C83:'ET_Cost_of_ELCgen_InvestmentCos'!G83)*'Operation Life Time'!$E16</f>
        <v>96.969492228954365</v>
      </c>
      <c r="H116" s="7" cm="1">
        <f t="array" ref="H116">SUMPRODUCT(--($C$71:H$71&gt;H$104-'Operation Life Time'!$D$5),ET_Cost_of_ELCgen_InvestmentCos!$C83:'ET_Cost_of_ELCgen_InvestmentCos'!H83)*'Operation Life Time'!$E16</f>
        <v>142.3906715025164</v>
      </c>
      <c r="I116" s="7" cm="1">
        <f t="array" ref="I116">SUMPRODUCT(--($C$71:I$71&gt;I$104-'Operation Life Time'!$D$5),ET_Cost_of_ELCgen_InvestmentCos!$C83:'ET_Cost_of_ELCgen_InvestmentCos'!I83)*'Operation Life Time'!$E16</f>
        <v>142.3906715025164</v>
      </c>
      <c r="J116" s="7" cm="1">
        <f t="array" ref="J116">SUMPRODUCT(--($C$71:J$71&gt;J$104-'Operation Life Time'!$D$5),ET_Cost_of_ELCgen_InvestmentCos!$C83:'ET_Cost_of_ELCgen_InvestmentCos'!J83)*'Operation Life Time'!$E16</f>
        <v>142.3906715025164</v>
      </c>
      <c r="K116" s="7" cm="1">
        <f t="array" ref="K116">SUMPRODUCT(--($C$71:K$71&gt;K$104-'Operation Life Time'!$D$5),ET_Cost_of_ELCgen_InvestmentCos!$C83:'ET_Cost_of_ELCgen_InvestmentCos'!K83)*'Operation Life Time'!$E16</f>
        <v>142.3906715025164</v>
      </c>
      <c r="L116" s="7" cm="1">
        <f t="array" ref="L116">SUMPRODUCT(--($C$71:L$71&gt;L$104-'Operation Life Time'!$D$5),ET_Cost_of_ELCgen_InvestmentCos!$C83:'ET_Cost_of_ELCgen_InvestmentCos'!L83)*'Operation Life Time'!$E16</f>
        <v>142.3906715025164</v>
      </c>
      <c r="M116" s="7" cm="1">
        <f t="array" ref="M116">SUMPRODUCT(--($C$71:M$71&gt;M$104-'Operation Life Time'!$D$5),ET_Cost_of_ELCgen_InvestmentCos!$C83:'ET_Cost_of_ELCgen_InvestmentCos'!M83)*'Operation Life Time'!$E16</f>
        <v>142.3906715025164</v>
      </c>
      <c r="N116" s="7" cm="1">
        <f t="array" ref="N116">SUMPRODUCT(--($C$71:N$71&gt;N$104-'Operation Life Time'!$D$5),ET_Cost_of_ELCgen_InvestmentCos!$C83:'ET_Cost_of_ELCgen_InvestmentCos'!N83)*'Operation Life Time'!$E16</f>
        <v>142.3906715025164</v>
      </c>
      <c r="O116" s="7" cm="1">
        <f t="array" ref="O116">SUMPRODUCT(--($C$71:O$71&gt;O$104-'Operation Life Time'!$D$5),ET_Cost_of_ELCgen_InvestmentCos!$C83:'ET_Cost_of_ELCgen_InvestmentCos'!O83)*'Operation Life Time'!$E16</f>
        <v>142.3906715025164</v>
      </c>
      <c r="P116" s="7" cm="1">
        <f t="array" ref="P116">SUMPRODUCT(--($C$71:P$71&gt;P$104-'Operation Life Time'!$D$5),ET_Cost_of_ELCgen_InvestmentCos!$C83:'ET_Cost_of_ELCgen_InvestmentCos'!P83)*'Operation Life Time'!$E16</f>
        <v>142.3906715025164</v>
      </c>
      <c r="Q116" s="7" cm="1">
        <f t="array" ref="Q116">SUMPRODUCT(--($C$71:Q$71&gt;Q$104-'Operation Life Time'!$D$5),ET_Cost_of_ELCgen_InvestmentCos!$C83:'ET_Cost_of_ELCgen_InvestmentCos'!Q83)*'Operation Life Time'!$E16</f>
        <v>182.28403782259727</v>
      </c>
      <c r="R116" s="7" cm="1">
        <f t="array" ref="R116">SUMPRODUCT(--($C$71:R$71&gt;R$104-'Operation Life Time'!$D$5),ET_Cost_of_ELCgen_InvestmentCos!$C83:'ET_Cost_of_ELCgen_InvestmentCos'!R83)*'Operation Life Time'!$E16</f>
        <v>223.92010484666889</v>
      </c>
      <c r="S116" s="7" cm="1">
        <f t="array" ref="S116">SUMPRODUCT(--($C$71:S$71&gt;S$104-'Operation Life Time'!$D$5),ET_Cost_of_ELCgen_InvestmentCos!$C83:'ET_Cost_of_ELCgen_InvestmentCos'!S83)*'Operation Life Time'!$E16</f>
        <v>265.31951849498586</v>
      </c>
      <c r="T116" s="7" cm="1">
        <f t="array" ref="T116">SUMPRODUCT(--($C$71:T$71&gt;T$104-'Operation Life Time'!$D$5),ET_Cost_of_ELCgen_InvestmentCos!$C83:'ET_Cost_of_ELCgen_InvestmentCos'!T83)*'Operation Life Time'!$E16</f>
        <v>265.31951849498586</v>
      </c>
      <c r="U116" s="7" cm="1">
        <f t="array" ref="U116">SUMPRODUCT(--($C$71:U$71&gt;U$104-'Operation Life Time'!$D$5),ET_Cost_of_ELCgen_InvestmentCos!$C83:'ET_Cost_of_ELCgen_InvestmentCos'!U83)*'Operation Life Time'!$E16</f>
        <v>265.31951849498586</v>
      </c>
      <c r="V116" s="7" cm="1">
        <f t="array" ref="V116">SUMPRODUCT(--($C$71:V$71&gt;V$104-'Operation Life Time'!$D$5),ET_Cost_of_ELCgen_InvestmentCos!$C83:'ET_Cost_of_ELCgen_InvestmentCos'!V83)*'Operation Life Time'!$E16</f>
        <v>265.31951849498586</v>
      </c>
      <c r="W116" s="7" cm="1">
        <f t="array" ref="W116">SUMPRODUCT(--($C$71:W$71&gt;W$104-'Operation Life Time'!$D$5),ET_Cost_of_ELCgen_InvestmentCos!$C83:'ET_Cost_of_ELCgen_InvestmentCos'!W83)*'Operation Life Time'!$E16</f>
        <v>265.31951849498586</v>
      </c>
      <c r="X116" s="7" cm="1">
        <f t="array" ref="X116">SUMPRODUCT(--($C$71:X$71&gt;X$104-'Operation Life Time'!$D$5),ET_Cost_of_ELCgen_InvestmentCos!$C83:'ET_Cost_of_ELCgen_InvestmentCos'!X83)*'Operation Life Time'!$E16</f>
        <v>265.31951849498586</v>
      </c>
      <c r="Y116" s="7" cm="1">
        <f t="array" ref="Y116">SUMPRODUCT(--($C$71:Y$71&gt;Y$104-'Operation Life Time'!$D$5),ET_Cost_of_ELCgen_InvestmentCos!$C83:'ET_Cost_of_ELCgen_InvestmentCos'!Y83)*'Operation Life Time'!$E16</f>
        <v>265.31951849498586</v>
      </c>
      <c r="Z116" s="7" cm="1">
        <f t="array" ref="Z116">SUMPRODUCT(--($C$71:Z$71&gt;Z$104-'Operation Life Time'!$D$5),ET_Cost_of_ELCgen_InvestmentCos!$C83:'ET_Cost_of_ELCgen_InvestmentCos'!Z83)*'Operation Life Time'!$E16</f>
        <v>265.31951849498586</v>
      </c>
      <c r="AA116" s="7" cm="1">
        <f t="array" ref="AA116">SUMPRODUCT(--($C$71:AA$71&gt;AA$104-'Operation Life Time'!$D$5),ET_Cost_of_ELCgen_InvestmentCos!$C83:'ET_Cost_of_ELCgen_InvestmentCos'!AA83)*'Operation Life Time'!$E16</f>
        <v>265.31951849498586</v>
      </c>
      <c r="AB116" s="7" cm="1">
        <f t="array" ref="AB116">SUMPRODUCT(--($C$71:AB$71&gt;AB$104-'Operation Life Time'!$D$5),ET_Cost_of_ELCgen_InvestmentCos!$C83:'ET_Cost_of_ELCgen_InvestmentCos'!AB83)*'Operation Life Time'!$E16</f>
        <v>265.31951849498586</v>
      </c>
      <c r="AC116" s="7" cm="1">
        <f t="array" ref="AC116">SUMPRODUCT(--($C$71:AC$71&gt;AC$104-'Operation Life Time'!$D$5),ET_Cost_of_ELCgen_InvestmentCos!$C83:'ET_Cost_of_ELCgen_InvestmentCos'!AC83)*'Operation Life Time'!$E16</f>
        <v>265.31951849498586</v>
      </c>
      <c r="AD116" s="7" cm="1">
        <f t="array" ref="AD116">SUMPRODUCT(--($C$71:AD$71&gt;AD$104-'Operation Life Time'!$D$5),ET_Cost_of_ELCgen_InvestmentCos!$C83:'ET_Cost_of_ELCgen_InvestmentCos'!AD83)*'Operation Life Time'!$E16</f>
        <v>265.31951849498586</v>
      </c>
      <c r="AE116" s="7" cm="1">
        <f t="array" ref="AE116">SUMPRODUCT(--($C$71:AE$71&gt;AE$104-'Operation Life Time'!$D$5),ET_Cost_of_ELCgen_InvestmentCos!$C83:'ET_Cost_of_ELCgen_InvestmentCos'!AE83)*'Operation Life Time'!$E16</f>
        <v>265.31951849498586</v>
      </c>
      <c r="AF116" s="7" cm="1">
        <f t="array" ref="AF116">SUMPRODUCT(--($C$71:AF$71&gt;AF$104-'Operation Life Time'!$D$5),ET_Cost_of_ELCgen_InvestmentCos!$C83:'ET_Cost_of_ELCgen_InvestmentCos'!AF83)*'Operation Life Time'!$E16</f>
        <v>265.31951849498586</v>
      </c>
      <c r="AG116" s="7" cm="1">
        <f t="array" ref="AG116">SUMPRODUCT(--($C$71:AG$71&gt;AG$104-'Operation Life Time'!$D$5),ET_Cost_of_ELCgen_InvestmentCos!$C83:'ET_Cost_of_ELCgen_InvestmentCos'!AG83)*'Operation Life Time'!$E16</f>
        <v>265.31951849498586</v>
      </c>
      <c r="AH116" s="7" cm="1">
        <f t="array" ref="AH116">SUMPRODUCT(--($C$71:AH$71&gt;AH$104-'Operation Life Time'!$D$5),ET_Cost_of_ELCgen_InvestmentCos!$C83:'ET_Cost_of_ELCgen_InvestmentCos'!AH83)*'Operation Life Time'!$E16</f>
        <v>271.47674869361867</v>
      </c>
    </row>
    <row r="117" spans="1:34" x14ac:dyDescent="0.3">
      <c r="A117" s="1" t="s">
        <v>32</v>
      </c>
      <c r="B117" s="1" t="s">
        <v>66</v>
      </c>
      <c r="C117" s="7">
        <f>C84*'Operation Life Time'!$E17</f>
        <v>0</v>
      </c>
      <c r="D117" s="7" cm="1">
        <f t="array" ref="D117">SUMPRODUCT(--($C$71:D$71&gt;D$104-'Operation Life Time'!$D$5),ET_Cost_of_ELCgen_InvestmentCos!$C84:'ET_Cost_of_ELCgen_InvestmentCos'!D84)*'Operation Life Time'!$E17</f>
        <v>0</v>
      </c>
      <c r="E117" s="7" cm="1">
        <f t="array" ref="E117">SUMPRODUCT(--($C$71:E$71&gt;E$104-'Operation Life Time'!$D$5),ET_Cost_of_ELCgen_InvestmentCos!$C84:'ET_Cost_of_ELCgen_InvestmentCos'!E84)*'Operation Life Time'!$E17</f>
        <v>0</v>
      </c>
      <c r="F117" s="7" cm="1">
        <f t="array" ref="F117">SUMPRODUCT(--($C$71:F$71&gt;F$104-'Operation Life Time'!$D$5),ET_Cost_of_ELCgen_InvestmentCos!$C84:'ET_Cost_of_ELCgen_InvestmentCos'!F84)*'Operation Life Time'!$E17</f>
        <v>0</v>
      </c>
      <c r="G117" s="7" cm="1">
        <f t="array" ref="G117">SUMPRODUCT(--($C$71:G$71&gt;G$104-'Operation Life Time'!$D$5),ET_Cost_of_ELCgen_InvestmentCos!$C84:'ET_Cost_of_ELCgen_InvestmentCos'!G84)*'Operation Life Time'!$E17</f>
        <v>0</v>
      </c>
      <c r="H117" s="7" cm="1">
        <f t="array" ref="H117">SUMPRODUCT(--($C$71:H$71&gt;H$104-'Operation Life Time'!$D$5),ET_Cost_of_ELCgen_InvestmentCos!$C84:'ET_Cost_of_ELCgen_InvestmentCos'!H84)*'Operation Life Time'!$E17</f>
        <v>0</v>
      </c>
      <c r="I117" s="7" cm="1">
        <f t="array" ref="I117">SUMPRODUCT(--($C$71:I$71&gt;I$104-'Operation Life Time'!$D$5),ET_Cost_of_ELCgen_InvestmentCos!$C84:'ET_Cost_of_ELCgen_InvestmentCos'!I84)*'Operation Life Time'!$E17</f>
        <v>0</v>
      </c>
      <c r="J117" s="7" cm="1">
        <f t="array" ref="J117">SUMPRODUCT(--($C$71:J$71&gt;J$104-'Operation Life Time'!$D$5),ET_Cost_of_ELCgen_InvestmentCos!$C84:'ET_Cost_of_ELCgen_InvestmentCos'!J84)*'Operation Life Time'!$E17</f>
        <v>0</v>
      </c>
      <c r="K117" s="7" cm="1">
        <f t="array" ref="K117">SUMPRODUCT(--($C$71:K$71&gt;K$104-'Operation Life Time'!$D$5),ET_Cost_of_ELCgen_InvestmentCos!$C84:'ET_Cost_of_ELCgen_InvestmentCos'!K84)*'Operation Life Time'!$E17</f>
        <v>0</v>
      </c>
      <c r="L117" s="7" cm="1">
        <f t="array" ref="L117">SUMPRODUCT(--($C$71:L$71&gt;L$104-'Operation Life Time'!$D$5),ET_Cost_of_ELCgen_InvestmentCos!$C84:'ET_Cost_of_ELCgen_InvestmentCos'!L84)*'Operation Life Time'!$E17</f>
        <v>0</v>
      </c>
      <c r="M117" s="7" cm="1">
        <f t="array" ref="M117">SUMPRODUCT(--($C$71:M$71&gt;M$104-'Operation Life Time'!$D$5),ET_Cost_of_ELCgen_InvestmentCos!$C84:'ET_Cost_of_ELCgen_InvestmentCos'!M84)*'Operation Life Time'!$E17</f>
        <v>0</v>
      </c>
      <c r="N117" s="7" cm="1">
        <f t="array" ref="N117">SUMPRODUCT(--($C$71:N$71&gt;N$104-'Operation Life Time'!$D$5),ET_Cost_of_ELCgen_InvestmentCos!$C84:'ET_Cost_of_ELCgen_InvestmentCos'!N84)*'Operation Life Time'!$E17</f>
        <v>0</v>
      </c>
      <c r="O117" s="7" cm="1">
        <f t="array" ref="O117">SUMPRODUCT(--($C$71:O$71&gt;O$104-'Operation Life Time'!$D$5),ET_Cost_of_ELCgen_InvestmentCos!$C84:'ET_Cost_of_ELCgen_InvestmentCos'!O84)*'Operation Life Time'!$E17</f>
        <v>0</v>
      </c>
      <c r="P117" s="7" cm="1">
        <f t="array" ref="P117">SUMPRODUCT(--($C$71:P$71&gt;P$104-'Operation Life Time'!$D$5),ET_Cost_of_ELCgen_InvestmentCos!$C84:'ET_Cost_of_ELCgen_InvestmentCos'!P84)*'Operation Life Time'!$E17</f>
        <v>0</v>
      </c>
      <c r="Q117" s="7" cm="1">
        <f t="array" ref="Q117">SUMPRODUCT(--($C$71:Q$71&gt;Q$104-'Operation Life Time'!$D$5),ET_Cost_of_ELCgen_InvestmentCos!$C84:'ET_Cost_of_ELCgen_InvestmentCos'!Q84)*'Operation Life Time'!$E17</f>
        <v>0</v>
      </c>
      <c r="R117" s="7" cm="1">
        <f t="array" ref="R117">SUMPRODUCT(--($C$71:R$71&gt;R$104-'Operation Life Time'!$D$5),ET_Cost_of_ELCgen_InvestmentCos!$C84:'ET_Cost_of_ELCgen_InvestmentCos'!R84)*'Operation Life Time'!$E17</f>
        <v>0</v>
      </c>
      <c r="S117" s="7" cm="1">
        <f t="array" ref="S117">SUMPRODUCT(--($C$71:S$71&gt;S$104-'Operation Life Time'!$D$5),ET_Cost_of_ELCgen_InvestmentCos!$C84:'ET_Cost_of_ELCgen_InvestmentCos'!S84)*'Operation Life Time'!$E17</f>
        <v>0</v>
      </c>
      <c r="T117" s="7" cm="1">
        <f t="array" ref="T117">SUMPRODUCT(--($C$71:T$71&gt;T$104-'Operation Life Time'!$D$5),ET_Cost_of_ELCgen_InvestmentCos!$C84:'ET_Cost_of_ELCgen_InvestmentCos'!T84)*'Operation Life Time'!$E17</f>
        <v>0</v>
      </c>
      <c r="U117" s="7" cm="1">
        <f t="array" ref="U117">SUMPRODUCT(--($C$71:U$71&gt;U$104-'Operation Life Time'!$D$5),ET_Cost_of_ELCgen_InvestmentCos!$C84:'ET_Cost_of_ELCgen_InvestmentCos'!U84)*'Operation Life Time'!$E17</f>
        <v>0</v>
      </c>
      <c r="V117" s="7" cm="1">
        <f t="array" ref="V117">SUMPRODUCT(--($C$71:V$71&gt;V$104-'Operation Life Time'!$D$5),ET_Cost_of_ELCgen_InvestmentCos!$C84:'ET_Cost_of_ELCgen_InvestmentCos'!V84)*'Operation Life Time'!$E17</f>
        <v>0</v>
      </c>
      <c r="W117" s="7" cm="1">
        <f t="array" ref="W117">SUMPRODUCT(--($C$71:W$71&gt;W$104-'Operation Life Time'!$D$5),ET_Cost_of_ELCgen_InvestmentCos!$C84:'ET_Cost_of_ELCgen_InvestmentCos'!W84)*'Operation Life Time'!$E17</f>
        <v>0</v>
      </c>
      <c r="X117" s="7" cm="1">
        <f t="array" ref="X117">SUMPRODUCT(--($C$71:X$71&gt;X$104-'Operation Life Time'!$D$5),ET_Cost_of_ELCgen_InvestmentCos!$C84:'ET_Cost_of_ELCgen_InvestmentCos'!X84)*'Operation Life Time'!$E17</f>
        <v>0</v>
      </c>
      <c r="Y117" s="7" cm="1">
        <f t="array" ref="Y117">SUMPRODUCT(--($C$71:Y$71&gt;Y$104-'Operation Life Time'!$D$5),ET_Cost_of_ELCgen_InvestmentCos!$C84:'ET_Cost_of_ELCgen_InvestmentCos'!Y84)*'Operation Life Time'!$E17</f>
        <v>0</v>
      </c>
      <c r="Z117" s="7" cm="1">
        <f t="array" ref="Z117">SUMPRODUCT(--($C$71:Z$71&gt;Z$104-'Operation Life Time'!$D$5),ET_Cost_of_ELCgen_InvestmentCos!$C84:'ET_Cost_of_ELCgen_InvestmentCos'!Z84)*'Operation Life Time'!$E17</f>
        <v>0</v>
      </c>
      <c r="AA117" s="7" cm="1">
        <f t="array" ref="AA117">SUMPRODUCT(--($C$71:AA$71&gt;AA$104-'Operation Life Time'!$D$5),ET_Cost_of_ELCgen_InvestmentCos!$C84:'ET_Cost_of_ELCgen_InvestmentCos'!AA84)*'Operation Life Time'!$E17</f>
        <v>0</v>
      </c>
      <c r="AB117" s="7" cm="1">
        <f t="array" ref="AB117">SUMPRODUCT(--($C$71:AB$71&gt;AB$104-'Operation Life Time'!$D$5),ET_Cost_of_ELCgen_InvestmentCos!$C84:'ET_Cost_of_ELCgen_InvestmentCos'!AB84)*'Operation Life Time'!$E17</f>
        <v>0</v>
      </c>
      <c r="AC117" s="7" cm="1">
        <f t="array" ref="AC117">SUMPRODUCT(--($C$71:AC$71&gt;AC$104-'Operation Life Time'!$D$5),ET_Cost_of_ELCgen_InvestmentCos!$C84:'ET_Cost_of_ELCgen_InvestmentCos'!AC84)*'Operation Life Time'!$E17</f>
        <v>0</v>
      </c>
      <c r="AD117" s="7" cm="1">
        <f t="array" ref="AD117">SUMPRODUCT(--($C$71:AD$71&gt;AD$104-'Operation Life Time'!$D$5),ET_Cost_of_ELCgen_InvestmentCos!$C84:'ET_Cost_of_ELCgen_InvestmentCos'!AD84)*'Operation Life Time'!$E17</f>
        <v>0</v>
      </c>
      <c r="AE117" s="7" cm="1">
        <f t="array" ref="AE117">SUMPRODUCT(--($C$71:AE$71&gt;AE$104-'Operation Life Time'!$D$5),ET_Cost_of_ELCgen_InvestmentCos!$C84:'ET_Cost_of_ELCgen_InvestmentCos'!AE84)*'Operation Life Time'!$E17</f>
        <v>0</v>
      </c>
      <c r="AF117" s="7" cm="1">
        <f t="array" ref="AF117">SUMPRODUCT(--($C$71:AF$71&gt;AF$104-'Operation Life Time'!$D$5),ET_Cost_of_ELCgen_InvestmentCos!$C84:'ET_Cost_of_ELCgen_InvestmentCos'!AF84)*'Operation Life Time'!$E17</f>
        <v>0</v>
      </c>
      <c r="AG117" s="7" cm="1">
        <f t="array" ref="AG117">SUMPRODUCT(--($C$71:AG$71&gt;AG$104-'Operation Life Time'!$D$5),ET_Cost_of_ELCgen_InvestmentCos!$C84:'ET_Cost_of_ELCgen_InvestmentCos'!AG84)*'Operation Life Time'!$E17</f>
        <v>0</v>
      </c>
      <c r="AH117" s="7" cm="1">
        <f t="array" ref="AH117">SUMPRODUCT(--($C$71:AH$71&gt;AH$104-'Operation Life Time'!$D$5),ET_Cost_of_ELCgen_InvestmentCos!$C84:'ET_Cost_of_ELCgen_InvestmentCos'!AH84)*'Operation Life Time'!$E17</f>
        <v>0</v>
      </c>
    </row>
    <row r="118" spans="1:34" x14ac:dyDescent="0.3">
      <c r="A118" s="1" t="s">
        <v>91</v>
      </c>
      <c r="B118" s="1" t="s">
        <v>98</v>
      </c>
      <c r="C118" s="7">
        <f>C85*'Operation Life Time'!$E18</f>
        <v>0</v>
      </c>
      <c r="D118" s="7" cm="1">
        <f t="array" ref="D118">SUMPRODUCT(--($C$71:D$71&gt;D$104-'Operation Life Time'!$D$5),ET_Cost_of_ELCgen_InvestmentCos!$C85:'ET_Cost_of_ELCgen_InvestmentCos'!D85)*'Operation Life Time'!$E18</f>
        <v>0</v>
      </c>
      <c r="E118" s="7" cm="1">
        <f t="array" ref="E118">SUMPRODUCT(--($C$71:E$71&gt;E$104-'Operation Life Time'!$D$5),ET_Cost_of_ELCgen_InvestmentCos!$C85:'ET_Cost_of_ELCgen_InvestmentCos'!E85)*'Operation Life Time'!$E18</f>
        <v>0</v>
      </c>
      <c r="F118" s="7" cm="1">
        <f t="array" ref="F118">SUMPRODUCT(--($C$71:F$71&gt;F$104-'Operation Life Time'!$D$5),ET_Cost_of_ELCgen_InvestmentCos!$C85:'ET_Cost_of_ELCgen_InvestmentCos'!F85)*'Operation Life Time'!$E18</f>
        <v>0</v>
      </c>
      <c r="G118" s="7" cm="1">
        <f t="array" ref="G118">SUMPRODUCT(--($C$71:G$71&gt;G$104-'Operation Life Time'!$D$5),ET_Cost_of_ELCgen_InvestmentCos!$C85:'ET_Cost_of_ELCgen_InvestmentCos'!G85)*'Operation Life Time'!$E18</f>
        <v>427.15647897872185</v>
      </c>
      <c r="H118" s="7" cm="1">
        <f t="array" ref="H118">SUMPRODUCT(--($C$71:H$71&gt;H$104-'Operation Life Time'!$D$5),ET_Cost_of_ELCgen_InvestmentCos!$C85:'ET_Cost_of_ELCgen_InvestmentCos'!H85)*'Operation Life Time'!$E18</f>
        <v>427.15647897872185</v>
      </c>
      <c r="I118" s="7" cm="1">
        <f t="array" ref="I118">SUMPRODUCT(--($C$71:I$71&gt;I$104-'Operation Life Time'!$D$5),ET_Cost_of_ELCgen_InvestmentCos!$C85:'ET_Cost_of_ELCgen_InvestmentCos'!I85)*'Operation Life Time'!$E18</f>
        <v>427.15647897872185</v>
      </c>
      <c r="J118" s="7" cm="1">
        <f t="array" ref="J118">SUMPRODUCT(--($C$71:J$71&gt;J$104-'Operation Life Time'!$D$5),ET_Cost_of_ELCgen_InvestmentCos!$C85:'ET_Cost_of_ELCgen_InvestmentCos'!J85)*'Operation Life Time'!$E18</f>
        <v>427.15647897872185</v>
      </c>
      <c r="K118" s="7" cm="1">
        <f t="array" ref="K118">SUMPRODUCT(--($C$71:K$71&gt;K$104-'Operation Life Time'!$D$5),ET_Cost_of_ELCgen_InvestmentCos!$C85:'ET_Cost_of_ELCgen_InvestmentCos'!K85)*'Operation Life Time'!$E18</f>
        <v>427.15647897872185</v>
      </c>
      <c r="L118" s="7" cm="1">
        <f t="array" ref="L118">SUMPRODUCT(--($C$71:L$71&gt;L$104-'Operation Life Time'!$D$5),ET_Cost_of_ELCgen_InvestmentCos!$C85:'ET_Cost_of_ELCgen_InvestmentCos'!L85)*'Operation Life Time'!$E18</f>
        <v>427.15647897872185</v>
      </c>
      <c r="M118" s="7" cm="1">
        <f t="array" ref="M118">SUMPRODUCT(--($C$71:M$71&gt;M$104-'Operation Life Time'!$D$5),ET_Cost_of_ELCgen_InvestmentCos!$C85:'ET_Cost_of_ELCgen_InvestmentCos'!M85)*'Operation Life Time'!$E18</f>
        <v>427.15647897872185</v>
      </c>
      <c r="N118" s="7" cm="1">
        <f t="array" ref="N118">SUMPRODUCT(--($C$71:N$71&gt;N$104-'Operation Life Time'!$D$5),ET_Cost_of_ELCgen_InvestmentCos!$C85:'ET_Cost_of_ELCgen_InvestmentCos'!N85)*'Operation Life Time'!$E18</f>
        <v>427.15647897872185</v>
      </c>
      <c r="O118" s="7" cm="1">
        <f t="array" ref="O118">SUMPRODUCT(--($C$71:O$71&gt;O$104-'Operation Life Time'!$D$5),ET_Cost_of_ELCgen_InvestmentCos!$C85:'ET_Cost_of_ELCgen_InvestmentCos'!O85)*'Operation Life Time'!$E18</f>
        <v>427.15647897872185</v>
      </c>
      <c r="P118" s="7" cm="1">
        <f t="array" ref="P118">SUMPRODUCT(--($C$71:P$71&gt;P$104-'Operation Life Time'!$D$5),ET_Cost_of_ELCgen_InvestmentCos!$C85:'ET_Cost_of_ELCgen_InvestmentCos'!P85)*'Operation Life Time'!$E18</f>
        <v>427.15647897872185</v>
      </c>
      <c r="Q118" s="7" cm="1">
        <f t="array" ref="Q118">SUMPRODUCT(--($C$71:Q$71&gt;Q$104-'Operation Life Time'!$D$5),ET_Cost_of_ELCgen_InvestmentCos!$C85:'ET_Cost_of_ELCgen_InvestmentCos'!Q85)*'Operation Life Time'!$E18</f>
        <v>427.15647897872185</v>
      </c>
      <c r="R118" s="7" cm="1">
        <f t="array" ref="R118">SUMPRODUCT(--($C$71:R$71&gt;R$104-'Operation Life Time'!$D$5),ET_Cost_of_ELCgen_InvestmentCos!$C85:'ET_Cost_of_ELCgen_InvestmentCos'!R85)*'Operation Life Time'!$E18</f>
        <v>427.15647897872185</v>
      </c>
      <c r="S118" s="7" cm="1">
        <f t="array" ref="S118">SUMPRODUCT(--($C$71:S$71&gt;S$104-'Operation Life Time'!$D$5),ET_Cost_of_ELCgen_InvestmentCos!$C85:'ET_Cost_of_ELCgen_InvestmentCos'!S85)*'Operation Life Time'!$E18</f>
        <v>427.15647897872185</v>
      </c>
      <c r="T118" s="7" cm="1">
        <f t="array" ref="T118">SUMPRODUCT(--($C$71:T$71&gt;T$104-'Operation Life Time'!$D$5),ET_Cost_of_ELCgen_InvestmentCos!$C85:'ET_Cost_of_ELCgen_InvestmentCos'!T85)*'Operation Life Time'!$E18</f>
        <v>427.15647897872185</v>
      </c>
      <c r="U118" s="7" cm="1">
        <f t="array" ref="U118">SUMPRODUCT(--($C$71:U$71&gt;U$104-'Operation Life Time'!$D$5),ET_Cost_of_ELCgen_InvestmentCos!$C85:'ET_Cost_of_ELCgen_InvestmentCos'!U85)*'Operation Life Time'!$E18</f>
        <v>427.15647897872185</v>
      </c>
      <c r="V118" s="7" cm="1">
        <f t="array" ref="V118">SUMPRODUCT(--($C$71:V$71&gt;V$104-'Operation Life Time'!$D$5),ET_Cost_of_ELCgen_InvestmentCos!$C85:'ET_Cost_of_ELCgen_InvestmentCos'!V85)*'Operation Life Time'!$E18</f>
        <v>427.15647897872185</v>
      </c>
      <c r="W118" s="7" cm="1">
        <f t="array" ref="W118">SUMPRODUCT(--($C$71:W$71&gt;W$104-'Operation Life Time'!$D$5),ET_Cost_of_ELCgen_InvestmentCos!$C85:'ET_Cost_of_ELCgen_InvestmentCos'!W85)*'Operation Life Time'!$E18</f>
        <v>427.15647897872185</v>
      </c>
      <c r="X118" s="7" cm="1">
        <f t="array" ref="X118">SUMPRODUCT(--($C$71:X$71&gt;X$104-'Operation Life Time'!$D$5),ET_Cost_of_ELCgen_InvestmentCos!$C85:'ET_Cost_of_ELCgen_InvestmentCos'!X85)*'Operation Life Time'!$E18</f>
        <v>427.15647897872185</v>
      </c>
      <c r="Y118" s="7" cm="1">
        <f t="array" ref="Y118">SUMPRODUCT(--($C$71:Y$71&gt;Y$104-'Operation Life Time'!$D$5),ET_Cost_of_ELCgen_InvestmentCos!$C85:'ET_Cost_of_ELCgen_InvestmentCos'!Y85)*'Operation Life Time'!$E18</f>
        <v>427.15647897872185</v>
      </c>
      <c r="Z118" s="7" cm="1">
        <f t="array" ref="Z118">SUMPRODUCT(--($C$71:Z$71&gt;Z$104-'Operation Life Time'!$D$5),ET_Cost_of_ELCgen_InvestmentCos!$C85:'ET_Cost_of_ELCgen_InvestmentCos'!Z85)*'Operation Life Time'!$E18</f>
        <v>427.15647897872185</v>
      </c>
      <c r="AA118" s="7" cm="1">
        <f t="array" ref="AA118">SUMPRODUCT(--($C$71:AA$71&gt;AA$104-'Operation Life Time'!$D$5),ET_Cost_of_ELCgen_InvestmentCos!$C85:'ET_Cost_of_ELCgen_InvestmentCos'!AA85)*'Operation Life Time'!$E18</f>
        <v>427.15647897872185</v>
      </c>
      <c r="AB118" s="7" cm="1">
        <f t="array" ref="AB118">SUMPRODUCT(--($C$71:AB$71&gt;AB$104-'Operation Life Time'!$D$5),ET_Cost_of_ELCgen_InvestmentCos!$C85:'ET_Cost_of_ELCgen_InvestmentCos'!AB85)*'Operation Life Time'!$E18</f>
        <v>427.15647897872185</v>
      </c>
      <c r="AC118" s="7" cm="1">
        <f t="array" ref="AC118">SUMPRODUCT(--($C$71:AC$71&gt;AC$104-'Operation Life Time'!$D$5),ET_Cost_of_ELCgen_InvestmentCos!$C85:'ET_Cost_of_ELCgen_InvestmentCos'!AC85)*'Operation Life Time'!$E18</f>
        <v>427.15647897872185</v>
      </c>
      <c r="AD118" s="7" cm="1">
        <f t="array" ref="AD118">SUMPRODUCT(--($C$71:AD$71&gt;AD$104-'Operation Life Time'!$D$5),ET_Cost_of_ELCgen_InvestmentCos!$C85:'ET_Cost_of_ELCgen_InvestmentCos'!AD85)*'Operation Life Time'!$E18</f>
        <v>427.15647897872185</v>
      </c>
      <c r="AE118" s="7" cm="1">
        <f t="array" ref="AE118">SUMPRODUCT(--($C$71:AE$71&gt;AE$104-'Operation Life Time'!$D$5),ET_Cost_of_ELCgen_InvestmentCos!$C85:'ET_Cost_of_ELCgen_InvestmentCos'!AE85)*'Operation Life Time'!$E18</f>
        <v>427.15647897872185</v>
      </c>
      <c r="AF118" s="7" cm="1">
        <f t="array" ref="AF118">SUMPRODUCT(--($C$71:AF$71&gt;AF$104-'Operation Life Time'!$D$5),ET_Cost_of_ELCgen_InvestmentCos!$C85:'ET_Cost_of_ELCgen_InvestmentCos'!AF85)*'Operation Life Time'!$E18</f>
        <v>427.15647897872185</v>
      </c>
      <c r="AG118" s="7" cm="1">
        <f t="array" ref="AG118">SUMPRODUCT(--($C$71:AG$71&gt;AG$104-'Operation Life Time'!$D$5),ET_Cost_of_ELCgen_InvestmentCos!$C85:'ET_Cost_of_ELCgen_InvestmentCos'!AG85)*'Operation Life Time'!$E18</f>
        <v>427.15647897872185</v>
      </c>
      <c r="AH118" s="7" cm="1">
        <f t="array" ref="AH118">SUMPRODUCT(--($C$71:AH$71&gt;AH$104-'Operation Life Time'!$D$5),ET_Cost_of_ELCgen_InvestmentCos!$C85:'ET_Cost_of_ELCgen_InvestmentCos'!AH85)*'Operation Life Time'!$E18</f>
        <v>427.15647897872185</v>
      </c>
    </row>
    <row r="119" spans="1:34" x14ac:dyDescent="0.3">
      <c r="A119" s="1" t="s">
        <v>33</v>
      </c>
      <c r="B119" s="1" t="s">
        <v>69</v>
      </c>
      <c r="C119" s="7">
        <f>C86*'Operation Life Time'!$E19</f>
        <v>0</v>
      </c>
      <c r="D119" s="7" cm="1">
        <f t="array" ref="D119">SUMPRODUCT(--($C$71:D$71&gt;D$104-'Operation Life Time'!$D$5),ET_Cost_of_ELCgen_InvestmentCos!$C86:'ET_Cost_of_ELCgen_InvestmentCos'!D86)*'Operation Life Time'!$E19</f>
        <v>0</v>
      </c>
      <c r="E119" s="7" cm="1">
        <f t="array" ref="E119">SUMPRODUCT(--($C$71:E$71&gt;E$104-'Operation Life Time'!$D$5),ET_Cost_of_ELCgen_InvestmentCos!$C86:'ET_Cost_of_ELCgen_InvestmentCos'!E86)*'Operation Life Time'!$E19</f>
        <v>0</v>
      </c>
      <c r="F119" s="7" cm="1">
        <f t="array" ref="F119">SUMPRODUCT(--($C$71:F$71&gt;F$104-'Operation Life Time'!$D$5),ET_Cost_of_ELCgen_InvestmentCos!$C86:'ET_Cost_of_ELCgen_InvestmentCos'!F86)*'Operation Life Time'!$E19</f>
        <v>247.05621066229213</v>
      </c>
      <c r="G119" s="7" cm="1">
        <f t="array" ref="G119">SUMPRODUCT(--($C$71:G$71&gt;G$104-'Operation Life Time'!$D$5),ET_Cost_of_ELCgen_InvestmentCos!$C86:'ET_Cost_of_ELCgen_InvestmentCos'!G86)*'Operation Life Time'!$E19</f>
        <v>247.39279806127166</v>
      </c>
      <c r="H119" s="7" cm="1">
        <f t="array" ref="H119">SUMPRODUCT(--($C$71:H$71&gt;H$104-'Operation Life Time'!$D$5),ET_Cost_of_ELCgen_InvestmentCos!$C86:'ET_Cost_of_ELCgen_InvestmentCos'!H86)*'Operation Life Time'!$E19</f>
        <v>247.7260125435285</v>
      </c>
      <c r="I119" s="7" cm="1">
        <f t="array" ref="I119">SUMPRODUCT(--($C$71:I$71&gt;I$104-'Operation Life Time'!$D$5),ET_Cost_of_ELCgen_InvestmentCos!$C86:'ET_Cost_of_ELCgen_InvestmentCos'!I86)*'Operation Life Time'!$E19</f>
        <v>248.05585065674239</v>
      </c>
      <c r="J119" s="7" cm="1">
        <f t="array" ref="J119">SUMPRODUCT(--($C$71:J$71&gt;J$104-'Operation Life Time'!$D$5),ET_Cost_of_ELCgen_InvestmentCos!$C86:'ET_Cost_of_ELCgen_InvestmentCos'!J86)*'Operation Life Time'!$E19</f>
        <v>248.38231240091341</v>
      </c>
      <c r="K119" s="7" cm="1">
        <f t="array" ref="K119">SUMPRODUCT(--($C$71:K$71&gt;K$104-'Operation Life Time'!$D$5),ET_Cost_of_ELCgen_InvestmentCos!$C86:'ET_Cost_of_ELCgen_InvestmentCos'!K86)*'Operation Life Time'!$E19</f>
        <v>248.70540122836178</v>
      </c>
      <c r="L119" s="7" cm="1">
        <f t="array" ref="L119">SUMPRODUCT(--($C$71:L$71&gt;L$104-'Operation Life Time'!$D$5),ET_Cost_of_ELCgen_InvestmentCos!$C86:'ET_Cost_of_ELCgen_InvestmentCos'!L86)*'Operation Life Time'!$E19</f>
        <v>249.02511368676721</v>
      </c>
      <c r="M119" s="7" cm="1">
        <f t="array" ref="M119">SUMPRODUCT(--($C$71:M$71&gt;M$104-'Operation Life Time'!$D$5),ET_Cost_of_ELCgen_InvestmentCos!$C86:'ET_Cost_of_ELCgen_InvestmentCos'!M86)*'Operation Life Time'!$E19</f>
        <v>253.04934097763396</v>
      </c>
      <c r="N119" s="7" cm="1">
        <f t="array" ref="N119">SUMPRODUCT(--($C$71:N$71&gt;N$104-'Operation Life Time'!$D$5),ET_Cost_of_ELCgen_InvestmentCos!$C86:'ET_Cost_of_ELCgen_InvestmentCos'!N86)*'Operation Life Time'!$E19</f>
        <v>253.36230415027367</v>
      </c>
      <c r="O119" s="7" cm="1">
        <f t="array" ref="O119">SUMPRODUCT(--($C$71:O$71&gt;O$104-'Operation Life Time'!$D$5),ET_Cost_of_ELCgen_InvestmentCos!$C86:'ET_Cost_of_ELCgen_InvestmentCos'!O86)*'Operation Life Time'!$E19</f>
        <v>257.86289860017871</v>
      </c>
      <c r="P119" s="7" cm="1">
        <f t="array" ref="P119">SUMPRODUCT(--($C$71:P$71&gt;P$104-'Operation Life Time'!$D$5),ET_Cost_of_ELCgen_InvestmentCos!$C86:'ET_Cost_of_ELCgen_InvestmentCos'!P86)*'Operation Life Time'!$E19</f>
        <v>262.33682508030728</v>
      </c>
      <c r="Q119" s="7" cm="1">
        <f t="array" ref="Q119">SUMPRODUCT(--($C$71:Q$71&gt;Q$104-'Operation Life Time'!$D$5),ET_Cost_of_ELCgen_InvestmentCos!$C86:'ET_Cost_of_ELCgen_InvestmentCos'!Q86)*'Operation Life Time'!$E19</f>
        <v>266.78413353067788</v>
      </c>
      <c r="R119" s="7" cm="1">
        <f t="array" ref="R119">SUMPRODUCT(--($C$71:R$71&gt;R$104-'Operation Life Time'!$D$5),ET_Cost_of_ELCgen_InvestmentCos!$C86:'ET_Cost_of_ELCgen_InvestmentCos'!R86)*'Operation Life Time'!$E19</f>
        <v>274.78686617716755</v>
      </c>
      <c r="S119" s="7" cm="1">
        <f t="array" ref="S119">SUMPRODUCT(--($C$71:S$71&gt;S$104-'Operation Life Time'!$D$5),ET_Cost_of_ELCgen_InvestmentCos!$C86:'ET_Cost_of_ELCgen_InvestmentCos'!S86)*'Operation Life Time'!$E19</f>
        <v>279.18093856802165</v>
      </c>
      <c r="T119" s="7" cm="1">
        <f t="array" ref="T119">SUMPRODUCT(--($C$71:T$71&gt;T$104-'Operation Life Time'!$D$5),ET_Cost_of_ELCgen_InvestmentCos!$C86:'ET_Cost_of_ELCgen_InvestmentCos'!T86)*'Operation Life Time'!$E19</f>
        <v>283.54834298909975</v>
      </c>
      <c r="U119" s="7" cm="1">
        <f t="array" ref="U119">SUMPRODUCT(--($C$71:U$71&gt;U$104-'Operation Life Time'!$D$5),ET_Cost_of_ELCgen_InvestmentCos!$C86:'ET_Cost_of_ELCgen_InvestmentCos'!U86)*'Operation Life Time'!$E19</f>
        <v>287.88912938041949</v>
      </c>
      <c r="V119" s="7" cm="1">
        <f t="array" ref="V119">SUMPRODUCT(--($C$71:V$71&gt;V$104-'Operation Life Time'!$D$5),ET_Cost_of_ELCgen_InvestmentCos!$C86:'ET_Cost_of_ELCgen_InvestmentCos'!V86)*'Operation Life Time'!$E19</f>
        <v>295.69902618489647</v>
      </c>
      <c r="W119" s="7" cm="1">
        <f t="array" ref="W119">SUMPRODUCT(--($C$71:W$71&gt;W$104-'Operation Life Time'!$D$5),ET_Cost_of_ELCgen_InvestmentCos!$C86:'ET_Cost_of_ELCgen_InvestmentCos'!W86)*'Operation Life Time'!$E19</f>
        <v>299.98657651670027</v>
      </c>
      <c r="X119" s="7" cm="1">
        <f t="array" ref="X119">SUMPRODUCT(--($C$71:X$71&gt;X$104-'Operation Life Time'!$D$5),ET_Cost_of_ELCgen_InvestmentCos!$C86:'ET_Cost_of_ELCgen_InvestmentCos'!X86)*'Operation Life Time'!$E19</f>
        <v>304.24745887872734</v>
      </c>
      <c r="Y119" s="7" cm="1">
        <f t="array" ref="Y119">SUMPRODUCT(--($C$71:Y$71&gt;Y$104-'Operation Life Time'!$D$5),ET_Cost_of_ELCgen_InvestmentCos!$C86:'ET_Cost_of_ELCgen_InvestmentCos'!Y86)*'Operation Life Time'!$E19</f>
        <v>311.91270620021311</v>
      </c>
      <c r="Z119" s="7" cm="1">
        <f t="array" ref="Z119">SUMPRODUCT(--($C$71:Z$71&gt;Z$104-'Operation Life Time'!$D$5),ET_Cost_of_ELCgen_InvestmentCos!$C86:'ET_Cost_of_ELCgen_InvestmentCos'!Z86)*'Operation Life Time'!$E19</f>
        <v>316.1203525027243</v>
      </c>
      <c r="AA119" s="7" cm="1">
        <f t="array" ref="AA119">SUMPRODUCT(--($C$71:AA$71&gt;AA$104-'Operation Life Time'!$D$5),ET_Cost_of_ELCgen_InvestmentCos!$C86:'ET_Cost_of_ELCgen_InvestmentCos'!AA86)*'Operation Life Time'!$E19</f>
        <v>320.82031365320267</v>
      </c>
      <c r="AB119" s="7" cm="1">
        <f t="array" ref="AB119">SUMPRODUCT(--($C$71:AB$71&gt;AB$104-'Operation Life Time'!$D$5),ET_Cost_of_ELCgen_InvestmentCos!$C86:'ET_Cost_of_ELCgen_InvestmentCos'!AB86)*'Operation Life Time'!$E19</f>
        <v>337.65150133079277</v>
      </c>
      <c r="AC119" s="7" cm="1">
        <f t="array" ref="AC119">SUMPRODUCT(--($C$71:AC$71&gt;AC$104-'Operation Life Time'!$D$5),ET_Cost_of_ELCgen_InvestmentCos!$C86:'ET_Cost_of_ELCgen_InvestmentCos'!AC86)*'Operation Life Time'!$E19</f>
        <v>344.34083974330218</v>
      </c>
      <c r="AD119" s="7" cm="1">
        <f t="array" ref="AD119">SUMPRODUCT(--($C$71:AD$71&gt;AD$104-'Operation Life Time'!$D$5),ET_Cost_of_ELCgen_InvestmentCos!$C86:'ET_Cost_of_ELCgen_InvestmentCos'!AD86)*'Operation Life Time'!$E19</f>
        <v>350.98704149728451</v>
      </c>
      <c r="AE119" s="7" cm="1">
        <f t="array" ref="AE119">SUMPRODUCT(--($C$71:AE$71&gt;AE$104-'Operation Life Time'!$D$5),ET_Cost_of_ELCgen_InvestmentCos!$C86:'ET_Cost_of_ELCgen_InvestmentCos'!AE86)*'Operation Life Time'!$E19</f>
        <v>357.59010659274054</v>
      </c>
      <c r="AF119" s="7" cm="1">
        <f t="array" ref="AF119">SUMPRODUCT(--($C$71:AF$71&gt;AF$104-'Operation Life Time'!$D$5),ET_Cost_of_ELCgen_InvestmentCos!$C86:'ET_Cost_of_ELCgen_InvestmentCos'!AF86)*'Operation Life Time'!$E19</f>
        <v>367.42987785040867</v>
      </c>
      <c r="AG119" s="7" cm="1">
        <f t="array" ref="AG119">SUMPRODUCT(--($C$71:AG$71&gt;AG$104-'Operation Life Time'!$D$5),ET_Cost_of_ELCgen_InvestmentCos!$C86:'ET_Cost_of_ELCgen_InvestmentCos'!AG86)*'Operation Life Time'!$E19</f>
        <v>381.68260965748846</v>
      </c>
      <c r="AH119" s="7" cm="1">
        <f t="array" ref="AH119">SUMPRODUCT(--($C$71:AH$71&gt;AH$104-'Operation Life Time'!$D$5),ET_Cost_of_ELCgen_InvestmentCos!$C86:'ET_Cost_of_ELCgen_InvestmentCos'!AH86)*'Operation Life Time'!$E19</f>
        <v>386.17300624262788</v>
      </c>
    </row>
    <row r="120" spans="1:34" x14ac:dyDescent="0.3">
      <c r="A120" s="1" t="s">
        <v>34</v>
      </c>
      <c r="B120" s="1" t="s">
        <v>72</v>
      </c>
      <c r="C120" s="7">
        <f>C87*'Operation Life Time'!$E20</f>
        <v>0</v>
      </c>
      <c r="D120" s="7" cm="1">
        <f t="array" ref="D120">SUMPRODUCT(--($C$71:D$71&gt;D$104-'Operation Life Time'!$D$5),ET_Cost_of_ELCgen_InvestmentCos!$C87:'ET_Cost_of_ELCgen_InvestmentCos'!D87)*'Operation Life Time'!$E20</f>
        <v>0</v>
      </c>
      <c r="E120" s="7" cm="1">
        <f t="array" ref="E120">SUMPRODUCT(--($C$71:E$71&gt;E$104-'Operation Life Time'!$D$5),ET_Cost_of_ELCgen_InvestmentCos!$C87:'ET_Cost_of_ELCgen_InvestmentCos'!E87)*'Operation Life Time'!$E20</f>
        <v>0</v>
      </c>
      <c r="F120" s="7" cm="1">
        <f t="array" ref="F120">SUMPRODUCT(--($C$71:F$71&gt;F$104-'Operation Life Time'!$D$5),ET_Cost_of_ELCgen_InvestmentCos!$C87:'ET_Cost_of_ELCgen_InvestmentCos'!F87)*'Operation Life Time'!$E20</f>
        <v>0</v>
      </c>
      <c r="G120" s="7" cm="1">
        <f t="array" ref="G120">SUMPRODUCT(--($C$71:G$71&gt;G$104-'Operation Life Time'!$D$5),ET_Cost_of_ELCgen_InvestmentCos!$C87:'ET_Cost_of_ELCgen_InvestmentCos'!G87)*'Operation Life Time'!$E20</f>
        <v>0</v>
      </c>
      <c r="H120" s="7" cm="1">
        <f t="array" ref="H120">SUMPRODUCT(--($C$71:H$71&gt;H$104-'Operation Life Time'!$D$5),ET_Cost_of_ELCgen_InvestmentCos!$C87:'ET_Cost_of_ELCgen_InvestmentCos'!H87)*'Operation Life Time'!$E20</f>
        <v>0</v>
      </c>
      <c r="I120" s="7" cm="1">
        <f t="array" ref="I120">SUMPRODUCT(--($C$71:I$71&gt;I$104-'Operation Life Time'!$D$5),ET_Cost_of_ELCgen_InvestmentCos!$C87:'ET_Cost_of_ELCgen_InvestmentCos'!I87)*'Operation Life Time'!$E20</f>
        <v>0</v>
      </c>
      <c r="J120" s="7" cm="1">
        <f t="array" ref="J120">SUMPRODUCT(--($C$71:J$71&gt;J$104-'Operation Life Time'!$D$5),ET_Cost_of_ELCgen_InvestmentCos!$C87:'ET_Cost_of_ELCgen_InvestmentCos'!J87)*'Operation Life Time'!$E20</f>
        <v>0</v>
      </c>
      <c r="K120" s="7" cm="1">
        <f t="array" ref="K120">SUMPRODUCT(--($C$71:K$71&gt;K$104-'Operation Life Time'!$D$5),ET_Cost_of_ELCgen_InvestmentCos!$C87:'ET_Cost_of_ELCgen_InvestmentCos'!K87)*'Operation Life Time'!$E20</f>
        <v>0</v>
      </c>
      <c r="L120" s="7" cm="1">
        <f t="array" ref="L120">SUMPRODUCT(--($C$71:L$71&gt;L$104-'Operation Life Time'!$D$5),ET_Cost_of_ELCgen_InvestmentCos!$C87:'ET_Cost_of_ELCgen_InvestmentCos'!L87)*'Operation Life Time'!$E20</f>
        <v>0</v>
      </c>
      <c r="M120" s="7" cm="1">
        <f t="array" ref="M120">SUMPRODUCT(--($C$71:M$71&gt;M$104-'Operation Life Time'!$D$5),ET_Cost_of_ELCgen_InvestmentCos!$C87:'ET_Cost_of_ELCgen_InvestmentCos'!M87)*'Operation Life Time'!$E20</f>
        <v>0</v>
      </c>
      <c r="N120" s="7" cm="1">
        <f t="array" ref="N120">SUMPRODUCT(--($C$71:N$71&gt;N$104-'Operation Life Time'!$D$5),ET_Cost_of_ELCgen_InvestmentCos!$C87:'ET_Cost_of_ELCgen_InvestmentCos'!N87)*'Operation Life Time'!$E20</f>
        <v>0</v>
      </c>
      <c r="O120" s="7" cm="1">
        <f t="array" ref="O120">SUMPRODUCT(--($C$71:O$71&gt;O$104-'Operation Life Time'!$D$5),ET_Cost_of_ELCgen_InvestmentCos!$C87:'ET_Cost_of_ELCgen_InvestmentCos'!O87)*'Operation Life Time'!$E20</f>
        <v>0</v>
      </c>
      <c r="P120" s="7" cm="1">
        <f t="array" ref="P120">SUMPRODUCT(--($C$71:P$71&gt;P$104-'Operation Life Time'!$D$5),ET_Cost_of_ELCgen_InvestmentCos!$C87:'ET_Cost_of_ELCgen_InvestmentCos'!P87)*'Operation Life Time'!$E20</f>
        <v>0</v>
      </c>
      <c r="Q120" s="7" cm="1">
        <f t="array" ref="Q120">SUMPRODUCT(--($C$71:Q$71&gt;Q$104-'Operation Life Time'!$D$5),ET_Cost_of_ELCgen_InvestmentCos!$C87:'ET_Cost_of_ELCgen_InvestmentCos'!Q87)*'Operation Life Time'!$E20</f>
        <v>0</v>
      </c>
      <c r="R120" s="7" cm="1">
        <f t="array" ref="R120">SUMPRODUCT(--($C$71:R$71&gt;R$104-'Operation Life Time'!$D$5),ET_Cost_of_ELCgen_InvestmentCos!$C87:'ET_Cost_of_ELCgen_InvestmentCos'!R87)*'Operation Life Time'!$E20</f>
        <v>0</v>
      </c>
      <c r="S120" s="7" cm="1">
        <f t="array" ref="S120">SUMPRODUCT(--($C$71:S$71&gt;S$104-'Operation Life Time'!$D$5),ET_Cost_of_ELCgen_InvestmentCos!$C87:'ET_Cost_of_ELCgen_InvestmentCos'!S87)*'Operation Life Time'!$E20</f>
        <v>0</v>
      </c>
      <c r="T120" s="7" cm="1">
        <f t="array" ref="T120">SUMPRODUCT(--($C$71:T$71&gt;T$104-'Operation Life Time'!$D$5),ET_Cost_of_ELCgen_InvestmentCos!$C87:'ET_Cost_of_ELCgen_InvestmentCos'!T87)*'Operation Life Time'!$E20</f>
        <v>0</v>
      </c>
      <c r="U120" s="7" cm="1">
        <f t="array" ref="U120">SUMPRODUCT(--($C$71:U$71&gt;U$104-'Operation Life Time'!$D$5),ET_Cost_of_ELCgen_InvestmentCos!$C87:'ET_Cost_of_ELCgen_InvestmentCos'!U87)*'Operation Life Time'!$E20</f>
        <v>0</v>
      </c>
      <c r="V120" s="7" cm="1">
        <f t="array" ref="V120">SUMPRODUCT(--($C$71:V$71&gt;V$104-'Operation Life Time'!$D$5),ET_Cost_of_ELCgen_InvestmentCos!$C87:'ET_Cost_of_ELCgen_InvestmentCos'!V87)*'Operation Life Time'!$E20</f>
        <v>0</v>
      </c>
      <c r="W120" s="7" cm="1">
        <f t="array" ref="W120">SUMPRODUCT(--($C$71:W$71&gt;W$104-'Operation Life Time'!$D$5),ET_Cost_of_ELCgen_InvestmentCos!$C87:'ET_Cost_of_ELCgen_InvestmentCos'!W87)*'Operation Life Time'!$E20</f>
        <v>0</v>
      </c>
      <c r="X120" s="7" cm="1">
        <f t="array" ref="X120">SUMPRODUCT(--($C$71:X$71&gt;X$104-'Operation Life Time'!$D$5),ET_Cost_of_ELCgen_InvestmentCos!$C87:'ET_Cost_of_ELCgen_InvestmentCos'!X87)*'Operation Life Time'!$E20</f>
        <v>0</v>
      </c>
      <c r="Y120" s="7" cm="1">
        <f t="array" ref="Y120">SUMPRODUCT(--($C$71:Y$71&gt;Y$104-'Operation Life Time'!$D$5),ET_Cost_of_ELCgen_InvestmentCos!$C87:'ET_Cost_of_ELCgen_InvestmentCos'!Y87)*'Operation Life Time'!$E20</f>
        <v>0</v>
      </c>
      <c r="Z120" s="7" cm="1">
        <f t="array" ref="Z120">SUMPRODUCT(--($C$71:Z$71&gt;Z$104-'Operation Life Time'!$D$5),ET_Cost_of_ELCgen_InvestmentCos!$C87:'ET_Cost_of_ELCgen_InvestmentCos'!Z87)*'Operation Life Time'!$E20</f>
        <v>0</v>
      </c>
      <c r="AA120" s="7" cm="1">
        <f t="array" ref="AA120">SUMPRODUCT(--($C$71:AA$71&gt;AA$104-'Operation Life Time'!$D$5),ET_Cost_of_ELCgen_InvestmentCos!$C87:'ET_Cost_of_ELCgen_InvestmentCos'!AA87)*'Operation Life Time'!$E20</f>
        <v>0</v>
      </c>
      <c r="AB120" s="7" cm="1">
        <f t="array" ref="AB120">SUMPRODUCT(--($C$71:AB$71&gt;AB$104-'Operation Life Time'!$D$5),ET_Cost_of_ELCgen_InvestmentCos!$C87:'ET_Cost_of_ELCgen_InvestmentCos'!AB87)*'Operation Life Time'!$E20</f>
        <v>0</v>
      </c>
      <c r="AC120" s="7" cm="1">
        <f t="array" ref="AC120">SUMPRODUCT(--($C$71:AC$71&gt;AC$104-'Operation Life Time'!$D$5),ET_Cost_of_ELCgen_InvestmentCos!$C87:'ET_Cost_of_ELCgen_InvestmentCos'!AC87)*'Operation Life Time'!$E20</f>
        <v>0</v>
      </c>
      <c r="AD120" s="7" cm="1">
        <f t="array" ref="AD120">SUMPRODUCT(--($C$71:AD$71&gt;AD$104-'Operation Life Time'!$D$5),ET_Cost_of_ELCgen_InvestmentCos!$C87:'ET_Cost_of_ELCgen_InvestmentCos'!AD87)*'Operation Life Time'!$E20</f>
        <v>0</v>
      </c>
      <c r="AE120" s="7" cm="1">
        <f t="array" ref="AE120">SUMPRODUCT(--($C$71:AE$71&gt;AE$104-'Operation Life Time'!$D$5),ET_Cost_of_ELCgen_InvestmentCos!$C87:'ET_Cost_of_ELCgen_InvestmentCos'!AE87)*'Operation Life Time'!$E20</f>
        <v>0</v>
      </c>
      <c r="AF120" s="7" cm="1">
        <f t="array" ref="AF120">SUMPRODUCT(--($C$71:AF$71&gt;AF$104-'Operation Life Time'!$D$5),ET_Cost_of_ELCgen_InvestmentCos!$C87:'ET_Cost_of_ELCgen_InvestmentCos'!AF87)*'Operation Life Time'!$E20</f>
        <v>0</v>
      </c>
      <c r="AG120" s="7" cm="1">
        <f t="array" ref="AG120">SUMPRODUCT(--($C$71:AG$71&gt;AG$104-'Operation Life Time'!$D$5),ET_Cost_of_ELCgen_InvestmentCos!$C87:'ET_Cost_of_ELCgen_InvestmentCos'!AG87)*'Operation Life Time'!$E20</f>
        <v>0</v>
      </c>
      <c r="AH120" s="7" cm="1">
        <f t="array" ref="AH120">SUMPRODUCT(--($C$71:AH$71&gt;AH$104-'Operation Life Time'!$D$5),ET_Cost_of_ELCgen_InvestmentCos!$C87:'ET_Cost_of_ELCgen_InvestmentCos'!AH87)*'Operation Life Time'!$E20</f>
        <v>0</v>
      </c>
    </row>
    <row r="121" spans="1:34" x14ac:dyDescent="0.3">
      <c r="A121" s="1" t="s">
        <v>35</v>
      </c>
      <c r="B121" s="1" t="s">
        <v>73</v>
      </c>
      <c r="C121" s="7">
        <f>C88*'Operation Life Time'!$E21</f>
        <v>0</v>
      </c>
      <c r="D121" s="7" cm="1">
        <f t="array" ref="D121">SUMPRODUCT(--($C$71:D$71&gt;D$104-'Operation Life Time'!$D$5),ET_Cost_of_ELCgen_InvestmentCos!$C88:'ET_Cost_of_ELCgen_InvestmentCos'!D88)*'Operation Life Time'!$E21</f>
        <v>2.3623219471822137</v>
      </c>
      <c r="E121" s="7" cm="1">
        <f t="array" ref="E121">SUMPRODUCT(--($C$71:E$71&gt;E$104-'Operation Life Time'!$D$5),ET_Cost_of_ELCgen_InvestmentCos!$C88:'ET_Cost_of_ELCgen_InvestmentCos'!E88)*'Operation Life Time'!$E21</f>
        <v>4.7246438943644273</v>
      </c>
      <c r="F121" s="7" cm="1">
        <f t="array" ref="F121">SUMPRODUCT(--($C$71:F$71&gt;F$104-'Operation Life Time'!$D$5),ET_Cost_of_ELCgen_InvestmentCos!$C88:'ET_Cost_of_ELCgen_InvestmentCos'!F88)*'Operation Life Time'!$E21</f>
        <v>4.7246438943644273</v>
      </c>
      <c r="G121" s="7" cm="1">
        <f t="array" ref="G121">SUMPRODUCT(--($C$71:G$71&gt;G$104-'Operation Life Time'!$D$5),ET_Cost_of_ELCgen_InvestmentCos!$C88:'ET_Cost_of_ELCgen_InvestmentCos'!G88)*'Operation Life Time'!$E21</f>
        <v>4.7246438943644273</v>
      </c>
      <c r="H121" s="7" cm="1">
        <f t="array" ref="H121">SUMPRODUCT(--($C$71:H$71&gt;H$104-'Operation Life Time'!$D$5),ET_Cost_of_ELCgen_InvestmentCos!$C88:'ET_Cost_of_ELCgen_InvestmentCos'!H88)*'Operation Life Time'!$E21</f>
        <v>4.7246438943644273</v>
      </c>
      <c r="I121" s="7" cm="1">
        <f t="array" ref="I121">SUMPRODUCT(--($C$71:I$71&gt;I$104-'Operation Life Time'!$D$5),ET_Cost_of_ELCgen_InvestmentCos!$C88:'ET_Cost_of_ELCgen_InvestmentCos'!I88)*'Operation Life Time'!$E21</f>
        <v>4.7246438943644273</v>
      </c>
      <c r="J121" s="7" cm="1">
        <f t="array" ref="J121">SUMPRODUCT(--($C$71:J$71&gt;J$104-'Operation Life Time'!$D$5),ET_Cost_of_ELCgen_InvestmentCos!$C88:'ET_Cost_of_ELCgen_InvestmentCos'!J88)*'Operation Life Time'!$E21</f>
        <v>4.7246438943644273</v>
      </c>
      <c r="K121" s="7" cm="1">
        <f t="array" ref="K121">SUMPRODUCT(--($C$71:K$71&gt;K$104-'Operation Life Time'!$D$5),ET_Cost_of_ELCgen_InvestmentCos!$C88:'ET_Cost_of_ELCgen_InvestmentCos'!K88)*'Operation Life Time'!$E21</f>
        <v>4.7246438943644273</v>
      </c>
      <c r="L121" s="7" cm="1">
        <f t="array" ref="L121">SUMPRODUCT(--($C$71:L$71&gt;L$104-'Operation Life Time'!$D$5),ET_Cost_of_ELCgen_InvestmentCos!$C88:'ET_Cost_of_ELCgen_InvestmentCos'!L88)*'Operation Life Time'!$E21</f>
        <v>4.7246438943644273</v>
      </c>
      <c r="M121" s="7" cm="1">
        <f t="array" ref="M121">SUMPRODUCT(--($C$71:M$71&gt;M$104-'Operation Life Time'!$D$5),ET_Cost_of_ELCgen_InvestmentCos!$C88:'ET_Cost_of_ELCgen_InvestmentCos'!M88)*'Operation Life Time'!$E21</f>
        <v>4.7246438943644273</v>
      </c>
      <c r="N121" s="7" cm="1">
        <f t="array" ref="N121">SUMPRODUCT(--($C$71:N$71&gt;N$104-'Operation Life Time'!$D$5),ET_Cost_of_ELCgen_InvestmentCos!$C88:'ET_Cost_of_ELCgen_InvestmentCos'!N88)*'Operation Life Time'!$E21</f>
        <v>4.7246438943644273</v>
      </c>
      <c r="O121" s="7" cm="1">
        <f t="array" ref="O121">SUMPRODUCT(--($C$71:O$71&gt;O$104-'Operation Life Time'!$D$5),ET_Cost_of_ELCgen_InvestmentCos!$C88:'ET_Cost_of_ELCgen_InvestmentCos'!O88)*'Operation Life Time'!$E21</f>
        <v>4.7246438943644273</v>
      </c>
      <c r="P121" s="7" cm="1">
        <f t="array" ref="P121">SUMPRODUCT(--($C$71:P$71&gt;P$104-'Operation Life Time'!$D$5),ET_Cost_of_ELCgen_InvestmentCos!$C88:'ET_Cost_of_ELCgen_InvestmentCos'!P88)*'Operation Life Time'!$E21</f>
        <v>4.7246438943644273</v>
      </c>
      <c r="Q121" s="7" cm="1">
        <f t="array" ref="Q121">SUMPRODUCT(--($C$71:Q$71&gt;Q$104-'Operation Life Time'!$D$5),ET_Cost_of_ELCgen_InvestmentCos!$C88:'ET_Cost_of_ELCgen_InvestmentCos'!Q88)*'Operation Life Time'!$E21</f>
        <v>4.7246438943644273</v>
      </c>
      <c r="R121" s="7" cm="1">
        <f t="array" ref="R121">SUMPRODUCT(--($C$71:R$71&gt;R$104-'Operation Life Time'!$D$5),ET_Cost_of_ELCgen_InvestmentCos!$C88:'ET_Cost_of_ELCgen_InvestmentCos'!R88)*'Operation Life Time'!$E21</f>
        <v>4.7246438943644273</v>
      </c>
      <c r="S121" s="7" cm="1">
        <f t="array" ref="S121">SUMPRODUCT(--($C$71:S$71&gt;S$104-'Operation Life Time'!$D$5),ET_Cost_of_ELCgen_InvestmentCos!$C88:'ET_Cost_of_ELCgen_InvestmentCos'!S88)*'Operation Life Time'!$E21</f>
        <v>4.7246438943644273</v>
      </c>
      <c r="T121" s="7" cm="1">
        <f t="array" ref="T121">SUMPRODUCT(--($C$71:T$71&gt;T$104-'Operation Life Time'!$D$5),ET_Cost_of_ELCgen_InvestmentCos!$C88:'ET_Cost_of_ELCgen_InvestmentCos'!T88)*'Operation Life Time'!$E21</f>
        <v>4.7246438943644273</v>
      </c>
      <c r="U121" s="7" cm="1">
        <f t="array" ref="U121">SUMPRODUCT(--($C$71:U$71&gt;U$104-'Operation Life Time'!$D$5),ET_Cost_of_ELCgen_InvestmentCos!$C88:'ET_Cost_of_ELCgen_InvestmentCos'!U88)*'Operation Life Time'!$E21</f>
        <v>4.7246438943644273</v>
      </c>
      <c r="V121" s="7" cm="1">
        <f t="array" ref="V121">SUMPRODUCT(--($C$71:V$71&gt;V$104-'Operation Life Time'!$D$5),ET_Cost_of_ELCgen_InvestmentCos!$C88:'ET_Cost_of_ELCgen_InvestmentCos'!V88)*'Operation Life Time'!$E21</f>
        <v>4.7246438943644273</v>
      </c>
      <c r="W121" s="7" cm="1">
        <f t="array" ref="W121">SUMPRODUCT(--($C$71:W$71&gt;W$104-'Operation Life Time'!$D$5),ET_Cost_of_ELCgen_InvestmentCos!$C88:'ET_Cost_of_ELCgen_InvestmentCos'!W88)*'Operation Life Time'!$E21</f>
        <v>4.7246438943644273</v>
      </c>
      <c r="X121" s="7" cm="1">
        <f t="array" ref="X121">SUMPRODUCT(--($C$71:X$71&gt;X$104-'Operation Life Time'!$D$5),ET_Cost_of_ELCgen_InvestmentCos!$C88:'ET_Cost_of_ELCgen_InvestmentCos'!X88)*'Operation Life Time'!$E21</f>
        <v>4.7246438943644273</v>
      </c>
      <c r="Y121" s="7" cm="1">
        <f t="array" ref="Y121">SUMPRODUCT(--($C$71:Y$71&gt;Y$104-'Operation Life Time'!$D$5),ET_Cost_of_ELCgen_InvestmentCos!$C88:'ET_Cost_of_ELCgen_InvestmentCos'!Y88)*'Operation Life Time'!$E21</f>
        <v>4.7246438943644273</v>
      </c>
      <c r="Z121" s="7" cm="1">
        <f t="array" ref="Z121">SUMPRODUCT(--($C$71:Z$71&gt;Z$104-'Operation Life Time'!$D$5),ET_Cost_of_ELCgen_InvestmentCos!$C88:'ET_Cost_of_ELCgen_InvestmentCos'!Z88)*'Operation Life Time'!$E21</f>
        <v>4.7246438943644273</v>
      </c>
      <c r="AA121" s="7" cm="1">
        <f t="array" ref="AA121">SUMPRODUCT(--($C$71:AA$71&gt;AA$104-'Operation Life Time'!$D$5),ET_Cost_of_ELCgen_InvestmentCos!$C88:'ET_Cost_of_ELCgen_InvestmentCos'!AA88)*'Operation Life Time'!$E21</f>
        <v>4.7246438943644273</v>
      </c>
      <c r="AB121" s="7" cm="1">
        <f t="array" ref="AB121">SUMPRODUCT(--($C$71:AB$71&gt;AB$104-'Operation Life Time'!$D$5),ET_Cost_of_ELCgen_InvestmentCos!$C88:'ET_Cost_of_ELCgen_InvestmentCos'!AB88)*'Operation Life Time'!$E21</f>
        <v>4.7246438943644273</v>
      </c>
      <c r="AC121" s="7" cm="1">
        <f t="array" ref="AC121">SUMPRODUCT(--($C$71:AC$71&gt;AC$104-'Operation Life Time'!$D$5),ET_Cost_of_ELCgen_InvestmentCos!$C88:'ET_Cost_of_ELCgen_InvestmentCos'!AC88)*'Operation Life Time'!$E21</f>
        <v>4.7246438943644273</v>
      </c>
      <c r="AD121" s="7" cm="1">
        <f t="array" ref="AD121">SUMPRODUCT(--($C$71:AD$71&gt;AD$104-'Operation Life Time'!$D$5),ET_Cost_of_ELCgen_InvestmentCos!$C88:'ET_Cost_of_ELCgen_InvestmentCos'!AD88)*'Operation Life Time'!$E21</f>
        <v>4.7246438943644273</v>
      </c>
      <c r="AE121" s="7" cm="1">
        <f t="array" ref="AE121">SUMPRODUCT(--($C$71:AE$71&gt;AE$104-'Operation Life Time'!$D$5),ET_Cost_of_ELCgen_InvestmentCos!$C88:'ET_Cost_of_ELCgen_InvestmentCos'!AE88)*'Operation Life Time'!$E21</f>
        <v>4.7246438943644273</v>
      </c>
      <c r="AF121" s="7" cm="1">
        <f t="array" ref="AF121">SUMPRODUCT(--($C$71:AF$71&gt;AF$104-'Operation Life Time'!$D$5),ET_Cost_of_ELCgen_InvestmentCos!$C88:'ET_Cost_of_ELCgen_InvestmentCos'!AF88)*'Operation Life Time'!$E21</f>
        <v>4.7246438943644273</v>
      </c>
      <c r="AG121" s="7" cm="1">
        <f t="array" ref="AG121">SUMPRODUCT(--($C$71:AG$71&gt;AG$104-'Operation Life Time'!$D$5),ET_Cost_of_ELCgen_InvestmentCos!$C88:'ET_Cost_of_ELCgen_InvestmentCos'!AG88)*'Operation Life Time'!$E21</f>
        <v>4.7246438943644273</v>
      </c>
      <c r="AH121" s="7" cm="1">
        <f t="array" ref="AH121">SUMPRODUCT(--($C$71:AH$71&gt;AH$104-'Operation Life Time'!$D$5),ET_Cost_of_ELCgen_InvestmentCos!$C88:'ET_Cost_of_ELCgen_InvestmentCos'!AH88)*'Operation Life Time'!$E21</f>
        <v>4.7246438943644273</v>
      </c>
    </row>
    <row r="122" spans="1:34" x14ac:dyDescent="0.3">
      <c r="A122" s="1" t="s">
        <v>36</v>
      </c>
      <c r="B122" s="1" t="s">
        <v>99</v>
      </c>
      <c r="C122" s="7">
        <f>C89*'Operation Life Time'!$E22</f>
        <v>0</v>
      </c>
      <c r="D122" s="7" cm="1">
        <f t="array" ref="D122">SUMPRODUCT(--($C$71:D$71&gt;D$104-'Operation Life Time'!$D$5),ET_Cost_of_ELCgen_InvestmentCos!$C89:'ET_Cost_of_ELCgen_InvestmentCos'!D89)*'Operation Life Time'!$E22</f>
        <v>0</v>
      </c>
      <c r="E122" s="7" cm="1">
        <f t="array" ref="E122">SUMPRODUCT(--($C$71:E$71&gt;E$104-'Operation Life Time'!$D$5),ET_Cost_of_ELCgen_InvestmentCos!$C89:'ET_Cost_of_ELCgen_InvestmentCos'!E89)*'Operation Life Time'!$E22</f>
        <v>0</v>
      </c>
      <c r="F122" s="7" cm="1">
        <f t="array" ref="F122">SUMPRODUCT(--($C$71:F$71&gt;F$104-'Operation Life Time'!$D$5),ET_Cost_of_ELCgen_InvestmentCos!$C89:'ET_Cost_of_ELCgen_InvestmentCos'!F89)*'Operation Life Time'!$E22</f>
        <v>0</v>
      </c>
      <c r="G122" s="7" cm="1">
        <f t="array" ref="G122">SUMPRODUCT(--($C$71:G$71&gt;G$104-'Operation Life Time'!$D$5),ET_Cost_of_ELCgen_InvestmentCos!$C89:'ET_Cost_of_ELCgen_InvestmentCos'!G89)*'Operation Life Time'!$E22</f>
        <v>0</v>
      </c>
      <c r="H122" s="7" cm="1">
        <f t="array" ref="H122">SUMPRODUCT(--($C$71:H$71&gt;H$104-'Operation Life Time'!$D$5),ET_Cost_of_ELCgen_InvestmentCos!$C89:'ET_Cost_of_ELCgen_InvestmentCos'!H89)*'Operation Life Time'!$E22</f>
        <v>0</v>
      </c>
      <c r="I122" s="7" cm="1">
        <f t="array" ref="I122">SUMPRODUCT(--($C$71:I$71&gt;I$104-'Operation Life Time'!$D$5),ET_Cost_of_ELCgen_InvestmentCos!$C89:'ET_Cost_of_ELCgen_InvestmentCos'!I89)*'Operation Life Time'!$E22</f>
        <v>0</v>
      </c>
      <c r="J122" s="7" cm="1">
        <f t="array" ref="J122">SUMPRODUCT(--($C$71:J$71&gt;J$104-'Operation Life Time'!$D$5),ET_Cost_of_ELCgen_InvestmentCos!$C89:'ET_Cost_of_ELCgen_InvestmentCos'!J89)*'Operation Life Time'!$E22</f>
        <v>0</v>
      </c>
      <c r="K122" s="7" cm="1">
        <f t="array" ref="K122">SUMPRODUCT(--($C$71:K$71&gt;K$104-'Operation Life Time'!$D$5),ET_Cost_of_ELCgen_InvestmentCos!$C89:'ET_Cost_of_ELCgen_InvestmentCos'!K89)*'Operation Life Time'!$E22</f>
        <v>0</v>
      </c>
      <c r="L122" s="7" cm="1">
        <f t="array" ref="L122">SUMPRODUCT(--($C$71:L$71&gt;L$104-'Operation Life Time'!$D$5),ET_Cost_of_ELCgen_InvestmentCos!$C89:'ET_Cost_of_ELCgen_InvestmentCos'!L89)*'Operation Life Time'!$E22</f>
        <v>0</v>
      </c>
      <c r="M122" s="7" cm="1">
        <f t="array" ref="M122">SUMPRODUCT(--($C$71:M$71&gt;M$104-'Operation Life Time'!$D$5),ET_Cost_of_ELCgen_InvestmentCos!$C89:'ET_Cost_of_ELCgen_InvestmentCos'!M89)*'Operation Life Time'!$E22</f>
        <v>0</v>
      </c>
      <c r="N122" s="7" cm="1">
        <f t="array" ref="N122">SUMPRODUCT(--($C$71:N$71&gt;N$104-'Operation Life Time'!$D$5),ET_Cost_of_ELCgen_InvestmentCos!$C89:'ET_Cost_of_ELCgen_InvestmentCos'!N89)*'Operation Life Time'!$E22</f>
        <v>0</v>
      </c>
      <c r="O122" s="7" cm="1">
        <f t="array" ref="O122">SUMPRODUCT(--($C$71:O$71&gt;O$104-'Operation Life Time'!$D$5),ET_Cost_of_ELCgen_InvestmentCos!$C89:'ET_Cost_of_ELCgen_InvestmentCos'!O89)*'Operation Life Time'!$E22</f>
        <v>0</v>
      </c>
      <c r="P122" s="7" cm="1">
        <f t="array" ref="P122">SUMPRODUCT(--($C$71:P$71&gt;P$104-'Operation Life Time'!$D$5),ET_Cost_of_ELCgen_InvestmentCos!$C89:'ET_Cost_of_ELCgen_InvestmentCos'!P89)*'Operation Life Time'!$E22</f>
        <v>0</v>
      </c>
      <c r="Q122" s="7" cm="1">
        <f t="array" ref="Q122">SUMPRODUCT(--($C$71:Q$71&gt;Q$104-'Operation Life Time'!$D$5),ET_Cost_of_ELCgen_InvestmentCos!$C89:'ET_Cost_of_ELCgen_InvestmentCos'!Q89)*'Operation Life Time'!$E22</f>
        <v>0</v>
      </c>
      <c r="R122" s="7" cm="1">
        <f t="array" ref="R122">SUMPRODUCT(--($C$71:R$71&gt;R$104-'Operation Life Time'!$D$5),ET_Cost_of_ELCgen_InvestmentCos!$C89:'ET_Cost_of_ELCgen_InvestmentCos'!R89)*'Operation Life Time'!$E22</f>
        <v>0</v>
      </c>
      <c r="S122" s="7" cm="1">
        <f t="array" ref="S122">SUMPRODUCT(--($C$71:S$71&gt;S$104-'Operation Life Time'!$D$5),ET_Cost_of_ELCgen_InvestmentCos!$C89:'ET_Cost_of_ELCgen_InvestmentCos'!S89)*'Operation Life Time'!$E22</f>
        <v>0</v>
      </c>
      <c r="T122" s="7" cm="1">
        <f t="array" ref="T122">SUMPRODUCT(--($C$71:T$71&gt;T$104-'Operation Life Time'!$D$5),ET_Cost_of_ELCgen_InvestmentCos!$C89:'ET_Cost_of_ELCgen_InvestmentCos'!T89)*'Operation Life Time'!$E22</f>
        <v>0</v>
      </c>
      <c r="U122" s="7" cm="1">
        <f t="array" ref="U122">SUMPRODUCT(--($C$71:U$71&gt;U$104-'Operation Life Time'!$D$5),ET_Cost_of_ELCgen_InvestmentCos!$C89:'ET_Cost_of_ELCgen_InvestmentCos'!U89)*'Operation Life Time'!$E22</f>
        <v>0</v>
      </c>
      <c r="V122" s="7" cm="1">
        <f t="array" ref="V122">SUMPRODUCT(--($C$71:V$71&gt;V$104-'Operation Life Time'!$D$5),ET_Cost_of_ELCgen_InvestmentCos!$C89:'ET_Cost_of_ELCgen_InvestmentCos'!V89)*'Operation Life Time'!$E22</f>
        <v>0</v>
      </c>
      <c r="W122" s="7" cm="1">
        <f t="array" ref="W122">SUMPRODUCT(--($C$71:W$71&gt;W$104-'Operation Life Time'!$D$5),ET_Cost_of_ELCgen_InvestmentCos!$C89:'ET_Cost_of_ELCgen_InvestmentCos'!W89)*'Operation Life Time'!$E22</f>
        <v>0</v>
      </c>
      <c r="X122" s="7" cm="1">
        <f t="array" ref="X122">SUMPRODUCT(--($C$71:X$71&gt;X$104-'Operation Life Time'!$D$5),ET_Cost_of_ELCgen_InvestmentCos!$C89:'ET_Cost_of_ELCgen_InvestmentCos'!X89)*'Operation Life Time'!$E22</f>
        <v>0</v>
      </c>
      <c r="Y122" s="7" cm="1">
        <f t="array" ref="Y122">SUMPRODUCT(--($C$71:Y$71&gt;Y$104-'Operation Life Time'!$D$5),ET_Cost_of_ELCgen_InvestmentCos!$C89:'ET_Cost_of_ELCgen_InvestmentCos'!Y89)*'Operation Life Time'!$E22</f>
        <v>0</v>
      </c>
      <c r="Z122" s="7" cm="1">
        <f t="array" ref="Z122">SUMPRODUCT(--($C$71:Z$71&gt;Z$104-'Operation Life Time'!$D$5),ET_Cost_of_ELCgen_InvestmentCos!$C89:'ET_Cost_of_ELCgen_InvestmentCos'!Z89)*'Operation Life Time'!$E22</f>
        <v>0</v>
      </c>
      <c r="AA122" s="7" cm="1">
        <f t="array" ref="AA122">SUMPRODUCT(--($C$71:AA$71&gt;AA$104-'Operation Life Time'!$D$5),ET_Cost_of_ELCgen_InvestmentCos!$C89:'ET_Cost_of_ELCgen_InvestmentCos'!AA89)*'Operation Life Time'!$E22</f>
        <v>0</v>
      </c>
      <c r="AB122" s="7" cm="1">
        <f t="array" ref="AB122">SUMPRODUCT(--($C$71:AB$71&gt;AB$104-'Operation Life Time'!$D$5),ET_Cost_of_ELCgen_InvestmentCos!$C89:'ET_Cost_of_ELCgen_InvestmentCos'!AB89)*'Operation Life Time'!$E22</f>
        <v>0</v>
      </c>
      <c r="AC122" s="7" cm="1">
        <f t="array" ref="AC122">SUMPRODUCT(--($C$71:AC$71&gt;AC$104-'Operation Life Time'!$D$5),ET_Cost_of_ELCgen_InvestmentCos!$C89:'ET_Cost_of_ELCgen_InvestmentCos'!AC89)*'Operation Life Time'!$E22</f>
        <v>0</v>
      </c>
      <c r="AD122" s="7" cm="1">
        <f t="array" ref="AD122">SUMPRODUCT(--($C$71:AD$71&gt;AD$104-'Operation Life Time'!$D$5),ET_Cost_of_ELCgen_InvestmentCos!$C89:'ET_Cost_of_ELCgen_InvestmentCos'!AD89)*'Operation Life Time'!$E22</f>
        <v>0</v>
      </c>
      <c r="AE122" s="7" cm="1">
        <f t="array" ref="AE122">SUMPRODUCT(--($C$71:AE$71&gt;AE$104-'Operation Life Time'!$D$5),ET_Cost_of_ELCgen_InvestmentCos!$C89:'ET_Cost_of_ELCgen_InvestmentCos'!AE89)*'Operation Life Time'!$E22</f>
        <v>0</v>
      </c>
      <c r="AF122" s="7" cm="1">
        <f t="array" ref="AF122">SUMPRODUCT(--($C$71:AF$71&gt;AF$104-'Operation Life Time'!$D$5),ET_Cost_of_ELCgen_InvestmentCos!$C89:'ET_Cost_of_ELCgen_InvestmentCos'!AF89)*'Operation Life Time'!$E22</f>
        <v>0</v>
      </c>
      <c r="AG122" s="7" cm="1">
        <f t="array" ref="AG122">SUMPRODUCT(--($C$71:AG$71&gt;AG$104-'Operation Life Time'!$D$5),ET_Cost_of_ELCgen_InvestmentCos!$C89:'ET_Cost_of_ELCgen_InvestmentCos'!AG89)*'Operation Life Time'!$E22</f>
        <v>0</v>
      </c>
      <c r="AH122" s="7" cm="1">
        <f t="array" ref="AH122">SUMPRODUCT(--($C$71:AH$71&gt;AH$104-'Operation Life Time'!$D$5),ET_Cost_of_ELCgen_InvestmentCos!$C89:'ET_Cost_of_ELCgen_InvestmentCos'!AH89)*'Operation Life Time'!$E22</f>
        <v>0</v>
      </c>
    </row>
    <row r="123" spans="1:34" x14ac:dyDescent="0.3">
      <c r="A123" s="1" t="s">
        <v>37</v>
      </c>
      <c r="B123" s="1" t="s">
        <v>100</v>
      </c>
      <c r="C123" s="7">
        <f>C90*'Operation Life Time'!$E23</f>
        <v>0</v>
      </c>
      <c r="D123" s="7" cm="1">
        <f t="array" ref="D123">SUMPRODUCT(--($C$71:D$71&gt;D$104-'Operation Life Time'!$D$5),ET_Cost_of_ELCgen_InvestmentCos!$C90:'ET_Cost_of_ELCgen_InvestmentCos'!D90)*'Operation Life Time'!$E23</f>
        <v>0</v>
      </c>
      <c r="E123" s="7" cm="1">
        <f t="array" ref="E123">SUMPRODUCT(--($C$71:E$71&gt;E$104-'Operation Life Time'!$D$5),ET_Cost_of_ELCgen_InvestmentCos!$C90:'ET_Cost_of_ELCgen_InvestmentCos'!E90)*'Operation Life Time'!$E23</f>
        <v>0</v>
      </c>
      <c r="F123" s="7" cm="1">
        <f t="array" ref="F123">SUMPRODUCT(--($C$71:F$71&gt;F$104-'Operation Life Time'!$D$5),ET_Cost_of_ELCgen_InvestmentCos!$C90:'ET_Cost_of_ELCgen_InvestmentCos'!F90)*'Operation Life Time'!$E23</f>
        <v>0</v>
      </c>
      <c r="G123" s="7" cm="1">
        <f t="array" ref="G123">SUMPRODUCT(--($C$71:G$71&gt;G$104-'Operation Life Time'!$D$5),ET_Cost_of_ELCgen_InvestmentCos!$C90:'ET_Cost_of_ELCgen_InvestmentCos'!G90)*'Operation Life Time'!$E23</f>
        <v>0</v>
      </c>
      <c r="H123" s="7" cm="1">
        <f t="array" ref="H123">SUMPRODUCT(--($C$71:H$71&gt;H$104-'Operation Life Time'!$D$5),ET_Cost_of_ELCgen_InvestmentCos!$C90:'ET_Cost_of_ELCgen_InvestmentCos'!H90)*'Operation Life Time'!$E23</f>
        <v>0</v>
      </c>
      <c r="I123" s="7" cm="1">
        <f t="array" ref="I123">SUMPRODUCT(--($C$71:I$71&gt;I$104-'Operation Life Time'!$D$5),ET_Cost_of_ELCgen_InvestmentCos!$C90:'ET_Cost_of_ELCgen_InvestmentCos'!I90)*'Operation Life Time'!$E23</f>
        <v>0</v>
      </c>
      <c r="J123" s="7" cm="1">
        <f t="array" ref="J123">SUMPRODUCT(--($C$71:J$71&gt;J$104-'Operation Life Time'!$D$5),ET_Cost_of_ELCgen_InvestmentCos!$C90:'ET_Cost_of_ELCgen_InvestmentCos'!J90)*'Operation Life Time'!$E23</f>
        <v>0</v>
      </c>
      <c r="K123" s="7" cm="1">
        <f t="array" ref="K123">SUMPRODUCT(--($C$71:K$71&gt;K$104-'Operation Life Time'!$D$5),ET_Cost_of_ELCgen_InvestmentCos!$C90:'ET_Cost_of_ELCgen_InvestmentCos'!K90)*'Operation Life Time'!$E23</f>
        <v>0</v>
      </c>
      <c r="L123" s="7" cm="1">
        <f t="array" ref="L123">SUMPRODUCT(--($C$71:L$71&gt;L$104-'Operation Life Time'!$D$5),ET_Cost_of_ELCgen_InvestmentCos!$C90:'ET_Cost_of_ELCgen_InvestmentCos'!L90)*'Operation Life Time'!$E23</f>
        <v>0</v>
      </c>
      <c r="M123" s="7" cm="1">
        <f t="array" ref="M123">SUMPRODUCT(--($C$71:M$71&gt;M$104-'Operation Life Time'!$D$5),ET_Cost_of_ELCgen_InvestmentCos!$C90:'ET_Cost_of_ELCgen_InvestmentCos'!M90)*'Operation Life Time'!$E23</f>
        <v>0</v>
      </c>
      <c r="N123" s="7" cm="1">
        <f t="array" ref="N123">SUMPRODUCT(--($C$71:N$71&gt;N$104-'Operation Life Time'!$D$5),ET_Cost_of_ELCgen_InvestmentCos!$C90:'ET_Cost_of_ELCgen_InvestmentCos'!N90)*'Operation Life Time'!$E23</f>
        <v>0</v>
      </c>
      <c r="O123" s="7" cm="1">
        <f t="array" ref="O123">SUMPRODUCT(--($C$71:O$71&gt;O$104-'Operation Life Time'!$D$5),ET_Cost_of_ELCgen_InvestmentCos!$C90:'ET_Cost_of_ELCgen_InvestmentCos'!O90)*'Operation Life Time'!$E23</f>
        <v>0</v>
      </c>
      <c r="P123" s="7" cm="1">
        <f t="array" ref="P123">SUMPRODUCT(--($C$71:P$71&gt;P$104-'Operation Life Time'!$D$5),ET_Cost_of_ELCgen_InvestmentCos!$C90:'ET_Cost_of_ELCgen_InvestmentCos'!P90)*'Operation Life Time'!$E23</f>
        <v>0</v>
      </c>
      <c r="Q123" s="7" cm="1">
        <f t="array" ref="Q123">SUMPRODUCT(--($C$71:Q$71&gt;Q$104-'Operation Life Time'!$D$5),ET_Cost_of_ELCgen_InvestmentCos!$C90:'ET_Cost_of_ELCgen_InvestmentCos'!Q90)*'Operation Life Time'!$E23</f>
        <v>0</v>
      </c>
      <c r="R123" s="7" cm="1">
        <f t="array" ref="R123">SUMPRODUCT(--($C$71:R$71&gt;R$104-'Operation Life Time'!$D$5),ET_Cost_of_ELCgen_InvestmentCos!$C90:'ET_Cost_of_ELCgen_InvestmentCos'!R90)*'Operation Life Time'!$E23</f>
        <v>0</v>
      </c>
      <c r="S123" s="7" cm="1">
        <f t="array" ref="S123">SUMPRODUCT(--($C$71:S$71&gt;S$104-'Operation Life Time'!$D$5),ET_Cost_of_ELCgen_InvestmentCos!$C90:'ET_Cost_of_ELCgen_InvestmentCos'!S90)*'Operation Life Time'!$E23</f>
        <v>0</v>
      </c>
      <c r="T123" s="7" cm="1">
        <f t="array" ref="T123">SUMPRODUCT(--($C$71:T$71&gt;T$104-'Operation Life Time'!$D$5),ET_Cost_of_ELCgen_InvestmentCos!$C90:'ET_Cost_of_ELCgen_InvestmentCos'!T90)*'Operation Life Time'!$E23</f>
        <v>0</v>
      </c>
      <c r="U123" s="7" cm="1">
        <f t="array" ref="U123">SUMPRODUCT(--($C$71:U$71&gt;U$104-'Operation Life Time'!$D$5),ET_Cost_of_ELCgen_InvestmentCos!$C90:'ET_Cost_of_ELCgen_InvestmentCos'!U90)*'Operation Life Time'!$E23</f>
        <v>0</v>
      </c>
      <c r="V123" s="7" cm="1">
        <f t="array" ref="V123">SUMPRODUCT(--($C$71:V$71&gt;V$104-'Operation Life Time'!$D$5),ET_Cost_of_ELCgen_InvestmentCos!$C90:'ET_Cost_of_ELCgen_InvestmentCos'!V90)*'Operation Life Time'!$E23</f>
        <v>0</v>
      </c>
      <c r="W123" s="7" cm="1">
        <f t="array" ref="W123">SUMPRODUCT(--($C$71:W$71&gt;W$104-'Operation Life Time'!$D$5),ET_Cost_of_ELCgen_InvestmentCos!$C90:'ET_Cost_of_ELCgen_InvestmentCos'!W90)*'Operation Life Time'!$E23</f>
        <v>0</v>
      </c>
      <c r="X123" s="7" cm="1">
        <f t="array" ref="X123">SUMPRODUCT(--($C$71:X$71&gt;X$104-'Operation Life Time'!$D$5),ET_Cost_of_ELCgen_InvestmentCos!$C90:'ET_Cost_of_ELCgen_InvestmentCos'!X90)*'Operation Life Time'!$E23</f>
        <v>0</v>
      </c>
      <c r="Y123" s="7" cm="1">
        <f t="array" ref="Y123">SUMPRODUCT(--($C$71:Y$71&gt;Y$104-'Operation Life Time'!$D$5),ET_Cost_of_ELCgen_InvestmentCos!$C90:'ET_Cost_of_ELCgen_InvestmentCos'!Y90)*'Operation Life Time'!$E23</f>
        <v>0</v>
      </c>
      <c r="Z123" s="7" cm="1">
        <f t="array" ref="Z123">SUMPRODUCT(--($C$71:Z$71&gt;Z$104-'Operation Life Time'!$D$5),ET_Cost_of_ELCgen_InvestmentCos!$C90:'ET_Cost_of_ELCgen_InvestmentCos'!Z90)*'Operation Life Time'!$E23</f>
        <v>0</v>
      </c>
      <c r="AA123" s="7" cm="1">
        <f t="array" ref="AA123">SUMPRODUCT(--($C$71:AA$71&gt;AA$104-'Operation Life Time'!$D$5),ET_Cost_of_ELCgen_InvestmentCos!$C90:'ET_Cost_of_ELCgen_InvestmentCos'!AA90)*'Operation Life Time'!$E23</f>
        <v>0</v>
      </c>
      <c r="AB123" s="7" cm="1">
        <f t="array" ref="AB123">SUMPRODUCT(--($C$71:AB$71&gt;AB$104-'Operation Life Time'!$D$5),ET_Cost_of_ELCgen_InvestmentCos!$C90:'ET_Cost_of_ELCgen_InvestmentCos'!AB90)*'Operation Life Time'!$E23</f>
        <v>0</v>
      </c>
      <c r="AC123" s="7" cm="1">
        <f t="array" ref="AC123">SUMPRODUCT(--($C$71:AC$71&gt;AC$104-'Operation Life Time'!$D$5),ET_Cost_of_ELCgen_InvestmentCos!$C90:'ET_Cost_of_ELCgen_InvestmentCos'!AC90)*'Operation Life Time'!$E23</f>
        <v>0</v>
      </c>
      <c r="AD123" s="7" cm="1">
        <f t="array" ref="AD123">SUMPRODUCT(--($C$71:AD$71&gt;AD$104-'Operation Life Time'!$D$5),ET_Cost_of_ELCgen_InvestmentCos!$C90:'ET_Cost_of_ELCgen_InvestmentCos'!AD90)*'Operation Life Time'!$E23</f>
        <v>0</v>
      </c>
      <c r="AE123" s="7" cm="1">
        <f t="array" ref="AE123">SUMPRODUCT(--($C$71:AE$71&gt;AE$104-'Operation Life Time'!$D$5),ET_Cost_of_ELCgen_InvestmentCos!$C90:'ET_Cost_of_ELCgen_InvestmentCos'!AE90)*'Operation Life Time'!$E23</f>
        <v>0</v>
      </c>
      <c r="AF123" s="7" cm="1">
        <f t="array" ref="AF123">SUMPRODUCT(--($C$71:AF$71&gt;AF$104-'Operation Life Time'!$D$5),ET_Cost_of_ELCgen_InvestmentCos!$C90:'ET_Cost_of_ELCgen_InvestmentCos'!AF90)*'Operation Life Time'!$E23</f>
        <v>0</v>
      </c>
      <c r="AG123" s="7" cm="1">
        <f t="array" ref="AG123">SUMPRODUCT(--($C$71:AG$71&gt;AG$104-'Operation Life Time'!$D$5),ET_Cost_of_ELCgen_InvestmentCos!$C90:'ET_Cost_of_ELCgen_InvestmentCos'!AG90)*'Operation Life Time'!$E23</f>
        <v>0</v>
      </c>
      <c r="AH123" s="7" cm="1">
        <f t="array" ref="AH123">SUMPRODUCT(--($C$71:AH$71&gt;AH$104-'Operation Life Time'!$D$5),ET_Cost_of_ELCgen_InvestmentCos!$C90:'ET_Cost_of_ELCgen_InvestmentCos'!AH90)*'Operation Life Time'!$E23</f>
        <v>0</v>
      </c>
    </row>
    <row r="124" spans="1:34" x14ac:dyDescent="0.3">
      <c r="A124" s="1" t="s">
        <v>38</v>
      </c>
      <c r="B124" s="1" t="s">
        <v>76</v>
      </c>
      <c r="C124" s="7">
        <f>C91*'Operation Life Time'!$E24</f>
        <v>0</v>
      </c>
      <c r="D124" s="7" cm="1">
        <f t="array" ref="D124">SUMPRODUCT(--($C$71:D$71&gt;D$104-'Operation Life Time'!$D$5),ET_Cost_of_ELCgen_InvestmentCos!$C91:'ET_Cost_of_ELCgen_InvestmentCos'!D91)*'Operation Life Time'!$E24</f>
        <v>31.848720931272922</v>
      </c>
      <c r="E124" s="7" cm="1">
        <f t="array" ref="E124">SUMPRODUCT(--($C$71:E$71&gt;E$104-'Operation Life Time'!$D$5),ET_Cost_of_ELCgen_InvestmentCos!$C91:'ET_Cost_of_ELCgen_InvestmentCos'!E91)*'Operation Life Time'!$E24</f>
        <v>31.848720931272922</v>
      </c>
      <c r="F124" s="7" cm="1">
        <f t="array" ref="F124">SUMPRODUCT(--($C$71:F$71&gt;F$104-'Operation Life Time'!$D$5),ET_Cost_of_ELCgen_InvestmentCos!$C91:'ET_Cost_of_ELCgen_InvestmentCos'!F91)*'Operation Life Time'!$E24</f>
        <v>31.848720931272922</v>
      </c>
      <c r="G124" s="7" cm="1">
        <f t="array" ref="G124">SUMPRODUCT(--($C$71:G$71&gt;G$104-'Operation Life Time'!$D$5),ET_Cost_of_ELCgen_InvestmentCos!$C91:'ET_Cost_of_ELCgen_InvestmentCos'!G91)*'Operation Life Time'!$E24</f>
        <v>31.848720931272922</v>
      </c>
      <c r="H124" s="7" cm="1">
        <f t="array" ref="H124">SUMPRODUCT(--($C$71:H$71&gt;H$104-'Operation Life Time'!$D$5),ET_Cost_of_ELCgen_InvestmentCos!$C91:'ET_Cost_of_ELCgen_InvestmentCos'!H91)*'Operation Life Time'!$E24</f>
        <v>31.848720931272922</v>
      </c>
      <c r="I124" s="7" cm="1">
        <f t="array" ref="I124">SUMPRODUCT(--($C$71:I$71&gt;I$104-'Operation Life Time'!$D$5),ET_Cost_of_ELCgen_InvestmentCos!$C91:'ET_Cost_of_ELCgen_InvestmentCos'!I91)*'Operation Life Time'!$E24</f>
        <v>31.848720931272922</v>
      </c>
      <c r="J124" s="7" cm="1">
        <f t="array" ref="J124">SUMPRODUCT(--($C$71:J$71&gt;J$104-'Operation Life Time'!$D$5),ET_Cost_of_ELCgen_InvestmentCos!$C91:'ET_Cost_of_ELCgen_InvestmentCos'!J91)*'Operation Life Time'!$E24</f>
        <v>31.848720931272922</v>
      </c>
      <c r="K124" s="7" cm="1">
        <f t="array" ref="K124">SUMPRODUCT(--($C$71:K$71&gt;K$104-'Operation Life Time'!$D$5),ET_Cost_of_ELCgen_InvestmentCos!$C91:'ET_Cost_of_ELCgen_InvestmentCos'!K91)*'Operation Life Time'!$E24</f>
        <v>31.848720931272922</v>
      </c>
      <c r="L124" s="7" cm="1">
        <f t="array" ref="L124">SUMPRODUCT(--($C$71:L$71&gt;L$104-'Operation Life Time'!$D$5),ET_Cost_of_ELCgen_InvestmentCos!$C91:'ET_Cost_of_ELCgen_InvestmentCos'!L91)*'Operation Life Time'!$E24</f>
        <v>31.848720931272922</v>
      </c>
      <c r="M124" s="7" cm="1">
        <f t="array" ref="M124">SUMPRODUCT(--($C$71:M$71&gt;M$104-'Operation Life Time'!$D$5),ET_Cost_of_ELCgen_InvestmentCos!$C91:'ET_Cost_of_ELCgen_InvestmentCos'!M91)*'Operation Life Time'!$E24</f>
        <v>31.848720931272922</v>
      </c>
      <c r="N124" s="7" cm="1">
        <f t="array" ref="N124">SUMPRODUCT(--($C$71:N$71&gt;N$104-'Operation Life Time'!$D$5),ET_Cost_of_ELCgen_InvestmentCos!$C91:'ET_Cost_of_ELCgen_InvestmentCos'!N91)*'Operation Life Time'!$E24</f>
        <v>31.848720931272922</v>
      </c>
      <c r="O124" s="7" cm="1">
        <f t="array" ref="O124">SUMPRODUCT(--($C$71:O$71&gt;O$104-'Operation Life Time'!$D$5),ET_Cost_of_ELCgen_InvestmentCos!$C91:'ET_Cost_of_ELCgen_InvestmentCos'!O91)*'Operation Life Time'!$E24</f>
        <v>31.848720931272922</v>
      </c>
      <c r="P124" s="7" cm="1">
        <f t="array" ref="P124">SUMPRODUCT(--($C$71:P$71&gt;P$104-'Operation Life Time'!$D$5),ET_Cost_of_ELCgen_InvestmentCos!$C91:'ET_Cost_of_ELCgen_InvestmentCos'!P91)*'Operation Life Time'!$E24</f>
        <v>31.848720931272922</v>
      </c>
      <c r="Q124" s="7" cm="1">
        <f t="array" ref="Q124">SUMPRODUCT(--($C$71:Q$71&gt;Q$104-'Operation Life Time'!$D$5),ET_Cost_of_ELCgen_InvestmentCos!$C91:'ET_Cost_of_ELCgen_InvestmentCos'!Q91)*'Operation Life Time'!$E24</f>
        <v>31.848720931272922</v>
      </c>
      <c r="R124" s="7" cm="1">
        <f t="array" ref="R124">SUMPRODUCT(--($C$71:R$71&gt;R$104-'Operation Life Time'!$D$5),ET_Cost_of_ELCgen_InvestmentCos!$C91:'ET_Cost_of_ELCgen_InvestmentCos'!R91)*'Operation Life Time'!$E24</f>
        <v>31.848720931272922</v>
      </c>
      <c r="S124" s="7" cm="1">
        <f t="array" ref="S124">SUMPRODUCT(--($C$71:S$71&gt;S$104-'Operation Life Time'!$D$5),ET_Cost_of_ELCgen_InvestmentCos!$C91:'ET_Cost_of_ELCgen_InvestmentCos'!S91)*'Operation Life Time'!$E24</f>
        <v>31.848720931272922</v>
      </c>
      <c r="T124" s="7" cm="1">
        <f t="array" ref="T124">SUMPRODUCT(--($C$71:T$71&gt;T$104-'Operation Life Time'!$D$5),ET_Cost_of_ELCgen_InvestmentCos!$C91:'ET_Cost_of_ELCgen_InvestmentCos'!T91)*'Operation Life Time'!$E24</f>
        <v>31.848720931272922</v>
      </c>
      <c r="U124" s="7" cm="1">
        <f t="array" ref="U124">SUMPRODUCT(--($C$71:U$71&gt;U$104-'Operation Life Time'!$D$5),ET_Cost_of_ELCgen_InvestmentCos!$C91:'ET_Cost_of_ELCgen_InvestmentCos'!U91)*'Operation Life Time'!$E24</f>
        <v>31.848720931272922</v>
      </c>
      <c r="V124" s="7" cm="1">
        <f t="array" ref="V124">SUMPRODUCT(--($C$71:V$71&gt;V$104-'Operation Life Time'!$D$5),ET_Cost_of_ELCgen_InvestmentCos!$C91:'ET_Cost_of_ELCgen_InvestmentCos'!V91)*'Operation Life Time'!$E24</f>
        <v>31.848720931272922</v>
      </c>
      <c r="W124" s="7" cm="1">
        <f t="array" ref="W124">SUMPRODUCT(--($C$71:W$71&gt;W$104-'Operation Life Time'!$D$5),ET_Cost_of_ELCgen_InvestmentCos!$C91:'ET_Cost_of_ELCgen_InvestmentCos'!W91)*'Operation Life Time'!$E24</f>
        <v>31.848720931272922</v>
      </c>
      <c r="X124" s="7" cm="1">
        <f t="array" ref="X124">SUMPRODUCT(--($C$71:X$71&gt;X$104-'Operation Life Time'!$D$5),ET_Cost_of_ELCgen_InvestmentCos!$C91:'ET_Cost_of_ELCgen_InvestmentCos'!X91)*'Operation Life Time'!$E24</f>
        <v>31.848720931272922</v>
      </c>
      <c r="Y124" s="7" cm="1">
        <f t="array" ref="Y124">SUMPRODUCT(--($C$71:Y$71&gt;Y$104-'Operation Life Time'!$D$5),ET_Cost_of_ELCgen_InvestmentCos!$C91:'ET_Cost_of_ELCgen_InvestmentCos'!Y91)*'Operation Life Time'!$E24</f>
        <v>31.848720931272922</v>
      </c>
      <c r="Z124" s="7" cm="1">
        <f t="array" ref="Z124">SUMPRODUCT(--($C$71:Z$71&gt;Z$104-'Operation Life Time'!$D$5),ET_Cost_of_ELCgen_InvestmentCos!$C91:'ET_Cost_of_ELCgen_InvestmentCos'!Z91)*'Operation Life Time'!$E24</f>
        <v>31.848720931272922</v>
      </c>
      <c r="AA124" s="7" cm="1">
        <f t="array" ref="AA124">SUMPRODUCT(--($C$71:AA$71&gt;AA$104-'Operation Life Time'!$D$5),ET_Cost_of_ELCgen_InvestmentCos!$C91:'ET_Cost_of_ELCgen_InvestmentCos'!AA91)*'Operation Life Time'!$E24</f>
        <v>31.848720931272922</v>
      </c>
      <c r="AB124" s="7" cm="1">
        <f t="array" ref="AB124">SUMPRODUCT(--($C$71:AB$71&gt;AB$104-'Operation Life Time'!$D$5),ET_Cost_of_ELCgen_InvestmentCos!$C91:'ET_Cost_of_ELCgen_InvestmentCos'!AB91)*'Operation Life Time'!$E24</f>
        <v>31.848720931272922</v>
      </c>
      <c r="AC124" s="7" cm="1">
        <f t="array" ref="AC124">SUMPRODUCT(--($C$71:AC$71&gt;AC$104-'Operation Life Time'!$D$5),ET_Cost_of_ELCgen_InvestmentCos!$C91:'ET_Cost_of_ELCgen_InvestmentCos'!AC91)*'Operation Life Time'!$E24</f>
        <v>31.848720931272922</v>
      </c>
      <c r="AD124" s="7" cm="1">
        <f t="array" ref="AD124">SUMPRODUCT(--($C$71:AD$71&gt;AD$104-'Operation Life Time'!$D$5),ET_Cost_of_ELCgen_InvestmentCos!$C91:'ET_Cost_of_ELCgen_InvestmentCos'!AD91)*'Operation Life Time'!$E24</f>
        <v>31.848720931272922</v>
      </c>
      <c r="AE124" s="7" cm="1">
        <f t="array" ref="AE124">SUMPRODUCT(--($C$71:AE$71&gt;AE$104-'Operation Life Time'!$D$5),ET_Cost_of_ELCgen_InvestmentCos!$C91:'ET_Cost_of_ELCgen_InvestmentCos'!AE91)*'Operation Life Time'!$E24</f>
        <v>31.848720931272922</v>
      </c>
      <c r="AF124" s="7" cm="1">
        <f t="array" ref="AF124">SUMPRODUCT(--($C$71:AF$71&gt;AF$104-'Operation Life Time'!$D$5),ET_Cost_of_ELCgen_InvestmentCos!$C91:'ET_Cost_of_ELCgen_InvestmentCos'!AF91)*'Operation Life Time'!$E24</f>
        <v>31.848720931272922</v>
      </c>
      <c r="AG124" s="7" cm="1">
        <f t="array" ref="AG124">SUMPRODUCT(--($C$71:AG$71&gt;AG$104-'Operation Life Time'!$D$5),ET_Cost_of_ELCgen_InvestmentCos!$C91:'ET_Cost_of_ELCgen_InvestmentCos'!AG91)*'Operation Life Time'!$E24</f>
        <v>31.848720931272922</v>
      </c>
      <c r="AH124" s="7" cm="1">
        <f t="array" ref="AH124">SUMPRODUCT(--($C$71:AH$71&gt;AH$104-'Operation Life Time'!$D$5),ET_Cost_of_ELCgen_InvestmentCos!$C91:'ET_Cost_of_ELCgen_InvestmentCos'!AH91)*'Operation Life Time'!$E24</f>
        <v>31.848720931272922</v>
      </c>
    </row>
    <row r="125" spans="1:34" x14ac:dyDescent="0.3">
      <c r="A125" s="1" t="s">
        <v>39</v>
      </c>
      <c r="B125" s="1" t="s">
        <v>77</v>
      </c>
      <c r="C125" s="7">
        <f>C92*'Operation Life Time'!$E25</f>
        <v>0</v>
      </c>
      <c r="D125" s="7" cm="1">
        <f t="array" ref="D125">SUMPRODUCT(--($C$71:D$71&gt;D$104-'Operation Life Time'!$D$5),ET_Cost_of_ELCgen_InvestmentCos!$C92:'ET_Cost_of_ELCgen_InvestmentCos'!D92)*'Operation Life Time'!$E25</f>
        <v>0</v>
      </c>
      <c r="E125" s="7" cm="1">
        <f t="array" ref="E125">SUMPRODUCT(--($C$71:E$71&gt;E$104-'Operation Life Time'!$D$5),ET_Cost_of_ELCgen_InvestmentCos!$C92:'ET_Cost_of_ELCgen_InvestmentCos'!E92)*'Operation Life Time'!$E25</f>
        <v>0</v>
      </c>
      <c r="F125" s="7" cm="1">
        <f t="array" ref="F125">SUMPRODUCT(--($C$71:F$71&gt;F$104-'Operation Life Time'!$D$5),ET_Cost_of_ELCgen_InvestmentCos!$C92:'ET_Cost_of_ELCgen_InvestmentCos'!F92)*'Operation Life Time'!$E25</f>
        <v>0</v>
      </c>
      <c r="G125" s="7" cm="1">
        <f t="array" ref="G125">SUMPRODUCT(--($C$71:G$71&gt;G$104-'Operation Life Time'!$D$5),ET_Cost_of_ELCgen_InvestmentCos!$C92:'ET_Cost_of_ELCgen_InvestmentCos'!G92)*'Operation Life Time'!$E25</f>
        <v>0</v>
      </c>
      <c r="H125" s="7" cm="1">
        <f t="array" ref="H125">SUMPRODUCT(--($C$71:H$71&gt;H$104-'Operation Life Time'!$D$5),ET_Cost_of_ELCgen_InvestmentCos!$C92:'ET_Cost_of_ELCgen_InvestmentCos'!H92)*'Operation Life Time'!$E25</f>
        <v>0</v>
      </c>
      <c r="I125" s="7" cm="1">
        <f t="array" ref="I125">SUMPRODUCT(--($C$71:I$71&gt;I$104-'Operation Life Time'!$D$5),ET_Cost_of_ELCgen_InvestmentCos!$C92:'ET_Cost_of_ELCgen_InvestmentCos'!I92)*'Operation Life Time'!$E25</f>
        <v>0</v>
      </c>
      <c r="J125" s="7" cm="1">
        <f t="array" ref="J125">SUMPRODUCT(--($C$71:J$71&gt;J$104-'Operation Life Time'!$D$5),ET_Cost_of_ELCgen_InvestmentCos!$C92:'ET_Cost_of_ELCgen_InvestmentCos'!J92)*'Operation Life Time'!$E25</f>
        <v>0</v>
      </c>
      <c r="K125" s="7" cm="1">
        <f t="array" ref="K125">SUMPRODUCT(--($C$71:K$71&gt;K$104-'Operation Life Time'!$D$5),ET_Cost_of_ELCgen_InvestmentCos!$C92:'ET_Cost_of_ELCgen_InvestmentCos'!K92)*'Operation Life Time'!$E25</f>
        <v>0</v>
      </c>
      <c r="L125" s="7" cm="1">
        <f t="array" ref="L125">SUMPRODUCT(--($C$71:L$71&gt;L$104-'Operation Life Time'!$D$5),ET_Cost_of_ELCgen_InvestmentCos!$C92:'ET_Cost_of_ELCgen_InvestmentCos'!L92)*'Operation Life Time'!$E25</f>
        <v>0</v>
      </c>
      <c r="M125" s="7" cm="1">
        <f t="array" ref="M125">SUMPRODUCT(--($C$71:M$71&gt;M$104-'Operation Life Time'!$D$5),ET_Cost_of_ELCgen_InvestmentCos!$C92:'ET_Cost_of_ELCgen_InvestmentCos'!M92)*'Operation Life Time'!$E25</f>
        <v>0</v>
      </c>
      <c r="N125" s="7" cm="1">
        <f t="array" ref="N125">SUMPRODUCT(--($C$71:N$71&gt;N$104-'Operation Life Time'!$D$5),ET_Cost_of_ELCgen_InvestmentCos!$C92:'ET_Cost_of_ELCgen_InvestmentCos'!N92)*'Operation Life Time'!$E25</f>
        <v>0</v>
      </c>
      <c r="O125" s="7" cm="1">
        <f t="array" ref="O125">SUMPRODUCT(--($C$71:O$71&gt;O$104-'Operation Life Time'!$D$5),ET_Cost_of_ELCgen_InvestmentCos!$C92:'ET_Cost_of_ELCgen_InvestmentCos'!O92)*'Operation Life Time'!$E25</f>
        <v>0</v>
      </c>
      <c r="P125" s="7" cm="1">
        <f t="array" ref="P125">SUMPRODUCT(--($C$71:P$71&gt;P$104-'Operation Life Time'!$D$5),ET_Cost_of_ELCgen_InvestmentCos!$C92:'ET_Cost_of_ELCgen_InvestmentCos'!P92)*'Operation Life Time'!$E25</f>
        <v>0</v>
      </c>
      <c r="Q125" s="7" cm="1">
        <f t="array" ref="Q125">SUMPRODUCT(--($C$71:Q$71&gt;Q$104-'Operation Life Time'!$D$5),ET_Cost_of_ELCgen_InvestmentCos!$C92:'ET_Cost_of_ELCgen_InvestmentCos'!Q92)*'Operation Life Time'!$E25</f>
        <v>0</v>
      </c>
      <c r="R125" s="7" cm="1">
        <f t="array" ref="R125">SUMPRODUCT(--($C$71:R$71&gt;R$104-'Operation Life Time'!$D$5),ET_Cost_of_ELCgen_InvestmentCos!$C92:'ET_Cost_of_ELCgen_InvestmentCos'!R92)*'Operation Life Time'!$E25</f>
        <v>0</v>
      </c>
      <c r="S125" s="7" cm="1">
        <f t="array" ref="S125">SUMPRODUCT(--($C$71:S$71&gt;S$104-'Operation Life Time'!$D$5),ET_Cost_of_ELCgen_InvestmentCos!$C92:'ET_Cost_of_ELCgen_InvestmentCos'!S92)*'Operation Life Time'!$E25</f>
        <v>0</v>
      </c>
      <c r="T125" s="7" cm="1">
        <f t="array" ref="T125">SUMPRODUCT(--($C$71:T$71&gt;T$104-'Operation Life Time'!$D$5),ET_Cost_of_ELCgen_InvestmentCos!$C92:'ET_Cost_of_ELCgen_InvestmentCos'!T92)*'Operation Life Time'!$E25</f>
        <v>0</v>
      </c>
      <c r="U125" s="7" cm="1">
        <f t="array" ref="U125">SUMPRODUCT(--($C$71:U$71&gt;U$104-'Operation Life Time'!$D$5),ET_Cost_of_ELCgen_InvestmentCos!$C92:'ET_Cost_of_ELCgen_InvestmentCos'!U92)*'Operation Life Time'!$E25</f>
        <v>0</v>
      </c>
      <c r="V125" s="7" cm="1">
        <f t="array" ref="V125">SUMPRODUCT(--($C$71:V$71&gt;V$104-'Operation Life Time'!$D$5),ET_Cost_of_ELCgen_InvestmentCos!$C92:'ET_Cost_of_ELCgen_InvestmentCos'!V92)*'Operation Life Time'!$E25</f>
        <v>0</v>
      </c>
      <c r="W125" s="7" cm="1">
        <f t="array" ref="W125">SUMPRODUCT(--($C$71:W$71&gt;W$104-'Operation Life Time'!$D$5),ET_Cost_of_ELCgen_InvestmentCos!$C92:'ET_Cost_of_ELCgen_InvestmentCos'!W92)*'Operation Life Time'!$E25</f>
        <v>0</v>
      </c>
      <c r="X125" s="7" cm="1">
        <f t="array" ref="X125">SUMPRODUCT(--($C$71:X$71&gt;X$104-'Operation Life Time'!$D$5),ET_Cost_of_ELCgen_InvestmentCos!$C92:'ET_Cost_of_ELCgen_InvestmentCos'!X92)*'Operation Life Time'!$E25</f>
        <v>0</v>
      </c>
      <c r="Y125" s="7" cm="1">
        <f t="array" ref="Y125">SUMPRODUCT(--($C$71:Y$71&gt;Y$104-'Operation Life Time'!$D$5),ET_Cost_of_ELCgen_InvestmentCos!$C92:'ET_Cost_of_ELCgen_InvestmentCos'!Y92)*'Operation Life Time'!$E25</f>
        <v>0</v>
      </c>
      <c r="Z125" s="7" cm="1">
        <f t="array" ref="Z125">SUMPRODUCT(--($C$71:Z$71&gt;Z$104-'Operation Life Time'!$D$5),ET_Cost_of_ELCgen_InvestmentCos!$C92:'ET_Cost_of_ELCgen_InvestmentCos'!Z92)*'Operation Life Time'!$E25</f>
        <v>0</v>
      </c>
      <c r="AA125" s="7" cm="1">
        <f t="array" ref="AA125">SUMPRODUCT(--($C$71:AA$71&gt;AA$104-'Operation Life Time'!$D$5),ET_Cost_of_ELCgen_InvestmentCos!$C92:'ET_Cost_of_ELCgen_InvestmentCos'!AA92)*'Operation Life Time'!$E25</f>
        <v>0</v>
      </c>
      <c r="AB125" s="7" cm="1">
        <f t="array" ref="AB125">SUMPRODUCT(--($C$71:AB$71&gt;AB$104-'Operation Life Time'!$D$5),ET_Cost_of_ELCgen_InvestmentCos!$C92:'ET_Cost_of_ELCgen_InvestmentCos'!AB92)*'Operation Life Time'!$E25</f>
        <v>0</v>
      </c>
      <c r="AC125" s="7" cm="1">
        <f t="array" ref="AC125">SUMPRODUCT(--($C$71:AC$71&gt;AC$104-'Operation Life Time'!$D$5),ET_Cost_of_ELCgen_InvestmentCos!$C92:'ET_Cost_of_ELCgen_InvestmentCos'!AC92)*'Operation Life Time'!$E25</f>
        <v>0</v>
      </c>
      <c r="AD125" s="7" cm="1">
        <f t="array" ref="AD125">SUMPRODUCT(--($C$71:AD$71&gt;AD$104-'Operation Life Time'!$D$5),ET_Cost_of_ELCgen_InvestmentCos!$C92:'ET_Cost_of_ELCgen_InvestmentCos'!AD92)*'Operation Life Time'!$E25</f>
        <v>0</v>
      </c>
      <c r="AE125" s="7" cm="1">
        <f t="array" ref="AE125">SUMPRODUCT(--($C$71:AE$71&gt;AE$104-'Operation Life Time'!$D$5),ET_Cost_of_ELCgen_InvestmentCos!$C92:'ET_Cost_of_ELCgen_InvestmentCos'!AE92)*'Operation Life Time'!$E25</f>
        <v>0</v>
      </c>
      <c r="AF125" s="7" cm="1">
        <f t="array" ref="AF125">SUMPRODUCT(--($C$71:AF$71&gt;AF$104-'Operation Life Time'!$D$5),ET_Cost_of_ELCgen_InvestmentCos!$C92:'ET_Cost_of_ELCgen_InvestmentCos'!AF92)*'Operation Life Time'!$E25</f>
        <v>0</v>
      </c>
      <c r="AG125" s="7" cm="1">
        <f t="array" ref="AG125">SUMPRODUCT(--($C$71:AG$71&gt;AG$104-'Operation Life Time'!$D$5),ET_Cost_of_ELCgen_InvestmentCos!$C92:'ET_Cost_of_ELCgen_InvestmentCos'!AG92)*'Operation Life Time'!$E25</f>
        <v>0</v>
      </c>
      <c r="AH125" s="7" cm="1">
        <f t="array" ref="AH125">SUMPRODUCT(--($C$71:AH$71&gt;AH$104-'Operation Life Time'!$D$5),ET_Cost_of_ELCgen_InvestmentCos!$C92:'ET_Cost_of_ELCgen_InvestmentCos'!AH92)*'Operation Life Time'!$E25</f>
        <v>0</v>
      </c>
    </row>
    <row r="126" spans="1:34" x14ac:dyDescent="0.3">
      <c r="A126" s="1" t="s">
        <v>40</v>
      </c>
      <c r="B126" s="1" t="s">
        <v>80</v>
      </c>
      <c r="C126" s="7">
        <f>C93*'Operation Life Time'!$E26</f>
        <v>0</v>
      </c>
      <c r="D126" s="7" cm="1">
        <f t="array" ref="D126">SUMPRODUCT(--($C$71:D$71&gt;D$104-'Operation Life Time'!$D$5),ET_Cost_of_ELCgen_InvestmentCos!$C93:'ET_Cost_of_ELCgen_InvestmentCos'!D93)*'Operation Life Time'!$E26</f>
        <v>0</v>
      </c>
      <c r="E126" s="7" cm="1">
        <f t="array" ref="E126">SUMPRODUCT(--($C$71:E$71&gt;E$104-'Operation Life Time'!$D$5),ET_Cost_of_ELCgen_InvestmentCos!$C93:'ET_Cost_of_ELCgen_InvestmentCos'!E93)*'Operation Life Time'!$E26</f>
        <v>0</v>
      </c>
      <c r="F126" s="7" cm="1">
        <f t="array" ref="F126">SUMPRODUCT(--($C$71:F$71&gt;F$104-'Operation Life Time'!$D$5),ET_Cost_of_ELCgen_InvestmentCos!$C93:'ET_Cost_of_ELCgen_InvestmentCos'!F93)*'Operation Life Time'!$E26</f>
        <v>0</v>
      </c>
      <c r="G126" s="7" cm="1">
        <f t="array" ref="G126">SUMPRODUCT(--($C$71:G$71&gt;G$104-'Operation Life Time'!$D$5),ET_Cost_of_ELCgen_InvestmentCos!$C93:'ET_Cost_of_ELCgen_InvestmentCos'!G93)*'Operation Life Time'!$E26</f>
        <v>0</v>
      </c>
      <c r="H126" s="7" cm="1">
        <f t="array" ref="H126">SUMPRODUCT(--($C$71:H$71&gt;H$104-'Operation Life Time'!$D$5),ET_Cost_of_ELCgen_InvestmentCos!$C93:'ET_Cost_of_ELCgen_InvestmentCos'!H93)*'Operation Life Time'!$E26</f>
        <v>0</v>
      </c>
      <c r="I126" s="7" cm="1">
        <f t="array" ref="I126">SUMPRODUCT(--($C$71:I$71&gt;I$104-'Operation Life Time'!$D$5),ET_Cost_of_ELCgen_InvestmentCos!$C93:'ET_Cost_of_ELCgen_InvestmentCos'!I93)*'Operation Life Time'!$E26</f>
        <v>0</v>
      </c>
      <c r="J126" s="7" cm="1">
        <f t="array" ref="J126">SUMPRODUCT(--($C$71:J$71&gt;J$104-'Operation Life Time'!$D$5),ET_Cost_of_ELCgen_InvestmentCos!$C93:'ET_Cost_of_ELCgen_InvestmentCos'!J93)*'Operation Life Time'!$E26</f>
        <v>0</v>
      </c>
      <c r="K126" s="7" cm="1">
        <f t="array" ref="K126">SUMPRODUCT(--($C$71:K$71&gt;K$104-'Operation Life Time'!$D$5),ET_Cost_of_ELCgen_InvestmentCos!$C93:'ET_Cost_of_ELCgen_InvestmentCos'!K93)*'Operation Life Time'!$E26</f>
        <v>0</v>
      </c>
      <c r="L126" s="7" cm="1">
        <f t="array" ref="L126">SUMPRODUCT(--($C$71:L$71&gt;L$104-'Operation Life Time'!$D$5),ET_Cost_of_ELCgen_InvestmentCos!$C93:'ET_Cost_of_ELCgen_InvestmentCos'!L93)*'Operation Life Time'!$E26</f>
        <v>0</v>
      </c>
      <c r="M126" s="7" cm="1">
        <f t="array" ref="M126">SUMPRODUCT(--($C$71:M$71&gt;M$104-'Operation Life Time'!$D$5),ET_Cost_of_ELCgen_InvestmentCos!$C93:'ET_Cost_of_ELCgen_InvestmentCos'!M93)*'Operation Life Time'!$E26</f>
        <v>0</v>
      </c>
      <c r="N126" s="7" cm="1">
        <f t="array" ref="N126">SUMPRODUCT(--($C$71:N$71&gt;N$104-'Operation Life Time'!$D$5),ET_Cost_of_ELCgen_InvestmentCos!$C93:'ET_Cost_of_ELCgen_InvestmentCos'!N93)*'Operation Life Time'!$E26</f>
        <v>0</v>
      </c>
      <c r="O126" s="7" cm="1">
        <f t="array" ref="O126">SUMPRODUCT(--($C$71:O$71&gt;O$104-'Operation Life Time'!$D$5),ET_Cost_of_ELCgen_InvestmentCos!$C93:'ET_Cost_of_ELCgen_InvestmentCos'!O93)*'Operation Life Time'!$E26</f>
        <v>0</v>
      </c>
      <c r="P126" s="7" cm="1">
        <f t="array" ref="P126">SUMPRODUCT(--($C$71:P$71&gt;P$104-'Operation Life Time'!$D$5),ET_Cost_of_ELCgen_InvestmentCos!$C93:'ET_Cost_of_ELCgen_InvestmentCos'!P93)*'Operation Life Time'!$E26</f>
        <v>0</v>
      </c>
      <c r="Q126" s="7" cm="1">
        <f t="array" ref="Q126">SUMPRODUCT(--($C$71:Q$71&gt;Q$104-'Operation Life Time'!$D$5),ET_Cost_of_ELCgen_InvestmentCos!$C93:'ET_Cost_of_ELCgen_InvestmentCos'!Q93)*'Operation Life Time'!$E26</f>
        <v>0</v>
      </c>
      <c r="R126" s="7" cm="1">
        <f t="array" ref="R126">SUMPRODUCT(--($C$71:R$71&gt;R$104-'Operation Life Time'!$D$5),ET_Cost_of_ELCgen_InvestmentCos!$C93:'ET_Cost_of_ELCgen_InvestmentCos'!R93)*'Operation Life Time'!$E26</f>
        <v>0</v>
      </c>
      <c r="S126" s="7" cm="1">
        <f t="array" ref="S126">SUMPRODUCT(--($C$71:S$71&gt;S$104-'Operation Life Time'!$D$5),ET_Cost_of_ELCgen_InvestmentCos!$C93:'ET_Cost_of_ELCgen_InvestmentCos'!S93)*'Operation Life Time'!$E26</f>
        <v>0</v>
      </c>
      <c r="T126" s="7" cm="1">
        <f t="array" ref="T126">SUMPRODUCT(--($C$71:T$71&gt;T$104-'Operation Life Time'!$D$5),ET_Cost_of_ELCgen_InvestmentCos!$C93:'ET_Cost_of_ELCgen_InvestmentCos'!T93)*'Operation Life Time'!$E26</f>
        <v>0</v>
      </c>
      <c r="U126" s="7" cm="1">
        <f t="array" ref="U126">SUMPRODUCT(--($C$71:U$71&gt;U$104-'Operation Life Time'!$D$5),ET_Cost_of_ELCgen_InvestmentCos!$C93:'ET_Cost_of_ELCgen_InvestmentCos'!U93)*'Operation Life Time'!$E26</f>
        <v>0</v>
      </c>
      <c r="V126" s="7" cm="1">
        <f t="array" ref="V126">SUMPRODUCT(--($C$71:V$71&gt;V$104-'Operation Life Time'!$D$5),ET_Cost_of_ELCgen_InvestmentCos!$C93:'ET_Cost_of_ELCgen_InvestmentCos'!V93)*'Operation Life Time'!$E26</f>
        <v>0</v>
      </c>
      <c r="W126" s="7" cm="1">
        <f t="array" ref="W126">SUMPRODUCT(--($C$71:W$71&gt;W$104-'Operation Life Time'!$D$5),ET_Cost_of_ELCgen_InvestmentCos!$C93:'ET_Cost_of_ELCgen_InvestmentCos'!W93)*'Operation Life Time'!$E26</f>
        <v>0</v>
      </c>
      <c r="X126" s="7" cm="1">
        <f t="array" ref="X126">SUMPRODUCT(--($C$71:X$71&gt;X$104-'Operation Life Time'!$D$5),ET_Cost_of_ELCgen_InvestmentCos!$C93:'ET_Cost_of_ELCgen_InvestmentCos'!X93)*'Operation Life Time'!$E26</f>
        <v>0</v>
      </c>
      <c r="Y126" s="7" cm="1">
        <f t="array" ref="Y126">SUMPRODUCT(--($C$71:Y$71&gt;Y$104-'Operation Life Time'!$D$5),ET_Cost_of_ELCgen_InvestmentCos!$C93:'ET_Cost_of_ELCgen_InvestmentCos'!Y93)*'Operation Life Time'!$E26</f>
        <v>0</v>
      </c>
      <c r="Z126" s="7" cm="1">
        <f t="array" ref="Z126">SUMPRODUCT(--($C$71:Z$71&gt;Z$104-'Operation Life Time'!$D$5),ET_Cost_of_ELCgen_InvestmentCos!$C93:'ET_Cost_of_ELCgen_InvestmentCos'!Z93)*'Operation Life Time'!$E26</f>
        <v>0</v>
      </c>
      <c r="AA126" s="7" cm="1">
        <f t="array" ref="AA126">SUMPRODUCT(--($C$71:AA$71&gt;AA$104-'Operation Life Time'!$D$5),ET_Cost_of_ELCgen_InvestmentCos!$C93:'ET_Cost_of_ELCgen_InvestmentCos'!AA93)*'Operation Life Time'!$E26</f>
        <v>0</v>
      </c>
      <c r="AB126" s="7" cm="1">
        <f t="array" ref="AB126">SUMPRODUCT(--($C$71:AB$71&gt;AB$104-'Operation Life Time'!$D$5),ET_Cost_of_ELCgen_InvestmentCos!$C93:'ET_Cost_of_ELCgen_InvestmentCos'!AB93)*'Operation Life Time'!$E26</f>
        <v>0</v>
      </c>
      <c r="AC126" s="7" cm="1">
        <f t="array" ref="AC126">SUMPRODUCT(--($C$71:AC$71&gt;AC$104-'Operation Life Time'!$D$5),ET_Cost_of_ELCgen_InvestmentCos!$C93:'ET_Cost_of_ELCgen_InvestmentCos'!AC93)*'Operation Life Time'!$E26</f>
        <v>0</v>
      </c>
      <c r="AD126" s="7" cm="1">
        <f t="array" ref="AD126">SUMPRODUCT(--($C$71:AD$71&gt;AD$104-'Operation Life Time'!$D$5),ET_Cost_of_ELCgen_InvestmentCos!$C93:'ET_Cost_of_ELCgen_InvestmentCos'!AD93)*'Operation Life Time'!$E26</f>
        <v>0</v>
      </c>
      <c r="AE126" s="7" cm="1">
        <f t="array" ref="AE126">SUMPRODUCT(--($C$71:AE$71&gt;AE$104-'Operation Life Time'!$D$5),ET_Cost_of_ELCgen_InvestmentCos!$C93:'ET_Cost_of_ELCgen_InvestmentCos'!AE93)*'Operation Life Time'!$E26</f>
        <v>0</v>
      </c>
      <c r="AF126" s="7" cm="1">
        <f t="array" ref="AF126">SUMPRODUCT(--($C$71:AF$71&gt;AF$104-'Operation Life Time'!$D$5),ET_Cost_of_ELCgen_InvestmentCos!$C93:'ET_Cost_of_ELCgen_InvestmentCos'!AF93)*'Operation Life Time'!$E26</f>
        <v>0</v>
      </c>
      <c r="AG126" s="7" cm="1">
        <f t="array" ref="AG126">SUMPRODUCT(--($C$71:AG$71&gt;AG$104-'Operation Life Time'!$D$5),ET_Cost_of_ELCgen_InvestmentCos!$C93:'ET_Cost_of_ELCgen_InvestmentCos'!AG93)*'Operation Life Time'!$E26</f>
        <v>0</v>
      </c>
      <c r="AH126" s="7" cm="1">
        <f t="array" ref="AH126">SUMPRODUCT(--($C$71:AH$71&gt;AH$104-'Operation Life Time'!$D$5),ET_Cost_of_ELCgen_InvestmentCos!$C93:'ET_Cost_of_ELCgen_InvestmentCos'!AH93)*'Operation Life Time'!$E26</f>
        <v>0</v>
      </c>
    </row>
    <row r="127" spans="1:34" x14ac:dyDescent="0.3">
      <c r="A127" s="1" t="s">
        <v>41</v>
      </c>
      <c r="B127" s="1" t="s">
        <v>101</v>
      </c>
      <c r="C127" s="7">
        <f>C94*'Operation Life Time'!$E27</f>
        <v>12.351454612500209</v>
      </c>
      <c r="D127" s="7" cm="1">
        <f t="array" ref="D127">SUMPRODUCT(--($C$71:D$71&gt;D$104-'Operation Life Time'!$D$5),ET_Cost_of_ELCgen_InvestmentCos!$C94:'ET_Cost_of_ELCgen_InvestmentCos'!D94)*'Operation Life Time'!$E27</f>
        <v>47.689317127225181</v>
      </c>
      <c r="E127" s="7" cm="1">
        <f t="array" ref="E127">SUMPRODUCT(--($C$71:E$71&gt;E$104-'Operation Life Time'!$D$5),ET_Cost_of_ELCgen_InvestmentCos!$C94:'ET_Cost_of_ELCgen_InvestmentCos'!E94)*'Operation Life Time'!$E27</f>
        <v>98.041600762710743</v>
      </c>
      <c r="F127" s="7" cm="1">
        <f t="array" ref="F127">SUMPRODUCT(--($C$71:F$71&gt;F$104-'Operation Life Time'!$D$5),ET_Cost_of_ELCgen_InvestmentCos!$C94:'ET_Cost_of_ELCgen_InvestmentCos'!F94)*'Operation Life Time'!$E27</f>
        <v>152.57462749525831</v>
      </c>
      <c r="G127" s="7" cm="1">
        <f t="array" ref="G127">SUMPRODUCT(--($C$71:G$71&gt;G$104-'Operation Life Time'!$D$5),ET_Cost_of_ELCgen_InvestmentCos!$C94:'ET_Cost_of_ELCgen_InvestmentCos'!G94)*'Operation Life Time'!$E27</f>
        <v>205.69307735111357</v>
      </c>
      <c r="H127" s="7" cm="1">
        <f t="array" ref="H127">SUMPRODUCT(--($C$71:H$71&gt;H$104-'Operation Life Time'!$D$5),ET_Cost_of_ELCgen_InvestmentCos!$C94:'ET_Cost_of_ELCgen_InvestmentCos'!H94)*'Operation Life Time'!$E27</f>
        <v>257.39757212231024</v>
      </c>
      <c r="I127" s="7" cm="1">
        <f t="array" ref="I127">SUMPRODUCT(--($C$71:I$71&gt;I$104-'Operation Life Time'!$D$5),ET_Cost_of_ELCgen_InvestmentCos!$C94:'ET_Cost_of_ELCgen_InvestmentCos'!I94)*'Operation Life Time'!$E27</f>
        <v>307.68749001681465</v>
      </c>
      <c r="J127" s="7" cm="1">
        <f t="array" ref="J127">SUMPRODUCT(--($C$71:J$71&gt;J$104-'Operation Life Time'!$D$5),ET_Cost_of_ELCgen_InvestmentCos!$C94:'ET_Cost_of_ELCgen_InvestmentCos'!J94)*'Operation Life Time'!$E27</f>
        <v>356.56345282666041</v>
      </c>
      <c r="K127" s="7" cm="1">
        <f t="array" ref="K127">SUMPRODUCT(--($C$71:K$71&gt;K$104-'Operation Life Time'!$D$5),ET_Cost_of_ELCgen_InvestmentCos!$C94:'ET_Cost_of_ELCgen_InvestmentCos'!K94)*'Operation Life Time'!$E27</f>
        <v>404.02546055184752</v>
      </c>
      <c r="L127" s="7" cm="1">
        <f t="array" ref="L127">SUMPRODUCT(--($C$71:L$71&gt;L$104-'Operation Life Time'!$D$5),ET_Cost_of_ELCgen_InvestmentCos!$C94:'ET_Cost_of_ELCgen_InvestmentCos'!L94)*'Operation Life Time'!$E27</f>
        <v>450.07289140034231</v>
      </c>
      <c r="M127" s="7" cm="1">
        <f t="array" ref="M127">SUMPRODUCT(--($C$71:M$71&gt;M$104-'Operation Life Time'!$D$5),ET_Cost_of_ELCgen_InvestmentCos!$C94:'ET_Cost_of_ELCgen_InvestmentCos'!M94)*'Operation Life Time'!$E27</f>
        <v>488.96777742311389</v>
      </c>
      <c r="N127" s="7" cm="1">
        <f t="array" ref="N127">SUMPRODUCT(--($C$71:N$71&gt;N$104-'Operation Life Time'!$D$5),ET_Cost_of_ELCgen_InvestmentCos!$C94:'ET_Cost_of_ELCgen_InvestmentCos'!N94)*'Operation Life Time'!$E27</f>
        <v>488.96777742311389</v>
      </c>
      <c r="O127" s="7" cm="1">
        <f t="array" ref="O127">SUMPRODUCT(--($C$71:O$71&gt;O$104-'Operation Life Time'!$D$5),ET_Cost_of_ELCgen_InvestmentCos!$C94:'ET_Cost_of_ELCgen_InvestmentCos'!O94)*'Operation Life Time'!$E27</f>
        <v>534.59354444531937</v>
      </c>
      <c r="P127" s="7" cm="1">
        <f t="array" ref="P127">SUMPRODUCT(--($C$71:P$71&gt;P$104-'Operation Life Time'!$D$5),ET_Cost_of_ELCgen_InvestmentCos!$C94:'ET_Cost_of_ELCgen_InvestmentCos'!P94)*'Operation Life Time'!$E27</f>
        <v>579.53911539636181</v>
      </c>
      <c r="Q127" s="7" cm="1">
        <f t="array" ref="Q127">SUMPRODUCT(--($C$71:Q$71&gt;Q$104-'Operation Life Time'!$D$5),ET_Cost_of_ELCgen_InvestmentCos!$C94:'ET_Cost_of_ELCgen_InvestmentCos'!Q94)*'Operation Life Time'!$E27</f>
        <v>623.8038240704908</v>
      </c>
      <c r="R127" s="7" cm="1">
        <f t="array" ref="R127">SUMPRODUCT(--($C$71:R$71&gt;R$104-'Operation Life Time'!$D$5),ET_Cost_of_ELCgen_InvestmentCos!$C94:'ET_Cost_of_ELCgen_InvestmentCos'!R94)*'Operation Life Time'!$E27</f>
        <v>667.38833667345671</v>
      </c>
      <c r="S127" s="7" cm="1">
        <f t="array" ref="S127">SUMPRODUCT(--($C$71:S$71&gt;S$104-'Operation Life Time'!$D$5),ET_Cost_of_ELCgen_InvestmentCos!$C94:'ET_Cost_of_ELCgen_InvestmentCos'!S94)*'Operation Life Time'!$E27</f>
        <v>710.29265320525963</v>
      </c>
      <c r="T127" s="7" cm="1">
        <f t="array" ref="T127">SUMPRODUCT(--($C$71:T$71&gt;T$104-'Operation Life Time'!$D$5),ET_Cost_of_ELCgen_InvestmentCos!$C94:'ET_Cost_of_ELCgen_InvestmentCos'!T94)*'Operation Life Time'!$E27</f>
        <v>752.51610746014921</v>
      </c>
      <c r="U127" s="7" cm="1">
        <f t="array" ref="U127">SUMPRODUCT(--($C$71:U$71&gt;U$104-'Operation Life Time'!$D$5),ET_Cost_of_ELCgen_InvestmentCos!$C94:'ET_Cost_of_ELCgen_InvestmentCos'!U94)*'Operation Life Time'!$E27</f>
        <v>794.05936564387559</v>
      </c>
      <c r="V127" s="7" cm="1">
        <f t="array" ref="V127">SUMPRODUCT(--($C$71:V$71&gt;V$104-'Operation Life Time'!$D$5),ET_Cost_of_ELCgen_InvestmentCos!$C94:'ET_Cost_of_ELCgen_InvestmentCos'!V94)*'Operation Life Time'!$E27</f>
        <v>834.92242775643899</v>
      </c>
      <c r="W127" s="7" cm="1">
        <f t="array" ref="W127">SUMPRODUCT(--($C$71:W$71&gt;W$104-'Operation Life Time'!$D$5),ET_Cost_of_ELCgen_InvestmentCos!$C94:'ET_Cost_of_ELCgen_InvestmentCos'!W94)*'Operation Life Time'!$E27</f>
        <v>875.10529379783941</v>
      </c>
      <c r="X127" s="7" cm="1">
        <f t="array" ref="X127">SUMPRODUCT(--($C$71:X$71&gt;X$104-'Operation Life Time'!$D$5),ET_Cost_of_ELCgen_InvestmentCos!$C94:'ET_Cost_of_ELCgen_InvestmentCos'!X94)*'Operation Life Time'!$E27</f>
        <v>913.82050857109857</v>
      </c>
      <c r="Y127" s="7" cm="1">
        <f t="array" ref="Y127">SUMPRODUCT(--($C$71:Y$71&gt;Y$104-'Operation Life Time'!$D$5),ET_Cost_of_ELCgen_InvestmentCos!$C94:'ET_Cost_of_ELCgen_InvestmentCos'!Y94)*'Operation Life Time'!$E27</f>
        <v>952.794877381265</v>
      </c>
      <c r="Z127" s="7" cm="1">
        <f t="array" ref="Z127">SUMPRODUCT(--($C$71:Z$71&gt;Z$104-'Operation Life Time'!$D$5),ET_Cost_of_ELCgen_InvestmentCos!$C94:'ET_Cost_of_ELCgen_InvestmentCos'!Z94)*'Operation Life Time'!$E27</f>
        <v>991.24094503136064</v>
      </c>
      <c r="AA127" s="7" cm="1">
        <f t="array" ref="AA127">SUMPRODUCT(--($C$71:AA$71&gt;AA$104-'Operation Life Time'!$D$5),ET_Cost_of_ELCgen_InvestmentCos!$C94:'ET_Cost_of_ELCgen_InvestmentCos'!AA94)*'Operation Life Time'!$E27</f>
        <v>1029.159377727136</v>
      </c>
      <c r="AB127" s="7" cm="1">
        <f t="array" ref="AB127">SUMPRODUCT(--($C$71:AB$71&gt;AB$104-'Operation Life Time'!$D$5),ET_Cost_of_ELCgen_InvestmentCos!$C94:'ET_Cost_of_ELCgen_InvestmentCos'!AB94)*'Operation Life Time'!$E27</f>
        <v>1066.5495092628405</v>
      </c>
      <c r="AC127" s="7" cm="1">
        <f t="array" ref="AC127">SUMPRODUCT(--($C$71:AC$71&gt;AC$104-'Operation Life Time'!$D$5),ET_Cost_of_ELCgen_InvestmentCos!$C94:'ET_Cost_of_ELCgen_InvestmentCos'!AC94)*'Operation Life Time'!$E27</f>
        <v>1103.4120058442247</v>
      </c>
      <c r="AD127" s="7" cm="1">
        <f t="array" ref="AD127">SUMPRODUCT(--($C$71:AD$71&gt;AD$104-'Operation Life Time'!$D$5),ET_Cost_of_ELCgen_InvestmentCos!$C94:'ET_Cost_of_ELCgen_InvestmentCos'!AD94)*'Operation Life Time'!$E27</f>
        <v>1139.7468674712884</v>
      </c>
      <c r="AE127" s="7" cm="1">
        <f t="array" ref="AE127">SUMPRODUCT(--($C$71:AE$71&gt;AE$104-'Operation Life Time'!$D$5),ET_Cost_of_ELCgen_InvestmentCos!$C94:'ET_Cost_of_ELCgen_InvestmentCos'!AE94)*'Operation Life Time'!$E27</f>
        <v>1175.5534279382812</v>
      </c>
      <c r="AF127" s="7" cm="1">
        <f t="array" ref="AF127">SUMPRODUCT(--($C$71:AF$71&gt;AF$104-'Operation Life Time'!$D$5),ET_Cost_of_ELCgen_InvestmentCos!$C94:'ET_Cost_of_ELCgen_InvestmentCos'!AF94)*'Operation Life Time'!$E27</f>
        <v>1210.8323534509539</v>
      </c>
      <c r="AG127" s="7" cm="1">
        <f t="array" ref="AG127">SUMPRODUCT(--($C$71:AG$71&gt;AG$104-'Operation Life Time'!$D$5),ET_Cost_of_ELCgen_InvestmentCos!$C94:'ET_Cost_of_ELCgen_InvestmentCos'!AG94)*'Operation Life Time'!$E27</f>
        <v>1245.5829778035557</v>
      </c>
      <c r="AH127" s="7" cm="1">
        <f t="array" ref="AH127">SUMPRODUCT(--($C$71:AH$71&gt;AH$104-'Operation Life Time'!$D$5),ET_Cost_of_ELCgen_InvestmentCos!$C94:'ET_Cost_of_ELCgen_InvestmentCos'!AH94)*'Operation Life Time'!$E27</f>
        <v>1279.1244387191732</v>
      </c>
    </row>
    <row r="128" spans="1:34" x14ac:dyDescent="0.3">
      <c r="A128" s="1" t="s">
        <v>42</v>
      </c>
      <c r="B128" s="1" t="s">
        <v>102</v>
      </c>
      <c r="C128" s="7">
        <f>C95*'Operation Life Time'!$E28</f>
        <v>8.8827433387272266E-8</v>
      </c>
      <c r="D128" s="7" cm="1">
        <f t="array" ref="D128">SUMPRODUCT(--($C$71:D$71&gt;D$104-'Operation Life Time'!$D$5),ET_Cost_of_ELCgen_InvestmentCos!$C95:'ET_Cost_of_ELCgen_InvestmentCos'!D95)*'Operation Life Time'!$E28</f>
        <v>2.6648230016181682E-7</v>
      </c>
      <c r="E128" s="7" cm="1">
        <f t="array" ref="E128">SUMPRODUCT(--($C$71:E$71&gt;E$104-'Operation Life Time'!$D$5),ET_Cost_of_ELCgen_InvestmentCos!$C95:'ET_Cost_of_ELCgen_InvestmentCos'!E95)*'Operation Life Time'!$E28</f>
        <v>6.2179203371090589E-7</v>
      </c>
      <c r="F128" s="7" cm="1">
        <f t="array" ref="F128">SUMPRODUCT(--($C$71:F$71&gt;F$104-'Operation Life Time'!$D$5),ET_Cost_of_ELCgen_InvestmentCos!$C95:'ET_Cost_of_ELCgen_InvestmentCos'!F95)*'Operation Life Time'!$E28</f>
        <v>2.8424778683927125E-6</v>
      </c>
      <c r="G128" s="7" cm="1">
        <f t="array" ref="G128">SUMPRODUCT(--($C$71:G$71&gt;G$104-'Operation Life Time'!$D$5),ET_Cost_of_ELCgen_InvestmentCos!$C95:'ET_Cost_of_ELCgen_InvestmentCos'!G95)*'Operation Life Time'!$E28</f>
        <v>5.0631637030745196E-6</v>
      </c>
      <c r="H128" s="7" cm="1">
        <f t="array" ref="H128">SUMPRODUCT(--($C$71:H$71&gt;H$104-'Operation Life Time'!$D$5),ET_Cost_of_ELCgen_InvestmentCos!$C95:'ET_Cost_of_ELCgen_InvestmentCos'!H95)*'Operation Life Time'!$E28</f>
        <v>7.2838495377563259E-6</v>
      </c>
      <c r="I128" s="7" cm="1">
        <f t="array" ref="I128">SUMPRODUCT(--($C$71:I$71&gt;I$104-'Operation Life Time'!$D$5),ET_Cost_of_ELCgen_InvestmentCos!$C95:'ET_Cost_of_ELCgen_InvestmentCos'!I95)*'Operation Life Time'!$E28</f>
        <v>9.5045353724381331E-6</v>
      </c>
      <c r="J128" s="7" cm="1">
        <f t="array" ref="J128">SUMPRODUCT(--($C$71:J$71&gt;J$104-'Operation Life Time'!$D$5),ET_Cost_of_ELCgen_InvestmentCos!$C95:'ET_Cost_of_ELCgen_InvestmentCos'!J95)*'Operation Life Time'!$E28</f>
        <v>1.172522120711994E-5</v>
      </c>
      <c r="K128" s="7" cm="1">
        <f t="array" ref="K128">SUMPRODUCT(--($C$71:K$71&gt;K$104-'Operation Life Time'!$D$5),ET_Cost_of_ELCgen_InvestmentCos!$C95:'ET_Cost_of_ELCgen_InvestmentCos'!K95)*'Operation Life Time'!$E28</f>
        <v>21.688784066808008</v>
      </c>
      <c r="L128" s="7" cm="1">
        <f t="array" ref="L128">SUMPRODUCT(--($C$71:L$71&gt;L$104-'Operation Life Time'!$D$5),ET_Cost_of_ELCgen_InvestmentCos!$C95:'ET_Cost_of_ELCgen_InvestmentCos'!L95)*'Operation Life Time'!$E28</f>
        <v>42.366922285031116</v>
      </c>
      <c r="M128" s="7" cm="1">
        <f t="array" ref="M128">SUMPRODUCT(--($C$71:M$71&gt;M$104-'Operation Life Time'!$D$5),ET_Cost_of_ELCgen_InvestmentCos!$C95:'ET_Cost_of_ELCgen_InvestmentCos'!M95)*'Operation Life Time'!$E28</f>
        <v>62.034204311307072</v>
      </c>
      <c r="N128" s="7" cm="1">
        <f t="array" ref="N128">SUMPRODUCT(--($C$71:N$71&gt;N$104-'Operation Life Time'!$D$5),ET_Cost_of_ELCgen_InvestmentCos!$C95:'ET_Cost_of_ELCgen_InvestmentCos'!N95)*'Operation Life Time'!$E28</f>
        <v>80.690852214219333</v>
      </c>
      <c r="O128" s="7" cm="1">
        <f t="array" ref="O128">SUMPRODUCT(--($C$71:O$71&gt;O$104-'Operation Life Time'!$D$5),ET_Cost_of_ELCgen_InvestmentCos!$C95:'ET_Cost_of_ELCgen_InvestmentCos'!O95)*'Operation Life Time'!$E28</f>
        <v>87.978077194444381</v>
      </c>
      <c r="P128" s="7" cm="1">
        <f t="array" ref="P128">SUMPRODUCT(--($C$71:P$71&gt;P$104-'Operation Life Time'!$D$5),ET_Cost_of_ELCgen_InvestmentCos!$C95:'ET_Cost_of_ELCgen_InvestmentCos'!P95)*'Operation Life Time'!$E28</f>
        <v>95.089779166296154</v>
      </c>
      <c r="Q128" s="7" cm="1">
        <f t="array" ref="Q128">SUMPRODUCT(--($C$71:Q$71&gt;Q$104-'Operation Life Time'!$D$5),ET_Cost_of_ELCgen_InvestmentCos!$C95:'ET_Cost_of_ELCgen_InvestmentCos'!Q95)*'Operation Life Time'!$E28</f>
        <v>102.0260469572081</v>
      </c>
      <c r="R128" s="7" cm="1">
        <f t="array" ref="R128">SUMPRODUCT(--($C$71:R$71&gt;R$104-'Operation Life Time'!$D$5),ET_Cost_of_ELCgen_InvestmentCos!$C95:'ET_Cost_of_ELCgen_InvestmentCos'!R95)*'Operation Life Time'!$E28</f>
        <v>108.78679173974677</v>
      </c>
      <c r="S128" s="7" cm="1">
        <f t="array" ref="S128">SUMPRODUCT(--($C$71:S$71&gt;S$104-'Operation Life Time'!$D$5),ET_Cost_of_ELCgen_InvestmentCos!$C95:'ET_Cost_of_ELCgen_InvestmentCos'!S95)*'Operation Life Time'!$E28</f>
        <v>115.37201351391221</v>
      </c>
      <c r="T128" s="7" cm="1">
        <f t="array" ref="T128">SUMPRODUCT(--($C$71:T$71&gt;T$104-'Operation Life Time'!$D$5),ET_Cost_of_ELCgen_InvestmentCos!$C95:'ET_Cost_of_ELCgen_InvestmentCos'!T95)*'Operation Life Time'!$E28</f>
        <v>121.78180110713778</v>
      </c>
      <c r="U128" s="7" cm="1">
        <f t="array" ref="U128">SUMPRODUCT(--($C$71:U$71&gt;U$104-'Operation Life Time'!$D$5),ET_Cost_of_ELCgen_InvestmentCos!$C95:'ET_Cost_of_ELCgen_InvestmentCos'!U95)*'Operation Life Time'!$E28</f>
        <v>128.01606569199009</v>
      </c>
      <c r="V128" s="7" cm="1">
        <f t="array" ref="V128">SUMPRODUCT(--($C$71:V$71&gt;V$104-'Operation Life Time'!$D$5),ET_Cost_of_ELCgen_InvestmentCos!$C95:'ET_Cost_of_ELCgen_InvestmentCos'!V95)*'Operation Life Time'!$E28</f>
        <v>134.07489609590255</v>
      </c>
      <c r="W128" s="7" cm="1">
        <f t="array" ref="W128">SUMPRODUCT(--($C$71:W$71&gt;W$104-'Operation Life Time'!$D$5),ET_Cost_of_ELCgen_InvestmentCos!$C95:'ET_Cost_of_ELCgen_InvestmentCos'!W95)*'Operation Life Time'!$E28</f>
        <v>139.95820349144176</v>
      </c>
      <c r="X128" s="7" cm="1">
        <f t="array" ref="X128">SUMPRODUCT(--($C$71:X$71&gt;X$104-'Operation Life Time'!$D$5),ET_Cost_of_ELCgen_InvestmentCos!$C95:'ET_Cost_of_ELCgen_InvestmentCos'!X95)*'Operation Life Time'!$E28</f>
        <v>145.66607670604111</v>
      </c>
      <c r="Y128" s="7" cm="1">
        <f t="array" ref="Y128">SUMPRODUCT(--($C$71:Y$71&gt;Y$104-'Operation Life Time'!$D$5),ET_Cost_of_ELCgen_InvestmentCos!$C95:'ET_Cost_of_ELCgen_InvestmentCos'!Y95)*'Operation Life Time'!$E28</f>
        <v>151.32731551811213</v>
      </c>
      <c r="Z128" s="7" cm="1">
        <f t="array" ref="Z128">SUMPRODUCT(--($C$71:Z$71&gt;Z$104-'Operation Life Time'!$D$5),ET_Cost_of_ELCgen_InvestmentCos!$C95:'ET_Cost_of_ELCgen_InvestmentCos'!Z95)*'Operation Life Time'!$E28</f>
        <v>156.94191992765482</v>
      </c>
      <c r="AA128" s="7" cm="1">
        <f t="array" ref="AA128">SUMPRODUCT(--($C$71:AA$71&gt;AA$104-'Operation Life Time'!$D$5),ET_Cost_of_ELCgen_InvestmentCos!$C95:'ET_Cost_of_ELCgen_InvestmentCos'!AA95)*'Operation Life Time'!$E28</f>
        <v>161.39636699521301</v>
      </c>
      <c r="AB128" s="7" cm="1">
        <f t="array" ref="AB128">SUMPRODUCT(--($C$71:AB$71&gt;AB$104-'Operation Life Time'!$D$5),ET_Cost_of_ELCgen_InvestmentCos!$C95:'ET_Cost_of_ELCgen_InvestmentCos'!AB95)*'Operation Life Time'!$E28</f>
        <v>161.39636699521301</v>
      </c>
      <c r="AC128" s="7" cm="1">
        <f t="array" ref="AC128">SUMPRODUCT(--($C$71:AC$71&gt;AC$104-'Operation Life Time'!$D$5),ET_Cost_of_ELCgen_InvestmentCos!$C95:'ET_Cost_of_ELCgen_InvestmentCos'!AC95)*'Operation Life Time'!$E28</f>
        <v>161.39636699521301</v>
      </c>
      <c r="AD128" s="7" cm="1">
        <f t="array" ref="AD128">SUMPRODUCT(--($C$71:AD$71&gt;AD$104-'Operation Life Time'!$D$5),ET_Cost_of_ELCgen_InvestmentCos!$C95:'ET_Cost_of_ELCgen_InvestmentCos'!AD95)*'Operation Life Time'!$E28</f>
        <v>161.39636699521301</v>
      </c>
      <c r="AE128" s="7" cm="1">
        <f t="array" ref="AE128">SUMPRODUCT(--($C$71:AE$71&gt;AE$104-'Operation Life Time'!$D$5),ET_Cost_of_ELCgen_InvestmentCos!$C95:'ET_Cost_of_ELCgen_InvestmentCos'!AE95)*'Operation Life Time'!$E28</f>
        <v>161.39636699521301</v>
      </c>
      <c r="AF128" s="7" cm="1">
        <f t="array" ref="AF128">SUMPRODUCT(--($C$71:AF$71&gt;AF$104-'Operation Life Time'!$D$5),ET_Cost_of_ELCgen_InvestmentCos!$C95:'ET_Cost_of_ELCgen_InvestmentCos'!AF95)*'Operation Life Time'!$E28</f>
        <v>161.39636699521301</v>
      </c>
      <c r="AG128" s="7" cm="1">
        <f t="array" ref="AG128">SUMPRODUCT(--($C$71:AG$71&gt;AG$104-'Operation Life Time'!$D$5),ET_Cost_of_ELCgen_InvestmentCos!$C95:'ET_Cost_of_ELCgen_InvestmentCos'!AG95)*'Operation Life Time'!$E28</f>
        <v>166.68479706935767</v>
      </c>
      <c r="AH128" s="7" cm="1">
        <f t="array" ref="AH128">SUMPRODUCT(--($C$71:AH$71&gt;AH$104-'Operation Life Time'!$D$5),ET_Cost_of_ELCgen_InvestmentCos!$C95:'ET_Cost_of_ELCgen_InvestmentCos'!AH95)*'Operation Life Time'!$E28</f>
        <v>171.92668156840736</v>
      </c>
    </row>
    <row r="129" spans="1:34" x14ac:dyDescent="0.3">
      <c r="A129" s="1" t="s">
        <v>43</v>
      </c>
      <c r="B129" s="1" t="s">
        <v>81</v>
      </c>
      <c r="C129" s="7">
        <f>C96*'Operation Life Time'!$E29</f>
        <v>103.87413439732578</v>
      </c>
      <c r="D129" s="7" cm="1">
        <f t="array" ref="D129">SUMPRODUCT(--($C$71:D$71&gt;D$104-'Operation Life Time'!$D$5),ET_Cost_of_ELCgen_InvestmentCos!$C96:'ET_Cost_of_ELCgen_InvestmentCos'!D96)*'Operation Life Time'!$E29</f>
        <v>174.13706946108172</v>
      </c>
      <c r="E129" s="7" cm="1">
        <f t="array" ref="E129">SUMPRODUCT(--($C$71:E$71&gt;E$104-'Operation Life Time'!$D$5),ET_Cost_of_ELCgen_InvestmentCos!$C96:'ET_Cost_of_ELCgen_InvestmentCos'!E96)*'Operation Life Time'!$E29</f>
        <v>211.13938930536077</v>
      </c>
      <c r="F129" s="7" cm="1">
        <f t="array" ref="F129">SUMPRODUCT(--($C$71:F$71&gt;F$104-'Operation Life Time'!$D$5),ET_Cost_of_ELCgen_InvestmentCos!$C96:'ET_Cost_of_ELCgen_InvestmentCos'!F96)*'Operation Life Time'!$E29</f>
        <v>327.0120669223391</v>
      </c>
      <c r="G129" s="7" cm="1">
        <f t="array" ref="G129">SUMPRODUCT(--($C$71:G$71&gt;G$104-'Operation Life Time'!$D$5),ET_Cost_of_ELCgen_InvestmentCos!$C96:'ET_Cost_of_ELCgen_InvestmentCos'!G96)*'Operation Life Time'!$E29</f>
        <v>442.26863746134336</v>
      </c>
      <c r="H129" s="7" cm="1">
        <f t="array" ref="H129">SUMPRODUCT(--($C$71:H$71&gt;H$104-'Operation Life Time'!$D$5),ET_Cost_of_ELCgen_InvestmentCos!$C96:'ET_Cost_of_ELCgen_InvestmentCos'!H96)*'Operation Life Time'!$E29</f>
        <v>556.90910092237345</v>
      </c>
      <c r="I129" s="7" cm="1">
        <f t="array" ref="I129">SUMPRODUCT(--($C$71:I$71&gt;I$104-'Operation Life Time'!$D$5),ET_Cost_of_ELCgen_InvestmentCos!$C96:'ET_Cost_of_ELCgen_InvestmentCos'!I96)*'Operation Life Time'!$E29</f>
        <v>670.93345730542944</v>
      </c>
      <c r="J129" s="7" cm="1">
        <f t="array" ref="J129">SUMPRODUCT(--($C$71:J$71&gt;J$104-'Operation Life Time'!$D$5),ET_Cost_of_ELCgen_InvestmentCos!$C96:'ET_Cost_of_ELCgen_InvestmentCos'!J96)*'Operation Life Time'!$E29</f>
        <v>784.34170661051144</v>
      </c>
      <c r="K129" s="7" cm="1">
        <f t="array" ref="K129">SUMPRODUCT(--($C$71:K$71&gt;K$104-'Operation Life Time'!$D$5),ET_Cost_of_ELCgen_InvestmentCos!$C96:'ET_Cost_of_ELCgen_InvestmentCos'!K96)*'Operation Life Time'!$E29</f>
        <v>897.13384883761921</v>
      </c>
      <c r="L129" s="7" cm="1">
        <f t="array" ref="L129">SUMPRODUCT(--($C$71:L$71&gt;L$104-'Operation Life Time'!$D$5),ET_Cost_of_ELCgen_InvestmentCos!$C96:'ET_Cost_of_ELCgen_InvestmentCos'!L96)*'Operation Life Time'!$E29</f>
        <v>1009.3098839867528</v>
      </c>
      <c r="M129" s="7" cm="1">
        <f t="array" ref="M129">SUMPRODUCT(--($C$71:M$71&gt;M$104-'Operation Life Time'!$D$5),ET_Cost_of_ELCgen_InvestmentCos!$C96:'ET_Cost_of_ELCgen_InvestmentCos'!M96)*'Operation Life Time'!$E29</f>
        <v>1120.8705670910961</v>
      </c>
      <c r="N129" s="7" cm="1">
        <f t="array" ref="N129">SUMPRODUCT(--($C$71:N$71&gt;N$104-'Operation Life Time'!$D$5),ET_Cost_of_ELCgen_InvestmentCos!$C96:'ET_Cost_of_ELCgen_InvestmentCos'!N96)*'Operation Life Time'!$E29</f>
        <v>1226.594221892695</v>
      </c>
      <c r="O129" s="7" cm="1">
        <f t="array" ref="O129">SUMPRODUCT(--($C$71:O$71&gt;O$104-'Operation Life Time'!$D$5),ET_Cost_of_ELCgen_InvestmentCos!$C96:'ET_Cost_of_ELCgen_InvestmentCos'!O96)*'Operation Life Time'!$E29</f>
        <v>1336.8132110294403</v>
      </c>
      <c r="P129" s="7" cm="1">
        <f t="array" ref="P129">SUMPRODUCT(--($C$71:P$71&gt;P$104-'Operation Life Time'!$D$5),ET_Cost_of_ELCgen_InvestmentCos!$C96:'ET_Cost_of_ELCgen_InvestmentCos'!P96)*'Operation Life Time'!$E29</f>
        <v>1446.3066132765616</v>
      </c>
      <c r="Q129" s="7" cm="1">
        <f t="array" ref="Q129">SUMPRODUCT(--($C$71:Q$71&gt;Q$104-'Operation Life Time'!$D$5),ET_Cost_of_ELCgen_InvestmentCos!$C96:'ET_Cost_of_ELCgen_InvestmentCos'!Q96)*'Operation Life Time'!$E29</f>
        <v>1555.0744286340589</v>
      </c>
      <c r="R129" s="7" cm="1">
        <f t="array" ref="R129">SUMPRODUCT(--($C$71:R$71&gt;R$104-'Operation Life Time'!$D$5),ET_Cost_of_ELCgen_InvestmentCos!$C96:'ET_Cost_of_ELCgen_InvestmentCos'!R96)*'Operation Life Time'!$E29</f>
        <v>1663.1166571019321</v>
      </c>
      <c r="S129" s="7" cm="1">
        <f t="array" ref="S129">SUMPRODUCT(--($C$71:S$71&gt;S$104-'Operation Life Time'!$D$5),ET_Cost_of_ELCgen_InvestmentCos!$C96:'ET_Cost_of_ELCgen_InvestmentCos'!S96)*'Operation Life Time'!$E29</f>
        <v>1770.4332986801817</v>
      </c>
      <c r="T129" s="7" cm="1">
        <f t="array" ref="T129">SUMPRODUCT(--($C$71:T$71&gt;T$104-'Operation Life Time'!$D$5),ET_Cost_of_ELCgen_InvestmentCos!$C96:'ET_Cost_of_ELCgen_InvestmentCos'!T96)*'Operation Life Time'!$E29</f>
        <v>1877.0243533688072</v>
      </c>
      <c r="U129" s="7" cm="1">
        <f t="array" ref="U129">SUMPRODUCT(--($C$71:U$71&gt;U$104-'Operation Life Time'!$D$5),ET_Cost_of_ELCgen_InvestmentCos!$C96:'ET_Cost_of_ELCgen_InvestmentCos'!U96)*'Operation Life Time'!$E29</f>
        <v>1982.8898211678088</v>
      </c>
      <c r="V129" s="7" cm="1">
        <f t="array" ref="V129">SUMPRODUCT(--($C$71:V$71&gt;V$104-'Operation Life Time'!$D$5),ET_Cost_of_ELCgen_InvestmentCos!$C96:'ET_Cost_of_ELCgen_InvestmentCos'!V96)*'Operation Life Time'!$E29</f>
        <v>2056.509924532173</v>
      </c>
      <c r="W129" s="7" cm="1">
        <f t="array" ref="W129">SUMPRODUCT(--($C$71:W$71&gt;W$104-'Operation Life Time'!$D$5),ET_Cost_of_ELCgen_InvestmentCos!$C96:'ET_Cost_of_ELCgen_InvestmentCos'!W96)*'Operation Life Time'!$E29</f>
        <v>2056.509924532173</v>
      </c>
      <c r="X129" s="7" cm="1">
        <f t="array" ref="X129">SUMPRODUCT(--($C$71:X$71&gt;X$104-'Operation Life Time'!$D$5),ET_Cost_of_ELCgen_InvestmentCos!$C96:'ET_Cost_of_ELCgen_InvestmentCos'!X96)*'Operation Life Time'!$E29</f>
        <v>2056.509924532173</v>
      </c>
      <c r="Y129" s="7" cm="1">
        <f t="array" ref="Y129">SUMPRODUCT(--($C$71:Y$71&gt;Y$104-'Operation Life Time'!$D$5),ET_Cost_of_ELCgen_InvestmentCos!$C96:'ET_Cost_of_ELCgen_InvestmentCos'!Y96)*'Operation Life Time'!$E29</f>
        <v>2056.509924532173</v>
      </c>
      <c r="Z129" s="7" cm="1">
        <f t="array" ref="Z129">SUMPRODUCT(--($C$71:Z$71&gt;Z$104-'Operation Life Time'!$D$5),ET_Cost_of_ELCgen_InvestmentCos!$C96:'ET_Cost_of_ELCgen_InvestmentCos'!Z96)*'Operation Life Time'!$E29</f>
        <v>2056.509924532173</v>
      </c>
      <c r="AA129" s="7" cm="1">
        <f t="array" ref="AA129">SUMPRODUCT(--($C$71:AA$71&gt;AA$104-'Operation Life Time'!$D$5),ET_Cost_of_ELCgen_InvestmentCos!$C96:'ET_Cost_of_ELCgen_InvestmentCos'!AA96)*'Operation Life Time'!$E29</f>
        <v>2056.509924532173</v>
      </c>
      <c r="AB129" s="7" cm="1">
        <f t="array" ref="AB129">SUMPRODUCT(--($C$71:AB$71&gt;AB$104-'Operation Life Time'!$D$5),ET_Cost_of_ELCgen_InvestmentCos!$C96:'ET_Cost_of_ELCgen_InvestmentCos'!AB96)*'Operation Life Time'!$E29</f>
        <v>2056.509924532173</v>
      </c>
      <c r="AC129" s="7" cm="1">
        <f t="array" ref="AC129">SUMPRODUCT(--($C$71:AC$71&gt;AC$104-'Operation Life Time'!$D$5),ET_Cost_of_ELCgen_InvestmentCos!$C96:'ET_Cost_of_ELCgen_InvestmentCos'!AC96)*'Operation Life Time'!$E29</f>
        <v>2056.509924532173</v>
      </c>
      <c r="AD129" s="7" cm="1">
        <f t="array" ref="AD129">SUMPRODUCT(--($C$71:AD$71&gt;AD$104-'Operation Life Time'!$D$5),ET_Cost_of_ELCgen_InvestmentCos!$C96:'ET_Cost_of_ELCgen_InvestmentCos'!AD96)*'Operation Life Time'!$E29</f>
        <v>2056.509924532173</v>
      </c>
      <c r="AE129" s="7" cm="1">
        <f t="array" ref="AE129">SUMPRODUCT(--($C$71:AE$71&gt;AE$104-'Operation Life Time'!$D$5),ET_Cost_of_ELCgen_InvestmentCos!$C96:'ET_Cost_of_ELCgen_InvestmentCos'!AE96)*'Operation Life Time'!$E29</f>
        <v>2056.509924532173</v>
      </c>
      <c r="AF129" s="7" cm="1">
        <f t="array" ref="AF129">SUMPRODUCT(--($C$71:AF$71&gt;AF$104-'Operation Life Time'!$D$5),ET_Cost_of_ELCgen_InvestmentCos!$C96:'ET_Cost_of_ELCgen_InvestmentCos'!AF96)*'Operation Life Time'!$E29</f>
        <v>2056.509924532173</v>
      </c>
      <c r="AG129" s="7" cm="1">
        <f t="array" ref="AG129">SUMPRODUCT(--($C$71:AG$71&gt;AG$104-'Operation Life Time'!$D$5),ET_Cost_of_ELCgen_InvestmentCos!$C96:'ET_Cost_of_ELCgen_InvestmentCos'!AG96)*'Operation Life Time'!$E29</f>
        <v>2117.3371743671091</v>
      </c>
      <c r="AH129" s="7" cm="1">
        <f t="array" ref="AH129">SUMPRODUCT(--($C$71:AH$71&gt;AH$104-'Operation Life Time'!$D$5),ET_Cost_of_ELCgen_InvestmentCos!$C96:'ET_Cost_of_ELCgen_InvestmentCos'!AH96)*'Operation Life Time'!$E29</f>
        <v>2178.1457704410341</v>
      </c>
    </row>
    <row r="130" spans="1:34" x14ac:dyDescent="0.3">
      <c r="A130" s="1" t="s">
        <v>44</v>
      </c>
      <c r="B130" s="1" t="s">
        <v>82</v>
      </c>
      <c r="C130" s="7">
        <f>C97*'Operation Life Time'!$E30</f>
        <v>0</v>
      </c>
      <c r="D130" s="7" cm="1">
        <f t="array" ref="D130">SUMPRODUCT(--($C$71:D$71&gt;D$104-'Operation Life Time'!$D$5),ET_Cost_of_ELCgen_InvestmentCos!$C97:'ET_Cost_of_ELCgen_InvestmentCos'!D97)*'Operation Life Time'!$E30</f>
        <v>0</v>
      </c>
      <c r="E130" s="7" cm="1">
        <f t="array" ref="E130">SUMPRODUCT(--($C$71:E$71&gt;E$104-'Operation Life Time'!$D$5),ET_Cost_of_ELCgen_InvestmentCos!$C97:'ET_Cost_of_ELCgen_InvestmentCos'!E97)*'Operation Life Time'!$E30</f>
        <v>0</v>
      </c>
      <c r="F130" s="7" cm="1">
        <f t="array" ref="F130">SUMPRODUCT(--($C$71:F$71&gt;F$104-'Operation Life Time'!$D$5),ET_Cost_of_ELCgen_InvestmentCos!$C97:'ET_Cost_of_ELCgen_InvestmentCos'!F97)*'Operation Life Time'!$E30</f>
        <v>0</v>
      </c>
      <c r="G130" s="7" cm="1">
        <f t="array" ref="G130">SUMPRODUCT(--($C$71:G$71&gt;G$104-'Operation Life Time'!$D$5),ET_Cost_of_ELCgen_InvestmentCos!$C97:'ET_Cost_of_ELCgen_InvestmentCos'!G97)*'Operation Life Time'!$E30</f>
        <v>0</v>
      </c>
      <c r="H130" s="7" cm="1">
        <f t="array" ref="H130">SUMPRODUCT(--($C$71:H$71&gt;H$104-'Operation Life Time'!$D$5),ET_Cost_of_ELCgen_InvestmentCos!$C97:'ET_Cost_of_ELCgen_InvestmentCos'!H97)*'Operation Life Time'!$E30</f>
        <v>0</v>
      </c>
      <c r="I130" s="7" cm="1">
        <f t="array" ref="I130">SUMPRODUCT(--($C$71:I$71&gt;I$104-'Operation Life Time'!$D$5),ET_Cost_of_ELCgen_InvestmentCos!$C97:'ET_Cost_of_ELCgen_InvestmentCos'!I97)*'Operation Life Time'!$E30</f>
        <v>0</v>
      </c>
      <c r="J130" s="7" cm="1">
        <f t="array" ref="J130">SUMPRODUCT(--($C$71:J$71&gt;J$104-'Operation Life Time'!$D$5),ET_Cost_of_ELCgen_InvestmentCos!$C97:'ET_Cost_of_ELCgen_InvestmentCos'!J97)*'Operation Life Time'!$E30</f>
        <v>0</v>
      </c>
      <c r="K130" s="7" cm="1">
        <f t="array" ref="K130">SUMPRODUCT(--($C$71:K$71&gt;K$104-'Operation Life Time'!$D$5),ET_Cost_of_ELCgen_InvestmentCos!$C97:'ET_Cost_of_ELCgen_InvestmentCos'!K97)*'Operation Life Time'!$E30</f>
        <v>0</v>
      </c>
      <c r="L130" s="7" cm="1">
        <f t="array" ref="L130">SUMPRODUCT(--($C$71:L$71&gt;L$104-'Operation Life Time'!$D$5),ET_Cost_of_ELCgen_InvestmentCos!$C97:'ET_Cost_of_ELCgen_InvestmentCos'!L97)*'Operation Life Time'!$E30</f>
        <v>0</v>
      </c>
      <c r="M130" s="7" cm="1">
        <f t="array" ref="M130">SUMPRODUCT(--($C$71:M$71&gt;M$104-'Operation Life Time'!$D$5),ET_Cost_of_ELCgen_InvestmentCos!$C97:'ET_Cost_of_ELCgen_InvestmentCos'!M97)*'Operation Life Time'!$E30</f>
        <v>0</v>
      </c>
      <c r="N130" s="7" cm="1">
        <f t="array" ref="N130">SUMPRODUCT(--($C$71:N$71&gt;N$104-'Operation Life Time'!$D$5),ET_Cost_of_ELCgen_InvestmentCos!$C97:'ET_Cost_of_ELCgen_InvestmentCos'!N97)*'Operation Life Time'!$E30</f>
        <v>89.80822149301784</v>
      </c>
      <c r="O130" s="7" cm="1">
        <f t="array" ref="O130">SUMPRODUCT(--($C$71:O$71&gt;O$104-'Operation Life Time'!$D$5),ET_Cost_of_ELCgen_InvestmentCos!$C97:'ET_Cost_of_ELCgen_InvestmentCos'!O97)*'Operation Life Time'!$E30</f>
        <v>128.07388062590383</v>
      </c>
      <c r="P130" s="7" cm="1">
        <f t="array" ref="P130">SUMPRODUCT(--($C$71:P$71&gt;P$104-'Operation Life Time'!$D$5),ET_Cost_of_ELCgen_InvestmentCos!$C97:'ET_Cost_of_ELCgen_InvestmentCos'!P97)*'Operation Life Time'!$E30</f>
        <v>191.47712602907106</v>
      </c>
      <c r="Q130" s="7" cm="1">
        <f t="array" ref="Q130">SUMPRODUCT(--($C$71:Q$71&gt;Q$104-'Operation Life Time'!$D$5),ET_Cost_of_ELCgen_InvestmentCos!$C97:'ET_Cost_of_ELCgen_InvestmentCos'!Q97)*'Operation Life Time'!$E30</f>
        <v>254.50774034917865</v>
      </c>
      <c r="R130" s="7" cm="1">
        <f t="array" ref="R130">SUMPRODUCT(--($C$71:R$71&gt;R$104-'Operation Life Time'!$D$5),ET_Cost_of_ELCgen_InvestmentCos!$C97:'ET_Cost_of_ELCgen_InvestmentCos'!R97)*'Operation Life Time'!$E30</f>
        <v>317.16550151764312</v>
      </c>
      <c r="S130" s="7" cm="1">
        <f t="array" ref="S130">SUMPRODUCT(--($C$71:S$71&gt;S$104-'Operation Life Time'!$D$5),ET_Cost_of_ELCgen_InvestmentCos!$C97:'ET_Cost_of_ELCgen_InvestmentCos'!S97)*'Operation Life Time'!$E30</f>
        <v>379.45063160304807</v>
      </c>
      <c r="T130" s="7" cm="1">
        <f t="array" ref="T130">SUMPRODUCT(--($C$71:T$71&gt;T$104-'Operation Life Time'!$D$5),ET_Cost_of_ELCgen_InvestmentCos!$C97:'ET_Cost_of_ELCgen_InvestmentCos'!T97)*'Operation Life Time'!$E30</f>
        <v>441.36290853680987</v>
      </c>
      <c r="U130" s="7" cm="1">
        <f t="array" ref="U130">SUMPRODUCT(--($C$71:U$71&gt;U$104-'Operation Life Time'!$D$5),ET_Cost_of_ELCgen_InvestmentCos!$C97:'ET_Cost_of_ELCgen_InvestmentCos'!U97)*'Operation Life Time'!$E30</f>
        <v>502.90255438751211</v>
      </c>
      <c r="V130" s="7" cm="1">
        <f t="array" ref="V130">SUMPRODUCT(--($C$71:V$71&gt;V$104-'Operation Life Time'!$D$5),ET_Cost_of_ELCgen_InvestmentCos!$C97:'ET_Cost_of_ELCgen_InvestmentCos'!V97)*'Operation Life Time'!$E30</f>
        <v>564.06934708657127</v>
      </c>
      <c r="W130" s="7" cm="1">
        <f t="array" ref="W130">SUMPRODUCT(--($C$71:W$71&gt;W$104-'Operation Life Time'!$D$5),ET_Cost_of_ELCgen_InvestmentCos!$C97:'ET_Cost_of_ELCgen_InvestmentCos'!W97)*'Operation Life Time'!$E30</f>
        <v>624.86350870257081</v>
      </c>
      <c r="X130" s="7" cm="1">
        <f t="array" ref="X130">SUMPRODUCT(--($C$71:X$71&gt;X$104-'Operation Life Time'!$D$5),ET_Cost_of_ELCgen_InvestmentCos!$C97:'ET_Cost_of_ELCgen_InvestmentCos'!X97)*'Operation Life Time'!$E30</f>
        <v>685.28481716692727</v>
      </c>
      <c r="Y130" s="7" cm="1">
        <f t="array" ref="Y130">SUMPRODUCT(--($C$71:Y$71&gt;Y$104-'Operation Life Time'!$D$5),ET_Cost_of_ELCgen_InvestmentCos!$C97:'ET_Cost_of_ELCgen_InvestmentCos'!Y97)*'Operation Life Time'!$E30</f>
        <v>745.41632612985779</v>
      </c>
      <c r="Z130" s="7" cm="1">
        <f t="array" ref="Z130">SUMPRODUCT(--($C$71:Z$71&gt;Z$104-'Operation Life Time'!$D$5),ET_Cost_of_ELCgen_InvestmentCos!$C97:'ET_Cost_of_ELCgen_InvestmentCos'!Z97)*'Operation Life Time'!$E30</f>
        <v>745.41632612985779</v>
      </c>
      <c r="AA130" s="7" cm="1">
        <f t="array" ref="AA130">SUMPRODUCT(--($C$71:AA$71&gt;AA$104-'Operation Life Time'!$D$5),ET_Cost_of_ELCgen_InvestmentCos!$C97:'ET_Cost_of_ELCgen_InvestmentCos'!AA97)*'Operation Life Time'!$E30</f>
        <v>745.41632612985779</v>
      </c>
      <c r="AB130" s="7" cm="1">
        <f t="array" ref="AB130">SUMPRODUCT(--($C$71:AB$71&gt;AB$104-'Operation Life Time'!$D$5),ET_Cost_of_ELCgen_InvestmentCos!$C97:'ET_Cost_of_ELCgen_InvestmentCos'!AB97)*'Operation Life Time'!$E30</f>
        <v>745.41632612985779</v>
      </c>
      <c r="AC130" s="7" cm="1">
        <f t="array" ref="AC130">SUMPRODUCT(--($C$71:AC$71&gt;AC$104-'Operation Life Time'!$D$5),ET_Cost_of_ELCgen_InvestmentCos!$C97:'ET_Cost_of_ELCgen_InvestmentCos'!AC97)*'Operation Life Time'!$E30</f>
        <v>745.41632612985779</v>
      </c>
      <c r="AD130" s="7" cm="1">
        <f t="array" ref="AD130">SUMPRODUCT(--($C$71:AD$71&gt;AD$104-'Operation Life Time'!$D$5),ET_Cost_of_ELCgen_InvestmentCos!$C97:'ET_Cost_of_ELCgen_InvestmentCos'!AD97)*'Operation Life Time'!$E30</f>
        <v>745.41632612985779</v>
      </c>
      <c r="AE130" s="7" cm="1">
        <f t="array" ref="AE130">SUMPRODUCT(--($C$71:AE$71&gt;AE$104-'Operation Life Time'!$D$5),ET_Cost_of_ELCgen_InvestmentCos!$C97:'ET_Cost_of_ELCgen_InvestmentCos'!AE97)*'Operation Life Time'!$E30</f>
        <v>745.41632612985779</v>
      </c>
      <c r="AF130" s="7" cm="1">
        <f t="array" ref="AF130">SUMPRODUCT(--($C$71:AF$71&gt;AF$104-'Operation Life Time'!$D$5),ET_Cost_of_ELCgen_InvestmentCos!$C97:'ET_Cost_of_ELCgen_InvestmentCos'!AF97)*'Operation Life Time'!$E30</f>
        <v>745.41632612985779</v>
      </c>
      <c r="AG130" s="7" cm="1">
        <f t="array" ref="AG130">SUMPRODUCT(--($C$71:AG$71&gt;AG$104-'Operation Life Time'!$D$5),ET_Cost_of_ELCgen_InvestmentCos!$C97:'ET_Cost_of_ELCgen_InvestmentCos'!AG97)*'Operation Life Time'!$E30</f>
        <v>745.41632612985779</v>
      </c>
      <c r="AH130" s="7" cm="1">
        <f t="array" ref="AH130">SUMPRODUCT(--($C$71:AH$71&gt;AH$104-'Operation Life Time'!$D$5),ET_Cost_of_ELCgen_InvestmentCos!$C97:'ET_Cost_of_ELCgen_InvestmentCos'!AH97)*'Operation Life Time'!$E30</f>
        <v>745.41632612985779</v>
      </c>
    </row>
    <row r="131" spans="1:34" x14ac:dyDescent="0.3">
      <c r="A131" s="1" t="s">
        <v>45</v>
      </c>
      <c r="B131" s="1" t="s">
        <v>83</v>
      </c>
      <c r="C131" s="7">
        <f>C98*'Operation Life Time'!$E31</f>
        <v>8.3412337442677418E-4</v>
      </c>
      <c r="D131" s="7" cm="1">
        <f t="array" ref="D131">SUMPRODUCT(--($C$71:D$71&gt;D$104-'Operation Life Time'!$D$5),ET_Cost_of_ELCgen_InvestmentCos!$C98:'ET_Cost_of_ELCgen_InvestmentCos'!D98)*'Operation Life Time'!$E31</f>
        <v>8.4810928966556887E-4</v>
      </c>
      <c r="E131" s="7" cm="1">
        <f t="array" ref="E131">SUMPRODUCT(--($C$71:E$71&gt;E$104-'Operation Life Time'!$D$5),ET_Cost_of_ELCgen_InvestmentCos!$C98:'ET_Cost_of_ELCgen_InvestmentCos'!E98)*'Operation Life Time'!$E31</f>
        <v>8.4810928966556887E-4</v>
      </c>
      <c r="F131" s="7" cm="1">
        <f t="array" ref="F131">SUMPRODUCT(--($C$71:F$71&gt;F$104-'Operation Life Time'!$D$5),ET_Cost_of_ELCgen_InvestmentCos!$C98:'ET_Cost_of_ELCgen_InvestmentCos'!F98)*'Operation Life Time'!$E31</f>
        <v>8.4810928966556887E-4</v>
      </c>
      <c r="G131" s="7" cm="1">
        <f t="array" ref="G131">SUMPRODUCT(--($C$71:G$71&gt;G$104-'Operation Life Time'!$D$5),ET_Cost_of_ELCgen_InvestmentCos!$C98:'ET_Cost_of_ELCgen_InvestmentCos'!G98)*'Operation Life Time'!$E31</f>
        <v>8.4810928966556887E-4</v>
      </c>
      <c r="H131" s="7" cm="1">
        <f t="array" ref="H131">SUMPRODUCT(--($C$71:H$71&gt;H$104-'Operation Life Time'!$D$5),ET_Cost_of_ELCgen_InvestmentCos!$C98:'ET_Cost_of_ELCgen_InvestmentCos'!H98)*'Operation Life Time'!$E31</f>
        <v>8.4810928966556887E-4</v>
      </c>
      <c r="I131" s="7" cm="1">
        <f t="array" ref="I131">SUMPRODUCT(--($C$71:I$71&gt;I$104-'Operation Life Time'!$D$5),ET_Cost_of_ELCgen_InvestmentCos!$C98:'ET_Cost_of_ELCgen_InvestmentCos'!I98)*'Operation Life Time'!$E31</f>
        <v>8.4810928966556887E-4</v>
      </c>
      <c r="J131" s="7" cm="1">
        <f t="array" ref="J131">SUMPRODUCT(--($C$71:J$71&gt;J$104-'Operation Life Time'!$D$5),ET_Cost_of_ELCgen_InvestmentCos!$C98:'ET_Cost_of_ELCgen_InvestmentCos'!J98)*'Operation Life Time'!$E31</f>
        <v>8.4810928966556887E-4</v>
      </c>
      <c r="K131" s="7" cm="1">
        <f t="array" ref="K131">SUMPRODUCT(--($C$71:K$71&gt;K$104-'Operation Life Time'!$D$5),ET_Cost_of_ELCgen_InvestmentCos!$C98:'ET_Cost_of_ELCgen_InvestmentCos'!K98)*'Operation Life Time'!$E31</f>
        <v>8.4810928966556887E-4</v>
      </c>
      <c r="L131" s="7" cm="1">
        <f t="array" ref="L131">SUMPRODUCT(--($C$71:L$71&gt;L$104-'Operation Life Time'!$D$5),ET_Cost_of_ELCgen_InvestmentCos!$C98:'ET_Cost_of_ELCgen_InvestmentCos'!L98)*'Operation Life Time'!$E31</f>
        <v>8.4810928966556887E-4</v>
      </c>
      <c r="M131" s="7" cm="1">
        <f t="array" ref="M131">SUMPRODUCT(--($C$71:M$71&gt;M$104-'Operation Life Time'!$D$5),ET_Cost_of_ELCgen_InvestmentCos!$C98:'ET_Cost_of_ELCgen_InvestmentCos'!M98)*'Operation Life Time'!$E31</f>
        <v>8.4810928966556887E-4</v>
      </c>
      <c r="N131" s="7" cm="1">
        <f t="array" ref="N131">SUMPRODUCT(--($C$71:N$71&gt;N$104-'Operation Life Time'!$D$5),ET_Cost_of_ELCgen_InvestmentCos!$C98:'ET_Cost_of_ELCgen_InvestmentCos'!N98)*'Operation Life Time'!$E31</f>
        <v>8.4810928966556887E-4</v>
      </c>
      <c r="O131" s="7" cm="1">
        <f t="array" ref="O131">SUMPRODUCT(--($C$71:O$71&gt;O$104-'Operation Life Time'!$D$5),ET_Cost_of_ELCgen_InvestmentCos!$C98:'ET_Cost_of_ELCgen_InvestmentCos'!O98)*'Operation Life Time'!$E31</f>
        <v>8.4810928966556887E-4</v>
      </c>
      <c r="P131" s="7" cm="1">
        <f t="array" ref="P131">SUMPRODUCT(--($C$71:P$71&gt;P$104-'Operation Life Time'!$D$5),ET_Cost_of_ELCgen_InvestmentCos!$C98:'ET_Cost_of_ELCgen_InvestmentCos'!P98)*'Operation Life Time'!$E31</f>
        <v>8.4810928966556887E-4</v>
      </c>
      <c r="Q131" s="7" cm="1">
        <f t="array" ref="Q131">SUMPRODUCT(--($C$71:Q$71&gt;Q$104-'Operation Life Time'!$D$5),ET_Cost_of_ELCgen_InvestmentCos!$C98:'ET_Cost_of_ELCgen_InvestmentCos'!Q98)*'Operation Life Time'!$E31</f>
        <v>8.4810928966556887E-4</v>
      </c>
      <c r="R131" s="7" cm="1">
        <f t="array" ref="R131">SUMPRODUCT(--($C$71:R$71&gt;R$104-'Operation Life Time'!$D$5),ET_Cost_of_ELCgen_InvestmentCos!$C98:'ET_Cost_of_ELCgen_InvestmentCos'!R98)*'Operation Life Time'!$E31</f>
        <v>8.4810928966556887E-4</v>
      </c>
      <c r="S131" s="7" cm="1">
        <f t="array" ref="S131">SUMPRODUCT(--($C$71:S$71&gt;S$104-'Operation Life Time'!$D$5),ET_Cost_of_ELCgen_InvestmentCos!$C98:'ET_Cost_of_ELCgen_InvestmentCos'!S98)*'Operation Life Time'!$E31</f>
        <v>8.4810928966556887E-4</v>
      </c>
      <c r="T131" s="7" cm="1">
        <f t="array" ref="T131">SUMPRODUCT(--($C$71:T$71&gt;T$104-'Operation Life Time'!$D$5),ET_Cost_of_ELCgen_InvestmentCos!$C98:'ET_Cost_of_ELCgen_InvestmentCos'!T98)*'Operation Life Time'!$E31</f>
        <v>8.4810928966556887E-4</v>
      </c>
      <c r="U131" s="7" cm="1">
        <f t="array" ref="U131">SUMPRODUCT(--($C$71:U$71&gt;U$104-'Operation Life Time'!$D$5),ET_Cost_of_ELCgen_InvestmentCos!$C98:'ET_Cost_of_ELCgen_InvestmentCos'!U98)*'Operation Life Time'!$E31</f>
        <v>8.4810928966556887E-4</v>
      </c>
      <c r="V131" s="7" cm="1">
        <f t="array" ref="V131">SUMPRODUCT(--($C$71:V$71&gt;V$104-'Operation Life Time'!$D$5),ET_Cost_of_ELCgen_InvestmentCos!$C98:'ET_Cost_of_ELCgen_InvestmentCos'!V98)*'Operation Life Time'!$E31</f>
        <v>8.4810928966556887E-4</v>
      </c>
      <c r="W131" s="7" cm="1">
        <f t="array" ref="W131">SUMPRODUCT(--($C$71:W$71&gt;W$104-'Operation Life Time'!$D$5),ET_Cost_of_ELCgen_InvestmentCos!$C98:'ET_Cost_of_ELCgen_InvestmentCos'!W98)*'Operation Life Time'!$E31</f>
        <v>8.4810928966556887E-4</v>
      </c>
      <c r="X131" s="7" cm="1">
        <f t="array" ref="X131">SUMPRODUCT(--($C$71:X$71&gt;X$104-'Operation Life Time'!$D$5),ET_Cost_of_ELCgen_InvestmentCos!$C98:'ET_Cost_of_ELCgen_InvestmentCos'!X98)*'Operation Life Time'!$E31</f>
        <v>8.4810928966556887E-4</v>
      </c>
      <c r="Y131" s="7" cm="1">
        <f t="array" ref="Y131">SUMPRODUCT(--($C$71:Y$71&gt;Y$104-'Operation Life Time'!$D$5),ET_Cost_of_ELCgen_InvestmentCos!$C98:'ET_Cost_of_ELCgen_InvestmentCos'!Y98)*'Operation Life Time'!$E31</f>
        <v>8.4810928966556887E-4</v>
      </c>
      <c r="Z131" s="7" cm="1">
        <f t="array" ref="Z131">SUMPRODUCT(--($C$71:Z$71&gt;Z$104-'Operation Life Time'!$D$5),ET_Cost_of_ELCgen_InvestmentCos!$C98:'ET_Cost_of_ELCgen_InvestmentCos'!Z98)*'Operation Life Time'!$E31</f>
        <v>8.4810928966556887E-4</v>
      </c>
      <c r="AA131" s="7" cm="1">
        <f t="array" ref="AA131">SUMPRODUCT(--($C$71:AA$71&gt;AA$104-'Operation Life Time'!$D$5),ET_Cost_of_ELCgen_InvestmentCos!$C98:'ET_Cost_of_ELCgen_InvestmentCos'!AA98)*'Operation Life Time'!$E31</f>
        <v>8.4810928966556887E-4</v>
      </c>
      <c r="AB131" s="7" cm="1">
        <f t="array" ref="AB131">SUMPRODUCT(--($C$71:AB$71&gt;AB$104-'Operation Life Time'!$D$5),ET_Cost_of_ELCgen_InvestmentCos!$C98:'ET_Cost_of_ELCgen_InvestmentCos'!AB98)*'Operation Life Time'!$E31</f>
        <v>8.4810928966556887E-4</v>
      </c>
      <c r="AC131" s="7" cm="1">
        <f t="array" ref="AC131">SUMPRODUCT(--($C$71:AC$71&gt;AC$104-'Operation Life Time'!$D$5),ET_Cost_of_ELCgen_InvestmentCos!$C98:'ET_Cost_of_ELCgen_InvestmentCos'!AC98)*'Operation Life Time'!$E31</f>
        <v>8.4810928966556887E-4</v>
      </c>
      <c r="AD131" s="7" cm="1">
        <f t="array" ref="AD131">SUMPRODUCT(--($C$71:AD$71&gt;AD$104-'Operation Life Time'!$D$5),ET_Cost_of_ELCgen_InvestmentCos!$C98:'ET_Cost_of_ELCgen_InvestmentCos'!AD98)*'Operation Life Time'!$E31</f>
        <v>8.4810928966556887E-4</v>
      </c>
      <c r="AE131" s="7" cm="1">
        <f t="array" ref="AE131">SUMPRODUCT(--($C$71:AE$71&gt;AE$104-'Operation Life Time'!$D$5),ET_Cost_of_ELCgen_InvestmentCos!$C98:'ET_Cost_of_ELCgen_InvestmentCos'!AE98)*'Operation Life Time'!$E31</f>
        <v>8.4810928966556887E-4</v>
      </c>
      <c r="AF131" s="7" cm="1">
        <f t="array" ref="AF131">SUMPRODUCT(--($C$71:AF$71&gt;AF$104-'Operation Life Time'!$D$5),ET_Cost_of_ELCgen_InvestmentCos!$C98:'ET_Cost_of_ELCgen_InvestmentCos'!AF98)*'Operation Life Time'!$E31</f>
        <v>8.4810928966556887E-4</v>
      </c>
      <c r="AG131" s="7" cm="1">
        <f t="array" ref="AG131">SUMPRODUCT(--($C$71:AG$71&gt;AG$104-'Operation Life Time'!$D$5),ET_Cost_of_ELCgen_InvestmentCos!$C98:'ET_Cost_of_ELCgen_InvestmentCos'!AG98)*'Operation Life Time'!$E31</f>
        <v>8.4810928966556887E-4</v>
      </c>
      <c r="AH131" s="7" cm="1">
        <f t="array" ref="AH131">SUMPRODUCT(--($C$71:AH$71&gt;AH$104-'Operation Life Time'!$D$5),ET_Cost_of_ELCgen_InvestmentCos!$C98:'ET_Cost_of_ELCgen_InvestmentCos'!AH98)*'Operation Life Time'!$E31</f>
        <v>8.4810928966556887E-4</v>
      </c>
    </row>
    <row r="132" spans="1:34" x14ac:dyDescent="0.3">
      <c r="A132" s="1" t="s">
        <v>92</v>
      </c>
      <c r="B132" s="1" t="s">
        <v>103</v>
      </c>
      <c r="C132" s="7">
        <f>C99*'Operation Life Time'!$E32</f>
        <v>0.54932766511281417</v>
      </c>
      <c r="D132" s="7" cm="1">
        <f t="array" ref="D132">SUMPRODUCT(--($C$71:D$71&gt;D$104-'Operation Life Time'!$D$5),ET_Cost_of_ELCgen_InvestmentCos!$C99:'ET_Cost_of_ELCgen_InvestmentCos'!D99)*'Operation Life Time'!$E32</f>
        <v>0.82399149766922131</v>
      </c>
      <c r="E132" s="7" cm="1">
        <f t="array" ref="E132">SUMPRODUCT(--($C$71:E$71&gt;E$104-'Operation Life Time'!$D$5),ET_Cost_of_ELCgen_InvestmentCos!$C99:'ET_Cost_of_ELCgen_InvestmentCos'!E99)*'Operation Life Time'!$E32</f>
        <v>1.0986553302256283</v>
      </c>
      <c r="F132" s="7" cm="1">
        <f t="array" ref="F132">SUMPRODUCT(--($C$71:F$71&gt;F$104-'Operation Life Time'!$D$5),ET_Cost_of_ELCgen_InvestmentCos!$C99:'ET_Cost_of_ELCgen_InvestmentCos'!F99)*'Operation Life Time'!$E32</f>
        <v>1.0986553302256283</v>
      </c>
      <c r="G132" s="7" cm="1">
        <f t="array" ref="G132">SUMPRODUCT(--($C$71:G$71&gt;G$104-'Operation Life Time'!$D$5),ET_Cost_of_ELCgen_InvestmentCos!$C99:'ET_Cost_of_ELCgen_InvestmentCos'!G99)*'Operation Life Time'!$E32</f>
        <v>1.0986553302256283</v>
      </c>
      <c r="H132" s="7" cm="1">
        <f t="array" ref="H132">SUMPRODUCT(--($C$71:H$71&gt;H$104-'Operation Life Time'!$D$5),ET_Cost_of_ELCgen_InvestmentCos!$C99:'ET_Cost_of_ELCgen_InvestmentCos'!H99)*'Operation Life Time'!$E32</f>
        <v>1.0986553302256283</v>
      </c>
      <c r="I132" s="7" cm="1">
        <f t="array" ref="I132">SUMPRODUCT(--($C$71:I$71&gt;I$104-'Operation Life Time'!$D$5),ET_Cost_of_ELCgen_InvestmentCos!$C99:'ET_Cost_of_ELCgen_InvestmentCos'!I99)*'Operation Life Time'!$E32</f>
        <v>1.0986553302256283</v>
      </c>
      <c r="J132" s="7" cm="1">
        <f t="array" ref="J132">SUMPRODUCT(--($C$71:J$71&gt;J$104-'Operation Life Time'!$D$5),ET_Cost_of_ELCgen_InvestmentCos!$C99:'ET_Cost_of_ELCgen_InvestmentCos'!J99)*'Operation Life Time'!$E32</f>
        <v>1.0986553302256283</v>
      </c>
      <c r="K132" s="7" cm="1">
        <f t="array" ref="K132">SUMPRODUCT(--($C$71:K$71&gt;K$104-'Operation Life Time'!$D$5),ET_Cost_of_ELCgen_InvestmentCos!$C99:'ET_Cost_of_ELCgen_InvestmentCos'!K99)*'Operation Life Time'!$E32</f>
        <v>1.0986553302256283</v>
      </c>
      <c r="L132" s="7" cm="1">
        <f t="array" ref="L132">SUMPRODUCT(--($C$71:L$71&gt;L$104-'Operation Life Time'!$D$5),ET_Cost_of_ELCgen_InvestmentCos!$C99:'ET_Cost_of_ELCgen_InvestmentCos'!L99)*'Operation Life Time'!$E32</f>
        <v>1.0986553302256283</v>
      </c>
      <c r="M132" s="7" cm="1">
        <f t="array" ref="M132">SUMPRODUCT(--($C$71:M$71&gt;M$104-'Operation Life Time'!$D$5),ET_Cost_of_ELCgen_InvestmentCos!$C99:'ET_Cost_of_ELCgen_InvestmentCos'!M99)*'Operation Life Time'!$E32</f>
        <v>1.0986553302256283</v>
      </c>
      <c r="N132" s="7" cm="1">
        <f t="array" ref="N132">SUMPRODUCT(--($C$71:N$71&gt;N$104-'Operation Life Time'!$D$5),ET_Cost_of_ELCgen_InvestmentCos!$C99:'ET_Cost_of_ELCgen_InvestmentCos'!N99)*'Operation Life Time'!$E32</f>
        <v>1.0986553302256283</v>
      </c>
      <c r="O132" s="7" cm="1">
        <f t="array" ref="O132">SUMPRODUCT(--($C$71:O$71&gt;O$104-'Operation Life Time'!$D$5),ET_Cost_of_ELCgen_InvestmentCos!$C99:'ET_Cost_of_ELCgen_InvestmentCos'!O99)*'Operation Life Time'!$E32</f>
        <v>1.0986553302256283</v>
      </c>
      <c r="P132" s="7" cm="1">
        <f t="array" ref="P132">SUMPRODUCT(--($C$71:P$71&gt;P$104-'Operation Life Time'!$D$5),ET_Cost_of_ELCgen_InvestmentCos!$C99:'ET_Cost_of_ELCgen_InvestmentCos'!P99)*'Operation Life Time'!$E32</f>
        <v>1.0986553302256283</v>
      </c>
      <c r="Q132" s="7" cm="1">
        <f t="array" ref="Q132">SUMPRODUCT(--($C$71:Q$71&gt;Q$104-'Operation Life Time'!$D$5),ET_Cost_of_ELCgen_InvestmentCos!$C99:'ET_Cost_of_ELCgen_InvestmentCos'!Q99)*'Operation Life Time'!$E32</f>
        <v>1.0986553302256283</v>
      </c>
      <c r="R132" s="7" cm="1">
        <f t="array" ref="R132">SUMPRODUCT(--($C$71:R$71&gt;R$104-'Operation Life Time'!$D$5),ET_Cost_of_ELCgen_InvestmentCos!$C99:'ET_Cost_of_ELCgen_InvestmentCos'!R99)*'Operation Life Time'!$E32</f>
        <v>1.0986553302256283</v>
      </c>
      <c r="S132" s="7" cm="1">
        <f t="array" ref="S132">SUMPRODUCT(--($C$71:S$71&gt;S$104-'Operation Life Time'!$D$5),ET_Cost_of_ELCgen_InvestmentCos!$C99:'ET_Cost_of_ELCgen_InvestmentCos'!S99)*'Operation Life Time'!$E32</f>
        <v>1.0986553302256283</v>
      </c>
      <c r="T132" s="7" cm="1">
        <f t="array" ref="T132">SUMPRODUCT(--($C$71:T$71&gt;T$104-'Operation Life Time'!$D$5),ET_Cost_of_ELCgen_InvestmentCos!$C99:'ET_Cost_of_ELCgen_InvestmentCos'!T99)*'Operation Life Time'!$E32</f>
        <v>1.0986553302256283</v>
      </c>
      <c r="U132" s="7" cm="1">
        <f t="array" ref="U132">SUMPRODUCT(--($C$71:U$71&gt;U$104-'Operation Life Time'!$D$5),ET_Cost_of_ELCgen_InvestmentCos!$C99:'ET_Cost_of_ELCgen_InvestmentCos'!U99)*'Operation Life Time'!$E32</f>
        <v>1.0986553302256283</v>
      </c>
      <c r="V132" s="7" cm="1">
        <f t="array" ref="V132">SUMPRODUCT(--($C$71:V$71&gt;V$104-'Operation Life Time'!$D$5),ET_Cost_of_ELCgen_InvestmentCos!$C99:'ET_Cost_of_ELCgen_InvestmentCos'!V99)*'Operation Life Time'!$E32</f>
        <v>1.0986553302256283</v>
      </c>
      <c r="W132" s="7" cm="1">
        <f t="array" ref="W132">SUMPRODUCT(--($C$71:W$71&gt;W$104-'Operation Life Time'!$D$5),ET_Cost_of_ELCgen_InvestmentCos!$C99:'ET_Cost_of_ELCgen_InvestmentCos'!W99)*'Operation Life Time'!$E32</f>
        <v>1.0986553302256283</v>
      </c>
      <c r="X132" s="7" cm="1">
        <f t="array" ref="X132">SUMPRODUCT(--($C$71:X$71&gt;X$104-'Operation Life Time'!$D$5),ET_Cost_of_ELCgen_InvestmentCos!$C99:'ET_Cost_of_ELCgen_InvestmentCos'!X99)*'Operation Life Time'!$E32</f>
        <v>1.0986553302256283</v>
      </c>
      <c r="Y132" s="7" cm="1">
        <f t="array" ref="Y132">SUMPRODUCT(--($C$71:Y$71&gt;Y$104-'Operation Life Time'!$D$5),ET_Cost_of_ELCgen_InvestmentCos!$C99:'ET_Cost_of_ELCgen_InvestmentCos'!Y99)*'Operation Life Time'!$E32</f>
        <v>1.0986553302256283</v>
      </c>
      <c r="Z132" s="7" cm="1">
        <f t="array" ref="Z132">SUMPRODUCT(--($C$71:Z$71&gt;Z$104-'Operation Life Time'!$D$5),ET_Cost_of_ELCgen_InvestmentCos!$C99:'ET_Cost_of_ELCgen_InvestmentCos'!Z99)*'Operation Life Time'!$E32</f>
        <v>1.0986553302256283</v>
      </c>
      <c r="AA132" s="7" cm="1">
        <f t="array" ref="AA132">SUMPRODUCT(--($C$71:AA$71&gt;AA$104-'Operation Life Time'!$D$5),ET_Cost_of_ELCgen_InvestmentCos!$C99:'ET_Cost_of_ELCgen_InvestmentCos'!AA99)*'Operation Life Time'!$E32</f>
        <v>1.0986553302256283</v>
      </c>
      <c r="AB132" s="7" cm="1">
        <f t="array" ref="AB132">SUMPRODUCT(--($C$71:AB$71&gt;AB$104-'Operation Life Time'!$D$5),ET_Cost_of_ELCgen_InvestmentCos!$C99:'ET_Cost_of_ELCgen_InvestmentCos'!AB99)*'Operation Life Time'!$E32</f>
        <v>1.0986553302256283</v>
      </c>
      <c r="AC132" s="7" cm="1">
        <f t="array" ref="AC132">SUMPRODUCT(--($C$71:AC$71&gt;AC$104-'Operation Life Time'!$D$5),ET_Cost_of_ELCgen_InvestmentCos!$C99:'ET_Cost_of_ELCgen_InvestmentCos'!AC99)*'Operation Life Time'!$E32</f>
        <v>1.0986553302256283</v>
      </c>
      <c r="AD132" s="7" cm="1">
        <f t="array" ref="AD132">SUMPRODUCT(--($C$71:AD$71&gt;AD$104-'Operation Life Time'!$D$5),ET_Cost_of_ELCgen_InvestmentCos!$C99:'ET_Cost_of_ELCgen_InvestmentCos'!AD99)*'Operation Life Time'!$E32</f>
        <v>1.0986553302256283</v>
      </c>
      <c r="AE132" s="7" cm="1">
        <f t="array" ref="AE132">SUMPRODUCT(--($C$71:AE$71&gt;AE$104-'Operation Life Time'!$D$5),ET_Cost_of_ELCgen_InvestmentCos!$C99:'ET_Cost_of_ELCgen_InvestmentCos'!AE99)*'Operation Life Time'!$E32</f>
        <v>1.0986553302256283</v>
      </c>
      <c r="AF132" s="7" cm="1">
        <f t="array" ref="AF132">SUMPRODUCT(--($C$71:AF$71&gt;AF$104-'Operation Life Time'!$D$5),ET_Cost_of_ELCgen_InvestmentCos!$C99:'ET_Cost_of_ELCgen_InvestmentCos'!AF99)*'Operation Life Time'!$E32</f>
        <v>1.0986553302256283</v>
      </c>
      <c r="AG132" s="7" cm="1">
        <f t="array" ref="AG132">SUMPRODUCT(--($C$71:AG$71&gt;AG$104-'Operation Life Time'!$D$5),ET_Cost_of_ELCgen_InvestmentCos!$C99:'ET_Cost_of_ELCgen_InvestmentCos'!AG99)*'Operation Life Time'!$E32</f>
        <v>1.0986553302256283</v>
      </c>
      <c r="AH132" s="7" cm="1">
        <f t="array" ref="AH132">SUMPRODUCT(--($C$71:AH$71&gt;AH$104-'Operation Life Time'!$D$5),ET_Cost_of_ELCgen_InvestmentCos!$C99:'ET_Cost_of_ELCgen_InvestmentCos'!AH99)*'Operation Life Time'!$E32</f>
        <v>1.0986553302256283</v>
      </c>
    </row>
    <row r="133" spans="1:34" x14ac:dyDescent="0.3">
      <c r="A133" s="1" t="s">
        <v>46</v>
      </c>
      <c r="B133" s="1" t="s">
        <v>84</v>
      </c>
      <c r="C133" s="7">
        <f>C100*'Operation Life Time'!$E33</f>
        <v>4.2353616919487533E-6</v>
      </c>
      <c r="D133" s="7" cm="1">
        <f t="array" ref="D133">SUMPRODUCT(--($C$71:D$71&gt;D$104-'Operation Life Time'!$D$5),ET_Cost_of_ELCgen_InvestmentCos!$C100:'ET_Cost_of_ELCgen_InvestmentCos'!D100)*'Operation Life Time'!$E33</f>
        <v>4.2353616919487533E-6</v>
      </c>
      <c r="E133" s="7" cm="1">
        <f t="array" ref="E133">SUMPRODUCT(--($C$71:E$71&gt;E$104-'Operation Life Time'!$D$5),ET_Cost_of_ELCgen_InvestmentCos!$C100:'ET_Cost_of_ELCgen_InvestmentCos'!E100)*'Operation Life Time'!$E33</f>
        <v>4.2353616919487533E-6</v>
      </c>
      <c r="F133" s="7" cm="1">
        <f t="array" ref="F133">SUMPRODUCT(--($C$71:F$71&gt;F$104-'Operation Life Time'!$D$5),ET_Cost_of_ELCgen_InvestmentCos!$C100:'ET_Cost_of_ELCgen_InvestmentCos'!F100)*'Operation Life Time'!$E33</f>
        <v>4.2353616919487533E-6</v>
      </c>
      <c r="G133" s="7" cm="1">
        <f t="array" ref="G133">SUMPRODUCT(--($C$71:G$71&gt;G$104-'Operation Life Time'!$D$5),ET_Cost_of_ELCgen_InvestmentCos!$C100:'ET_Cost_of_ELCgen_InvestmentCos'!G100)*'Operation Life Time'!$E33</f>
        <v>4.2353616919487533E-6</v>
      </c>
      <c r="H133" s="7" cm="1">
        <f t="array" ref="H133">SUMPRODUCT(--($C$71:H$71&gt;H$104-'Operation Life Time'!$D$5),ET_Cost_of_ELCgen_InvestmentCos!$C100:'ET_Cost_of_ELCgen_InvestmentCos'!H100)*'Operation Life Time'!$E33</f>
        <v>4.2353616919487533E-6</v>
      </c>
      <c r="I133" s="7" cm="1">
        <f t="array" ref="I133">SUMPRODUCT(--($C$71:I$71&gt;I$104-'Operation Life Time'!$D$5),ET_Cost_of_ELCgen_InvestmentCos!$C100:'ET_Cost_of_ELCgen_InvestmentCos'!I100)*'Operation Life Time'!$E33</f>
        <v>4.2353616919487533E-6</v>
      </c>
      <c r="J133" s="7" cm="1">
        <f t="array" ref="J133">SUMPRODUCT(--($C$71:J$71&gt;J$104-'Operation Life Time'!$D$5),ET_Cost_of_ELCgen_InvestmentCos!$C100:'ET_Cost_of_ELCgen_InvestmentCos'!J100)*'Operation Life Time'!$E33</f>
        <v>4.6588978611436282E-6</v>
      </c>
      <c r="K133" s="7" cm="1">
        <f t="array" ref="K133">SUMPRODUCT(--($C$71:K$71&gt;K$104-'Operation Life Time'!$D$5),ET_Cost_of_ELCgen_InvestmentCos!$C100:'ET_Cost_of_ELCgen_InvestmentCos'!K100)*'Operation Life Time'!$E33</f>
        <v>4.6588978611436282E-6</v>
      </c>
      <c r="L133" s="7" cm="1">
        <f t="array" ref="L133">SUMPRODUCT(--($C$71:L$71&gt;L$104-'Operation Life Time'!$D$5),ET_Cost_of_ELCgen_InvestmentCos!$C100:'ET_Cost_of_ELCgen_InvestmentCos'!L100)*'Operation Life Time'!$E33</f>
        <v>4.6588978611436282E-6</v>
      </c>
      <c r="M133" s="7" cm="1">
        <f t="array" ref="M133">SUMPRODUCT(--($C$71:M$71&gt;M$104-'Operation Life Time'!$D$5),ET_Cost_of_ELCgen_InvestmentCos!$C100:'ET_Cost_of_ELCgen_InvestmentCos'!M100)*'Operation Life Time'!$E33</f>
        <v>4.6588978611436282E-6</v>
      </c>
      <c r="N133" s="7" cm="1">
        <f t="array" ref="N133">SUMPRODUCT(--($C$71:N$71&gt;N$104-'Operation Life Time'!$D$5),ET_Cost_of_ELCgen_InvestmentCos!$C100:'ET_Cost_of_ELCgen_InvestmentCos'!N100)*'Operation Life Time'!$E33</f>
        <v>6.7994725541015102E-6</v>
      </c>
      <c r="O133" s="7" cm="1">
        <f t="array" ref="O133">SUMPRODUCT(--($C$71:O$71&gt;O$104-'Operation Life Time'!$D$5),ET_Cost_of_ELCgen_InvestmentCos!$C100:'ET_Cost_of_ELCgen_InvestmentCos'!O100)*'Operation Life Time'!$E33</f>
        <v>6.7994725541015102E-6</v>
      </c>
      <c r="P133" s="7" cm="1">
        <f t="array" ref="P133">SUMPRODUCT(--($C$71:P$71&gt;P$104-'Operation Life Time'!$D$5),ET_Cost_of_ELCgen_InvestmentCos!$C100:'ET_Cost_of_ELCgen_InvestmentCos'!P100)*'Operation Life Time'!$E33</f>
        <v>6.7994725541015102E-6</v>
      </c>
      <c r="Q133" s="7" cm="1">
        <f t="array" ref="Q133">SUMPRODUCT(--($C$71:Q$71&gt;Q$104-'Operation Life Time'!$D$5),ET_Cost_of_ELCgen_InvestmentCos!$C100:'ET_Cost_of_ELCgen_InvestmentCos'!Q100)*'Operation Life Time'!$E33</f>
        <v>6.988346791715441E-6</v>
      </c>
      <c r="R133" s="7" cm="1">
        <f t="array" ref="R133">SUMPRODUCT(--($C$71:R$71&gt;R$104-'Operation Life Time'!$D$5),ET_Cost_of_ELCgen_InvestmentCos!$C100:'ET_Cost_of_ELCgen_InvestmentCos'!R100)*'Operation Life Time'!$E33</f>
        <v>7.18801384290731E-6</v>
      </c>
      <c r="S133" s="7" cm="1">
        <f t="array" ref="S133">SUMPRODUCT(--($C$71:S$71&gt;S$104-'Operation Life Time'!$D$5),ET_Cost_of_ELCgen_InvestmentCos!$C100:'ET_Cost_of_ELCgen_InvestmentCos'!S100)*'Operation Life Time'!$E33</f>
        <v>7.18801384290731E-6</v>
      </c>
      <c r="T133" s="7" cm="1">
        <f t="array" ref="T133">SUMPRODUCT(--($C$71:T$71&gt;T$104-'Operation Life Time'!$D$5),ET_Cost_of_ELCgen_InvestmentCos!$C100:'ET_Cost_of_ELCgen_InvestmentCos'!T100)*'Operation Life Time'!$E33</f>
        <v>7.18801384290731E-6</v>
      </c>
      <c r="U133" s="7" cm="1">
        <f t="array" ref="U133">SUMPRODUCT(--($C$71:U$71&gt;U$104-'Operation Life Time'!$D$5),ET_Cost_of_ELCgen_InvestmentCos!$C100:'ET_Cost_of_ELCgen_InvestmentCos'!U100)*'Operation Life Time'!$E33</f>
        <v>7.18801384290731E-6</v>
      </c>
      <c r="V133" s="7" cm="1">
        <f t="array" ref="V133">SUMPRODUCT(--($C$71:V$71&gt;V$104-'Operation Life Time'!$D$5),ET_Cost_of_ELCgen_InvestmentCos!$C100:'ET_Cost_of_ELCgen_InvestmentCos'!V100)*'Operation Life Time'!$E33</f>
        <v>7.18801384290731E-6</v>
      </c>
      <c r="W133" s="7" cm="1">
        <f t="array" ref="W133">SUMPRODUCT(--($C$71:W$71&gt;W$104-'Operation Life Time'!$D$5),ET_Cost_of_ELCgen_InvestmentCos!$C100:'ET_Cost_of_ELCgen_InvestmentCos'!W100)*'Operation Life Time'!$E33</f>
        <v>7.18801384290731E-6</v>
      </c>
      <c r="X133" s="7" cm="1">
        <f t="array" ref="X133">SUMPRODUCT(--($C$71:X$71&gt;X$104-'Operation Life Time'!$D$5),ET_Cost_of_ELCgen_InvestmentCos!$C100:'ET_Cost_of_ELCgen_InvestmentCos'!X100)*'Operation Life Time'!$E33</f>
        <v>7.18801384290731E-6</v>
      </c>
      <c r="Y133" s="7" cm="1">
        <f t="array" ref="Y133">SUMPRODUCT(--($C$71:Y$71&gt;Y$104-'Operation Life Time'!$D$5),ET_Cost_of_ELCgen_InvestmentCos!$C100:'ET_Cost_of_ELCgen_InvestmentCos'!Y100)*'Operation Life Time'!$E33</f>
        <v>7.18801384290731E-6</v>
      </c>
      <c r="Z133" s="7" cm="1">
        <f t="array" ref="Z133">SUMPRODUCT(--($C$71:Z$71&gt;Z$104-'Operation Life Time'!$D$5),ET_Cost_of_ELCgen_InvestmentCos!$C100:'ET_Cost_of_ELCgen_InvestmentCos'!Z100)*'Operation Life Time'!$E33</f>
        <v>7.18801384290731E-6</v>
      </c>
      <c r="AA133" s="7" cm="1">
        <f t="array" ref="AA133">SUMPRODUCT(--($C$71:AA$71&gt;AA$104-'Operation Life Time'!$D$5),ET_Cost_of_ELCgen_InvestmentCos!$C100:'ET_Cost_of_ELCgen_InvestmentCos'!AA100)*'Operation Life Time'!$E33</f>
        <v>7.18801384290731E-6</v>
      </c>
      <c r="AB133" s="7" cm="1">
        <f t="array" ref="AB133">SUMPRODUCT(--($C$71:AB$71&gt;AB$104-'Operation Life Time'!$D$5),ET_Cost_of_ELCgen_InvestmentCos!$C100:'ET_Cost_of_ELCgen_InvestmentCos'!AB100)*'Operation Life Time'!$E33</f>
        <v>7.18801384290731E-6</v>
      </c>
      <c r="AC133" s="7" cm="1">
        <f t="array" ref="AC133">SUMPRODUCT(--($C$71:AC$71&gt;AC$104-'Operation Life Time'!$D$5),ET_Cost_of_ELCgen_InvestmentCos!$C100:'ET_Cost_of_ELCgen_InvestmentCos'!AC100)*'Operation Life Time'!$E33</f>
        <v>7.18801384290731E-6</v>
      </c>
      <c r="AD133" s="7" cm="1">
        <f t="array" ref="AD133">SUMPRODUCT(--($C$71:AD$71&gt;AD$104-'Operation Life Time'!$D$5),ET_Cost_of_ELCgen_InvestmentCos!$C100:'ET_Cost_of_ELCgen_InvestmentCos'!AD100)*'Operation Life Time'!$E33</f>
        <v>7.18801384290731E-6</v>
      </c>
      <c r="AE133" s="7" cm="1">
        <f t="array" ref="AE133">SUMPRODUCT(--($C$71:AE$71&gt;AE$104-'Operation Life Time'!$D$5),ET_Cost_of_ELCgen_InvestmentCos!$C100:'ET_Cost_of_ELCgen_InvestmentCos'!AE100)*'Operation Life Time'!$E33</f>
        <v>7.18801384290731E-6</v>
      </c>
      <c r="AF133" s="7" cm="1">
        <f t="array" ref="AF133">SUMPRODUCT(--($C$71:AF$71&gt;AF$104-'Operation Life Time'!$D$5),ET_Cost_of_ELCgen_InvestmentCos!$C100:'ET_Cost_of_ELCgen_InvestmentCos'!AF100)*'Operation Life Time'!$E33</f>
        <v>7.18801384290731E-6</v>
      </c>
      <c r="AG133" s="7" cm="1">
        <f t="array" ref="AG133">SUMPRODUCT(--($C$71:AG$71&gt;AG$104-'Operation Life Time'!$D$5),ET_Cost_of_ELCgen_InvestmentCos!$C100:'ET_Cost_of_ELCgen_InvestmentCos'!AG100)*'Operation Life Time'!$E33</f>
        <v>7.18801384290731E-6</v>
      </c>
      <c r="AH133" s="7" cm="1">
        <f t="array" ref="AH133">SUMPRODUCT(--($C$71:AH$71&gt;AH$104-'Operation Life Time'!$D$5),ET_Cost_of_ELCgen_InvestmentCos!$C100:'ET_Cost_of_ELCgen_InvestmentCos'!AH100)*'Operation Life Time'!$E33</f>
        <v>7.18801384290731E-6</v>
      </c>
    </row>
    <row r="134" spans="1:34" x14ac:dyDescent="0.3">
      <c r="A134" s="1" t="s">
        <v>47</v>
      </c>
      <c r="B134" s="1" t="s">
        <v>85</v>
      </c>
      <c r="C134" s="7">
        <f>C101*'Operation Life Time'!$E34</f>
        <v>6.0142136025672295E-5</v>
      </c>
      <c r="D134" s="7" cm="1">
        <f t="array" ref="D134">SUMPRODUCT(--($C$71:D$71&gt;D$104-'Operation Life Time'!$D$5),ET_Cost_of_ELCgen_InvestmentCos!$C101:'ET_Cost_of_ELCgen_InvestmentCos'!D101)*'Operation Life Time'!$E34</f>
        <v>6.0142136025672295E-5</v>
      </c>
      <c r="E134" s="7" cm="1">
        <f t="array" ref="E134">SUMPRODUCT(--($C$71:E$71&gt;E$104-'Operation Life Time'!$D$5),ET_Cost_of_ELCgen_InvestmentCos!$C101:'ET_Cost_of_ELCgen_InvestmentCos'!E101)*'Operation Life Time'!$E34</f>
        <v>6.0142136025672295E-5</v>
      </c>
      <c r="F134" s="7" cm="1">
        <f t="array" ref="F134">SUMPRODUCT(--($C$71:F$71&gt;F$104-'Operation Life Time'!$D$5),ET_Cost_of_ELCgen_InvestmentCos!$C101:'ET_Cost_of_ELCgen_InvestmentCos'!F101)*'Operation Life Time'!$E34</f>
        <v>6.0142136025672295E-5</v>
      </c>
      <c r="G134" s="7" cm="1">
        <f t="array" ref="G134">SUMPRODUCT(--($C$71:G$71&gt;G$104-'Operation Life Time'!$D$5),ET_Cost_of_ELCgen_InvestmentCos!$C101:'ET_Cost_of_ELCgen_InvestmentCos'!G101)*'Operation Life Time'!$E34</f>
        <v>6.0142136025672295E-5</v>
      </c>
      <c r="H134" s="7" cm="1">
        <f t="array" ref="H134">SUMPRODUCT(--($C$71:H$71&gt;H$104-'Operation Life Time'!$D$5),ET_Cost_of_ELCgen_InvestmentCos!$C101:'ET_Cost_of_ELCgen_InvestmentCos'!H101)*'Operation Life Time'!$E34</f>
        <v>6.0142136025672295E-5</v>
      </c>
      <c r="I134" s="7" cm="1">
        <f t="array" ref="I134">SUMPRODUCT(--($C$71:I$71&gt;I$104-'Operation Life Time'!$D$5),ET_Cost_of_ELCgen_InvestmentCos!$C101:'ET_Cost_of_ELCgen_InvestmentCos'!I101)*'Operation Life Time'!$E34</f>
        <v>6.0142136025672295E-5</v>
      </c>
      <c r="J134" s="7" cm="1">
        <f t="array" ref="J134">SUMPRODUCT(--($C$71:J$71&gt;J$104-'Operation Life Time'!$D$5),ET_Cost_of_ELCgen_InvestmentCos!$C101:'ET_Cost_of_ELCgen_InvestmentCos'!J101)*'Operation Life Time'!$E34</f>
        <v>6.0142136025672295E-5</v>
      </c>
      <c r="K134" s="7" cm="1">
        <f t="array" ref="K134">SUMPRODUCT(--($C$71:K$71&gt;K$104-'Operation Life Time'!$D$5),ET_Cost_of_ELCgen_InvestmentCos!$C101:'ET_Cost_of_ELCgen_InvestmentCos'!K101)*'Operation Life Time'!$E34</f>
        <v>6.0142136025672295E-5</v>
      </c>
      <c r="L134" s="7" cm="1">
        <f t="array" ref="L134">SUMPRODUCT(--($C$71:L$71&gt;L$104-'Operation Life Time'!$D$5),ET_Cost_of_ELCgen_InvestmentCos!$C101:'ET_Cost_of_ELCgen_InvestmentCos'!L101)*'Operation Life Time'!$E34</f>
        <v>6.0142136025672295E-5</v>
      </c>
      <c r="M134" s="7" cm="1">
        <f t="array" ref="M134">SUMPRODUCT(--($C$71:M$71&gt;M$104-'Operation Life Time'!$D$5),ET_Cost_of_ELCgen_InvestmentCos!$C101:'ET_Cost_of_ELCgen_InvestmentCos'!M101)*'Operation Life Time'!$E34</f>
        <v>6.0142136025672295E-5</v>
      </c>
      <c r="N134" s="7" cm="1">
        <f t="array" ref="N134">SUMPRODUCT(--($C$71:N$71&gt;N$104-'Operation Life Time'!$D$5),ET_Cost_of_ELCgen_InvestmentCos!$C101:'ET_Cost_of_ELCgen_InvestmentCos'!N101)*'Operation Life Time'!$E34</f>
        <v>6.0142136025672295E-5</v>
      </c>
      <c r="O134" s="7" cm="1">
        <f t="array" ref="O134">SUMPRODUCT(--($C$71:O$71&gt;O$104-'Operation Life Time'!$D$5),ET_Cost_of_ELCgen_InvestmentCos!$C101:'ET_Cost_of_ELCgen_InvestmentCos'!O101)*'Operation Life Time'!$E34</f>
        <v>6.0142136025672295E-5</v>
      </c>
      <c r="P134" s="7" cm="1">
        <f t="array" ref="P134">SUMPRODUCT(--($C$71:P$71&gt;P$104-'Operation Life Time'!$D$5),ET_Cost_of_ELCgen_InvestmentCos!$C101:'ET_Cost_of_ELCgen_InvestmentCos'!P101)*'Operation Life Time'!$E34</f>
        <v>6.0142136025672295E-5</v>
      </c>
      <c r="Q134" s="7" cm="1">
        <f t="array" ref="Q134">SUMPRODUCT(--($C$71:Q$71&gt;Q$104-'Operation Life Time'!$D$5),ET_Cost_of_ELCgen_InvestmentCos!$C101:'ET_Cost_of_ELCgen_InvestmentCos'!Q101)*'Operation Life Time'!$E34</f>
        <v>6.0142136025672295E-5</v>
      </c>
      <c r="R134" s="7" cm="1">
        <f t="array" ref="R134">SUMPRODUCT(--($C$71:R$71&gt;R$104-'Operation Life Time'!$D$5),ET_Cost_of_ELCgen_InvestmentCos!$C101:'ET_Cost_of_ELCgen_InvestmentCos'!R101)*'Operation Life Time'!$E34</f>
        <v>6.0142136025672295E-5</v>
      </c>
      <c r="S134" s="7" cm="1">
        <f t="array" ref="S134">SUMPRODUCT(--($C$71:S$71&gt;S$104-'Operation Life Time'!$D$5),ET_Cost_of_ELCgen_InvestmentCos!$C101:'ET_Cost_of_ELCgen_InvestmentCos'!S101)*'Operation Life Time'!$E34</f>
        <v>6.0142136025672295E-5</v>
      </c>
      <c r="T134" s="7" cm="1">
        <f t="array" ref="T134">SUMPRODUCT(--($C$71:T$71&gt;T$104-'Operation Life Time'!$D$5),ET_Cost_of_ELCgen_InvestmentCos!$C101:'ET_Cost_of_ELCgen_InvestmentCos'!T101)*'Operation Life Time'!$E34</f>
        <v>6.0142136025672295E-5</v>
      </c>
      <c r="U134" s="7" cm="1">
        <f t="array" ref="U134">SUMPRODUCT(--($C$71:U$71&gt;U$104-'Operation Life Time'!$D$5),ET_Cost_of_ELCgen_InvestmentCos!$C101:'ET_Cost_of_ELCgen_InvestmentCos'!U101)*'Operation Life Time'!$E34</f>
        <v>6.0142136025672295E-5</v>
      </c>
      <c r="V134" s="7" cm="1">
        <f t="array" ref="V134">SUMPRODUCT(--($C$71:V$71&gt;V$104-'Operation Life Time'!$D$5),ET_Cost_of_ELCgen_InvestmentCos!$C101:'ET_Cost_of_ELCgen_InvestmentCos'!V101)*'Operation Life Time'!$E34</f>
        <v>6.0142136025672295E-5</v>
      </c>
      <c r="W134" s="7" cm="1">
        <f t="array" ref="W134">SUMPRODUCT(--($C$71:W$71&gt;W$104-'Operation Life Time'!$D$5),ET_Cost_of_ELCgen_InvestmentCos!$C101:'ET_Cost_of_ELCgen_InvestmentCos'!W101)*'Operation Life Time'!$E34</f>
        <v>6.0142136025672295E-5</v>
      </c>
      <c r="X134" s="7" cm="1">
        <f t="array" ref="X134">SUMPRODUCT(--($C$71:X$71&gt;X$104-'Operation Life Time'!$D$5),ET_Cost_of_ELCgen_InvestmentCos!$C101:'ET_Cost_of_ELCgen_InvestmentCos'!X101)*'Operation Life Time'!$E34</f>
        <v>6.0142136025672295E-5</v>
      </c>
      <c r="Y134" s="7" cm="1">
        <f t="array" ref="Y134">SUMPRODUCT(--($C$71:Y$71&gt;Y$104-'Operation Life Time'!$D$5),ET_Cost_of_ELCgen_InvestmentCos!$C101:'ET_Cost_of_ELCgen_InvestmentCos'!Y101)*'Operation Life Time'!$E34</f>
        <v>6.0142136025672295E-5</v>
      </c>
      <c r="Z134" s="7" cm="1">
        <f t="array" ref="Z134">SUMPRODUCT(--($C$71:Z$71&gt;Z$104-'Operation Life Time'!$D$5),ET_Cost_of_ELCgen_InvestmentCos!$C101:'ET_Cost_of_ELCgen_InvestmentCos'!Z101)*'Operation Life Time'!$E34</f>
        <v>6.0142136025672295E-5</v>
      </c>
      <c r="AA134" s="7" cm="1">
        <f t="array" ref="AA134">SUMPRODUCT(--($C$71:AA$71&gt;AA$104-'Operation Life Time'!$D$5),ET_Cost_of_ELCgen_InvestmentCos!$C101:'ET_Cost_of_ELCgen_InvestmentCos'!AA101)*'Operation Life Time'!$E34</f>
        <v>6.0142136025672295E-5</v>
      </c>
      <c r="AB134" s="7" cm="1">
        <f t="array" ref="AB134">SUMPRODUCT(--($C$71:AB$71&gt;AB$104-'Operation Life Time'!$D$5),ET_Cost_of_ELCgen_InvestmentCos!$C101:'ET_Cost_of_ELCgen_InvestmentCos'!AB101)*'Operation Life Time'!$E34</f>
        <v>6.0142136025672295E-5</v>
      </c>
      <c r="AC134" s="7" cm="1">
        <f t="array" ref="AC134">SUMPRODUCT(--($C$71:AC$71&gt;AC$104-'Operation Life Time'!$D$5),ET_Cost_of_ELCgen_InvestmentCos!$C101:'ET_Cost_of_ELCgen_InvestmentCos'!AC101)*'Operation Life Time'!$E34</f>
        <v>6.0142136025672295E-5</v>
      </c>
      <c r="AD134" s="7" cm="1">
        <f t="array" ref="AD134">SUMPRODUCT(--($C$71:AD$71&gt;AD$104-'Operation Life Time'!$D$5),ET_Cost_of_ELCgen_InvestmentCos!$C101:'ET_Cost_of_ELCgen_InvestmentCos'!AD101)*'Operation Life Time'!$E34</f>
        <v>6.0142136025672295E-5</v>
      </c>
      <c r="AE134" s="7" cm="1">
        <f t="array" ref="AE134">SUMPRODUCT(--($C$71:AE$71&gt;AE$104-'Operation Life Time'!$D$5),ET_Cost_of_ELCgen_InvestmentCos!$C101:'ET_Cost_of_ELCgen_InvestmentCos'!AE101)*'Operation Life Time'!$E34</f>
        <v>6.0142136025672295E-5</v>
      </c>
      <c r="AF134" s="7" cm="1">
        <f t="array" ref="AF134">SUMPRODUCT(--($C$71:AF$71&gt;AF$104-'Operation Life Time'!$D$5),ET_Cost_of_ELCgen_InvestmentCos!$C101:'ET_Cost_of_ELCgen_InvestmentCos'!AF101)*'Operation Life Time'!$E34</f>
        <v>6.0142136025672295E-5</v>
      </c>
      <c r="AG134" s="7" cm="1">
        <f t="array" ref="AG134">SUMPRODUCT(--($C$71:AG$71&gt;AG$104-'Operation Life Time'!$D$5),ET_Cost_of_ELCgen_InvestmentCos!$C101:'ET_Cost_of_ELCgen_InvestmentCos'!AG101)*'Operation Life Time'!$E34</f>
        <v>6.0142136025672295E-5</v>
      </c>
      <c r="AH134" s="7" cm="1">
        <f t="array" ref="AH134">SUMPRODUCT(--($C$71:AH$71&gt;AH$104-'Operation Life Time'!$D$5),ET_Cost_of_ELCgen_InvestmentCos!$C101:'ET_Cost_of_ELCgen_InvestmentCos'!AH101)*'Operation Life Time'!$E34</f>
        <v>6.0142136025672295E-5</v>
      </c>
    </row>
    <row r="135" spans="1:34" x14ac:dyDescent="0.3">
      <c r="A135" s="1" t="s">
        <v>93</v>
      </c>
      <c r="B135" s="1" t="s">
        <v>156</v>
      </c>
      <c r="C135" s="7">
        <f>C102*'Operation Life Time'!$E35</f>
        <v>0</v>
      </c>
      <c r="D135" s="7" cm="1">
        <f t="array" ref="D135">SUMPRODUCT(--($C$71:D$71&gt;D$104-'Operation Life Time'!$D$5),ET_Cost_of_ELCgen_InvestmentCos!$C102:'ET_Cost_of_ELCgen_InvestmentCos'!D102)*'Operation Life Time'!$E35</f>
        <v>0</v>
      </c>
      <c r="E135" s="7" cm="1">
        <f t="array" ref="E135">SUMPRODUCT(--($C$71:E$71&gt;E$104-'Operation Life Time'!$D$5),ET_Cost_of_ELCgen_InvestmentCos!$C102:'ET_Cost_of_ELCgen_InvestmentCos'!E102)*'Operation Life Time'!$E35</f>
        <v>0</v>
      </c>
      <c r="F135" s="7" cm="1">
        <f t="array" ref="F135">SUMPRODUCT(--($C$71:F$71&gt;F$104-'Operation Life Time'!$D$5),ET_Cost_of_ELCgen_InvestmentCos!$C102:'ET_Cost_of_ELCgen_InvestmentCos'!F102)*'Operation Life Time'!$E35</f>
        <v>0</v>
      </c>
      <c r="G135" s="7" cm="1">
        <f t="array" ref="G135">SUMPRODUCT(--($C$71:G$71&gt;G$104-'Operation Life Time'!$D$5),ET_Cost_of_ELCgen_InvestmentCos!$C102:'ET_Cost_of_ELCgen_InvestmentCos'!G102)*'Operation Life Time'!$E35</f>
        <v>0</v>
      </c>
      <c r="H135" s="7" cm="1">
        <f t="array" ref="H135">SUMPRODUCT(--($C$71:H$71&gt;H$104-'Operation Life Time'!$D$5),ET_Cost_of_ELCgen_InvestmentCos!$C102:'ET_Cost_of_ELCgen_InvestmentCos'!H102)*'Operation Life Time'!$E35</f>
        <v>0</v>
      </c>
      <c r="I135" s="7" cm="1">
        <f t="array" ref="I135">SUMPRODUCT(--($C$71:I$71&gt;I$104-'Operation Life Time'!$D$5),ET_Cost_of_ELCgen_InvestmentCos!$C102:'ET_Cost_of_ELCgen_InvestmentCos'!I102)*'Operation Life Time'!$E35</f>
        <v>0</v>
      </c>
      <c r="J135" s="7" cm="1">
        <f t="array" ref="J135">SUMPRODUCT(--($C$71:J$71&gt;J$104-'Operation Life Time'!$D$5),ET_Cost_of_ELCgen_InvestmentCos!$C102:'ET_Cost_of_ELCgen_InvestmentCos'!J102)*'Operation Life Time'!$E35</f>
        <v>0</v>
      </c>
      <c r="K135" s="7" cm="1">
        <f t="array" ref="K135">SUMPRODUCT(--($C$71:K$71&gt;K$104-'Operation Life Time'!$D$5),ET_Cost_of_ELCgen_InvestmentCos!$C102:'ET_Cost_of_ELCgen_InvestmentCos'!K102)*'Operation Life Time'!$E35</f>
        <v>0</v>
      </c>
      <c r="L135" s="7" cm="1">
        <f t="array" ref="L135">SUMPRODUCT(--($C$71:L$71&gt;L$104-'Operation Life Time'!$D$5),ET_Cost_of_ELCgen_InvestmentCos!$C102:'ET_Cost_of_ELCgen_InvestmentCos'!L102)*'Operation Life Time'!$E35</f>
        <v>0</v>
      </c>
      <c r="M135" s="7" cm="1">
        <f t="array" ref="M135">SUMPRODUCT(--($C$71:M$71&gt;M$104-'Operation Life Time'!$D$5),ET_Cost_of_ELCgen_InvestmentCos!$C102:'ET_Cost_of_ELCgen_InvestmentCos'!M102)*'Operation Life Time'!$E35</f>
        <v>0</v>
      </c>
      <c r="N135" s="7" cm="1">
        <f t="array" ref="N135">SUMPRODUCT(--($C$71:N$71&gt;N$104-'Operation Life Time'!$D$5),ET_Cost_of_ELCgen_InvestmentCos!$C102:'ET_Cost_of_ELCgen_InvestmentCos'!N102)*'Operation Life Time'!$E35</f>
        <v>0</v>
      </c>
      <c r="O135" s="7" cm="1">
        <f t="array" ref="O135">SUMPRODUCT(--($C$71:O$71&gt;O$104-'Operation Life Time'!$D$5),ET_Cost_of_ELCgen_InvestmentCos!$C102:'ET_Cost_of_ELCgen_InvestmentCos'!O102)*'Operation Life Time'!$E35</f>
        <v>0</v>
      </c>
      <c r="P135" s="7" cm="1">
        <f t="array" ref="P135">SUMPRODUCT(--($C$71:P$71&gt;P$104-'Operation Life Time'!$D$5),ET_Cost_of_ELCgen_InvestmentCos!$C102:'ET_Cost_of_ELCgen_InvestmentCos'!P102)*'Operation Life Time'!$E35</f>
        <v>0</v>
      </c>
      <c r="Q135" s="7" cm="1">
        <f t="array" ref="Q135">SUMPRODUCT(--($C$71:Q$71&gt;Q$104-'Operation Life Time'!$D$5),ET_Cost_of_ELCgen_InvestmentCos!$C102:'ET_Cost_of_ELCgen_InvestmentCos'!Q102)*'Operation Life Time'!$E35</f>
        <v>0</v>
      </c>
      <c r="R135" s="7" cm="1">
        <f t="array" ref="R135">SUMPRODUCT(--($C$71:R$71&gt;R$104-'Operation Life Time'!$D$5),ET_Cost_of_ELCgen_InvestmentCos!$C102:'ET_Cost_of_ELCgen_InvestmentCos'!R102)*'Operation Life Time'!$E35</f>
        <v>0</v>
      </c>
      <c r="S135" s="7" cm="1">
        <f t="array" ref="S135">SUMPRODUCT(--($C$71:S$71&gt;S$104-'Operation Life Time'!$D$5),ET_Cost_of_ELCgen_InvestmentCos!$C102:'ET_Cost_of_ELCgen_InvestmentCos'!S102)*'Operation Life Time'!$E35</f>
        <v>0</v>
      </c>
      <c r="T135" s="7" cm="1">
        <f t="array" ref="T135">SUMPRODUCT(--($C$71:T$71&gt;T$104-'Operation Life Time'!$D$5),ET_Cost_of_ELCgen_InvestmentCos!$C102:'ET_Cost_of_ELCgen_InvestmentCos'!T102)*'Operation Life Time'!$E35</f>
        <v>0</v>
      </c>
      <c r="U135" s="7" cm="1">
        <f t="array" ref="U135">SUMPRODUCT(--($C$71:U$71&gt;U$104-'Operation Life Time'!$D$5),ET_Cost_of_ELCgen_InvestmentCos!$C102:'ET_Cost_of_ELCgen_InvestmentCos'!U102)*'Operation Life Time'!$E35</f>
        <v>0</v>
      </c>
      <c r="V135" s="7" cm="1">
        <f t="array" ref="V135">SUMPRODUCT(--($C$71:V$71&gt;V$104-'Operation Life Time'!$D$5),ET_Cost_of_ELCgen_InvestmentCos!$C102:'ET_Cost_of_ELCgen_InvestmentCos'!V102)*'Operation Life Time'!$E35</f>
        <v>0</v>
      </c>
      <c r="W135" s="7" cm="1">
        <f t="array" ref="W135">SUMPRODUCT(--($C$71:W$71&gt;W$104-'Operation Life Time'!$D$5),ET_Cost_of_ELCgen_InvestmentCos!$C102:'ET_Cost_of_ELCgen_InvestmentCos'!W102)*'Operation Life Time'!$E35</f>
        <v>0</v>
      </c>
      <c r="X135" s="7" cm="1">
        <f t="array" ref="X135">SUMPRODUCT(--($C$71:X$71&gt;X$104-'Operation Life Time'!$D$5),ET_Cost_of_ELCgen_InvestmentCos!$C102:'ET_Cost_of_ELCgen_InvestmentCos'!X102)*'Operation Life Time'!$E35</f>
        <v>0</v>
      </c>
      <c r="Y135" s="7" cm="1">
        <f t="array" ref="Y135">SUMPRODUCT(--($C$71:Y$71&gt;Y$104-'Operation Life Time'!$D$5),ET_Cost_of_ELCgen_InvestmentCos!$C102:'ET_Cost_of_ELCgen_InvestmentCos'!Y102)*'Operation Life Time'!$E35</f>
        <v>0</v>
      </c>
      <c r="Z135" s="7" cm="1">
        <f t="array" ref="Z135">SUMPRODUCT(--($C$71:Z$71&gt;Z$104-'Operation Life Time'!$D$5),ET_Cost_of_ELCgen_InvestmentCos!$C102:'ET_Cost_of_ELCgen_InvestmentCos'!Z102)*'Operation Life Time'!$E35</f>
        <v>0</v>
      </c>
      <c r="AA135" s="7" cm="1">
        <f t="array" ref="AA135">SUMPRODUCT(--($C$71:AA$71&gt;AA$104-'Operation Life Time'!$D$5),ET_Cost_of_ELCgen_InvestmentCos!$C102:'ET_Cost_of_ELCgen_InvestmentCos'!AA102)*'Operation Life Time'!$E35</f>
        <v>0</v>
      </c>
      <c r="AB135" s="7" cm="1">
        <f t="array" ref="AB135">SUMPRODUCT(--($C$71:AB$71&gt;AB$104-'Operation Life Time'!$D$5),ET_Cost_of_ELCgen_InvestmentCos!$C102:'ET_Cost_of_ELCgen_InvestmentCos'!AB102)*'Operation Life Time'!$E35</f>
        <v>0</v>
      </c>
      <c r="AC135" s="7" cm="1">
        <f t="array" ref="AC135">SUMPRODUCT(--($C$71:AC$71&gt;AC$104-'Operation Life Time'!$D$5),ET_Cost_of_ELCgen_InvestmentCos!$C102:'ET_Cost_of_ELCgen_InvestmentCos'!AC102)*'Operation Life Time'!$E35</f>
        <v>0</v>
      </c>
      <c r="AD135" s="7" cm="1">
        <f t="array" ref="AD135">SUMPRODUCT(--($C$71:AD$71&gt;AD$104-'Operation Life Time'!$D$5),ET_Cost_of_ELCgen_InvestmentCos!$C102:'ET_Cost_of_ELCgen_InvestmentCos'!AD102)*'Operation Life Time'!$E35</f>
        <v>0</v>
      </c>
      <c r="AE135" s="7" cm="1">
        <f t="array" ref="AE135">SUMPRODUCT(--($C$71:AE$71&gt;AE$104-'Operation Life Time'!$D$5),ET_Cost_of_ELCgen_InvestmentCos!$C102:'ET_Cost_of_ELCgen_InvestmentCos'!AE102)*'Operation Life Time'!$E35</f>
        <v>0</v>
      </c>
      <c r="AF135" s="7" cm="1">
        <f t="array" ref="AF135">SUMPRODUCT(--($C$71:AF$71&gt;AF$104-'Operation Life Time'!$D$5),ET_Cost_of_ELCgen_InvestmentCos!$C102:'ET_Cost_of_ELCgen_InvestmentCos'!AF102)*'Operation Life Time'!$E35</f>
        <v>0</v>
      </c>
      <c r="AG135" s="7" cm="1">
        <f t="array" ref="AG135">SUMPRODUCT(--($C$71:AG$71&gt;AG$104-'Operation Life Time'!$D$5),ET_Cost_of_ELCgen_InvestmentCos!$C102:'ET_Cost_of_ELCgen_InvestmentCos'!AG102)*'Operation Life Time'!$E35</f>
        <v>0</v>
      </c>
      <c r="AH135" s="7" cm="1">
        <f t="array" ref="AH135">SUMPRODUCT(--($C$71:AH$71&gt;AH$104-'Operation Life Time'!$D$5),ET_Cost_of_ELCgen_InvestmentCos!$C102:'ET_Cost_of_ELCgen_InvestmentCos'!AH102)*'Operation Life Time'!$E35</f>
        <v>0</v>
      </c>
    </row>
    <row r="136" spans="1:34" x14ac:dyDescent="0.3">
      <c r="A136" s="1" t="s">
        <v>48</v>
      </c>
      <c r="B136" s="1" t="s">
        <v>104</v>
      </c>
      <c r="C136" s="7">
        <f>C103*'Operation Life Time'!$E36</f>
        <v>0</v>
      </c>
      <c r="D136" s="7" cm="1">
        <f t="array" ref="D136">SUMPRODUCT(--($C$71:D$71&gt;D$104-'Operation Life Time'!$D$5),ET_Cost_of_ELCgen_InvestmentCos!$C103:'ET_Cost_of_ELCgen_InvestmentCos'!D103)*'Operation Life Time'!$E36</f>
        <v>0</v>
      </c>
      <c r="E136" s="7" cm="1">
        <f t="array" ref="E136">SUMPRODUCT(--($C$71:E$71&gt;E$104-'Operation Life Time'!$D$5),ET_Cost_of_ELCgen_InvestmentCos!$C103:'ET_Cost_of_ELCgen_InvestmentCos'!E103)*'Operation Life Time'!$E36</f>
        <v>0</v>
      </c>
      <c r="F136" s="7" cm="1">
        <f t="array" ref="F136">SUMPRODUCT(--($C$71:F$71&gt;F$104-'Operation Life Time'!$D$5),ET_Cost_of_ELCgen_InvestmentCos!$C103:'ET_Cost_of_ELCgen_InvestmentCos'!F103)*'Operation Life Time'!$E36</f>
        <v>0</v>
      </c>
      <c r="G136" s="7" cm="1">
        <f t="array" ref="G136">SUMPRODUCT(--($C$71:G$71&gt;G$104-'Operation Life Time'!$D$5),ET_Cost_of_ELCgen_InvestmentCos!$C103:'ET_Cost_of_ELCgen_InvestmentCos'!G103)*'Operation Life Time'!$E36</f>
        <v>0</v>
      </c>
      <c r="H136" s="7" cm="1">
        <f t="array" ref="H136">SUMPRODUCT(--($C$71:H$71&gt;H$104-'Operation Life Time'!$D$5),ET_Cost_of_ELCgen_InvestmentCos!$C103:'ET_Cost_of_ELCgen_InvestmentCos'!H103)*'Operation Life Time'!$E36</f>
        <v>0</v>
      </c>
      <c r="I136" s="7" cm="1">
        <f t="array" ref="I136">SUMPRODUCT(--($C$71:I$71&gt;I$104-'Operation Life Time'!$D$5),ET_Cost_of_ELCgen_InvestmentCos!$C103:'ET_Cost_of_ELCgen_InvestmentCos'!I103)*'Operation Life Time'!$E36</f>
        <v>0</v>
      </c>
      <c r="J136" s="7" cm="1">
        <f t="array" ref="J136">SUMPRODUCT(--($C$71:J$71&gt;J$104-'Operation Life Time'!$D$5),ET_Cost_of_ELCgen_InvestmentCos!$C103:'ET_Cost_of_ELCgen_InvestmentCos'!J103)*'Operation Life Time'!$E36</f>
        <v>0</v>
      </c>
      <c r="K136" s="7" cm="1">
        <f t="array" ref="K136">SUMPRODUCT(--($C$71:K$71&gt;K$104-'Operation Life Time'!$D$5),ET_Cost_of_ELCgen_InvestmentCos!$C103:'ET_Cost_of_ELCgen_InvestmentCos'!K103)*'Operation Life Time'!$E36</f>
        <v>0</v>
      </c>
      <c r="L136" s="7" cm="1">
        <f t="array" ref="L136">SUMPRODUCT(--($C$71:L$71&gt;L$104-'Operation Life Time'!$D$5),ET_Cost_of_ELCgen_InvestmentCos!$C103:'ET_Cost_of_ELCgen_InvestmentCos'!L103)*'Operation Life Time'!$E36</f>
        <v>0</v>
      </c>
      <c r="M136" s="7" cm="1">
        <f t="array" ref="M136">SUMPRODUCT(--($C$71:M$71&gt;M$104-'Operation Life Time'!$D$5),ET_Cost_of_ELCgen_InvestmentCos!$C103:'ET_Cost_of_ELCgen_InvestmentCos'!M103)*'Operation Life Time'!$E36</f>
        <v>0</v>
      </c>
      <c r="N136" s="7" cm="1">
        <f t="array" ref="N136">SUMPRODUCT(--($C$71:N$71&gt;N$104-'Operation Life Time'!$D$5),ET_Cost_of_ELCgen_InvestmentCos!$C103:'ET_Cost_of_ELCgen_InvestmentCos'!N103)*'Operation Life Time'!$E36</f>
        <v>0</v>
      </c>
      <c r="O136" s="7" cm="1">
        <f t="array" ref="O136">SUMPRODUCT(--($C$71:O$71&gt;O$104-'Operation Life Time'!$D$5),ET_Cost_of_ELCgen_InvestmentCos!$C103:'ET_Cost_of_ELCgen_InvestmentCos'!O103)*'Operation Life Time'!$E36</f>
        <v>0</v>
      </c>
      <c r="P136" s="7" cm="1">
        <f t="array" ref="P136">SUMPRODUCT(--($C$71:P$71&gt;P$104-'Operation Life Time'!$D$5),ET_Cost_of_ELCgen_InvestmentCos!$C103:'ET_Cost_of_ELCgen_InvestmentCos'!P103)*'Operation Life Time'!$E36</f>
        <v>0</v>
      </c>
      <c r="Q136" s="7" cm="1">
        <f t="array" ref="Q136">SUMPRODUCT(--($C$71:Q$71&gt;Q$104-'Operation Life Time'!$D$5),ET_Cost_of_ELCgen_InvestmentCos!$C103:'ET_Cost_of_ELCgen_InvestmentCos'!Q103)*'Operation Life Time'!$E36</f>
        <v>0</v>
      </c>
      <c r="R136" s="7" cm="1">
        <f t="array" ref="R136">SUMPRODUCT(--($C$71:R$71&gt;R$104-'Operation Life Time'!$D$5),ET_Cost_of_ELCgen_InvestmentCos!$C103:'ET_Cost_of_ELCgen_InvestmentCos'!R103)*'Operation Life Time'!$E36</f>
        <v>0</v>
      </c>
      <c r="S136" s="7" cm="1">
        <f t="array" ref="S136">SUMPRODUCT(--($C$71:S$71&gt;S$104-'Operation Life Time'!$D$5),ET_Cost_of_ELCgen_InvestmentCos!$C103:'ET_Cost_of_ELCgen_InvestmentCos'!S103)*'Operation Life Time'!$E36</f>
        <v>0</v>
      </c>
      <c r="T136" s="7" cm="1">
        <f t="array" ref="T136">SUMPRODUCT(--($C$71:T$71&gt;T$104-'Operation Life Time'!$D$5),ET_Cost_of_ELCgen_InvestmentCos!$C103:'ET_Cost_of_ELCgen_InvestmentCos'!T103)*'Operation Life Time'!$E36</f>
        <v>0</v>
      </c>
      <c r="U136" s="7" cm="1">
        <f t="array" ref="U136">SUMPRODUCT(--($C$71:U$71&gt;U$104-'Operation Life Time'!$D$5),ET_Cost_of_ELCgen_InvestmentCos!$C103:'ET_Cost_of_ELCgen_InvestmentCos'!U103)*'Operation Life Time'!$E36</f>
        <v>0</v>
      </c>
      <c r="V136" s="7" cm="1">
        <f t="array" ref="V136">SUMPRODUCT(--($C$71:V$71&gt;V$104-'Operation Life Time'!$D$5),ET_Cost_of_ELCgen_InvestmentCos!$C103:'ET_Cost_of_ELCgen_InvestmentCos'!V103)*'Operation Life Time'!$E36</f>
        <v>0</v>
      </c>
      <c r="W136" s="7" cm="1">
        <f t="array" ref="W136">SUMPRODUCT(--($C$71:W$71&gt;W$104-'Operation Life Time'!$D$5),ET_Cost_of_ELCgen_InvestmentCos!$C103:'ET_Cost_of_ELCgen_InvestmentCos'!W103)*'Operation Life Time'!$E36</f>
        <v>0</v>
      </c>
      <c r="X136" s="7" cm="1">
        <f t="array" ref="X136">SUMPRODUCT(--($C$71:X$71&gt;X$104-'Operation Life Time'!$D$5),ET_Cost_of_ELCgen_InvestmentCos!$C103:'ET_Cost_of_ELCgen_InvestmentCos'!X103)*'Operation Life Time'!$E36</f>
        <v>0</v>
      </c>
      <c r="Y136" s="7" cm="1">
        <f t="array" ref="Y136">SUMPRODUCT(--($C$71:Y$71&gt;Y$104-'Operation Life Time'!$D$5),ET_Cost_of_ELCgen_InvestmentCos!$C103:'ET_Cost_of_ELCgen_InvestmentCos'!Y103)*'Operation Life Time'!$E36</f>
        <v>0</v>
      </c>
      <c r="Z136" s="7" cm="1">
        <f t="array" ref="Z136">SUMPRODUCT(--($C$71:Z$71&gt;Z$104-'Operation Life Time'!$D$5),ET_Cost_of_ELCgen_InvestmentCos!$C103:'ET_Cost_of_ELCgen_InvestmentCos'!Z103)*'Operation Life Time'!$E36</f>
        <v>0</v>
      </c>
      <c r="AA136" s="7" cm="1">
        <f t="array" ref="AA136">SUMPRODUCT(--($C$71:AA$71&gt;AA$104-'Operation Life Time'!$D$5),ET_Cost_of_ELCgen_InvestmentCos!$C103:'ET_Cost_of_ELCgen_InvestmentCos'!AA103)*'Operation Life Time'!$E36</f>
        <v>0</v>
      </c>
      <c r="AB136" s="7" cm="1">
        <f t="array" ref="AB136">SUMPRODUCT(--($C$71:AB$71&gt;AB$104-'Operation Life Time'!$D$5),ET_Cost_of_ELCgen_InvestmentCos!$C103:'ET_Cost_of_ELCgen_InvestmentCos'!AB103)*'Operation Life Time'!$E36</f>
        <v>0</v>
      </c>
      <c r="AC136" s="7" cm="1">
        <f t="array" ref="AC136">SUMPRODUCT(--($C$71:AC$71&gt;AC$104-'Operation Life Time'!$D$5),ET_Cost_of_ELCgen_InvestmentCos!$C103:'ET_Cost_of_ELCgen_InvestmentCos'!AC103)*'Operation Life Time'!$E36</f>
        <v>0</v>
      </c>
      <c r="AD136" s="7" cm="1">
        <f t="array" ref="AD136">SUMPRODUCT(--($C$71:AD$71&gt;AD$104-'Operation Life Time'!$D$5),ET_Cost_of_ELCgen_InvestmentCos!$C103:'ET_Cost_of_ELCgen_InvestmentCos'!AD103)*'Operation Life Time'!$E36</f>
        <v>0</v>
      </c>
      <c r="AE136" s="7" cm="1">
        <f t="array" ref="AE136">SUMPRODUCT(--($C$71:AE$71&gt;AE$104-'Operation Life Time'!$D$5),ET_Cost_of_ELCgen_InvestmentCos!$C103:'ET_Cost_of_ELCgen_InvestmentCos'!AE103)*'Operation Life Time'!$E36</f>
        <v>0</v>
      </c>
      <c r="AF136" s="7" cm="1">
        <f t="array" ref="AF136">SUMPRODUCT(--($C$71:AF$71&gt;AF$104-'Operation Life Time'!$D$5),ET_Cost_of_ELCgen_InvestmentCos!$C103:'ET_Cost_of_ELCgen_InvestmentCos'!AF103)*'Operation Life Time'!$E36</f>
        <v>0</v>
      </c>
      <c r="AG136" s="7" cm="1">
        <f t="array" ref="AG136">SUMPRODUCT(--($C$71:AG$71&gt;AG$104-'Operation Life Time'!$D$5),ET_Cost_of_ELCgen_InvestmentCos!$C103:'ET_Cost_of_ELCgen_InvestmentCos'!AG103)*'Operation Life Time'!$E36</f>
        <v>0</v>
      </c>
      <c r="AH136" s="7" cm="1">
        <f t="array" ref="AH136">SUMPRODUCT(--($C$71:AH$71&gt;AH$104-'Operation Life Time'!$D$5),ET_Cost_of_ELCgen_InvestmentCos!$C103:'ET_Cost_of_ELCgen_InvestmentCos'!AH103)*'Operation Life Time'!$E36</f>
        <v>0</v>
      </c>
    </row>
    <row r="137" spans="1:3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0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" thickBot="1" x14ac:dyDescent="0.35">
      <c r="A139" s="2" t="s">
        <v>15</v>
      </c>
      <c r="B139" s="23"/>
      <c r="C139" s="9">
        <v>2019</v>
      </c>
      <c r="D139" s="9">
        <v>2020</v>
      </c>
      <c r="E139" s="9">
        <v>2021</v>
      </c>
      <c r="F139" s="9">
        <v>2022</v>
      </c>
      <c r="G139" s="9">
        <v>2023</v>
      </c>
      <c r="H139" s="9">
        <v>2024</v>
      </c>
      <c r="I139" s="9">
        <v>2025</v>
      </c>
      <c r="J139" s="9">
        <v>2026</v>
      </c>
      <c r="K139" s="9">
        <v>2027</v>
      </c>
      <c r="L139" s="9">
        <v>2028</v>
      </c>
      <c r="M139" s="9">
        <v>2029</v>
      </c>
      <c r="N139" s="9">
        <v>2030</v>
      </c>
      <c r="O139" s="9">
        <v>2031</v>
      </c>
      <c r="P139" s="9">
        <v>2032</v>
      </c>
      <c r="Q139" s="9">
        <v>2033</v>
      </c>
      <c r="R139" s="9">
        <v>2034</v>
      </c>
      <c r="S139" s="9">
        <v>2035</v>
      </c>
      <c r="T139" s="9">
        <v>2036</v>
      </c>
      <c r="U139" s="9">
        <v>2037</v>
      </c>
      <c r="V139" s="9">
        <v>2038</v>
      </c>
      <c r="W139" s="9">
        <v>2039</v>
      </c>
      <c r="X139" s="9">
        <v>2040</v>
      </c>
      <c r="Y139" s="9">
        <v>2041</v>
      </c>
      <c r="Z139" s="9">
        <v>2042</v>
      </c>
      <c r="AA139" s="9">
        <v>2043</v>
      </c>
      <c r="AB139" s="9">
        <v>2044</v>
      </c>
      <c r="AC139" s="9">
        <v>2045</v>
      </c>
      <c r="AD139" s="9">
        <v>2046</v>
      </c>
      <c r="AE139" s="9">
        <v>2047</v>
      </c>
      <c r="AF139" s="9">
        <v>2048</v>
      </c>
      <c r="AG139" s="9">
        <v>2049</v>
      </c>
      <c r="AH139" s="9">
        <v>2050</v>
      </c>
    </row>
    <row r="140" spans="1:34" x14ac:dyDescent="0.3">
      <c r="A140" s="1" t="s">
        <v>23</v>
      </c>
      <c r="B140" s="1" t="s">
        <v>94</v>
      </c>
      <c r="C140" s="8">
        <f>AnnualProduction!C2</f>
        <v>30.048000000000027</v>
      </c>
      <c r="D140" s="8">
        <f>AnnualProduction!D2</f>
        <v>30.143999999999988</v>
      </c>
      <c r="E140" s="8">
        <f>AnnualProduction!E2</f>
        <v>30.527999999999999</v>
      </c>
      <c r="F140" s="8">
        <f>AnnualProduction!F2</f>
        <v>31.007999999999999</v>
      </c>
      <c r="G140" s="8">
        <f>AnnualProduction!G2</f>
        <v>31.391999999999992</v>
      </c>
      <c r="H140" s="8">
        <f>AnnualProduction!H2</f>
        <v>31.776000000000007</v>
      </c>
      <c r="I140" s="8">
        <f>AnnualProduction!I2</f>
        <v>32.256000000000007</v>
      </c>
      <c r="J140" s="8">
        <f>AnnualProduction!J2</f>
        <v>27.744000000000007</v>
      </c>
      <c r="K140" s="8">
        <f>AnnualProduction!K2</f>
        <v>23.231999999999992</v>
      </c>
      <c r="L140" s="8">
        <f>AnnualProduction!L2</f>
        <v>18.816000000000003</v>
      </c>
      <c r="M140" s="8">
        <f>AnnualProduction!M2</f>
        <v>14.304000000000006</v>
      </c>
      <c r="N140" s="8">
        <f>AnnualProduction!N2</f>
        <v>9.8880000000000017</v>
      </c>
      <c r="O140" s="8">
        <f>AnnualProduction!O2</f>
        <v>9.4079999999999977</v>
      </c>
      <c r="P140" s="8">
        <f>AnnualProduction!P2</f>
        <v>9.0239999999999974</v>
      </c>
      <c r="Q140" s="8">
        <f>AnnualProduction!Q2</f>
        <v>8.5439999999999987</v>
      </c>
      <c r="R140" s="8">
        <f>AnnualProduction!R2</f>
        <v>8.1600000000000055</v>
      </c>
      <c r="S140" s="8">
        <f>AnnualProduction!S2</f>
        <v>7.7760000000000087</v>
      </c>
      <c r="T140" s="8">
        <f>AnnualProduction!T2</f>
        <v>6.0418588331078977</v>
      </c>
      <c r="U140" s="8">
        <f>AnnualProduction!U2</f>
        <v>4.9500397498228654</v>
      </c>
      <c r="V140" s="8">
        <f>AnnualProduction!V2</f>
        <v>4.1238036921095</v>
      </c>
      <c r="W140" s="8">
        <f>AnnualProduction!W2</f>
        <v>3.8949605964573202</v>
      </c>
      <c r="X140" s="8">
        <f>AnnualProduction!X2</f>
        <v>4.0508567008051601</v>
      </c>
      <c r="Y140" s="8">
        <f>AnnualProduction!Y2</f>
        <v>4.3769436573269003</v>
      </c>
      <c r="Z140" s="8">
        <f>AnnualProduction!Z2</f>
        <v>4.6534385463446064</v>
      </c>
      <c r="AA140" s="8">
        <f>AnnualProduction!AA2</f>
        <v>4.9577863724315598</v>
      </c>
      <c r="AB140" s="8">
        <f>AnnualProduction!AB2</f>
        <v>5.7186559376489647</v>
      </c>
      <c r="AC140" s="8">
        <f>AnnualProduction!AC2</f>
        <v>6.0230037637359164</v>
      </c>
      <c r="AD140" s="8">
        <f>AnnualProduction!AD2</f>
        <v>6.3273515898228663</v>
      </c>
      <c r="AE140" s="8">
        <f>AnnualProduction!AE2</f>
        <v>5.7486914159098266</v>
      </c>
      <c r="AF140" s="8">
        <f>AnnualProduction!AF2</f>
        <v>5.4923474059130513</v>
      </c>
      <c r="AG140" s="8">
        <f>AnnualProduction!AG2</f>
        <v>9.7507329579130424</v>
      </c>
      <c r="AH140" s="8">
        <f>AnnualProduction!AH2</f>
        <v>9.784212129391296</v>
      </c>
    </row>
    <row r="141" spans="1:34" x14ac:dyDescent="0.3">
      <c r="A141" s="1" t="s">
        <v>88</v>
      </c>
      <c r="B141" s="1" t="s">
        <v>155</v>
      </c>
      <c r="C141" s="8">
        <f>AnnualProduction!C3</f>
        <v>0</v>
      </c>
      <c r="D141" s="8">
        <f>AnnualProduction!D3</f>
        <v>0</v>
      </c>
      <c r="E141" s="8">
        <f>AnnualProduction!E3</f>
        <v>0</v>
      </c>
      <c r="F141" s="8">
        <f>AnnualProduction!F3</f>
        <v>0</v>
      </c>
      <c r="G141" s="8">
        <f>AnnualProduction!G3</f>
        <v>0</v>
      </c>
      <c r="H141" s="8">
        <f>AnnualProduction!H3</f>
        <v>0</v>
      </c>
      <c r="I141" s="8">
        <f>AnnualProduction!I3</f>
        <v>0</v>
      </c>
      <c r="J141" s="8">
        <f>AnnualProduction!J3</f>
        <v>0</v>
      </c>
      <c r="K141" s="8">
        <f>AnnualProduction!K3</f>
        <v>0</v>
      </c>
      <c r="L141" s="8">
        <f>AnnualProduction!L3</f>
        <v>0</v>
      </c>
      <c r="M141" s="8">
        <f>AnnualProduction!M3</f>
        <v>0</v>
      </c>
      <c r="N141" s="8">
        <f>AnnualProduction!N3</f>
        <v>0</v>
      </c>
      <c r="O141" s="8">
        <f>AnnualProduction!O3</f>
        <v>0</v>
      </c>
      <c r="P141" s="8">
        <f>AnnualProduction!P3</f>
        <v>0</v>
      </c>
      <c r="Q141" s="8">
        <f>AnnualProduction!Q3</f>
        <v>0</v>
      </c>
      <c r="R141" s="8">
        <f>AnnualProduction!R3</f>
        <v>0</v>
      </c>
      <c r="S141" s="8">
        <f>AnnualProduction!S3</f>
        <v>0</v>
      </c>
      <c r="T141" s="8">
        <f>AnnualProduction!T3</f>
        <v>0</v>
      </c>
      <c r="U141" s="8">
        <f>AnnualProduction!U3</f>
        <v>0</v>
      </c>
      <c r="V141" s="8">
        <f>AnnualProduction!V3</f>
        <v>0</v>
      </c>
      <c r="W141" s="8">
        <f>AnnualProduction!W3</f>
        <v>0</v>
      </c>
      <c r="X141" s="8">
        <f>AnnualProduction!X3</f>
        <v>0</v>
      </c>
      <c r="Y141" s="8">
        <f>AnnualProduction!Y3</f>
        <v>0</v>
      </c>
      <c r="Z141" s="8">
        <f>AnnualProduction!Z3</f>
        <v>0</v>
      </c>
      <c r="AA141" s="8">
        <f>AnnualProduction!AA3</f>
        <v>0</v>
      </c>
      <c r="AB141" s="8">
        <f>AnnualProduction!AB3</f>
        <v>0</v>
      </c>
      <c r="AC141" s="8">
        <f>AnnualProduction!AC3</f>
        <v>0</v>
      </c>
      <c r="AD141" s="8">
        <f>AnnualProduction!AD3</f>
        <v>0</v>
      </c>
      <c r="AE141" s="8">
        <f>AnnualProduction!AE3</f>
        <v>0</v>
      </c>
      <c r="AF141" s="8">
        <f>AnnualProduction!AF3</f>
        <v>0</v>
      </c>
      <c r="AG141" s="8">
        <f>AnnualProduction!AG3</f>
        <v>0</v>
      </c>
      <c r="AH141" s="8">
        <f>AnnualProduction!AH3</f>
        <v>0</v>
      </c>
    </row>
    <row r="142" spans="1:34" x14ac:dyDescent="0.3">
      <c r="A142" s="1" t="s">
        <v>89</v>
      </c>
      <c r="B142" s="1" t="s">
        <v>95</v>
      </c>
      <c r="C142" s="8">
        <f>AnnualProduction!C4</f>
        <v>0</v>
      </c>
      <c r="D142" s="8">
        <f>AnnualProduction!D4</f>
        <v>0</v>
      </c>
      <c r="E142" s="8">
        <f>AnnualProduction!E4</f>
        <v>0</v>
      </c>
      <c r="F142" s="8">
        <f>AnnualProduction!F4</f>
        <v>0</v>
      </c>
      <c r="G142" s="8">
        <f>AnnualProduction!G4</f>
        <v>0</v>
      </c>
      <c r="H142" s="8">
        <f>AnnualProduction!H4</f>
        <v>0</v>
      </c>
      <c r="I142" s="8">
        <f>AnnualProduction!I4</f>
        <v>0</v>
      </c>
      <c r="J142" s="8">
        <f>AnnualProduction!J4</f>
        <v>0</v>
      </c>
      <c r="K142" s="8">
        <f>AnnualProduction!K4</f>
        <v>0</v>
      </c>
      <c r="L142" s="8">
        <f>AnnualProduction!L4</f>
        <v>0</v>
      </c>
      <c r="M142" s="8">
        <f>AnnualProduction!M4</f>
        <v>0</v>
      </c>
      <c r="N142" s="8">
        <f>AnnualProduction!N4</f>
        <v>0</v>
      </c>
      <c r="O142" s="8">
        <f>AnnualProduction!O4</f>
        <v>0</v>
      </c>
      <c r="P142" s="8">
        <f>AnnualProduction!P4</f>
        <v>0</v>
      </c>
      <c r="Q142" s="8">
        <f>AnnualProduction!Q4</f>
        <v>0</v>
      </c>
      <c r="R142" s="8">
        <f>AnnualProduction!R4</f>
        <v>0</v>
      </c>
      <c r="S142" s="8">
        <f>AnnualProduction!S4</f>
        <v>3.346048496489531</v>
      </c>
      <c r="T142" s="8">
        <f>AnnualProduction!T4</f>
        <v>4.4957721600000022</v>
      </c>
      <c r="U142" s="8">
        <f>AnnualProduction!U4</f>
        <v>4.4957721600000022</v>
      </c>
      <c r="V142" s="8">
        <f>AnnualProduction!V4</f>
        <v>4.4957721600000022</v>
      </c>
      <c r="W142" s="8">
        <f>AnnualProduction!W4</f>
        <v>4.4957721600000022</v>
      </c>
      <c r="X142" s="8">
        <f>AnnualProduction!X4</f>
        <v>4.4957721600000022</v>
      </c>
      <c r="Y142" s="8">
        <f>AnnualProduction!Y4</f>
        <v>4.4957721600000022</v>
      </c>
      <c r="Z142" s="8">
        <f>AnnualProduction!Z4</f>
        <v>4.4957721600000022</v>
      </c>
      <c r="AA142" s="8">
        <f>AnnualProduction!AA4</f>
        <v>4.4957721600000022</v>
      </c>
      <c r="AB142" s="8">
        <f>AnnualProduction!AB4</f>
        <v>4.4957721600000022</v>
      </c>
      <c r="AC142" s="8">
        <f>AnnualProduction!AC4</f>
        <v>4.4957721600000022</v>
      </c>
      <c r="AD142" s="8">
        <f>AnnualProduction!AD4</f>
        <v>4.4957721600000022</v>
      </c>
      <c r="AE142" s="8">
        <f>AnnualProduction!AE4</f>
        <v>4.4957721600000022</v>
      </c>
      <c r="AF142" s="8">
        <f>AnnualProduction!AF4</f>
        <v>4.4957721600000022</v>
      </c>
      <c r="AG142" s="8">
        <f>AnnualProduction!AG4</f>
        <v>4.4957721600000022</v>
      </c>
      <c r="AH142" s="8">
        <f>AnnualProduction!AH4</f>
        <v>4.4957721600000022</v>
      </c>
    </row>
    <row r="143" spans="1:34" x14ac:dyDescent="0.3">
      <c r="A143" s="1" t="s">
        <v>90</v>
      </c>
      <c r="B143" s="1" t="s">
        <v>96</v>
      </c>
      <c r="C143" s="8">
        <f>AnnualProduction!C5</f>
        <v>0</v>
      </c>
      <c r="D143" s="8">
        <f>AnnualProduction!D5</f>
        <v>0</v>
      </c>
      <c r="E143" s="8">
        <f>AnnualProduction!E5</f>
        <v>0</v>
      </c>
      <c r="F143" s="8">
        <f>AnnualProduction!F5</f>
        <v>0</v>
      </c>
      <c r="G143" s="8">
        <f>AnnualProduction!G5</f>
        <v>0</v>
      </c>
      <c r="H143" s="8">
        <f>AnnualProduction!H5</f>
        <v>0</v>
      </c>
      <c r="I143" s="8">
        <f>AnnualProduction!I5</f>
        <v>0</v>
      </c>
      <c r="J143" s="8">
        <f>AnnualProduction!J5</f>
        <v>0</v>
      </c>
      <c r="K143" s="8">
        <f>AnnualProduction!K5</f>
        <v>0</v>
      </c>
      <c r="L143" s="8">
        <f>AnnualProduction!L5</f>
        <v>0</v>
      </c>
      <c r="M143" s="8">
        <f>AnnualProduction!M5</f>
        <v>0</v>
      </c>
      <c r="N143" s="8">
        <f>AnnualProduction!N5</f>
        <v>0</v>
      </c>
      <c r="O143" s="8">
        <f>AnnualProduction!O5</f>
        <v>0</v>
      </c>
      <c r="P143" s="8">
        <f>AnnualProduction!P5</f>
        <v>0</v>
      </c>
      <c r="Q143" s="8">
        <f>AnnualProduction!Q5</f>
        <v>0</v>
      </c>
      <c r="R143" s="8">
        <f>AnnualProduction!R5</f>
        <v>0</v>
      </c>
      <c r="S143" s="8">
        <f>AnnualProduction!S5</f>
        <v>0.86286427228341511</v>
      </c>
      <c r="T143" s="8">
        <f>AnnualProduction!T5</f>
        <v>1.0828338966260891</v>
      </c>
      <c r="U143" s="8">
        <f>AnnualProduction!U5</f>
        <v>1.0828338966260891</v>
      </c>
      <c r="V143" s="8">
        <f>AnnualProduction!V5</f>
        <v>1.0828338966260891</v>
      </c>
      <c r="W143" s="8">
        <f>AnnualProduction!W5</f>
        <v>1.0828338966260893</v>
      </c>
      <c r="X143" s="8">
        <f>AnnualProduction!X5</f>
        <v>1.0828338966260893</v>
      </c>
      <c r="Y143" s="8">
        <f>AnnualProduction!Y5</f>
        <v>1.0828338966260893</v>
      </c>
      <c r="Z143" s="8">
        <f>AnnualProduction!Z5</f>
        <v>1.0828338966260831</v>
      </c>
      <c r="AA143" s="8">
        <f>AnnualProduction!AA5</f>
        <v>1.0828338966260891</v>
      </c>
      <c r="AB143" s="8">
        <f>AnnualProduction!AB5</f>
        <v>1.0828338966260891</v>
      </c>
      <c r="AC143" s="8">
        <f>AnnualProduction!AC5</f>
        <v>1.0828338966260891</v>
      </c>
      <c r="AD143" s="8">
        <f>AnnualProduction!AD5</f>
        <v>1.0828338966260891</v>
      </c>
      <c r="AE143" s="8">
        <f>AnnualProduction!AE5</f>
        <v>6.702549096626095</v>
      </c>
      <c r="AF143" s="8">
        <f>AnnualProduction!AF5</f>
        <v>11.239430400000007</v>
      </c>
      <c r="AG143" s="8">
        <f>AnnualProduction!AG5</f>
        <v>11.239430400000009</v>
      </c>
      <c r="AH143" s="8">
        <f>AnnualProduction!AH5</f>
        <v>11.239430400000009</v>
      </c>
    </row>
    <row r="144" spans="1:34" x14ac:dyDescent="0.3">
      <c r="A144" s="1" t="s">
        <v>24</v>
      </c>
      <c r="B144" s="1" t="s">
        <v>54</v>
      </c>
      <c r="C144" s="8">
        <f>AnnualProduction!C6</f>
        <v>0</v>
      </c>
      <c r="D144" s="8">
        <f>AnnualProduction!D6</f>
        <v>0</v>
      </c>
      <c r="E144" s="8">
        <f>AnnualProduction!E6</f>
        <v>0</v>
      </c>
      <c r="F144" s="8">
        <f>AnnualProduction!F6</f>
        <v>0</v>
      </c>
      <c r="G144" s="8">
        <f>AnnualProduction!G6</f>
        <v>0</v>
      </c>
      <c r="H144" s="8">
        <f>AnnualProduction!H6</f>
        <v>0</v>
      </c>
      <c r="I144" s="8">
        <f>AnnualProduction!I6</f>
        <v>0</v>
      </c>
      <c r="J144" s="8">
        <f>AnnualProduction!J6</f>
        <v>0</v>
      </c>
      <c r="K144" s="8">
        <f>AnnualProduction!K6</f>
        <v>0</v>
      </c>
      <c r="L144" s="8">
        <f>AnnualProduction!L6</f>
        <v>0</v>
      </c>
      <c r="M144" s="8">
        <f>AnnualProduction!M6</f>
        <v>0</v>
      </c>
      <c r="N144" s="8">
        <f>AnnualProduction!N6</f>
        <v>0</v>
      </c>
      <c r="O144" s="8">
        <f>AnnualProduction!O6</f>
        <v>0</v>
      </c>
      <c r="P144" s="8">
        <f>AnnualProduction!P6</f>
        <v>0</v>
      </c>
      <c r="Q144" s="8">
        <f>AnnualProduction!Q6</f>
        <v>0</v>
      </c>
      <c r="R144" s="8">
        <f>AnnualProduction!R6</f>
        <v>0</v>
      </c>
      <c r="S144" s="8">
        <f>AnnualProduction!S6</f>
        <v>0</v>
      </c>
      <c r="T144" s="8">
        <f>AnnualProduction!T6</f>
        <v>7.7596208654649157</v>
      </c>
      <c r="U144" s="8">
        <f>AnnualProduction!U6</f>
        <v>9.0089151972218495</v>
      </c>
      <c r="V144" s="8">
        <f>AnnualProduction!V6</f>
        <v>8.8851850093931173</v>
      </c>
      <c r="W144" s="8">
        <f>AnnualProduction!W6</f>
        <v>7.91374081815834</v>
      </c>
      <c r="X144" s="8">
        <f>AnnualProduction!X6</f>
        <v>7.7292331598840098</v>
      </c>
      <c r="Y144" s="8">
        <f>AnnualProduction!Y6</f>
        <v>8.0553201164057402</v>
      </c>
      <c r="Z144" s="8">
        <f>AnnualProduction!Z6</f>
        <v>8.2727114207535895</v>
      </c>
      <c r="AA144" s="8">
        <f>AnnualProduction!AA6</f>
        <v>8.1434620294492248</v>
      </c>
      <c r="AB144" s="8">
        <f>AnnualProduction!AB6</f>
        <v>8.6795022033623006</v>
      </c>
      <c r="AC144" s="8">
        <f>AnnualProduction!AC6</f>
        <v>8.5238249859709896</v>
      </c>
      <c r="AD144" s="8">
        <f>AnnualProduction!AD6</f>
        <v>8.3681477685796803</v>
      </c>
      <c r="AE144" s="8">
        <f>AnnualProduction!AE6</f>
        <v>7.250622551188366</v>
      </c>
      <c r="AF144" s="8">
        <f>AnnualProduction!AF6</f>
        <v>6.2935202305957496</v>
      </c>
      <c r="AG144" s="8">
        <f>AnnualProduction!AG6</f>
        <v>11.001192364765178</v>
      </c>
      <c r="AH144" s="8">
        <f>AnnualProduction!AH6</f>
        <v>15.506828839999971</v>
      </c>
    </row>
    <row r="145" spans="1:34" x14ac:dyDescent="0.3">
      <c r="A145" s="1" t="s">
        <v>25</v>
      </c>
      <c r="B145" s="1" t="s">
        <v>55</v>
      </c>
      <c r="C145" s="8">
        <f>AnnualProduction!C7</f>
        <v>4.162021020748802</v>
      </c>
      <c r="D145" s="8">
        <f>AnnualProduction!D7</f>
        <v>4.6336687315776022</v>
      </c>
      <c r="E145" s="8">
        <f>AnnualProduction!E7</f>
        <v>5.0945153497920028</v>
      </c>
      <c r="F145" s="8">
        <f>AnnualProduction!F7</f>
        <v>15.121529660159998</v>
      </c>
      <c r="G145" s="8">
        <f>AnnualProduction!G7</f>
        <v>24.932522118240001</v>
      </c>
      <c r="H145" s="8">
        <f>AnnualProduction!H7</f>
        <v>34.527492724031994</v>
      </c>
      <c r="I145" s="8">
        <f>AnnualProduction!I7</f>
        <v>34.149454482528007</v>
      </c>
      <c r="J145" s="8">
        <f>AnnualProduction!J7</f>
        <v>33.771416241024028</v>
      </c>
      <c r="K145" s="8">
        <f>AnnualProduction!K7</f>
        <v>38.158368478491099</v>
      </c>
      <c r="L145" s="8">
        <f>AnnualProduction!L7</f>
        <v>37.72638694854593</v>
      </c>
      <c r="M145" s="8">
        <f>AnnualProduction!M7</f>
        <v>37.294405418600775</v>
      </c>
      <c r="N145" s="8">
        <f>AnnualProduction!N7</f>
        <v>33.631406610699081</v>
      </c>
      <c r="O145" s="8">
        <f>AnnualProduction!O7</f>
        <v>31.705544205356475</v>
      </c>
      <c r="P145" s="8">
        <f>AnnualProduction!P7</f>
        <v>25.151368140312972</v>
      </c>
      <c r="Q145" s="8">
        <f>AnnualProduction!Q7</f>
        <v>25.117361469078276</v>
      </c>
      <c r="R145" s="8">
        <f>AnnualProduction!R7</f>
        <v>25.030198380271312</v>
      </c>
      <c r="S145" s="8">
        <f>AnnualProduction!S7</f>
        <v>22.684310909724466</v>
      </c>
      <c r="T145" s="8">
        <f>AnnualProduction!T7</f>
        <v>52.999999999999979</v>
      </c>
      <c r="U145" s="8">
        <f>AnnualProduction!U7</f>
        <v>51.999999999999972</v>
      </c>
      <c r="V145" s="8">
        <f>AnnualProduction!V7</f>
        <v>51.999999999999986</v>
      </c>
      <c r="W145" s="8">
        <f>AnnualProduction!W7</f>
        <v>51.999999999999979</v>
      </c>
      <c r="X145" s="8">
        <f>AnnualProduction!X7</f>
        <v>51.999999999999979</v>
      </c>
      <c r="Y145" s="8">
        <f>AnnualProduction!Y7</f>
        <v>51.999999999999986</v>
      </c>
      <c r="Z145" s="8">
        <f>AnnualProduction!Z7</f>
        <v>51.999999999999979</v>
      </c>
      <c r="AA145" s="8">
        <f>AnnualProduction!AA7</f>
        <v>51.999999999999986</v>
      </c>
      <c r="AB145" s="8">
        <f>AnnualProduction!AB7</f>
        <v>51.999999999999986</v>
      </c>
      <c r="AC145" s="8">
        <f>AnnualProduction!AC7</f>
        <v>51.999999999999979</v>
      </c>
      <c r="AD145" s="8">
        <f>AnnualProduction!AD7</f>
        <v>51.999999999999993</v>
      </c>
      <c r="AE145" s="8">
        <f>AnnualProduction!AE7</f>
        <v>51.999999999999986</v>
      </c>
      <c r="AF145" s="8">
        <f>AnnualProduction!AF7</f>
        <v>51.999999999999986</v>
      </c>
      <c r="AG145" s="8">
        <f>AnnualProduction!AG7</f>
        <v>51.999999999999993</v>
      </c>
      <c r="AH145" s="8">
        <f>AnnualProduction!AH7</f>
        <v>52.000000000000021</v>
      </c>
    </row>
    <row r="146" spans="1:34" x14ac:dyDescent="0.3">
      <c r="A146" s="1" t="s">
        <v>26</v>
      </c>
      <c r="B146" s="1" t="s">
        <v>56</v>
      </c>
      <c r="C146" s="8">
        <f>AnnualProduction!C8</f>
        <v>0</v>
      </c>
      <c r="D146" s="8">
        <f>AnnualProduction!D8</f>
        <v>0</v>
      </c>
      <c r="E146" s="8">
        <f>AnnualProduction!E8</f>
        <v>52.696291830528075</v>
      </c>
      <c r="F146" s="8">
        <f>AnnualProduction!F8</f>
        <v>52.696291830528082</v>
      </c>
      <c r="G146" s="8">
        <f>AnnualProduction!G8</f>
        <v>0</v>
      </c>
      <c r="H146" s="8">
        <f>AnnualProduction!H8</f>
        <v>0</v>
      </c>
      <c r="I146" s="8">
        <f>AnnualProduction!I8</f>
        <v>0</v>
      </c>
      <c r="J146" s="8">
        <f>AnnualProduction!J8</f>
        <v>0</v>
      </c>
      <c r="K146" s="8">
        <f>AnnualProduction!K8</f>
        <v>0</v>
      </c>
      <c r="L146" s="8">
        <f>AnnualProduction!L8</f>
        <v>0</v>
      </c>
      <c r="M146" s="8">
        <f>AnnualProduction!M8</f>
        <v>0</v>
      </c>
      <c r="N146" s="8">
        <f>AnnualProduction!N8</f>
        <v>0</v>
      </c>
      <c r="O146" s="8">
        <f>AnnualProduction!O8</f>
        <v>0</v>
      </c>
      <c r="P146" s="8">
        <f>AnnualProduction!P8</f>
        <v>0</v>
      </c>
      <c r="Q146" s="8">
        <f>AnnualProduction!Q8</f>
        <v>0</v>
      </c>
      <c r="R146" s="8">
        <f>AnnualProduction!R8</f>
        <v>0</v>
      </c>
      <c r="S146" s="8">
        <f>AnnualProduction!S8</f>
        <v>0</v>
      </c>
      <c r="T146" s="8">
        <f>AnnualProduction!T8</f>
        <v>0</v>
      </c>
      <c r="U146" s="8">
        <f>AnnualProduction!U8</f>
        <v>0</v>
      </c>
      <c r="V146" s="8">
        <f>AnnualProduction!V8</f>
        <v>0</v>
      </c>
      <c r="W146" s="8">
        <f>AnnualProduction!W8</f>
        <v>0</v>
      </c>
      <c r="X146" s="8">
        <f>AnnualProduction!X8</f>
        <v>0</v>
      </c>
      <c r="Y146" s="8">
        <f>AnnualProduction!Y8</f>
        <v>0</v>
      </c>
      <c r="Z146" s="8">
        <f>AnnualProduction!Z8</f>
        <v>0</v>
      </c>
      <c r="AA146" s="8">
        <f>AnnualProduction!AA8</f>
        <v>0</v>
      </c>
      <c r="AB146" s="8">
        <f>AnnualProduction!AB8</f>
        <v>0</v>
      </c>
      <c r="AC146" s="8">
        <f>AnnualProduction!AC8</f>
        <v>0</v>
      </c>
      <c r="AD146" s="8">
        <f>AnnualProduction!AD8</f>
        <v>0</v>
      </c>
      <c r="AE146" s="8">
        <f>AnnualProduction!AE8</f>
        <v>0</v>
      </c>
      <c r="AF146" s="8">
        <f>AnnualProduction!AF8</f>
        <v>0</v>
      </c>
      <c r="AG146" s="8">
        <f>AnnualProduction!AG8</f>
        <v>0</v>
      </c>
      <c r="AH146" s="8">
        <f>AnnualProduction!AH8</f>
        <v>0</v>
      </c>
    </row>
    <row r="147" spans="1:34" x14ac:dyDescent="0.3">
      <c r="A147" s="1" t="s">
        <v>27</v>
      </c>
      <c r="B147" s="1" t="s">
        <v>57</v>
      </c>
      <c r="C147" s="8">
        <f>AnnualProduction!C9</f>
        <v>69.574392114835405</v>
      </c>
      <c r="D147" s="8">
        <f>AnnualProduction!D9</f>
        <v>43.697349170735819</v>
      </c>
      <c r="E147" s="8">
        <f>AnnualProduction!E9</f>
        <v>65.40000000000002</v>
      </c>
      <c r="F147" s="8">
        <f>AnnualProduction!F9</f>
        <v>65.399999999999991</v>
      </c>
      <c r="G147" s="8">
        <f>AnnualProduction!G9</f>
        <v>36.066861723024502</v>
      </c>
      <c r="H147" s="8">
        <f>AnnualProduction!H9</f>
        <v>2.9431030221355261</v>
      </c>
      <c r="I147" s="8">
        <f>AnnualProduction!I9</f>
        <v>0</v>
      </c>
      <c r="J147" s="8">
        <f>AnnualProduction!J9</f>
        <v>0</v>
      </c>
      <c r="K147" s="8">
        <f>AnnualProduction!K9</f>
        <v>0</v>
      </c>
      <c r="L147" s="8">
        <f>AnnualProduction!L9</f>
        <v>0</v>
      </c>
      <c r="M147" s="8">
        <f>AnnualProduction!M9</f>
        <v>0</v>
      </c>
      <c r="N147" s="8">
        <f>AnnualProduction!N9</f>
        <v>0</v>
      </c>
      <c r="O147" s="8">
        <f>AnnualProduction!O9</f>
        <v>0</v>
      </c>
      <c r="P147" s="8">
        <f>AnnualProduction!P9</f>
        <v>0</v>
      </c>
      <c r="Q147" s="8">
        <f>AnnualProduction!Q9</f>
        <v>0</v>
      </c>
      <c r="R147" s="8">
        <f>AnnualProduction!R9</f>
        <v>0</v>
      </c>
      <c r="S147" s="8">
        <f>AnnualProduction!S9</f>
        <v>0</v>
      </c>
      <c r="T147" s="8">
        <f>AnnualProduction!T9</f>
        <v>0</v>
      </c>
      <c r="U147" s="8">
        <f>AnnualProduction!U9</f>
        <v>0</v>
      </c>
      <c r="V147" s="8">
        <f>AnnualProduction!V9</f>
        <v>0</v>
      </c>
      <c r="W147" s="8">
        <f>AnnualProduction!W9</f>
        <v>0</v>
      </c>
      <c r="X147" s="8">
        <f>AnnualProduction!X9</f>
        <v>0</v>
      </c>
      <c r="Y147" s="8">
        <f>AnnualProduction!Y9</f>
        <v>0</v>
      </c>
      <c r="Z147" s="8">
        <f>AnnualProduction!Z9</f>
        <v>0</v>
      </c>
      <c r="AA147" s="8">
        <f>AnnualProduction!AA9</f>
        <v>0</v>
      </c>
      <c r="AB147" s="8">
        <f>AnnualProduction!AB9</f>
        <v>0</v>
      </c>
      <c r="AC147" s="8">
        <f>AnnualProduction!AC9</f>
        <v>0</v>
      </c>
      <c r="AD147" s="8">
        <f>AnnualProduction!AD9</f>
        <v>0</v>
      </c>
      <c r="AE147" s="8">
        <f>AnnualProduction!AE9</f>
        <v>0</v>
      </c>
      <c r="AF147" s="8">
        <f>AnnualProduction!AF9</f>
        <v>0</v>
      </c>
      <c r="AG147" s="8">
        <f>AnnualProduction!AG9</f>
        <v>0</v>
      </c>
      <c r="AH147" s="8">
        <f>AnnualProduction!AH9</f>
        <v>0</v>
      </c>
    </row>
    <row r="148" spans="1:34" x14ac:dyDescent="0.3">
      <c r="A148" s="1" t="s">
        <v>28</v>
      </c>
      <c r="B148" s="1" t="s">
        <v>97</v>
      </c>
      <c r="C148" s="8">
        <f>AnnualProduction!C10</f>
        <v>8.5440000000000023</v>
      </c>
      <c r="D148" s="8">
        <f>AnnualProduction!D10</f>
        <v>8.5440000000000005</v>
      </c>
      <c r="E148" s="8">
        <f>AnnualProduction!E10</f>
        <v>8.6399999999999899</v>
      </c>
      <c r="F148" s="8">
        <f>AnnualProduction!F10</f>
        <v>8.7360000000000042</v>
      </c>
      <c r="G148" s="8">
        <f>AnnualProduction!G10</f>
        <v>8.9280000000000079</v>
      </c>
      <c r="H148" s="8">
        <f>AnnualProduction!H10</f>
        <v>9.0240000000000098</v>
      </c>
      <c r="I148" s="8">
        <f>AnnualProduction!I10</f>
        <v>9.120000000000001</v>
      </c>
      <c r="J148" s="8">
        <f>AnnualProduction!J10</f>
        <v>7.871999999999999</v>
      </c>
      <c r="K148" s="8">
        <f>AnnualProduction!K10</f>
        <v>6.6240000000000006</v>
      </c>
      <c r="L148" s="8">
        <f>AnnualProduction!L10</f>
        <v>5.376000000000003</v>
      </c>
      <c r="M148" s="8">
        <f>AnnualProduction!M10</f>
        <v>4.0320000000000009</v>
      </c>
      <c r="N148" s="8">
        <f>AnnualProduction!N10</f>
        <v>2.7839999999999967</v>
      </c>
      <c r="O148" s="8">
        <f>AnnualProduction!O10</f>
        <v>2.6879999999999962</v>
      </c>
      <c r="P148" s="8">
        <f>AnnualProduction!P10</f>
        <v>2.5920000000000032</v>
      </c>
      <c r="Q148" s="8">
        <f>AnnualProduction!Q10</f>
        <v>2.4000000000000052</v>
      </c>
      <c r="R148" s="8">
        <f>AnnualProduction!R10</f>
        <v>2.3040000000000003</v>
      </c>
      <c r="S148" s="8">
        <f>AnnualProduction!S10</f>
        <v>2.208000000000002</v>
      </c>
      <c r="T148" s="8">
        <f>AnnualProduction!T10</f>
        <v>50.920313923029973</v>
      </c>
      <c r="U148" s="8">
        <f>AnnualProduction!U10</f>
        <v>61.104194961774098</v>
      </c>
      <c r="V148" s="8">
        <f>AnnualProduction!V10</f>
        <v>70.188334035972971</v>
      </c>
      <c r="W148" s="8">
        <f>AnnualProduction!W10</f>
        <v>74.626285609677311</v>
      </c>
      <c r="X148" s="8">
        <f>AnnualProduction!X10</f>
        <v>76.016194482581682</v>
      </c>
      <c r="Y148" s="8">
        <f>AnnualProduction!Y10</f>
        <v>76.127607307625169</v>
      </c>
      <c r="Z148" s="8">
        <f>AnnualProduction!Z10</f>
        <v>77.088803052212612</v>
      </c>
      <c r="AA148" s="8">
        <f>AnnualProduction!AA10</f>
        <v>77.863005119690825</v>
      </c>
      <c r="AB148" s="8">
        <f>AnnualProduction!AB10</f>
        <v>76.191058067169095</v>
      </c>
      <c r="AC148" s="8">
        <f>AnnualProduction!AC10</f>
        <v>76.632621971169115</v>
      </c>
      <c r="AD148" s="8">
        <f>AnnualProduction!AD10</f>
        <v>77.074185875169135</v>
      </c>
      <c r="AE148" s="8">
        <f>AnnualProduction!AE10</f>
        <v>81.693639059169129</v>
      </c>
      <c r="AF148" s="8">
        <f>AnnualProduction!AF10</f>
        <v>84.705467177355757</v>
      </c>
      <c r="AG148" s="8">
        <f>AnnualProduction!AG10</f>
        <v>57.219223625785922</v>
      </c>
      <c r="AH148" s="8">
        <f>AnnualProduction!AH10</f>
        <v>57.550856845409974</v>
      </c>
    </row>
    <row r="149" spans="1:34" x14ac:dyDescent="0.3">
      <c r="A149" s="1" t="s">
        <v>29</v>
      </c>
      <c r="B149" s="1" t="s">
        <v>63</v>
      </c>
      <c r="C149" s="8">
        <f>AnnualProduction!C11</f>
        <v>9.6579999999999924</v>
      </c>
      <c r="D149" s="8">
        <f>AnnualProduction!D11</f>
        <v>12.566000000000004</v>
      </c>
      <c r="E149" s="8">
        <f>AnnualProduction!E11</f>
        <v>12.173999999999992</v>
      </c>
      <c r="F149" s="8">
        <f>AnnualProduction!F11</f>
        <v>12.173999999999998</v>
      </c>
      <c r="G149" s="8">
        <f>AnnualProduction!G11</f>
        <v>11.195999999999993</v>
      </c>
      <c r="H149" s="8">
        <f>AnnualProduction!H11</f>
        <v>10.054999999999996</v>
      </c>
      <c r="I149" s="8">
        <f>AnnualProduction!I11</f>
        <v>9.0769999999999982</v>
      </c>
      <c r="J149" s="8">
        <f>AnnualProduction!J11</f>
        <v>8.0989999999999966</v>
      </c>
      <c r="K149" s="8">
        <f>AnnualProduction!K11</f>
        <v>7.2839999999999998</v>
      </c>
      <c r="L149" s="8">
        <f>AnnualProduction!L11</f>
        <v>5.1649999999999974</v>
      </c>
      <c r="M149" s="8">
        <f>AnnualProduction!M11</f>
        <v>3.0459999999999998</v>
      </c>
      <c r="N149" s="8">
        <f>AnnualProduction!N11</f>
        <v>0.95599999999999996</v>
      </c>
      <c r="O149" s="8">
        <f>AnnualProduction!O11</f>
        <v>0</v>
      </c>
      <c r="P149" s="8">
        <f>AnnualProduction!P11</f>
        <v>0</v>
      </c>
      <c r="Q149" s="8">
        <f>AnnualProduction!Q11</f>
        <v>0</v>
      </c>
      <c r="R149" s="8">
        <f>AnnualProduction!R11</f>
        <v>0</v>
      </c>
      <c r="S149" s="8">
        <f>AnnualProduction!S11</f>
        <v>0</v>
      </c>
      <c r="T149" s="8">
        <f>AnnualProduction!T11</f>
        <v>0</v>
      </c>
      <c r="U149" s="8">
        <f>AnnualProduction!U11</f>
        <v>0</v>
      </c>
      <c r="V149" s="8">
        <f>AnnualProduction!V11</f>
        <v>0</v>
      </c>
      <c r="W149" s="8">
        <f>AnnualProduction!W11</f>
        <v>0</v>
      </c>
      <c r="X149" s="8">
        <f>AnnualProduction!X11</f>
        <v>0</v>
      </c>
      <c r="Y149" s="8">
        <f>AnnualProduction!Y11</f>
        <v>0</v>
      </c>
      <c r="Z149" s="8">
        <f>AnnualProduction!Z11</f>
        <v>0</v>
      </c>
      <c r="AA149" s="8">
        <f>AnnualProduction!AA11</f>
        <v>0</v>
      </c>
      <c r="AB149" s="8">
        <f>AnnualProduction!AB11</f>
        <v>0</v>
      </c>
      <c r="AC149" s="8">
        <f>AnnualProduction!AC11</f>
        <v>0</v>
      </c>
      <c r="AD149" s="8">
        <f>AnnualProduction!AD11</f>
        <v>0</v>
      </c>
      <c r="AE149" s="8">
        <f>AnnualProduction!AE11</f>
        <v>0</v>
      </c>
      <c r="AF149" s="8">
        <f>AnnualProduction!AF11</f>
        <v>0</v>
      </c>
      <c r="AG149" s="8">
        <f>AnnualProduction!AG11</f>
        <v>0</v>
      </c>
      <c r="AH149" s="8">
        <f>AnnualProduction!AH11</f>
        <v>0</v>
      </c>
    </row>
    <row r="150" spans="1:34" x14ac:dyDescent="0.3">
      <c r="A150" s="1" t="s">
        <v>30</v>
      </c>
      <c r="B150" s="1" t="s">
        <v>64</v>
      </c>
      <c r="C150" s="8">
        <f>AnnualProduction!C12</f>
        <v>22.890926592000007</v>
      </c>
      <c r="D150" s="8">
        <f>AnnualProduction!D12</f>
        <v>24.312029696</v>
      </c>
      <c r="E150" s="8">
        <f>AnnualProduction!E12</f>
        <v>25.634235904000001</v>
      </c>
      <c r="F150" s="8">
        <f>AnnualProduction!F12</f>
        <v>0</v>
      </c>
      <c r="G150" s="8">
        <f>AnnualProduction!G12</f>
        <v>0</v>
      </c>
      <c r="H150" s="8">
        <f>AnnualProduction!H12</f>
        <v>0</v>
      </c>
      <c r="I150" s="8">
        <f>AnnualProduction!I12</f>
        <v>0</v>
      </c>
      <c r="J150" s="8">
        <f>AnnualProduction!J12</f>
        <v>0</v>
      </c>
      <c r="K150" s="8">
        <f>AnnualProduction!K12</f>
        <v>0</v>
      </c>
      <c r="L150" s="8">
        <f>AnnualProduction!L12</f>
        <v>0</v>
      </c>
      <c r="M150" s="8">
        <f>AnnualProduction!M12</f>
        <v>0</v>
      </c>
      <c r="N150" s="8">
        <f>AnnualProduction!N12</f>
        <v>0</v>
      </c>
      <c r="O150" s="8">
        <f>AnnualProduction!O12</f>
        <v>0</v>
      </c>
      <c r="P150" s="8">
        <f>AnnualProduction!P12</f>
        <v>0</v>
      </c>
      <c r="Q150" s="8">
        <f>AnnualProduction!Q12</f>
        <v>0</v>
      </c>
      <c r="R150" s="8">
        <f>AnnualProduction!R12</f>
        <v>0</v>
      </c>
      <c r="S150" s="8">
        <f>AnnualProduction!S12</f>
        <v>0</v>
      </c>
      <c r="T150" s="8">
        <f>AnnualProduction!T12</f>
        <v>0</v>
      </c>
      <c r="U150" s="8">
        <f>AnnualProduction!U12</f>
        <v>0</v>
      </c>
      <c r="V150" s="8">
        <f>AnnualProduction!V12</f>
        <v>0</v>
      </c>
      <c r="W150" s="8">
        <f>AnnualProduction!W12</f>
        <v>0</v>
      </c>
      <c r="X150" s="8">
        <f>AnnualProduction!X12</f>
        <v>0</v>
      </c>
      <c r="Y150" s="8">
        <f>AnnualProduction!Y12</f>
        <v>0</v>
      </c>
      <c r="Z150" s="8">
        <f>AnnualProduction!Z12</f>
        <v>0</v>
      </c>
      <c r="AA150" s="8">
        <f>AnnualProduction!AA12</f>
        <v>0</v>
      </c>
      <c r="AB150" s="8">
        <f>AnnualProduction!AB12</f>
        <v>0</v>
      </c>
      <c r="AC150" s="8">
        <f>AnnualProduction!AC12</f>
        <v>0</v>
      </c>
      <c r="AD150" s="8">
        <f>AnnualProduction!AD12</f>
        <v>0</v>
      </c>
      <c r="AE150" s="8">
        <f>AnnualProduction!AE12</f>
        <v>0</v>
      </c>
      <c r="AF150" s="8">
        <f>AnnualProduction!AF12</f>
        <v>0</v>
      </c>
      <c r="AG150" s="8">
        <f>AnnualProduction!AG12</f>
        <v>0</v>
      </c>
      <c r="AH150" s="8">
        <f>AnnualProduction!AH12</f>
        <v>0</v>
      </c>
    </row>
    <row r="151" spans="1:34" x14ac:dyDescent="0.3">
      <c r="A151" s="1" t="s">
        <v>31</v>
      </c>
      <c r="B151" s="1" t="s">
        <v>65</v>
      </c>
      <c r="C151" s="8">
        <f>AnnualProduction!C13</f>
        <v>1.4401456819200009</v>
      </c>
      <c r="D151" s="8">
        <f>AnnualProduction!D13</f>
        <v>1.6201638921600001</v>
      </c>
      <c r="E151" s="8">
        <f>AnnualProduction!E13</f>
        <v>1.8001821024000002</v>
      </c>
      <c r="F151" s="8">
        <f>AnnualProduction!F13</f>
        <v>5.4005463072000008</v>
      </c>
      <c r="G151" s="8">
        <f>AnnualProduction!G13</f>
        <v>9.0009105120000026</v>
      </c>
      <c r="H151" s="8">
        <f>AnnualProduction!H13</f>
        <v>12.601274716799995</v>
      </c>
      <c r="I151" s="8">
        <f>AnnualProduction!I13</f>
        <v>12.601274716799997</v>
      </c>
      <c r="J151" s="8">
        <f>AnnualProduction!J13</f>
        <v>12.60127471680001</v>
      </c>
      <c r="K151" s="8">
        <f>AnnualProduction!K13</f>
        <v>14.399384331506081</v>
      </c>
      <c r="L151" s="8">
        <f>AnnualProduction!L13</f>
        <v>14.399384331506083</v>
      </c>
      <c r="M151" s="8">
        <f>AnnualProduction!M13</f>
        <v>14.399384331506077</v>
      </c>
      <c r="N151" s="8">
        <f>AnnualProduction!N13</f>
        <v>13.13726820730434</v>
      </c>
      <c r="O151" s="8">
        <f>AnnualProduction!O13</f>
        <v>12.384978205217376</v>
      </c>
      <c r="P151" s="8">
        <f>AnnualProduction!P13</f>
        <v>9.8632816236521581</v>
      </c>
      <c r="Q151" s="8">
        <f>AnnualProduction!Q13</f>
        <v>9.8887249878260786</v>
      </c>
      <c r="R151" s="8">
        <f>AnnualProduction!R13</f>
        <v>9.8544088111304173</v>
      </c>
      <c r="S151" s="8">
        <f>AnnualProduction!S13</f>
        <v>8.9661307943574844</v>
      </c>
      <c r="T151" s="8">
        <f>AnnualProduction!T13</f>
        <v>24.015660421132381</v>
      </c>
      <c r="U151" s="8">
        <f>AnnualProduction!U13</f>
        <v>24.20988698302455</v>
      </c>
      <c r="V151" s="8">
        <f>AnnualProduction!V13</f>
        <v>24.257045820475366</v>
      </c>
      <c r="W151" s="8">
        <f>AnnualProduction!W13</f>
        <v>23.870016262214495</v>
      </c>
      <c r="X151" s="8">
        <f>AnnualProduction!X13</f>
        <v>23.891693263953627</v>
      </c>
      <c r="Y151" s="8">
        <f>AnnualProduction!Y13</f>
        <v>24.022128046562319</v>
      </c>
      <c r="Z151" s="8">
        <f>AnnualProduction!Z13</f>
        <v>24.109084568301455</v>
      </c>
      <c r="AA151" s="8">
        <f>AnnualProduction!AA13</f>
        <v>24.057384811779706</v>
      </c>
      <c r="AB151" s="8">
        <f>AnnualProduction!AB13</f>
        <v>24.271800881344923</v>
      </c>
      <c r="AC151" s="8">
        <f>AnnualProduction!AC13</f>
        <v>24.209529994388404</v>
      </c>
      <c r="AD151" s="8">
        <f>AnnualProduction!AD13</f>
        <v>24.147259107431886</v>
      </c>
      <c r="AE151" s="8">
        <f>AnnualProduction!AE13</f>
        <v>23.700249020475358</v>
      </c>
      <c r="AF151" s="8">
        <f>AnnualProduction!AF13</f>
        <v>23.317408092238317</v>
      </c>
      <c r="AG151" s="8">
        <f>AnnualProduction!AG13</f>
        <v>25.20047694590609</v>
      </c>
      <c r="AH151" s="8">
        <f>AnnualProduction!AH13</f>
        <v>27.002731535999999</v>
      </c>
    </row>
    <row r="152" spans="1:34" x14ac:dyDescent="0.3">
      <c r="A152" s="1" t="s">
        <v>32</v>
      </c>
      <c r="B152" s="1" t="s">
        <v>66</v>
      </c>
      <c r="C152" s="8">
        <f>AnnualProduction!C14</f>
        <v>28.514095129030942</v>
      </c>
      <c r="D152" s="8">
        <f>AnnualProduction!D14</f>
        <v>17.908749660137641</v>
      </c>
      <c r="E152" s="8">
        <f>AnnualProduction!E14</f>
        <v>48.59929704960004</v>
      </c>
      <c r="F152" s="8">
        <f>AnnualProduction!F14</f>
        <v>48.599297049600025</v>
      </c>
      <c r="G152" s="8">
        <f>AnnualProduction!G14</f>
        <v>11.592381869018409</v>
      </c>
      <c r="H152" s="8">
        <f>AnnualProduction!H14</f>
        <v>0</v>
      </c>
      <c r="I152" s="8">
        <f>AnnualProduction!I14</f>
        <v>0</v>
      </c>
      <c r="J152" s="8">
        <f>AnnualProduction!J14</f>
        <v>0</v>
      </c>
      <c r="K152" s="8">
        <f>AnnualProduction!K14</f>
        <v>0</v>
      </c>
      <c r="L152" s="8">
        <f>AnnualProduction!L14</f>
        <v>0</v>
      </c>
      <c r="M152" s="8">
        <f>AnnualProduction!M14</f>
        <v>0</v>
      </c>
      <c r="N152" s="8">
        <f>AnnualProduction!N14</f>
        <v>0</v>
      </c>
      <c r="O152" s="8">
        <f>AnnualProduction!O14</f>
        <v>0</v>
      </c>
      <c r="P152" s="8">
        <f>AnnualProduction!P14</f>
        <v>0</v>
      </c>
      <c r="Q152" s="8">
        <f>AnnualProduction!Q14</f>
        <v>0</v>
      </c>
      <c r="R152" s="8">
        <f>AnnualProduction!R14</f>
        <v>0</v>
      </c>
      <c r="S152" s="8">
        <f>AnnualProduction!S14</f>
        <v>0</v>
      </c>
      <c r="T152" s="8">
        <f>AnnualProduction!T14</f>
        <v>0</v>
      </c>
      <c r="U152" s="8">
        <f>AnnualProduction!U14</f>
        <v>0</v>
      </c>
      <c r="V152" s="8">
        <f>AnnualProduction!V14</f>
        <v>0</v>
      </c>
      <c r="W152" s="8">
        <f>AnnualProduction!W14</f>
        <v>0</v>
      </c>
      <c r="X152" s="8">
        <f>AnnualProduction!X14</f>
        <v>0</v>
      </c>
      <c r="Y152" s="8">
        <f>AnnualProduction!Y14</f>
        <v>0</v>
      </c>
      <c r="Z152" s="8">
        <f>AnnualProduction!Z14</f>
        <v>0</v>
      </c>
      <c r="AA152" s="8">
        <f>AnnualProduction!AA14</f>
        <v>0</v>
      </c>
      <c r="AB152" s="8">
        <f>AnnualProduction!AB14</f>
        <v>0</v>
      </c>
      <c r="AC152" s="8">
        <f>AnnualProduction!AC14</f>
        <v>0</v>
      </c>
      <c r="AD152" s="8">
        <f>AnnualProduction!AD14</f>
        <v>0</v>
      </c>
      <c r="AE152" s="8">
        <f>AnnualProduction!AE14</f>
        <v>0</v>
      </c>
      <c r="AF152" s="8">
        <f>AnnualProduction!AF14</f>
        <v>0</v>
      </c>
      <c r="AG152" s="8">
        <f>AnnualProduction!AG14</f>
        <v>0</v>
      </c>
      <c r="AH152" s="8">
        <f>AnnualProduction!AH14</f>
        <v>0</v>
      </c>
    </row>
    <row r="153" spans="1:34" x14ac:dyDescent="0.3">
      <c r="A153" s="1" t="s">
        <v>91</v>
      </c>
      <c r="B153" s="1" t="s">
        <v>98</v>
      </c>
      <c r="C153" s="8">
        <f>AnnualProduction!C15</f>
        <v>0</v>
      </c>
      <c r="D153" s="8">
        <f>AnnualProduction!D15</f>
        <v>0</v>
      </c>
      <c r="E153" s="8">
        <f>AnnualProduction!E15</f>
        <v>0</v>
      </c>
      <c r="F153" s="8">
        <f>AnnualProduction!F15</f>
        <v>0</v>
      </c>
      <c r="G153" s="8">
        <f>AnnualProduction!G15</f>
        <v>3.31128</v>
      </c>
      <c r="H153" s="8">
        <f>AnnualProduction!H15</f>
        <v>1.2161582736097198</v>
      </c>
      <c r="I153" s="8">
        <f>AnnualProduction!I15</f>
        <v>0</v>
      </c>
      <c r="J153" s="8">
        <f>AnnualProduction!J15</f>
        <v>0</v>
      </c>
      <c r="K153" s="8">
        <f>AnnualProduction!K15</f>
        <v>0</v>
      </c>
      <c r="L153" s="8">
        <f>AnnualProduction!L15</f>
        <v>0</v>
      </c>
      <c r="M153" s="8">
        <f>AnnualProduction!M15</f>
        <v>0</v>
      </c>
      <c r="N153" s="8">
        <f>AnnualProduction!N15</f>
        <v>0</v>
      </c>
      <c r="O153" s="8">
        <f>AnnualProduction!O15</f>
        <v>0</v>
      </c>
      <c r="P153" s="8">
        <f>AnnualProduction!P15</f>
        <v>0</v>
      </c>
      <c r="Q153" s="8">
        <f>AnnualProduction!Q15</f>
        <v>0</v>
      </c>
      <c r="R153" s="8">
        <f>AnnualProduction!R15</f>
        <v>0</v>
      </c>
      <c r="S153" s="8">
        <f>AnnualProduction!S15</f>
        <v>0</v>
      </c>
      <c r="T153" s="8">
        <f>AnnualProduction!T15</f>
        <v>0</v>
      </c>
      <c r="U153" s="8">
        <f>AnnualProduction!U15</f>
        <v>0</v>
      </c>
      <c r="V153" s="8">
        <f>AnnualProduction!V15</f>
        <v>0</v>
      </c>
      <c r="W153" s="8">
        <f>AnnualProduction!W15</f>
        <v>0</v>
      </c>
      <c r="X153" s="8">
        <f>AnnualProduction!X15</f>
        <v>0</v>
      </c>
      <c r="Y153" s="8">
        <f>AnnualProduction!Y15</f>
        <v>0</v>
      </c>
      <c r="Z153" s="8">
        <f>AnnualProduction!Z15</f>
        <v>0</v>
      </c>
      <c r="AA153" s="8">
        <f>AnnualProduction!AA15</f>
        <v>0</v>
      </c>
      <c r="AB153" s="8">
        <f>AnnualProduction!AB15</f>
        <v>0</v>
      </c>
      <c r="AC153" s="8">
        <f>AnnualProduction!AC15</f>
        <v>0</v>
      </c>
      <c r="AD153" s="8">
        <f>AnnualProduction!AD15</f>
        <v>0</v>
      </c>
      <c r="AE153" s="8">
        <f>AnnualProduction!AE15</f>
        <v>0</v>
      </c>
      <c r="AF153" s="8">
        <f>AnnualProduction!AF15</f>
        <v>0</v>
      </c>
      <c r="AG153" s="8">
        <f>AnnualProduction!AG15</f>
        <v>0</v>
      </c>
      <c r="AH153" s="8">
        <f>AnnualProduction!AH15</f>
        <v>0</v>
      </c>
    </row>
    <row r="154" spans="1:34" x14ac:dyDescent="0.3">
      <c r="A154" s="1" t="s">
        <v>33</v>
      </c>
      <c r="B154" s="1" t="s">
        <v>69</v>
      </c>
      <c r="C154" s="8">
        <f>AnnualProduction!C16</f>
        <v>164.08168704000002</v>
      </c>
      <c r="D154" s="8">
        <f>AnnualProduction!D16</f>
        <v>164.56168703999998</v>
      </c>
      <c r="E154" s="8">
        <f>AnnualProduction!E16</f>
        <v>165.04168704000003</v>
      </c>
      <c r="F154" s="8">
        <f>AnnualProduction!F16</f>
        <v>192.43971174400002</v>
      </c>
      <c r="G154" s="8">
        <f>AnnualProduction!G16</f>
        <v>193.20350054400001</v>
      </c>
      <c r="H154" s="8">
        <f>AnnualProduction!H16</f>
        <v>193.96728934400002</v>
      </c>
      <c r="I154" s="8">
        <f>AnnualProduction!I16</f>
        <v>194.73107814400004</v>
      </c>
      <c r="J154" s="8">
        <f>AnnualProduction!J16</f>
        <v>195.49486694399999</v>
      </c>
      <c r="K154" s="8">
        <f>AnnualProduction!K16</f>
        <v>196.25865574400009</v>
      </c>
      <c r="L154" s="8">
        <f>AnnualProduction!L16</f>
        <v>197.02244454400002</v>
      </c>
      <c r="M154" s="8">
        <f>AnnualProduction!M16</f>
        <v>198.78623334400004</v>
      </c>
      <c r="N154" s="8">
        <f>AnnualProduction!N16</f>
        <v>199.55002214399997</v>
      </c>
      <c r="O154" s="8">
        <f>AnnualProduction!O16</f>
        <v>201.05553766399996</v>
      </c>
      <c r="P154" s="8">
        <f>AnnualProduction!P16</f>
        <v>202.561053184</v>
      </c>
      <c r="Q154" s="8">
        <f>AnnualProduction!Q16</f>
        <v>204.06656870399991</v>
      </c>
      <c r="R154" s="8">
        <f>AnnualProduction!R16</f>
        <v>206.57208422399992</v>
      </c>
      <c r="S154" s="8">
        <f>AnnualProduction!S16</f>
        <v>208.077599744</v>
      </c>
      <c r="T154" s="8">
        <f>AnnualProduction!T16</f>
        <v>209.58311526400001</v>
      </c>
      <c r="U154" s="8">
        <f>AnnualProduction!U16</f>
        <v>211.08863078400003</v>
      </c>
      <c r="V154" s="8">
        <f>AnnualProduction!V16</f>
        <v>213.59414630400005</v>
      </c>
      <c r="W154" s="8">
        <f>AnnualProduction!W16</f>
        <v>215.09966182399998</v>
      </c>
      <c r="X154" s="8">
        <f>AnnualProduction!X16</f>
        <v>216.60517734400005</v>
      </c>
      <c r="Y154" s="8">
        <f>AnnualProduction!Y16</f>
        <v>219.11069286399999</v>
      </c>
      <c r="Z154" s="8">
        <f>AnnualProduction!Z16</f>
        <v>220.61620838399998</v>
      </c>
      <c r="AA154" s="8">
        <f>AnnualProduction!AA16</f>
        <v>222.22062079999998</v>
      </c>
      <c r="AB154" s="8">
        <f>AnnualProduction!AB16</f>
        <v>227.22062080000001</v>
      </c>
      <c r="AC154" s="8">
        <f>AnnualProduction!AC16</f>
        <v>229.22062079999995</v>
      </c>
      <c r="AD154" s="8">
        <f>AnnualProduction!AD16</f>
        <v>231.22062080000001</v>
      </c>
      <c r="AE154" s="8">
        <f>AnnualProduction!AE16</f>
        <v>233.22062080000001</v>
      </c>
      <c r="AF154" s="8">
        <f>AnnualProduction!AF16</f>
        <v>236.22062080000003</v>
      </c>
      <c r="AG154" s="8">
        <f>AnnualProduction!AG16</f>
        <v>239.75352268800003</v>
      </c>
      <c r="AH154" s="8">
        <f>AnnualProduction!AH16</f>
        <v>241.35793510400003</v>
      </c>
    </row>
    <row r="155" spans="1:34" x14ac:dyDescent="0.3">
      <c r="A155" s="1" t="s">
        <v>34</v>
      </c>
      <c r="B155" s="1" t="s">
        <v>72</v>
      </c>
      <c r="C155" s="8">
        <f>AnnualProduction!C17</f>
        <v>9.7999999999999972</v>
      </c>
      <c r="D155" s="8">
        <f>AnnualProduction!D17</f>
        <v>9.8000000000000025</v>
      </c>
      <c r="E155" s="8">
        <f>AnnualProduction!E17</f>
        <v>9.7999999999999989</v>
      </c>
      <c r="F155" s="8">
        <f>AnnualProduction!F17</f>
        <v>9.7999999999999989</v>
      </c>
      <c r="G155" s="8">
        <f>AnnualProduction!G17</f>
        <v>9.1999999999999993</v>
      </c>
      <c r="H155" s="8">
        <f>AnnualProduction!H17</f>
        <v>8.5</v>
      </c>
      <c r="I155" s="8">
        <f>AnnualProduction!I17</f>
        <v>7.9000000000000012</v>
      </c>
      <c r="J155" s="8">
        <f>AnnualProduction!J17</f>
        <v>7.3000000000000007</v>
      </c>
      <c r="K155" s="8">
        <f>AnnualProduction!K17</f>
        <v>6.8000000000000025</v>
      </c>
      <c r="L155" s="8">
        <f>AnnualProduction!L17</f>
        <v>5.5</v>
      </c>
      <c r="M155" s="8">
        <f>AnnualProduction!M17</f>
        <v>4.2</v>
      </c>
      <c r="N155" s="8">
        <f>AnnualProduction!N17</f>
        <v>2.9</v>
      </c>
      <c r="O155" s="8">
        <f>AnnualProduction!O17</f>
        <v>0</v>
      </c>
      <c r="P155" s="8">
        <f>AnnualProduction!P17</f>
        <v>0</v>
      </c>
      <c r="Q155" s="8">
        <f>AnnualProduction!Q17</f>
        <v>0</v>
      </c>
      <c r="R155" s="8">
        <f>AnnualProduction!R17</f>
        <v>0</v>
      </c>
      <c r="S155" s="8">
        <f>AnnualProduction!S17</f>
        <v>0</v>
      </c>
      <c r="T155" s="8">
        <f>AnnualProduction!T17</f>
        <v>0</v>
      </c>
      <c r="U155" s="8">
        <f>AnnualProduction!U17</f>
        <v>0</v>
      </c>
      <c r="V155" s="8">
        <f>AnnualProduction!V17</f>
        <v>0</v>
      </c>
      <c r="W155" s="8">
        <f>AnnualProduction!W17</f>
        <v>0</v>
      </c>
      <c r="X155" s="8">
        <f>AnnualProduction!X17</f>
        <v>0</v>
      </c>
      <c r="Y155" s="8">
        <f>AnnualProduction!Y17</f>
        <v>0</v>
      </c>
      <c r="Z155" s="8">
        <f>AnnualProduction!Z17</f>
        <v>0</v>
      </c>
      <c r="AA155" s="8">
        <f>AnnualProduction!AA17</f>
        <v>0</v>
      </c>
      <c r="AB155" s="8">
        <f>AnnualProduction!AB17</f>
        <v>0</v>
      </c>
      <c r="AC155" s="8">
        <f>AnnualProduction!AC17</f>
        <v>0</v>
      </c>
      <c r="AD155" s="8">
        <f>AnnualProduction!AD17</f>
        <v>0</v>
      </c>
      <c r="AE155" s="8">
        <f>AnnualProduction!AE17</f>
        <v>0</v>
      </c>
      <c r="AF155" s="8">
        <f>AnnualProduction!AF17</f>
        <v>0</v>
      </c>
      <c r="AG155" s="8">
        <f>AnnualProduction!AG17</f>
        <v>0</v>
      </c>
      <c r="AH155" s="8">
        <f>AnnualProduction!AH17</f>
        <v>0</v>
      </c>
    </row>
    <row r="156" spans="1:34" x14ac:dyDescent="0.3">
      <c r="A156" s="1" t="s">
        <v>35</v>
      </c>
      <c r="B156" s="1" t="s">
        <v>73</v>
      </c>
      <c r="C156" s="8">
        <f>AnnualProduction!C18</f>
        <v>2.4966521395199983</v>
      </c>
      <c r="D156" s="8">
        <f>AnnualProduction!D18</f>
        <v>2.6006793120000768</v>
      </c>
      <c r="E156" s="8">
        <f>AnnualProduction!E18</f>
        <v>2.7047064844800013</v>
      </c>
      <c r="F156" s="8">
        <f>AnnualProduction!F18</f>
        <v>2.7047064844800008</v>
      </c>
      <c r="G156" s="8">
        <f>AnnualProduction!G18</f>
        <v>2.7047064844800008</v>
      </c>
      <c r="H156" s="8">
        <f>AnnualProduction!H18</f>
        <v>2.7047064844800008</v>
      </c>
      <c r="I156" s="8">
        <f>AnnualProduction!I18</f>
        <v>2.7047064844800017</v>
      </c>
      <c r="J156" s="8">
        <f>AnnualProduction!J18</f>
        <v>2.7047064844800008</v>
      </c>
      <c r="K156" s="8">
        <f>AnnualProduction!K18</f>
        <v>2.7047064844800004</v>
      </c>
      <c r="L156" s="8">
        <f>AnnualProduction!L18</f>
        <v>2.7047064844800008</v>
      </c>
      <c r="M156" s="8">
        <f>AnnualProduction!M18</f>
        <v>2.7047064844800013</v>
      </c>
      <c r="N156" s="8">
        <f>AnnualProduction!N18</f>
        <v>2.7047064844800013</v>
      </c>
      <c r="O156" s="8">
        <f>AnnualProduction!O18</f>
        <v>2.7047064844800008</v>
      </c>
      <c r="P156" s="8">
        <f>AnnualProduction!P18</f>
        <v>2.7047064844800004</v>
      </c>
      <c r="Q156" s="8">
        <f>AnnualProduction!Q18</f>
        <v>2.7047064844800004</v>
      </c>
      <c r="R156" s="8">
        <f>AnnualProduction!R18</f>
        <v>2.7047064844800008</v>
      </c>
      <c r="S156" s="8">
        <f>AnnualProduction!S18</f>
        <v>2.7047064844800008</v>
      </c>
      <c r="T156" s="8">
        <f>AnnualProduction!T18</f>
        <v>2.7047064844800013</v>
      </c>
      <c r="U156" s="8">
        <f>AnnualProduction!U18</f>
        <v>2.7047064844800017</v>
      </c>
      <c r="V156" s="8">
        <f>AnnualProduction!V18</f>
        <v>2.7047064844800013</v>
      </c>
      <c r="W156" s="8">
        <f>AnnualProduction!W18</f>
        <v>2.7047064844800013</v>
      </c>
      <c r="X156" s="8">
        <f>AnnualProduction!X18</f>
        <v>2.7047064844800013</v>
      </c>
      <c r="Y156" s="8">
        <f>AnnualProduction!Y18</f>
        <v>2.7047064844800013</v>
      </c>
      <c r="Z156" s="8">
        <f>AnnualProduction!Z18</f>
        <v>2.7047064844800008</v>
      </c>
      <c r="AA156" s="8">
        <f>AnnualProduction!AA18</f>
        <v>2.7047064844800013</v>
      </c>
      <c r="AB156" s="8">
        <f>AnnualProduction!AB18</f>
        <v>2.7047064844800004</v>
      </c>
      <c r="AC156" s="8">
        <f>AnnualProduction!AC18</f>
        <v>2.7047064844800013</v>
      </c>
      <c r="AD156" s="8">
        <f>AnnualProduction!AD18</f>
        <v>2.7047064844800013</v>
      </c>
      <c r="AE156" s="8">
        <f>AnnualProduction!AE18</f>
        <v>2.7047064844800013</v>
      </c>
      <c r="AF156" s="8">
        <f>AnnualProduction!AF18</f>
        <v>2.7047064844800013</v>
      </c>
      <c r="AG156" s="8">
        <f>AnnualProduction!AG18</f>
        <v>2.7047064844800013</v>
      </c>
      <c r="AH156" s="8">
        <f>AnnualProduction!AH18</f>
        <v>2.7047064844800013</v>
      </c>
    </row>
    <row r="157" spans="1:34" x14ac:dyDescent="0.3">
      <c r="A157" s="1" t="s">
        <v>36</v>
      </c>
      <c r="B157" s="1" t="s">
        <v>99</v>
      </c>
      <c r="C157" s="8">
        <f>AnnualProduction!C19</f>
        <v>0.62416303487999969</v>
      </c>
      <c r="D157" s="8">
        <f>AnnualProduction!D19</f>
        <v>0.62416303488000002</v>
      </c>
      <c r="E157" s="8">
        <f>AnnualProduction!E19</f>
        <v>0.6241630348799998</v>
      </c>
      <c r="F157" s="8">
        <f>AnnualProduction!F19</f>
        <v>0.62416303488000002</v>
      </c>
      <c r="G157" s="8">
        <f>AnnualProduction!G19</f>
        <v>0.62416303488000013</v>
      </c>
      <c r="H157" s="8">
        <f>AnnualProduction!H19</f>
        <v>0.6241630348799998</v>
      </c>
      <c r="I157" s="8">
        <f>AnnualProduction!I19</f>
        <v>0.6241630348799998</v>
      </c>
      <c r="J157" s="8">
        <f>AnnualProduction!J19</f>
        <v>0.6241630348799998</v>
      </c>
      <c r="K157" s="8">
        <f>AnnualProduction!K19</f>
        <v>0.6241630348799998</v>
      </c>
      <c r="L157" s="8">
        <f>AnnualProduction!L19</f>
        <v>0.6241630348799998</v>
      </c>
      <c r="M157" s="8">
        <f>AnnualProduction!M19</f>
        <v>0.6241630348799998</v>
      </c>
      <c r="N157" s="8">
        <f>AnnualProduction!N19</f>
        <v>0.62416303488000002</v>
      </c>
      <c r="O157" s="8">
        <f>AnnualProduction!O19</f>
        <v>0.62416303488000002</v>
      </c>
      <c r="P157" s="8">
        <f>AnnualProduction!P19</f>
        <v>0.62416303488000002</v>
      </c>
      <c r="Q157" s="8">
        <f>AnnualProduction!Q19</f>
        <v>0.62416303487999991</v>
      </c>
      <c r="R157" s="8">
        <f>AnnualProduction!R19</f>
        <v>0.62416303488000002</v>
      </c>
      <c r="S157" s="8">
        <f>AnnualProduction!S19</f>
        <v>0.6241630348799998</v>
      </c>
      <c r="T157" s="8">
        <f>AnnualProduction!T19</f>
        <v>0.6241630348799998</v>
      </c>
      <c r="U157" s="8">
        <f>AnnualProduction!U19</f>
        <v>0.6241630348799998</v>
      </c>
      <c r="V157" s="8">
        <f>AnnualProduction!V19</f>
        <v>0.6241630348799998</v>
      </c>
      <c r="W157" s="8">
        <f>AnnualProduction!W19</f>
        <v>0.62416303487999991</v>
      </c>
      <c r="X157" s="8">
        <f>AnnualProduction!X19</f>
        <v>0.6241630348799998</v>
      </c>
      <c r="Y157" s="8">
        <f>AnnualProduction!Y19</f>
        <v>0.6241630348799998</v>
      </c>
      <c r="Z157" s="8">
        <f>AnnualProduction!Z19</f>
        <v>0.6241630348799998</v>
      </c>
      <c r="AA157" s="8">
        <f>AnnualProduction!AA19</f>
        <v>0.6241630348799998</v>
      </c>
      <c r="AB157" s="8">
        <f>AnnualProduction!AB19</f>
        <v>0.6241630348799998</v>
      </c>
      <c r="AC157" s="8">
        <f>AnnualProduction!AC19</f>
        <v>0.6241630348799998</v>
      </c>
      <c r="AD157" s="8">
        <f>AnnualProduction!AD19</f>
        <v>0.6241630348799998</v>
      </c>
      <c r="AE157" s="8">
        <f>AnnualProduction!AE19</f>
        <v>0.6241630348799998</v>
      </c>
      <c r="AF157" s="8">
        <f>AnnualProduction!AF19</f>
        <v>0.6241630348799998</v>
      </c>
      <c r="AG157" s="8">
        <f>AnnualProduction!AG19</f>
        <v>0.6241630348799998</v>
      </c>
      <c r="AH157" s="8">
        <f>AnnualProduction!AH19</f>
        <v>0.6241630348799998</v>
      </c>
    </row>
    <row r="158" spans="1:34" x14ac:dyDescent="0.3">
      <c r="A158" s="1" t="s">
        <v>37</v>
      </c>
      <c r="B158" s="1" t="s">
        <v>100</v>
      </c>
      <c r="C158" s="8">
        <f>AnnualProduction!C20</f>
        <v>15.604075872000001</v>
      </c>
      <c r="D158" s="8">
        <f>AnnualProduction!D20</f>
        <v>15.604075872000005</v>
      </c>
      <c r="E158" s="8">
        <f>AnnualProduction!E20</f>
        <v>15.604075872000003</v>
      </c>
      <c r="F158" s="8">
        <f>AnnualProduction!F20</f>
        <v>15.604075871999999</v>
      </c>
      <c r="G158" s="8">
        <f>AnnualProduction!G20</f>
        <v>15.604075871999999</v>
      </c>
      <c r="H158" s="8">
        <f>AnnualProduction!H20</f>
        <v>15.604075872000006</v>
      </c>
      <c r="I158" s="8">
        <f>AnnualProduction!I20</f>
        <v>15.604075872000005</v>
      </c>
      <c r="J158" s="8">
        <f>AnnualProduction!J20</f>
        <v>15.604075872000008</v>
      </c>
      <c r="K158" s="8">
        <f>AnnualProduction!K20</f>
        <v>15.604075872000008</v>
      </c>
      <c r="L158" s="8">
        <f>AnnualProduction!L20</f>
        <v>15.604075872000005</v>
      </c>
      <c r="M158" s="8">
        <f>AnnualProduction!M20</f>
        <v>15.604075872000006</v>
      </c>
      <c r="N158" s="8">
        <f>AnnualProduction!N20</f>
        <v>15.604075872000001</v>
      </c>
      <c r="O158" s="8">
        <f>AnnualProduction!O20</f>
        <v>15.604075872000001</v>
      </c>
      <c r="P158" s="8">
        <f>AnnualProduction!P20</f>
        <v>15.604075871999999</v>
      </c>
      <c r="Q158" s="8">
        <f>AnnualProduction!Q20</f>
        <v>15.604075871999997</v>
      </c>
      <c r="R158" s="8">
        <f>AnnualProduction!R20</f>
        <v>15.604075871999999</v>
      </c>
      <c r="S158" s="8">
        <f>AnnualProduction!S20</f>
        <v>15.604075872000003</v>
      </c>
      <c r="T158" s="8">
        <f>AnnualProduction!T20</f>
        <v>15.604075872000001</v>
      </c>
      <c r="U158" s="8">
        <f>AnnualProduction!U20</f>
        <v>15.604075872000005</v>
      </c>
      <c r="V158" s="8">
        <f>AnnualProduction!V20</f>
        <v>15.604075872000001</v>
      </c>
      <c r="W158" s="8">
        <f>AnnualProduction!W20</f>
        <v>15.604075872000003</v>
      </c>
      <c r="X158" s="8">
        <f>AnnualProduction!X20</f>
        <v>15.604075872000003</v>
      </c>
      <c r="Y158" s="8">
        <f>AnnualProduction!Y20</f>
        <v>15.604075872000003</v>
      </c>
      <c r="Z158" s="8">
        <f>AnnualProduction!Z20</f>
        <v>15.604075872000003</v>
      </c>
      <c r="AA158" s="8">
        <f>AnnualProduction!AA20</f>
        <v>15.604075872000001</v>
      </c>
      <c r="AB158" s="8">
        <f>AnnualProduction!AB20</f>
        <v>15.604075872000003</v>
      </c>
      <c r="AC158" s="8">
        <f>AnnualProduction!AC20</f>
        <v>15.604075872000003</v>
      </c>
      <c r="AD158" s="8">
        <f>AnnualProduction!AD20</f>
        <v>15.604075872000003</v>
      </c>
      <c r="AE158" s="8">
        <f>AnnualProduction!AE20</f>
        <v>15.604075872000001</v>
      </c>
      <c r="AF158" s="8">
        <f>AnnualProduction!AF20</f>
        <v>15.604075872000001</v>
      </c>
      <c r="AG158" s="8">
        <f>AnnualProduction!AG20</f>
        <v>15.604075872000001</v>
      </c>
      <c r="AH158" s="8">
        <f>AnnualProduction!AH20</f>
        <v>15.604075872000003</v>
      </c>
    </row>
    <row r="159" spans="1:34" x14ac:dyDescent="0.3">
      <c r="A159" s="1" t="s">
        <v>38</v>
      </c>
      <c r="B159" s="1" t="s">
        <v>76</v>
      </c>
      <c r="C159" s="8">
        <f>AnnualProduction!C21</f>
        <v>54.573678719999975</v>
      </c>
      <c r="D159" s="8">
        <f>AnnualProduction!D21</f>
        <v>58.135329331200033</v>
      </c>
      <c r="E159" s="8">
        <f>AnnualProduction!E21</f>
        <v>22.367910428044507</v>
      </c>
      <c r="F159" s="8">
        <f>AnnualProduction!F21</f>
        <v>37.480930498027142</v>
      </c>
      <c r="G159" s="8">
        <f>AnnualProduction!G21</f>
        <v>58.13532933120004</v>
      </c>
      <c r="H159" s="8">
        <f>AnnualProduction!H21</f>
        <v>58.135329331200019</v>
      </c>
      <c r="I159" s="8">
        <f>AnnualProduction!I21</f>
        <v>50.360882710201039</v>
      </c>
      <c r="J159" s="8">
        <f>AnnualProduction!J21</f>
        <v>44.316010567592336</v>
      </c>
      <c r="K159" s="8">
        <f>AnnualProduction!K21</f>
        <v>36.373028810277582</v>
      </c>
      <c r="L159" s="8">
        <f>AnnualProduction!L21</f>
        <v>30.932156667668885</v>
      </c>
      <c r="M159" s="8">
        <f>AnnualProduction!M21</f>
        <v>23.676303398799263</v>
      </c>
      <c r="N159" s="8">
        <f>AnnualProduction!N21</f>
        <v>25.578097348730438</v>
      </c>
      <c r="O159" s="8">
        <f>AnnualProduction!O21</f>
        <v>21.027426157356523</v>
      </c>
      <c r="P159" s="8">
        <f>AnnualProduction!P21</f>
        <v>15.404518095860874</v>
      </c>
      <c r="Q159" s="8">
        <f>AnnualProduction!Q21</f>
        <v>9.1327779856695628</v>
      </c>
      <c r="R159" s="8">
        <f>AnnualProduction!R21</f>
        <v>4.7904358726956513</v>
      </c>
      <c r="S159" s="8">
        <f>AnnualProduction!S21</f>
        <v>0</v>
      </c>
      <c r="T159" s="8">
        <f>AnnualProduction!T21</f>
        <v>0</v>
      </c>
      <c r="U159" s="8">
        <f>AnnualProduction!U21</f>
        <v>0</v>
      </c>
      <c r="V159" s="8">
        <f>AnnualProduction!V21</f>
        <v>0</v>
      </c>
      <c r="W159" s="8">
        <f>AnnualProduction!W21</f>
        <v>0</v>
      </c>
      <c r="X159" s="8">
        <f>AnnualProduction!X21</f>
        <v>0</v>
      </c>
      <c r="Y159" s="8">
        <f>AnnualProduction!Y21</f>
        <v>0</v>
      </c>
      <c r="Z159" s="8">
        <f>AnnualProduction!Z21</f>
        <v>0</v>
      </c>
      <c r="AA159" s="8">
        <f>AnnualProduction!AA21</f>
        <v>0</v>
      </c>
      <c r="AB159" s="8">
        <f>AnnualProduction!AB21</f>
        <v>0</v>
      </c>
      <c r="AC159" s="8">
        <f>AnnualProduction!AC21</f>
        <v>0</v>
      </c>
      <c r="AD159" s="8">
        <f>AnnualProduction!AD21</f>
        <v>0</v>
      </c>
      <c r="AE159" s="8">
        <f>AnnualProduction!AE21</f>
        <v>0</v>
      </c>
      <c r="AF159" s="8">
        <f>AnnualProduction!AF21</f>
        <v>0</v>
      </c>
      <c r="AG159" s="8">
        <f>AnnualProduction!AG21</f>
        <v>0</v>
      </c>
      <c r="AH159" s="8">
        <f>AnnualProduction!AH21</f>
        <v>0</v>
      </c>
    </row>
    <row r="160" spans="1:34" x14ac:dyDescent="0.3">
      <c r="A160" s="1" t="s">
        <v>39</v>
      </c>
      <c r="B160" s="1" t="s">
        <v>77</v>
      </c>
      <c r="C160" s="8">
        <f>AnnualProduction!C22</f>
        <v>0</v>
      </c>
      <c r="D160" s="8">
        <f>AnnualProduction!D22</f>
        <v>0.64626724800000002</v>
      </c>
      <c r="E160" s="8">
        <f>AnnualProduction!E22</f>
        <v>0</v>
      </c>
      <c r="F160" s="8">
        <f>AnnualProduction!F22</f>
        <v>0</v>
      </c>
      <c r="G160" s="8">
        <f>AnnualProduction!G22</f>
        <v>0</v>
      </c>
      <c r="H160" s="8">
        <f>AnnualProduction!H22</f>
        <v>0.64626724800000013</v>
      </c>
      <c r="I160" s="8">
        <f>AnnualProduction!I22</f>
        <v>0</v>
      </c>
      <c r="J160" s="8">
        <f>AnnualProduction!J22</f>
        <v>0</v>
      </c>
      <c r="K160" s="8">
        <f>AnnualProduction!K22</f>
        <v>0</v>
      </c>
      <c r="L160" s="8">
        <f>AnnualProduction!L22</f>
        <v>0</v>
      </c>
      <c r="M160" s="8">
        <f>AnnualProduction!M22</f>
        <v>0</v>
      </c>
      <c r="N160" s="8">
        <f>AnnualProduction!N22</f>
        <v>0</v>
      </c>
      <c r="O160" s="8">
        <f>AnnualProduction!O22</f>
        <v>0</v>
      </c>
      <c r="P160" s="8">
        <f>AnnualProduction!P22</f>
        <v>0</v>
      </c>
      <c r="Q160" s="8">
        <f>AnnualProduction!Q22</f>
        <v>0</v>
      </c>
      <c r="R160" s="8">
        <f>AnnualProduction!R22</f>
        <v>0</v>
      </c>
      <c r="S160" s="8">
        <f>AnnualProduction!S22</f>
        <v>0</v>
      </c>
      <c r="T160" s="8">
        <f>AnnualProduction!T22</f>
        <v>0</v>
      </c>
      <c r="U160" s="8">
        <f>AnnualProduction!U22</f>
        <v>0</v>
      </c>
      <c r="V160" s="8">
        <f>AnnualProduction!V22</f>
        <v>0</v>
      </c>
      <c r="W160" s="8">
        <f>AnnualProduction!W22</f>
        <v>0</v>
      </c>
      <c r="X160" s="8">
        <f>AnnualProduction!X22</f>
        <v>0</v>
      </c>
      <c r="Y160" s="8">
        <f>AnnualProduction!Y22</f>
        <v>0</v>
      </c>
      <c r="Z160" s="8">
        <f>AnnualProduction!Z22</f>
        <v>0</v>
      </c>
      <c r="AA160" s="8">
        <f>AnnualProduction!AA22</f>
        <v>0</v>
      </c>
      <c r="AB160" s="8">
        <f>AnnualProduction!AB22</f>
        <v>0</v>
      </c>
      <c r="AC160" s="8">
        <f>AnnualProduction!AC22</f>
        <v>0</v>
      </c>
      <c r="AD160" s="8">
        <f>AnnualProduction!AD22</f>
        <v>0</v>
      </c>
      <c r="AE160" s="8">
        <f>AnnualProduction!AE22</f>
        <v>0</v>
      </c>
      <c r="AF160" s="8">
        <f>AnnualProduction!AF22</f>
        <v>0</v>
      </c>
      <c r="AG160" s="8">
        <f>AnnualProduction!AG22</f>
        <v>0</v>
      </c>
      <c r="AH160" s="8">
        <f>AnnualProduction!AH22</f>
        <v>0</v>
      </c>
    </row>
    <row r="161" spans="1:34" x14ac:dyDescent="0.3">
      <c r="A161" s="1" t="s">
        <v>40</v>
      </c>
      <c r="B161" s="1" t="s">
        <v>80</v>
      </c>
      <c r="C161" s="8">
        <f>AnnualProduction!C23</f>
        <v>0</v>
      </c>
      <c r="D161" s="8">
        <f>AnnualProduction!D23</f>
        <v>0</v>
      </c>
      <c r="E161" s="8">
        <f>AnnualProduction!E23</f>
        <v>0</v>
      </c>
      <c r="F161" s="8">
        <f>AnnualProduction!F23</f>
        <v>0</v>
      </c>
      <c r="G161" s="8">
        <f>AnnualProduction!G23</f>
        <v>0</v>
      </c>
      <c r="H161" s="8">
        <f>AnnualProduction!H23</f>
        <v>0</v>
      </c>
      <c r="I161" s="8">
        <f>AnnualProduction!I23</f>
        <v>0</v>
      </c>
      <c r="J161" s="8">
        <f>AnnualProduction!J23</f>
        <v>0</v>
      </c>
      <c r="K161" s="8">
        <f>AnnualProduction!K23</f>
        <v>0</v>
      </c>
      <c r="L161" s="8">
        <f>AnnualProduction!L23</f>
        <v>0</v>
      </c>
      <c r="M161" s="8">
        <f>AnnualProduction!M23</f>
        <v>0</v>
      </c>
      <c r="N161" s="8">
        <f>AnnualProduction!N23</f>
        <v>0</v>
      </c>
      <c r="O161" s="8">
        <f>AnnualProduction!O23</f>
        <v>0</v>
      </c>
      <c r="P161" s="8">
        <f>AnnualProduction!P23</f>
        <v>0</v>
      </c>
      <c r="Q161" s="8">
        <f>AnnualProduction!Q23</f>
        <v>0</v>
      </c>
      <c r="R161" s="8">
        <f>AnnualProduction!R23</f>
        <v>0</v>
      </c>
      <c r="S161" s="8">
        <f>AnnualProduction!S23</f>
        <v>0</v>
      </c>
      <c r="T161" s="8">
        <f>AnnualProduction!T23</f>
        <v>0</v>
      </c>
      <c r="U161" s="8">
        <f>AnnualProduction!U23</f>
        <v>0</v>
      </c>
      <c r="V161" s="8">
        <f>AnnualProduction!V23</f>
        <v>0</v>
      </c>
      <c r="W161" s="8">
        <f>AnnualProduction!W23</f>
        <v>0</v>
      </c>
      <c r="X161" s="8">
        <f>AnnualProduction!X23</f>
        <v>0</v>
      </c>
      <c r="Y161" s="8">
        <f>AnnualProduction!Y23</f>
        <v>0</v>
      </c>
      <c r="Z161" s="8">
        <f>AnnualProduction!Z23</f>
        <v>0</v>
      </c>
      <c r="AA161" s="8">
        <f>AnnualProduction!AA23</f>
        <v>0</v>
      </c>
      <c r="AB161" s="8">
        <f>AnnualProduction!AB23</f>
        <v>0</v>
      </c>
      <c r="AC161" s="8">
        <f>AnnualProduction!AC23</f>
        <v>0</v>
      </c>
      <c r="AD161" s="8">
        <f>AnnualProduction!AD23</f>
        <v>0</v>
      </c>
      <c r="AE161" s="8">
        <f>AnnualProduction!AE23</f>
        <v>0</v>
      </c>
      <c r="AF161" s="8">
        <f>AnnualProduction!AF23</f>
        <v>0</v>
      </c>
      <c r="AG161" s="8">
        <f>AnnualProduction!AG23</f>
        <v>0</v>
      </c>
      <c r="AH161" s="8">
        <f>AnnualProduction!AH23</f>
        <v>0</v>
      </c>
    </row>
    <row r="162" spans="1:34" x14ac:dyDescent="0.3">
      <c r="A162" s="1" t="s">
        <v>41</v>
      </c>
      <c r="B162" s="1" t="s">
        <v>101</v>
      </c>
      <c r="C162" s="8">
        <f>AnnualProduction!C24</f>
        <v>13.454708256</v>
      </c>
      <c r="D162" s="8">
        <f>AnnualProduction!D24</f>
        <v>15.901018848000001</v>
      </c>
      <c r="E162" s="8">
        <f>AnnualProduction!E24</f>
        <v>19.403690831999999</v>
      </c>
      <c r="F162" s="8">
        <f>AnnualProduction!F24</f>
        <v>23.295548592000003</v>
      </c>
      <c r="G162" s="8">
        <f>AnnualProduction!G24</f>
        <v>27.187406352000004</v>
      </c>
      <c r="H162" s="8">
        <f>AnnualProduction!H24</f>
        <v>31.079264111999994</v>
      </c>
      <c r="I162" s="8">
        <f>AnnualProduction!I24</f>
        <v>34.971121872000005</v>
      </c>
      <c r="J162" s="8">
        <f>AnnualProduction!J24</f>
        <v>38.862979631999998</v>
      </c>
      <c r="K162" s="8">
        <f>AnnualProduction!K24</f>
        <v>42.754837392000006</v>
      </c>
      <c r="L162" s="8">
        <f>AnnualProduction!L24</f>
        <v>46.646695152000007</v>
      </c>
      <c r="M162" s="8">
        <f>AnnualProduction!M24</f>
        <v>50.038171200000008</v>
      </c>
      <c r="N162" s="8">
        <f>AnnualProduction!N24</f>
        <v>50.038171200000008</v>
      </c>
      <c r="O162" s="8">
        <f>AnnualProduction!O24</f>
        <v>52.818069600000001</v>
      </c>
      <c r="P162" s="8">
        <f>AnnualProduction!P24</f>
        <v>55.597968000000002</v>
      </c>
      <c r="Q162" s="8">
        <f>AnnualProduction!Q24</f>
        <v>58.377866400000002</v>
      </c>
      <c r="R162" s="8">
        <f>AnnualProduction!R24</f>
        <v>61.157764800000002</v>
      </c>
      <c r="S162" s="8">
        <f>AnnualProduction!S24</f>
        <v>63.937663200000003</v>
      </c>
      <c r="T162" s="8">
        <f>AnnualProduction!T24</f>
        <v>66.717561599999996</v>
      </c>
      <c r="U162" s="8">
        <f>AnnualProduction!U24</f>
        <v>69.49745999999999</v>
      </c>
      <c r="V162" s="8">
        <f>AnnualProduction!V24</f>
        <v>72.277358399999983</v>
      </c>
      <c r="W162" s="8">
        <f>AnnualProduction!W24</f>
        <v>75.057256800000005</v>
      </c>
      <c r="X162" s="8">
        <f>AnnualProduction!X24</f>
        <v>77.837155200000012</v>
      </c>
      <c r="Y162" s="8">
        <f>AnnualProduction!Y24</f>
        <v>80.617053599999977</v>
      </c>
      <c r="Z162" s="8">
        <f>AnnualProduction!Z24</f>
        <v>83.396952000000013</v>
      </c>
      <c r="AA162" s="8">
        <f>AnnualProduction!AA24</f>
        <v>86.176850400000021</v>
      </c>
      <c r="AB162" s="8">
        <f>AnnualProduction!AB24</f>
        <v>88.956748799999986</v>
      </c>
      <c r="AC162" s="8">
        <f>AnnualProduction!AC24</f>
        <v>91.736647200000007</v>
      </c>
      <c r="AD162" s="8">
        <f>AnnualProduction!AD24</f>
        <v>94.516545600000029</v>
      </c>
      <c r="AE162" s="8">
        <f>AnnualProduction!AE24</f>
        <v>97.296444000000008</v>
      </c>
      <c r="AF162" s="8">
        <f>AnnualProduction!AF24</f>
        <v>100.07634240000002</v>
      </c>
      <c r="AG162" s="8">
        <f>AnnualProduction!AG24</f>
        <v>89.401532543999991</v>
      </c>
      <c r="AH162" s="8">
        <f>AnnualProduction!AH24</f>
        <v>89.735120351999981</v>
      </c>
    </row>
    <row r="163" spans="1:34" x14ac:dyDescent="0.3">
      <c r="A163" s="1" t="s">
        <v>42</v>
      </c>
      <c r="B163" s="1" t="s">
        <v>102</v>
      </c>
      <c r="C163" s="8">
        <f>AnnualProduction!C25</f>
        <v>2.0273863679999997</v>
      </c>
      <c r="D163" s="8">
        <f>AnnualProduction!D25</f>
        <v>2.1262832640000005</v>
      </c>
      <c r="E163" s="8">
        <f>AnnualProduction!E25</f>
        <v>2.3240770560000001</v>
      </c>
      <c r="F163" s="8">
        <f>AnnualProduction!F25</f>
        <v>3.5602882560000002</v>
      </c>
      <c r="G163" s="8">
        <f>AnnualProduction!G25</f>
        <v>4.7964994560000003</v>
      </c>
      <c r="H163" s="8">
        <f>AnnualProduction!H25</f>
        <v>6.0327106559999999</v>
      </c>
      <c r="I163" s="8">
        <f>AnnualProduction!I25</f>
        <v>7.2689218559999995</v>
      </c>
      <c r="J163" s="8">
        <f>AnnualProduction!J25</f>
        <v>8.5051330560000018</v>
      </c>
      <c r="K163" s="8">
        <f>AnnualProduction!K25</f>
        <v>9.7413442559999996</v>
      </c>
      <c r="L163" s="8">
        <f>AnnualProduction!L25</f>
        <v>10.977555455999999</v>
      </c>
      <c r="M163" s="8">
        <f>AnnualProduction!M25</f>
        <v>12.213766656000002</v>
      </c>
      <c r="N163" s="8">
        <f>AnnualProduction!N25</f>
        <v>13.449977856</v>
      </c>
      <c r="O163" s="8">
        <f>AnnualProduction!O25</f>
        <v>13.944462335999997</v>
      </c>
      <c r="P163" s="8">
        <f>AnnualProduction!P25</f>
        <v>14.438946816</v>
      </c>
      <c r="Q163" s="8">
        <f>AnnualProduction!Q25</f>
        <v>14.933431296</v>
      </c>
      <c r="R163" s="8">
        <f>AnnualProduction!R25</f>
        <v>15.427915776000003</v>
      </c>
      <c r="S163" s="8">
        <f>AnnualProduction!S25</f>
        <v>15.922400256</v>
      </c>
      <c r="T163" s="8">
        <f>AnnualProduction!T25</f>
        <v>16.416884736</v>
      </c>
      <c r="U163" s="8">
        <f>AnnualProduction!U25</f>
        <v>16.911369216000001</v>
      </c>
      <c r="V163" s="8">
        <f>AnnualProduction!V25</f>
        <v>17.405853696000001</v>
      </c>
      <c r="W163" s="8">
        <f>AnnualProduction!W25</f>
        <v>17.900338175999998</v>
      </c>
      <c r="X163" s="8">
        <f>AnnualProduction!X25</f>
        <v>18.394822655999999</v>
      </c>
      <c r="Y163" s="8">
        <f>AnnualProduction!Y25</f>
        <v>18.889307135999999</v>
      </c>
      <c r="Z163" s="8">
        <f>AnnualProduction!Z25</f>
        <v>19.383791616</v>
      </c>
      <c r="AA163" s="8">
        <f>AnnualProduction!AA25</f>
        <v>19.779379200000001</v>
      </c>
      <c r="AB163" s="8">
        <f>AnnualProduction!AB25</f>
        <v>19.779379200000001</v>
      </c>
      <c r="AC163" s="8">
        <f>AnnualProduction!AC25</f>
        <v>19.779379200000001</v>
      </c>
      <c r="AD163" s="8">
        <f>AnnualProduction!AD25</f>
        <v>19.779379200000001</v>
      </c>
      <c r="AE163" s="8">
        <f>AnnualProduction!AE25</f>
        <v>19.779379200000001</v>
      </c>
      <c r="AF163" s="8">
        <f>AnnualProduction!AF25</f>
        <v>19.779379200000001</v>
      </c>
      <c r="AG163" s="8">
        <f>AnnualProduction!AG25</f>
        <v>18.246477312</v>
      </c>
      <c r="AH163" s="8">
        <f>AnnualProduction!AH25</f>
        <v>18.642064895999997</v>
      </c>
    </row>
    <row r="164" spans="1:34" x14ac:dyDescent="0.3">
      <c r="A164" s="1" t="s">
        <v>43</v>
      </c>
      <c r="B164" s="1" t="s">
        <v>81</v>
      </c>
      <c r="C164" s="8">
        <f>AnnualProduction!C26</f>
        <v>28.859697359999995</v>
      </c>
      <c r="D164" s="8">
        <f>AnnualProduction!D26</f>
        <v>32.936829120000006</v>
      </c>
      <c r="E164" s="8">
        <f>AnnualProduction!E26</f>
        <v>35.095310639999994</v>
      </c>
      <c r="F164" s="8">
        <f>AnnualProduction!F26</f>
        <v>41.890530240000004</v>
      </c>
      <c r="G164" s="8">
        <f>AnnualProduction!G26</f>
        <v>48.685749840000007</v>
      </c>
      <c r="H164" s="8">
        <f>AnnualProduction!H26</f>
        <v>55.480969439999988</v>
      </c>
      <c r="I164" s="8">
        <f>AnnualProduction!I26</f>
        <v>62.276189039999998</v>
      </c>
      <c r="J164" s="8">
        <f>AnnualProduction!J26</f>
        <v>69.071408640000001</v>
      </c>
      <c r="K164" s="8">
        <f>AnnualProduction!K26</f>
        <v>75.866628239999997</v>
      </c>
      <c r="L164" s="8">
        <f>AnnualProduction!L26</f>
        <v>82.661847839999993</v>
      </c>
      <c r="M164" s="8">
        <f>AnnualProduction!M26</f>
        <v>87.938136</v>
      </c>
      <c r="N164" s="8">
        <f>AnnualProduction!N26</f>
        <v>87.938136</v>
      </c>
      <c r="O164" s="8">
        <f>AnnualProduction!O26</f>
        <v>94.653392084118266</v>
      </c>
      <c r="P164" s="8">
        <f>AnnualProduction!P26</f>
        <v>99.621780595422607</v>
      </c>
      <c r="Q164" s="8">
        <f>AnnualProduction!Q26</f>
        <v>104.49016910672697</v>
      </c>
      <c r="R164" s="8">
        <f>AnnualProduction!R26</f>
        <v>108.95551816620524</v>
      </c>
      <c r="S164" s="8">
        <f>AnnualProduction!S26</f>
        <v>112.67344058011828</v>
      </c>
      <c r="T164" s="8">
        <f>AnnualProduction!T26</f>
        <v>128.70945360000002</v>
      </c>
      <c r="U164" s="8">
        <f>AnnualProduction!U26</f>
        <v>135.50467320000001</v>
      </c>
      <c r="V164" s="8">
        <f>AnnualProduction!V26</f>
        <v>142.29989280000001</v>
      </c>
      <c r="W164" s="8">
        <f>AnnualProduction!W26</f>
        <v>143.89876800000002</v>
      </c>
      <c r="X164" s="8">
        <f>AnnualProduction!X26</f>
        <v>143.89876800000002</v>
      </c>
      <c r="Y164" s="8">
        <f>AnnualProduction!Y26</f>
        <v>143.89876800000002</v>
      </c>
      <c r="Z164" s="8">
        <f>AnnualProduction!Z26</f>
        <v>143.89876800000002</v>
      </c>
      <c r="AA164" s="8">
        <f>AnnualProduction!AA26</f>
        <v>143.89876800000002</v>
      </c>
      <c r="AB164" s="8">
        <f>AnnualProduction!AB26</f>
        <v>143.89876800000002</v>
      </c>
      <c r="AC164" s="8">
        <f>AnnualProduction!AC26</f>
        <v>143.89876800000002</v>
      </c>
      <c r="AD164" s="8">
        <f>AnnualProduction!AD26</f>
        <v>143.89876800000002</v>
      </c>
      <c r="AE164" s="8">
        <f>AnnualProduction!AE26</f>
        <v>143.76931907962231</v>
      </c>
      <c r="AF164" s="8">
        <f>AnnualProduction!AF26</f>
        <v>143.49489134139361</v>
      </c>
      <c r="AG164" s="8">
        <f>AnnualProduction!AG26</f>
        <v>119.03625864000001</v>
      </c>
      <c r="AH164" s="8">
        <f>AnnualProduction!AH26</f>
        <v>118.95631487999999</v>
      </c>
    </row>
    <row r="165" spans="1:34" x14ac:dyDescent="0.3">
      <c r="A165" s="1" t="s">
        <v>44</v>
      </c>
      <c r="B165" s="1" t="s">
        <v>82</v>
      </c>
      <c r="C165" s="8">
        <f>AnnualProduction!C27</f>
        <v>0</v>
      </c>
      <c r="D165" s="8">
        <f>AnnualProduction!D27</f>
        <v>0</v>
      </c>
      <c r="E165" s="8">
        <f>AnnualProduction!E27</f>
        <v>0</v>
      </c>
      <c r="F165" s="8">
        <f>AnnualProduction!F27</f>
        <v>0</v>
      </c>
      <c r="G165" s="8">
        <f>AnnualProduction!G27</f>
        <v>0</v>
      </c>
      <c r="H165" s="8">
        <f>AnnualProduction!H27</f>
        <v>0</v>
      </c>
      <c r="I165" s="8">
        <f>AnnualProduction!I27</f>
        <v>0</v>
      </c>
      <c r="J165" s="8">
        <f>AnnualProduction!J27</f>
        <v>0</v>
      </c>
      <c r="K165" s="8">
        <f>AnnualProduction!K27</f>
        <v>0</v>
      </c>
      <c r="L165" s="8">
        <f>AnnualProduction!L27</f>
        <v>0</v>
      </c>
      <c r="M165" s="8">
        <f>AnnualProduction!M27</f>
        <v>4.9172508000000006</v>
      </c>
      <c r="N165" s="8">
        <f>AnnualProduction!N27</f>
        <v>9.6873170128139137</v>
      </c>
      <c r="O165" s="8">
        <f>AnnualProduction!O27</f>
        <v>10.776324240000001</v>
      </c>
      <c r="P165" s="8">
        <f>AnnualProduction!P27</f>
        <v>13.336252287999999</v>
      </c>
      <c r="Q165" s="8">
        <f>AnnualProduction!Q27</f>
        <v>14.093872438956517</v>
      </c>
      <c r="R165" s="8">
        <f>AnnualProduction!R27</f>
        <v>14.369976976695643</v>
      </c>
      <c r="S165" s="8">
        <f>AnnualProduction!S27</f>
        <v>11.976211334956508</v>
      </c>
      <c r="T165" s="8">
        <f>AnnualProduction!T27</f>
        <v>30.853641750205234</v>
      </c>
      <c r="U165" s="8">
        <f>AnnualProduction!U27</f>
        <v>34.420755599999993</v>
      </c>
      <c r="V165" s="8">
        <f>AnnualProduction!V27</f>
        <v>37.810746124002328</v>
      </c>
      <c r="W165" s="8">
        <f>AnnualProduction!W27</f>
        <v>40.307141313567527</v>
      </c>
      <c r="X165" s="8">
        <f>AnnualProduction!X27</f>
        <v>40.433921463132755</v>
      </c>
      <c r="Y165" s="8">
        <f>AnnualProduction!Y27</f>
        <v>40.03694278487189</v>
      </c>
      <c r="Z165" s="8">
        <f>AnnualProduction!Z27</f>
        <v>39.531268454437104</v>
      </c>
      <c r="AA165" s="8">
        <f>AnnualProduction!AA27</f>
        <v>39.049109010958851</v>
      </c>
      <c r="AB165" s="8">
        <f>AnnualProduction!AB27</f>
        <v>38.987096071828411</v>
      </c>
      <c r="AC165" s="8">
        <f>AnnualProduction!AC27</f>
        <v>38.598996176176236</v>
      </c>
      <c r="AD165" s="8">
        <f>AnnualProduction!AD27</f>
        <v>38.210896280524061</v>
      </c>
      <c r="AE165" s="8">
        <f>AnnualProduction!AE27</f>
        <v>37.952245305249598</v>
      </c>
      <c r="AF165" s="8">
        <f>AnnualProduction!AF27</f>
        <v>37.947268799999996</v>
      </c>
      <c r="AG165" s="8">
        <f>AnnualProduction!AG27</f>
        <v>42.147864000000006</v>
      </c>
      <c r="AH165" s="8">
        <f>AnnualProduction!AH27</f>
        <v>42.147864000000006</v>
      </c>
    </row>
    <row r="166" spans="1:34" x14ac:dyDescent="0.3">
      <c r="A166" s="1" t="s">
        <v>45</v>
      </c>
      <c r="B166" s="1" t="s">
        <v>83</v>
      </c>
      <c r="C166" s="8">
        <f>AnnualProduction!C28</f>
        <v>95.059011843138052</v>
      </c>
      <c r="D166" s="8">
        <f>AnnualProduction!D28</f>
        <v>100.12241590579973</v>
      </c>
      <c r="E166" s="8">
        <f>AnnualProduction!E28</f>
        <v>38.435972002845965</v>
      </c>
      <c r="F166" s="8">
        <f>AnnualProduction!F28</f>
        <v>63.070194716917648</v>
      </c>
      <c r="G166" s="8">
        <f>AnnualProduction!G28</f>
        <v>96.736864814989488</v>
      </c>
      <c r="H166" s="8">
        <f>AnnualProduction!H28</f>
        <v>97.765159740313933</v>
      </c>
      <c r="I166" s="8">
        <f>AnnualProduction!I28</f>
        <v>84.04585880632564</v>
      </c>
      <c r="J166" s="8">
        <f>AnnualProduction!J28</f>
        <v>74.192717213873408</v>
      </c>
      <c r="K166" s="8">
        <f>AnnualProduction!K28</f>
        <v>61.2456569494504</v>
      </c>
      <c r="L166" s="8">
        <f>AnnualProduction!L28</f>
        <v>52.377035356998164</v>
      </c>
      <c r="M166" s="8">
        <f>AnnualProduction!M28</f>
        <v>40.549994528740733</v>
      </c>
      <c r="N166" s="8">
        <f>AnnualProduction!N28</f>
        <v>43.690795038797894</v>
      </c>
      <c r="O166" s="8">
        <f>AnnualProduction!O28</f>
        <v>35.579695297611124</v>
      </c>
      <c r="P166" s="8">
        <f>AnnualProduction!P28</f>
        <v>26.122538673533207</v>
      </c>
      <c r="Q166" s="8">
        <f>AnnualProduction!Q28</f>
        <v>15.607785810081388</v>
      </c>
      <c r="R166" s="8">
        <f>AnnualProduction!R28</f>
        <v>8.364999438615655</v>
      </c>
      <c r="S166" s="8">
        <f>AnnualProduction!S28</f>
        <v>0</v>
      </c>
      <c r="T166" s="8">
        <f>AnnualProduction!T28</f>
        <v>0</v>
      </c>
      <c r="U166" s="8">
        <f>AnnualProduction!U28</f>
        <v>0</v>
      </c>
      <c r="V166" s="8">
        <f>AnnualProduction!V28</f>
        <v>0</v>
      </c>
      <c r="W166" s="8">
        <f>AnnualProduction!W28</f>
        <v>0</v>
      </c>
      <c r="X166" s="8">
        <f>AnnualProduction!X28</f>
        <v>0</v>
      </c>
      <c r="Y166" s="8">
        <f>AnnualProduction!Y28</f>
        <v>0</v>
      </c>
      <c r="Z166" s="8">
        <f>AnnualProduction!Z28</f>
        <v>0</v>
      </c>
      <c r="AA166" s="8">
        <f>AnnualProduction!AA28</f>
        <v>0</v>
      </c>
      <c r="AB166" s="8">
        <f>AnnualProduction!AB28</f>
        <v>0</v>
      </c>
      <c r="AC166" s="8">
        <f>AnnualProduction!AC28</f>
        <v>0</v>
      </c>
      <c r="AD166" s="8">
        <f>AnnualProduction!AD28</f>
        <v>0</v>
      </c>
      <c r="AE166" s="8">
        <f>AnnualProduction!AE28</f>
        <v>0</v>
      </c>
      <c r="AF166" s="8">
        <f>AnnualProduction!AF28</f>
        <v>0</v>
      </c>
      <c r="AG166" s="8">
        <f>AnnualProduction!AG28</f>
        <v>0</v>
      </c>
      <c r="AH166" s="8">
        <f>AnnualProduction!AH28</f>
        <v>0</v>
      </c>
    </row>
    <row r="167" spans="1:34" x14ac:dyDescent="0.3">
      <c r="A167" s="1" t="s">
        <v>92</v>
      </c>
      <c r="B167" s="1" t="s">
        <v>103</v>
      </c>
      <c r="C167" s="8">
        <f>AnnualProduction!C29</f>
        <v>1.8344436327359994</v>
      </c>
      <c r="D167" s="8">
        <f>AnnualProduction!D29</f>
        <v>1.8501226381439997</v>
      </c>
      <c r="E167" s="8">
        <f>AnnualProduction!E29</f>
        <v>1.8658016435519995</v>
      </c>
      <c r="F167" s="8">
        <f>AnnualProduction!F29</f>
        <v>1.8658016435520002</v>
      </c>
      <c r="G167" s="8">
        <f>AnnualProduction!G29</f>
        <v>1.8658016435520004</v>
      </c>
      <c r="H167" s="8">
        <f>AnnualProduction!H29</f>
        <v>1.8658016435519997</v>
      </c>
      <c r="I167" s="8">
        <f>AnnualProduction!I29</f>
        <v>1.8658016435519995</v>
      </c>
      <c r="J167" s="8">
        <f>AnnualProduction!J29</f>
        <v>1.8658016435519995</v>
      </c>
      <c r="K167" s="8">
        <f>AnnualProduction!K29</f>
        <v>1.8658016435519997</v>
      </c>
      <c r="L167" s="8">
        <f>AnnualProduction!L29</f>
        <v>1.865801643552</v>
      </c>
      <c r="M167" s="8">
        <f>AnnualProduction!M29</f>
        <v>1.8658016435519995</v>
      </c>
      <c r="N167" s="8">
        <f>AnnualProduction!N29</f>
        <v>1.7022628224</v>
      </c>
      <c r="O167" s="8">
        <f>AnnualProduction!O29</f>
        <v>1.3374922176000001</v>
      </c>
      <c r="P167" s="8">
        <f>AnnualProduction!P29</f>
        <v>1.0943118144000001</v>
      </c>
      <c r="Q167" s="8">
        <f>AnnualProduction!Q29</f>
        <v>0.85113141120000013</v>
      </c>
      <c r="R167" s="8">
        <f>AnnualProduction!R29</f>
        <v>0.71382413843478454</v>
      </c>
      <c r="S167" s="8">
        <f>AnnualProduction!S29</f>
        <v>0</v>
      </c>
      <c r="T167" s="8">
        <f>AnnualProduction!T29</f>
        <v>0</v>
      </c>
      <c r="U167" s="8">
        <f>AnnualProduction!U29</f>
        <v>0</v>
      </c>
      <c r="V167" s="8">
        <f>AnnualProduction!V29</f>
        <v>0</v>
      </c>
      <c r="W167" s="8">
        <f>AnnualProduction!W29</f>
        <v>0</v>
      </c>
      <c r="X167" s="8">
        <f>AnnualProduction!X29</f>
        <v>0</v>
      </c>
      <c r="Y167" s="8">
        <f>AnnualProduction!Y29</f>
        <v>0</v>
      </c>
      <c r="Z167" s="8">
        <f>AnnualProduction!Z29</f>
        <v>0</v>
      </c>
      <c r="AA167" s="8">
        <f>AnnualProduction!AA29</f>
        <v>0</v>
      </c>
      <c r="AB167" s="8">
        <f>AnnualProduction!AB29</f>
        <v>0</v>
      </c>
      <c r="AC167" s="8">
        <f>AnnualProduction!AC29</f>
        <v>0</v>
      </c>
      <c r="AD167" s="8">
        <f>AnnualProduction!AD29</f>
        <v>0</v>
      </c>
      <c r="AE167" s="8">
        <f>AnnualProduction!AE29</f>
        <v>0</v>
      </c>
      <c r="AF167" s="8">
        <f>AnnualProduction!AF29</f>
        <v>0</v>
      </c>
      <c r="AG167" s="8">
        <f>AnnualProduction!AG29</f>
        <v>0</v>
      </c>
      <c r="AH167" s="8">
        <f>AnnualProduction!AH29</f>
        <v>0</v>
      </c>
    </row>
    <row r="168" spans="1:34" x14ac:dyDescent="0.3">
      <c r="A168" s="1" t="s">
        <v>46</v>
      </c>
      <c r="B168" s="1" t="s">
        <v>84</v>
      </c>
      <c r="C168" s="8">
        <f>AnnualProduction!C30</f>
        <v>0.49999999999999922</v>
      </c>
      <c r="D168" s="8">
        <f>AnnualProduction!D30</f>
        <v>0.30000000000000038</v>
      </c>
      <c r="E168" s="8">
        <f>AnnualProduction!E30</f>
        <v>0.29999999999999954</v>
      </c>
      <c r="F168" s="8">
        <f>AnnualProduction!F30</f>
        <v>0.2999999999999996</v>
      </c>
      <c r="G168" s="8">
        <f>AnnualProduction!G30</f>
        <v>0.29999999999999977</v>
      </c>
      <c r="H168" s="8">
        <f>AnnualProduction!H30</f>
        <v>0.29999999999999954</v>
      </c>
      <c r="I168" s="8">
        <f>AnnualProduction!I30</f>
        <v>0.29999999999999971</v>
      </c>
      <c r="J168" s="8">
        <f>AnnualProduction!J30</f>
        <v>0.29999999999999977</v>
      </c>
      <c r="K168" s="8">
        <f>AnnualProduction!K30</f>
        <v>0.29999999999999988</v>
      </c>
      <c r="L168" s="8">
        <f>AnnualProduction!L30</f>
        <v>0.29999999999999982</v>
      </c>
      <c r="M168" s="8">
        <f>AnnualProduction!M30</f>
        <v>0.29999999999999966</v>
      </c>
      <c r="N168" s="8">
        <f>AnnualProduction!N30</f>
        <v>0.30000000000000049</v>
      </c>
      <c r="O168" s="8">
        <f>AnnualProduction!O30</f>
        <v>0.30000000000000032</v>
      </c>
      <c r="P168" s="8">
        <f>AnnualProduction!P30</f>
        <v>0.29999999999999971</v>
      </c>
      <c r="Q168" s="8">
        <f>AnnualProduction!Q30</f>
        <v>0.29999999999999982</v>
      </c>
      <c r="R168" s="8">
        <f>AnnualProduction!R30</f>
        <v>0.3</v>
      </c>
      <c r="S168" s="8">
        <f>AnnualProduction!S30</f>
        <v>0</v>
      </c>
      <c r="T168" s="8">
        <f>AnnualProduction!T30</f>
        <v>0</v>
      </c>
      <c r="U168" s="8">
        <f>AnnualProduction!U30</f>
        <v>0</v>
      </c>
      <c r="V168" s="8">
        <f>AnnualProduction!V30</f>
        <v>0</v>
      </c>
      <c r="W168" s="8">
        <f>AnnualProduction!W30</f>
        <v>0</v>
      </c>
      <c r="X168" s="8">
        <f>AnnualProduction!X30</f>
        <v>0</v>
      </c>
      <c r="Y168" s="8">
        <f>AnnualProduction!Y30</f>
        <v>0</v>
      </c>
      <c r="Z168" s="8">
        <f>AnnualProduction!Z30</f>
        <v>0</v>
      </c>
      <c r="AA168" s="8">
        <f>AnnualProduction!AA30</f>
        <v>0</v>
      </c>
      <c r="AB168" s="8">
        <f>AnnualProduction!AB30</f>
        <v>0</v>
      </c>
      <c r="AC168" s="8">
        <f>AnnualProduction!AC30</f>
        <v>0</v>
      </c>
      <c r="AD168" s="8">
        <f>AnnualProduction!AD30</f>
        <v>0</v>
      </c>
      <c r="AE168" s="8">
        <f>AnnualProduction!AE30</f>
        <v>0</v>
      </c>
      <c r="AF168" s="8">
        <f>AnnualProduction!AF30</f>
        <v>0</v>
      </c>
      <c r="AG168" s="8">
        <f>AnnualProduction!AG30</f>
        <v>0</v>
      </c>
      <c r="AH168" s="8">
        <f>AnnualProduction!AH30</f>
        <v>0</v>
      </c>
    </row>
    <row r="169" spans="1:34" x14ac:dyDescent="0.3">
      <c r="A169" s="1" t="s">
        <v>47</v>
      </c>
      <c r="B169" s="1" t="s">
        <v>85</v>
      </c>
      <c r="C169" s="8">
        <f>AnnualProduction!C31</f>
        <v>7.1000000000000059</v>
      </c>
      <c r="D169" s="8">
        <f>AnnualProduction!D31</f>
        <v>3.800000000000002</v>
      </c>
      <c r="E169" s="8">
        <f>AnnualProduction!E31</f>
        <v>3.8000000000000029</v>
      </c>
      <c r="F169" s="8">
        <f>AnnualProduction!F31</f>
        <v>3.8000000000000029</v>
      </c>
      <c r="G169" s="8">
        <f>AnnualProduction!G31</f>
        <v>3.800000000000002</v>
      </c>
      <c r="H169" s="8">
        <f>AnnualProduction!H31</f>
        <v>3.8000000000000016</v>
      </c>
      <c r="I169" s="8">
        <f>AnnualProduction!I31</f>
        <v>3.8000000000000029</v>
      </c>
      <c r="J169" s="8">
        <f>AnnualProduction!J31</f>
        <v>3.800000000000002</v>
      </c>
      <c r="K169" s="8">
        <f>AnnualProduction!K31</f>
        <v>3.8000000000000034</v>
      </c>
      <c r="L169" s="8">
        <f>AnnualProduction!L31</f>
        <v>3.8000000000000029</v>
      </c>
      <c r="M169" s="8">
        <f>AnnualProduction!M31</f>
        <v>3.800000000000002</v>
      </c>
      <c r="N169" s="8">
        <f>AnnualProduction!N31</f>
        <v>3.8000000000000025</v>
      </c>
      <c r="O169" s="8">
        <f>AnnualProduction!O31</f>
        <v>0</v>
      </c>
      <c r="P169" s="8">
        <f>AnnualProduction!P31</f>
        <v>0</v>
      </c>
      <c r="Q169" s="8">
        <f>AnnualProduction!Q31</f>
        <v>0</v>
      </c>
      <c r="R169" s="8">
        <f>AnnualProduction!R31</f>
        <v>0</v>
      </c>
      <c r="S169" s="8">
        <f>AnnualProduction!S31</f>
        <v>0</v>
      </c>
      <c r="T169" s="8">
        <f>AnnualProduction!T31</f>
        <v>0</v>
      </c>
      <c r="U169" s="8">
        <f>AnnualProduction!U31</f>
        <v>0</v>
      </c>
      <c r="V169" s="8">
        <f>AnnualProduction!V31</f>
        <v>0</v>
      </c>
      <c r="W169" s="8">
        <f>AnnualProduction!W31</f>
        <v>0</v>
      </c>
      <c r="X169" s="8">
        <f>AnnualProduction!X31</f>
        <v>0</v>
      </c>
      <c r="Y169" s="8">
        <f>AnnualProduction!Y31</f>
        <v>0</v>
      </c>
      <c r="Z169" s="8">
        <f>AnnualProduction!Z31</f>
        <v>0</v>
      </c>
      <c r="AA169" s="8">
        <f>AnnualProduction!AA31</f>
        <v>0</v>
      </c>
      <c r="AB169" s="8">
        <f>AnnualProduction!AB31</f>
        <v>0</v>
      </c>
      <c r="AC169" s="8">
        <f>AnnualProduction!AC31</f>
        <v>0</v>
      </c>
      <c r="AD169" s="8">
        <f>AnnualProduction!AD31</f>
        <v>0</v>
      </c>
      <c r="AE169" s="8">
        <f>AnnualProduction!AE31</f>
        <v>0</v>
      </c>
      <c r="AF169" s="8">
        <f>AnnualProduction!AF31</f>
        <v>0</v>
      </c>
      <c r="AG169" s="8">
        <f>AnnualProduction!AG31</f>
        <v>0</v>
      </c>
      <c r="AH169" s="8">
        <f>AnnualProduction!AH31</f>
        <v>0</v>
      </c>
    </row>
    <row r="170" spans="1:34" x14ac:dyDescent="0.3">
      <c r="A170" s="1" t="s">
        <v>93</v>
      </c>
      <c r="B170" s="1" t="s">
        <v>156</v>
      </c>
      <c r="C170" s="8">
        <f>AnnualProduction!C32</f>
        <v>0</v>
      </c>
      <c r="D170" s="8">
        <f>AnnualProduction!D32</f>
        <v>0</v>
      </c>
      <c r="E170" s="8">
        <f>AnnualProduction!E32</f>
        <v>0</v>
      </c>
      <c r="F170" s="8">
        <f>AnnualProduction!F32</f>
        <v>0</v>
      </c>
      <c r="G170" s="8">
        <f>AnnualProduction!G32</f>
        <v>0</v>
      </c>
      <c r="H170" s="8">
        <f>AnnualProduction!H32</f>
        <v>0</v>
      </c>
      <c r="I170" s="8">
        <f>AnnualProduction!I32</f>
        <v>0</v>
      </c>
      <c r="J170" s="8">
        <f>AnnualProduction!J32</f>
        <v>0</v>
      </c>
      <c r="K170" s="8">
        <f>AnnualProduction!K32</f>
        <v>0</v>
      </c>
      <c r="L170" s="8">
        <f>AnnualProduction!L32</f>
        <v>0</v>
      </c>
      <c r="M170" s="8">
        <f>AnnualProduction!M32</f>
        <v>0</v>
      </c>
      <c r="N170" s="8">
        <f>AnnualProduction!N32</f>
        <v>0</v>
      </c>
      <c r="O170" s="8">
        <f>AnnualProduction!O32</f>
        <v>0</v>
      </c>
      <c r="P170" s="8">
        <f>AnnualProduction!P32</f>
        <v>0</v>
      </c>
      <c r="Q170" s="8">
        <f>AnnualProduction!Q32</f>
        <v>0</v>
      </c>
      <c r="R170" s="8">
        <f>AnnualProduction!R32</f>
        <v>0</v>
      </c>
      <c r="S170" s="8">
        <f>AnnualProduction!S32</f>
        <v>0</v>
      </c>
      <c r="T170" s="8">
        <f>AnnualProduction!T32</f>
        <v>0</v>
      </c>
      <c r="U170" s="8">
        <f>AnnualProduction!U32</f>
        <v>0</v>
      </c>
      <c r="V170" s="8">
        <f>AnnualProduction!V32</f>
        <v>0</v>
      </c>
      <c r="W170" s="8">
        <f>AnnualProduction!W32</f>
        <v>0</v>
      </c>
      <c r="X170" s="8">
        <f>AnnualProduction!X32</f>
        <v>0</v>
      </c>
      <c r="Y170" s="8">
        <f>AnnualProduction!Y32</f>
        <v>0</v>
      </c>
      <c r="Z170" s="8">
        <f>AnnualProduction!Z32</f>
        <v>0</v>
      </c>
      <c r="AA170" s="8">
        <f>AnnualProduction!AA32</f>
        <v>0</v>
      </c>
      <c r="AB170" s="8">
        <f>AnnualProduction!AB32</f>
        <v>0</v>
      </c>
      <c r="AC170" s="8">
        <f>AnnualProduction!AC32</f>
        <v>0</v>
      </c>
      <c r="AD170" s="8">
        <f>AnnualProduction!AD32</f>
        <v>0</v>
      </c>
      <c r="AE170" s="8">
        <f>AnnualProduction!AE32</f>
        <v>0</v>
      </c>
      <c r="AF170" s="8">
        <f>AnnualProduction!AF32</f>
        <v>0</v>
      </c>
      <c r="AG170" s="8">
        <f>AnnualProduction!AG32</f>
        <v>0</v>
      </c>
      <c r="AH170" s="8">
        <f>AnnualProduction!AH32</f>
        <v>0</v>
      </c>
    </row>
    <row r="171" spans="1:34" ht="15" thickBot="1" x14ac:dyDescent="0.35">
      <c r="A171" s="1" t="s">
        <v>48</v>
      </c>
      <c r="B171" s="1" t="s">
        <v>104</v>
      </c>
      <c r="C171" s="8">
        <f>AnnualProduction!C33</f>
        <v>0</v>
      </c>
      <c r="D171" s="8">
        <f>AnnualProduction!D33</f>
        <v>0</v>
      </c>
      <c r="E171" s="8">
        <f>AnnualProduction!E33</f>
        <v>0</v>
      </c>
      <c r="F171" s="8">
        <f>AnnualProduction!F33</f>
        <v>0</v>
      </c>
      <c r="G171" s="8">
        <f>AnnualProduction!G33</f>
        <v>0</v>
      </c>
      <c r="H171" s="8">
        <f>AnnualProduction!H33</f>
        <v>0</v>
      </c>
      <c r="I171" s="8">
        <f>AnnualProduction!I33</f>
        <v>0</v>
      </c>
      <c r="J171" s="8">
        <f>AnnualProduction!J33</f>
        <v>0</v>
      </c>
      <c r="K171" s="8">
        <f>AnnualProduction!K33</f>
        <v>0</v>
      </c>
      <c r="L171" s="8">
        <f>AnnualProduction!L33</f>
        <v>0</v>
      </c>
      <c r="M171" s="8">
        <f>AnnualProduction!M33</f>
        <v>0</v>
      </c>
      <c r="N171" s="8">
        <f>AnnualProduction!N33</f>
        <v>0</v>
      </c>
      <c r="O171" s="8">
        <f>AnnualProduction!O33</f>
        <v>0</v>
      </c>
      <c r="P171" s="8">
        <f>AnnualProduction!P33</f>
        <v>0</v>
      </c>
      <c r="Q171" s="8">
        <f>AnnualProduction!Q33</f>
        <v>0</v>
      </c>
      <c r="R171" s="8">
        <f>AnnualProduction!R33</f>
        <v>0</v>
      </c>
      <c r="S171" s="8">
        <f>AnnualProduction!S33</f>
        <v>0</v>
      </c>
      <c r="T171" s="8">
        <f>AnnualProduction!T33</f>
        <v>0</v>
      </c>
      <c r="U171" s="8">
        <f>AnnualProduction!U33</f>
        <v>0</v>
      </c>
      <c r="V171" s="8">
        <f>AnnualProduction!V33</f>
        <v>0</v>
      </c>
      <c r="W171" s="8">
        <f>AnnualProduction!W33</f>
        <v>0</v>
      </c>
      <c r="X171" s="8">
        <f>AnnualProduction!X33</f>
        <v>0</v>
      </c>
      <c r="Y171" s="8">
        <f>AnnualProduction!Y33</f>
        <v>0</v>
      </c>
      <c r="Z171" s="8">
        <f>AnnualProduction!Z33</f>
        <v>0</v>
      </c>
      <c r="AA171" s="8">
        <f>AnnualProduction!AA33</f>
        <v>0</v>
      </c>
      <c r="AB171" s="8">
        <f>AnnualProduction!AB33</f>
        <v>0</v>
      </c>
      <c r="AC171" s="8">
        <f>AnnualProduction!AC33</f>
        <v>0</v>
      </c>
      <c r="AD171" s="8">
        <f>AnnualProduction!AD33</f>
        <v>0</v>
      </c>
      <c r="AE171" s="8">
        <f>AnnualProduction!AE33</f>
        <v>0</v>
      </c>
      <c r="AF171" s="8">
        <f>AnnualProduction!AF33</f>
        <v>0</v>
      </c>
      <c r="AG171" s="8">
        <f>AnnualProduction!AG33</f>
        <v>0</v>
      </c>
      <c r="AH171" s="8">
        <f>AnnualProduction!AH33</f>
        <v>0</v>
      </c>
    </row>
    <row r="172" spans="1:34" ht="15" thickBot="1" x14ac:dyDescent="0.35">
      <c r="A172" s="2" t="s">
        <v>22</v>
      </c>
      <c r="B172" s="23"/>
      <c r="C172" s="9">
        <v>2019</v>
      </c>
      <c r="D172" s="9">
        <v>2020</v>
      </c>
      <c r="E172" s="9">
        <v>2021</v>
      </c>
      <c r="F172" s="9">
        <v>2022</v>
      </c>
      <c r="G172" s="9">
        <v>2023</v>
      </c>
      <c r="H172" s="9">
        <v>2024</v>
      </c>
      <c r="I172" s="9">
        <v>2025</v>
      </c>
      <c r="J172" s="9">
        <v>2026</v>
      </c>
      <c r="K172" s="9">
        <v>2027</v>
      </c>
      <c r="L172" s="9">
        <v>2028</v>
      </c>
      <c r="M172" s="9">
        <v>2029</v>
      </c>
      <c r="N172" s="9">
        <v>2030</v>
      </c>
      <c r="O172" s="9">
        <v>2031</v>
      </c>
      <c r="P172" s="9">
        <v>2032</v>
      </c>
      <c r="Q172" s="9">
        <v>2033</v>
      </c>
      <c r="R172" s="9">
        <v>2034</v>
      </c>
      <c r="S172" s="9">
        <v>2035</v>
      </c>
      <c r="T172" s="9">
        <v>2036</v>
      </c>
      <c r="U172" s="9">
        <v>2037</v>
      </c>
      <c r="V172" s="9">
        <v>2038</v>
      </c>
      <c r="W172" s="9">
        <v>2039</v>
      </c>
      <c r="X172" s="9">
        <v>2040</v>
      </c>
      <c r="Y172" s="9">
        <v>2041</v>
      </c>
      <c r="Z172" s="9">
        <v>2042</v>
      </c>
      <c r="AA172" s="9">
        <v>2043</v>
      </c>
      <c r="AB172" s="9">
        <v>2044</v>
      </c>
      <c r="AC172" s="9">
        <v>2045</v>
      </c>
      <c r="AD172" s="9">
        <v>2046</v>
      </c>
      <c r="AE172" s="9">
        <v>2047</v>
      </c>
      <c r="AF172" s="9">
        <v>2048</v>
      </c>
      <c r="AG172" s="9">
        <v>2049</v>
      </c>
      <c r="AH172" s="9">
        <v>2050</v>
      </c>
    </row>
    <row r="173" spans="1:34" x14ac:dyDescent="0.3">
      <c r="A173" s="1" t="s">
        <v>23</v>
      </c>
      <c r="B173" s="1" t="s">
        <v>94</v>
      </c>
      <c r="C173" s="8">
        <f>'New Capacity'!B2</f>
        <v>0</v>
      </c>
      <c r="D173" s="8">
        <f>'New Capacity'!C2</f>
        <v>0</v>
      </c>
      <c r="E173" s="8">
        <f>'New Capacity'!D2</f>
        <v>0</v>
      </c>
      <c r="F173" s="8">
        <f>'New Capacity'!E2</f>
        <v>0</v>
      </c>
      <c r="G173" s="8">
        <f>'New Capacity'!F2</f>
        <v>0</v>
      </c>
      <c r="H173" s="8">
        <f>'New Capacity'!G2</f>
        <v>0</v>
      </c>
      <c r="I173" s="8">
        <f>'New Capacity'!H2</f>
        <v>0</v>
      </c>
      <c r="J173" s="8">
        <f>'New Capacity'!I2</f>
        <v>0</v>
      </c>
      <c r="K173" s="8">
        <f>'New Capacity'!J2</f>
        <v>0</v>
      </c>
      <c r="L173" s="8">
        <f>'New Capacity'!K2</f>
        <v>0</v>
      </c>
      <c r="M173" s="8">
        <f>'New Capacity'!L2</f>
        <v>0</v>
      </c>
      <c r="N173" s="8">
        <f>'New Capacity'!M2</f>
        <v>0</v>
      </c>
      <c r="O173" s="8">
        <f>'New Capacity'!N2</f>
        <v>0</v>
      </c>
      <c r="P173" s="8">
        <f>'New Capacity'!O2</f>
        <v>0</v>
      </c>
      <c r="Q173" s="8">
        <f>'New Capacity'!P2</f>
        <v>0</v>
      </c>
      <c r="R173" s="8">
        <f>'New Capacity'!Q2</f>
        <v>0</v>
      </c>
      <c r="S173" s="8">
        <f>'New Capacity'!R2</f>
        <v>0</v>
      </c>
      <c r="T173" s="8">
        <f>'New Capacity'!S2</f>
        <v>0</v>
      </c>
      <c r="U173" s="8">
        <f>'New Capacity'!T2</f>
        <v>0</v>
      </c>
      <c r="V173" s="8">
        <f>'New Capacity'!U2</f>
        <v>0</v>
      </c>
      <c r="W173" s="8">
        <f>'New Capacity'!V2</f>
        <v>0</v>
      </c>
      <c r="X173" s="8">
        <f>'New Capacity'!W2</f>
        <v>0</v>
      </c>
      <c r="Y173" s="8">
        <f>'New Capacity'!X2</f>
        <v>0</v>
      </c>
      <c r="Z173" s="8">
        <f>'New Capacity'!Y2</f>
        <v>0</v>
      </c>
      <c r="AA173" s="8">
        <f>'New Capacity'!Z2</f>
        <v>0</v>
      </c>
      <c r="AB173" s="8">
        <f>'New Capacity'!AA2</f>
        <v>0</v>
      </c>
      <c r="AC173" s="8">
        <f>'New Capacity'!AB2</f>
        <v>0</v>
      </c>
      <c r="AD173" s="8">
        <f>'New Capacity'!AC2</f>
        <v>0</v>
      </c>
      <c r="AE173" s="8">
        <f>'New Capacity'!AD2</f>
        <v>0</v>
      </c>
      <c r="AF173" s="8">
        <f>'New Capacity'!AE2</f>
        <v>0</v>
      </c>
      <c r="AG173" s="8">
        <f>'New Capacity'!AF2</f>
        <v>0</v>
      </c>
      <c r="AH173" s="8">
        <f>'New Capacity'!AG2</f>
        <v>0</v>
      </c>
    </row>
    <row r="174" spans="1:34" x14ac:dyDescent="0.3">
      <c r="A174" s="1" t="s">
        <v>88</v>
      </c>
      <c r="B174" s="1" t="s">
        <v>155</v>
      </c>
      <c r="C174" s="8">
        <f>'New Capacity'!B3</f>
        <v>0</v>
      </c>
      <c r="D174" s="8">
        <f>'New Capacity'!C3</f>
        <v>0</v>
      </c>
      <c r="E174" s="8">
        <f>'New Capacity'!D3</f>
        <v>0</v>
      </c>
      <c r="F174" s="8">
        <f>'New Capacity'!E3</f>
        <v>0</v>
      </c>
      <c r="G174" s="8">
        <f>'New Capacity'!F3</f>
        <v>0</v>
      </c>
      <c r="H174" s="8">
        <f>'New Capacity'!G3</f>
        <v>0</v>
      </c>
      <c r="I174" s="8">
        <f>'New Capacity'!H3</f>
        <v>0</v>
      </c>
      <c r="J174" s="8">
        <f>'New Capacity'!I3</f>
        <v>0</v>
      </c>
      <c r="K174" s="8">
        <f>'New Capacity'!J3</f>
        <v>0</v>
      </c>
      <c r="L174" s="8">
        <f>'New Capacity'!K3</f>
        <v>0</v>
      </c>
      <c r="M174" s="8">
        <f>'New Capacity'!L3</f>
        <v>0</v>
      </c>
      <c r="N174" s="8">
        <f>'New Capacity'!M3</f>
        <v>0</v>
      </c>
      <c r="O174" s="8">
        <f>'New Capacity'!N3</f>
        <v>0</v>
      </c>
      <c r="P174" s="8">
        <f>'New Capacity'!O3</f>
        <v>0</v>
      </c>
      <c r="Q174" s="8">
        <f>'New Capacity'!P3</f>
        <v>0</v>
      </c>
      <c r="R174" s="8">
        <f>'New Capacity'!Q3</f>
        <v>0</v>
      </c>
      <c r="S174" s="8">
        <f>'New Capacity'!R3</f>
        <v>0</v>
      </c>
      <c r="T174" s="8">
        <f>'New Capacity'!S3</f>
        <v>0</v>
      </c>
      <c r="U174" s="8">
        <f>'New Capacity'!T3</f>
        <v>0</v>
      </c>
      <c r="V174" s="8">
        <f>'New Capacity'!U3</f>
        <v>0</v>
      </c>
      <c r="W174" s="8">
        <f>'New Capacity'!V3</f>
        <v>0</v>
      </c>
      <c r="X174" s="8">
        <f>'New Capacity'!W3</f>
        <v>0</v>
      </c>
      <c r="Y174" s="8">
        <f>'New Capacity'!X3</f>
        <v>0</v>
      </c>
      <c r="Z174" s="8">
        <f>'New Capacity'!Y3</f>
        <v>0</v>
      </c>
      <c r="AA174" s="8">
        <f>'New Capacity'!Z3</f>
        <v>0</v>
      </c>
      <c r="AB174" s="8">
        <f>'New Capacity'!AA3</f>
        <v>0</v>
      </c>
      <c r="AC174" s="8">
        <f>'New Capacity'!AB3</f>
        <v>0</v>
      </c>
      <c r="AD174" s="8">
        <f>'New Capacity'!AC3</f>
        <v>0</v>
      </c>
      <c r="AE174" s="8">
        <f>'New Capacity'!AD3</f>
        <v>0</v>
      </c>
      <c r="AF174" s="8">
        <f>'New Capacity'!AE3</f>
        <v>0</v>
      </c>
      <c r="AG174" s="8">
        <f>'New Capacity'!AF3</f>
        <v>0</v>
      </c>
      <c r="AH174" s="8">
        <f>'New Capacity'!AG3</f>
        <v>0</v>
      </c>
    </row>
    <row r="175" spans="1:34" x14ac:dyDescent="0.3">
      <c r="A175" s="1" t="s">
        <v>89</v>
      </c>
      <c r="B175" s="1" t="s">
        <v>95</v>
      </c>
      <c r="C175" s="8">
        <f>'New Capacity'!B4</f>
        <v>0</v>
      </c>
      <c r="D175" s="8">
        <f>'New Capacity'!C4</f>
        <v>0</v>
      </c>
      <c r="E175" s="8">
        <f>'New Capacity'!D4</f>
        <v>0</v>
      </c>
      <c r="F175" s="8">
        <f>'New Capacity'!E4</f>
        <v>0</v>
      </c>
      <c r="G175" s="8">
        <f>'New Capacity'!F4</f>
        <v>0</v>
      </c>
      <c r="H175" s="8">
        <f>'New Capacity'!G4</f>
        <v>0</v>
      </c>
      <c r="I175" s="8">
        <f>'New Capacity'!H4</f>
        <v>0</v>
      </c>
      <c r="J175" s="8">
        <f>'New Capacity'!I4</f>
        <v>0</v>
      </c>
      <c r="K175" s="8">
        <f>'New Capacity'!J4</f>
        <v>0</v>
      </c>
      <c r="L175" s="8">
        <f>'New Capacity'!K4</f>
        <v>0</v>
      </c>
      <c r="M175" s="8">
        <f>'New Capacity'!L4</f>
        <v>0</v>
      </c>
      <c r="N175" s="8">
        <f>'New Capacity'!M4</f>
        <v>0</v>
      </c>
      <c r="O175" s="8">
        <f>'New Capacity'!N4</f>
        <v>0</v>
      </c>
      <c r="P175" s="8">
        <f>'New Capacity'!O4</f>
        <v>0</v>
      </c>
      <c r="Q175" s="8">
        <f>'New Capacity'!P4</f>
        <v>0</v>
      </c>
      <c r="R175" s="8">
        <f>'New Capacity'!Q4</f>
        <v>0</v>
      </c>
      <c r="S175" s="8">
        <f>'New Capacity'!R4</f>
        <v>0.2</v>
      </c>
      <c r="T175" s="8">
        <f>'New Capacity'!S4</f>
        <v>0</v>
      </c>
      <c r="U175" s="8">
        <f>'New Capacity'!T4</f>
        <v>0</v>
      </c>
      <c r="V175" s="8">
        <f>'New Capacity'!U4</f>
        <v>0</v>
      </c>
      <c r="W175" s="8">
        <f>'New Capacity'!V4</f>
        <v>0</v>
      </c>
      <c r="X175" s="8">
        <f>'New Capacity'!W4</f>
        <v>0</v>
      </c>
      <c r="Y175" s="8">
        <f>'New Capacity'!X4</f>
        <v>0</v>
      </c>
      <c r="Z175" s="8">
        <f>'New Capacity'!Y4</f>
        <v>0</v>
      </c>
      <c r="AA175" s="8">
        <f>'New Capacity'!Z4</f>
        <v>0</v>
      </c>
      <c r="AB175" s="8">
        <f>'New Capacity'!AA4</f>
        <v>0</v>
      </c>
      <c r="AC175" s="8">
        <f>'New Capacity'!AB4</f>
        <v>0</v>
      </c>
      <c r="AD175" s="8">
        <f>'New Capacity'!AC4</f>
        <v>0</v>
      </c>
      <c r="AE175" s="8">
        <f>'New Capacity'!AD4</f>
        <v>0</v>
      </c>
      <c r="AF175" s="8">
        <f>'New Capacity'!AE4</f>
        <v>0</v>
      </c>
      <c r="AG175" s="8">
        <f>'New Capacity'!AF4</f>
        <v>0</v>
      </c>
      <c r="AH175" s="8">
        <f>'New Capacity'!AG4</f>
        <v>0</v>
      </c>
    </row>
    <row r="176" spans="1:34" x14ac:dyDescent="0.3">
      <c r="A176" s="1" t="s">
        <v>90</v>
      </c>
      <c r="B176" s="1" t="s">
        <v>96</v>
      </c>
      <c r="C176" s="8">
        <f>'New Capacity'!B5</f>
        <v>0</v>
      </c>
      <c r="D176" s="8">
        <f>'New Capacity'!C5</f>
        <v>0</v>
      </c>
      <c r="E176" s="8">
        <f>'New Capacity'!D5</f>
        <v>0</v>
      </c>
      <c r="F176" s="8">
        <f>'New Capacity'!E5</f>
        <v>0</v>
      </c>
      <c r="G176" s="8">
        <f>'New Capacity'!F5</f>
        <v>0</v>
      </c>
      <c r="H176" s="8">
        <f>'New Capacity'!G5</f>
        <v>0</v>
      </c>
      <c r="I176" s="8">
        <f>'New Capacity'!H5</f>
        <v>0</v>
      </c>
      <c r="J176" s="8">
        <f>'New Capacity'!I5</f>
        <v>0</v>
      </c>
      <c r="K176" s="8">
        <f>'New Capacity'!J5</f>
        <v>0</v>
      </c>
      <c r="L176" s="8">
        <f>'New Capacity'!K5</f>
        <v>0</v>
      </c>
      <c r="M176" s="8">
        <f>'New Capacity'!L5</f>
        <v>0</v>
      </c>
      <c r="N176" s="8">
        <f>'New Capacity'!M5</f>
        <v>0</v>
      </c>
      <c r="O176" s="8">
        <f>'New Capacity'!N5</f>
        <v>0</v>
      </c>
      <c r="P176" s="8">
        <f>'New Capacity'!O5</f>
        <v>0</v>
      </c>
      <c r="Q176" s="8">
        <f>'New Capacity'!P5</f>
        <v>0</v>
      </c>
      <c r="R176" s="8">
        <f>'New Capacity'!Q5</f>
        <v>0</v>
      </c>
      <c r="S176" s="8">
        <f>'New Capacity'!R5</f>
        <v>0</v>
      </c>
      <c r="T176" s="8">
        <f>'New Capacity'!S5</f>
        <v>0</v>
      </c>
      <c r="U176" s="8">
        <f>'New Capacity'!T5</f>
        <v>0</v>
      </c>
      <c r="V176" s="8">
        <f>'New Capacity'!U5</f>
        <v>0</v>
      </c>
      <c r="W176" s="8">
        <f>'New Capacity'!V5</f>
        <v>0</v>
      </c>
      <c r="X176" s="8">
        <f>'New Capacity'!W5</f>
        <v>0</v>
      </c>
      <c r="Y176" s="8">
        <f>'New Capacity'!X5</f>
        <v>0</v>
      </c>
      <c r="Z176" s="8">
        <f>'New Capacity'!Y5</f>
        <v>0</v>
      </c>
      <c r="AA176" s="8">
        <f>'New Capacity'!Z5</f>
        <v>0</v>
      </c>
      <c r="AB176" s="8">
        <f>'New Capacity'!AA5</f>
        <v>0</v>
      </c>
      <c r="AC176" s="8">
        <f>'New Capacity'!AB5</f>
        <v>0</v>
      </c>
      <c r="AD176" s="8">
        <f>'New Capacity'!AC5</f>
        <v>0.239467669374055</v>
      </c>
      <c r="AE176" s="8">
        <f>'New Capacity'!AD5</f>
        <v>0</v>
      </c>
      <c r="AF176" s="8">
        <f>'New Capacity'!AE5</f>
        <v>0</v>
      </c>
      <c r="AG176" s="8">
        <f>'New Capacity'!AF5</f>
        <v>0.25</v>
      </c>
      <c r="AH176" s="8">
        <f>'New Capacity'!AG5</f>
        <v>1.05323306259453E-2</v>
      </c>
    </row>
    <row r="177" spans="1:34" x14ac:dyDescent="0.3">
      <c r="A177" s="1" t="s">
        <v>24</v>
      </c>
      <c r="B177" s="1" t="s">
        <v>54</v>
      </c>
      <c r="C177" s="8">
        <f>'New Capacity'!B6</f>
        <v>0</v>
      </c>
      <c r="D177" s="8">
        <f>'New Capacity'!C6</f>
        <v>0</v>
      </c>
      <c r="E177" s="8">
        <f>'New Capacity'!D6</f>
        <v>0</v>
      </c>
      <c r="F177" s="8">
        <f>'New Capacity'!E6</f>
        <v>0</v>
      </c>
      <c r="G177" s="8">
        <f>'New Capacity'!F6</f>
        <v>0</v>
      </c>
      <c r="H177" s="8">
        <f>'New Capacity'!G6</f>
        <v>0</v>
      </c>
      <c r="I177" s="8">
        <f>'New Capacity'!H6</f>
        <v>0</v>
      </c>
      <c r="J177" s="8">
        <f>'New Capacity'!I6</f>
        <v>0</v>
      </c>
      <c r="K177" s="8">
        <f>'New Capacity'!J6</f>
        <v>0</v>
      </c>
      <c r="L177" s="8">
        <f>'New Capacity'!K6</f>
        <v>0</v>
      </c>
      <c r="M177" s="8">
        <f>'New Capacity'!L6</f>
        <v>0</v>
      </c>
      <c r="N177" s="8">
        <f>'New Capacity'!M6</f>
        <v>0</v>
      </c>
      <c r="O177" s="8">
        <f>'New Capacity'!N6</f>
        <v>0</v>
      </c>
      <c r="P177" s="8">
        <f>'New Capacity'!O6</f>
        <v>0</v>
      </c>
      <c r="Q177" s="8">
        <f>'New Capacity'!P6</f>
        <v>0</v>
      </c>
      <c r="R177" s="8">
        <f>'New Capacity'!Q6</f>
        <v>0</v>
      </c>
      <c r="S177" s="8">
        <f>'New Capacity'!R6</f>
        <v>21.960132704506101</v>
      </c>
      <c r="T177" s="8">
        <f>'New Capacity'!S6</f>
        <v>0</v>
      </c>
      <c r="U177" s="8">
        <f>'New Capacity'!T6</f>
        <v>0</v>
      </c>
      <c r="V177" s="8">
        <f>'New Capacity'!U6</f>
        <v>0</v>
      </c>
      <c r="W177" s="8">
        <f>'New Capacity'!V6</f>
        <v>0</v>
      </c>
      <c r="X177" s="8">
        <f>'New Capacity'!W6</f>
        <v>0</v>
      </c>
      <c r="Y177" s="8">
        <f>'New Capacity'!X6</f>
        <v>0</v>
      </c>
      <c r="Z177" s="8">
        <f>'New Capacity'!Y6</f>
        <v>0</v>
      </c>
      <c r="AA177" s="8">
        <f>'New Capacity'!Z6</f>
        <v>5.77175567365936</v>
      </c>
      <c r="AB177" s="8">
        <f>'New Capacity'!AA6</f>
        <v>2.1097114637319598</v>
      </c>
      <c r="AC177" s="8">
        <f>'New Capacity'!AB6</f>
        <v>0</v>
      </c>
      <c r="AD177" s="8">
        <f>'New Capacity'!AC6</f>
        <v>0</v>
      </c>
      <c r="AE177" s="8">
        <f>'New Capacity'!AD6</f>
        <v>0</v>
      </c>
      <c r="AF177" s="8">
        <f>'New Capacity'!AE6</f>
        <v>0</v>
      </c>
      <c r="AG177" s="8">
        <f>'New Capacity'!AF6</f>
        <v>0</v>
      </c>
      <c r="AH177" s="8">
        <f>'New Capacity'!AG6</f>
        <v>0</v>
      </c>
    </row>
    <row r="178" spans="1:34" x14ac:dyDescent="0.3">
      <c r="A178" s="1" t="s">
        <v>25</v>
      </c>
      <c r="B178" s="1" t="s">
        <v>55</v>
      </c>
      <c r="C178" s="8">
        <f>'New Capacity'!B7</f>
        <v>5.4779734943999996</v>
      </c>
      <c r="D178" s="8">
        <f>'New Capacity'!C7</f>
        <v>0</v>
      </c>
      <c r="E178" s="8">
        <f>'New Capacity'!D7</f>
        <v>0</v>
      </c>
      <c r="F178" s="8">
        <f>'New Capacity'!E7</f>
        <v>10.7817358176</v>
      </c>
      <c r="G178" s="8">
        <f>'New Capacity'!F7</f>
        <v>10.549454256000001</v>
      </c>
      <c r="H178" s="8">
        <f>'New Capacity'!G7</f>
        <v>10.3171726944</v>
      </c>
      <c r="I178" s="8">
        <f>'New Capacity'!H7</f>
        <v>0</v>
      </c>
      <c r="J178" s="8">
        <f>'New Capacity'!I7</f>
        <v>0</v>
      </c>
      <c r="K178" s="8">
        <f>'New Capacity'!J7</f>
        <v>0</v>
      </c>
      <c r="L178" s="8">
        <f>'New Capacity'!K7</f>
        <v>0</v>
      </c>
      <c r="M178" s="8">
        <f>'New Capacity'!L7</f>
        <v>0</v>
      </c>
      <c r="N178" s="8">
        <f>'New Capacity'!M7</f>
        <v>0</v>
      </c>
      <c r="O178" s="8">
        <f>'New Capacity'!N7</f>
        <v>0</v>
      </c>
      <c r="P178" s="8">
        <f>'New Capacity'!O7</f>
        <v>0</v>
      </c>
      <c r="Q178" s="8">
        <f>'New Capacity'!P7</f>
        <v>7.1007849179320504</v>
      </c>
      <c r="R178" s="8">
        <f>'New Capacity'!Q7</f>
        <v>9.9325785599999907</v>
      </c>
      <c r="S178" s="8">
        <f>'New Capacity'!R7</f>
        <v>9.6802467556679694</v>
      </c>
      <c r="T178" s="8">
        <f>'New Capacity'!S7</f>
        <v>0</v>
      </c>
      <c r="U178" s="8">
        <f>'New Capacity'!T7</f>
        <v>0</v>
      </c>
      <c r="V178" s="8">
        <f>'New Capacity'!U7</f>
        <v>0</v>
      </c>
      <c r="W178" s="8">
        <f>'New Capacity'!V7</f>
        <v>0</v>
      </c>
      <c r="X178" s="8">
        <f>'New Capacity'!W7</f>
        <v>0</v>
      </c>
      <c r="Y178" s="8">
        <f>'New Capacity'!X7</f>
        <v>0</v>
      </c>
      <c r="Z178" s="8">
        <f>'New Capacity'!Y7</f>
        <v>0</v>
      </c>
      <c r="AA178" s="8">
        <f>'New Capacity'!Z7</f>
        <v>0</v>
      </c>
      <c r="AB178" s="8">
        <f>'New Capacity'!AA7</f>
        <v>0</v>
      </c>
      <c r="AC178" s="8">
        <f>'New Capacity'!AB7</f>
        <v>0</v>
      </c>
      <c r="AD178" s="8">
        <f>'New Capacity'!AC7</f>
        <v>0</v>
      </c>
      <c r="AE178" s="8">
        <f>'New Capacity'!AD7</f>
        <v>0</v>
      </c>
      <c r="AF178" s="8">
        <f>'New Capacity'!AE7</f>
        <v>0</v>
      </c>
      <c r="AG178" s="8">
        <f>'New Capacity'!AF7</f>
        <v>0</v>
      </c>
      <c r="AH178" s="8">
        <f>'New Capacity'!AG7</f>
        <v>0</v>
      </c>
    </row>
    <row r="179" spans="1:34" x14ac:dyDescent="0.3">
      <c r="A179" s="1" t="s">
        <v>26</v>
      </c>
      <c r="B179" s="1" t="s">
        <v>56</v>
      </c>
      <c r="C179" s="8">
        <f>'New Capacity'!B8</f>
        <v>0</v>
      </c>
      <c r="D179" s="8">
        <f>'New Capacity'!C8</f>
        <v>0</v>
      </c>
      <c r="E179" s="8">
        <f>'New Capacity'!D8</f>
        <v>53.228577606593902</v>
      </c>
      <c r="F179" s="8">
        <f>'New Capacity'!E8</f>
        <v>0</v>
      </c>
      <c r="G179" s="8">
        <f>'New Capacity'!F8</f>
        <v>0</v>
      </c>
      <c r="H179" s="8">
        <f>'New Capacity'!G8</f>
        <v>0</v>
      </c>
      <c r="I179" s="8">
        <f>'New Capacity'!H8</f>
        <v>0</v>
      </c>
      <c r="J179" s="8">
        <f>'New Capacity'!I8</f>
        <v>0</v>
      </c>
      <c r="K179" s="8">
        <f>'New Capacity'!J8</f>
        <v>0</v>
      </c>
      <c r="L179" s="8">
        <f>'New Capacity'!K8</f>
        <v>0</v>
      </c>
      <c r="M179" s="8">
        <f>'New Capacity'!L8</f>
        <v>0</v>
      </c>
      <c r="N179" s="8">
        <f>'New Capacity'!M8</f>
        <v>0</v>
      </c>
      <c r="O179" s="8">
        <f>'New Capacity'!N8</f>
        <v>0</v>
      </c>
      <c r="P179" s="8">
        <f>'New Capacity'!O8</f>
        <v>0</v>
      </c>
      <c r="Q179" s="8">
        <f>'New Capacity'!P8</f>
        <v>0</v>
      </c>
      <c r="R179" s="8">
        <f>'New Capacity'!Q8</f>
        <v>0</v>
      </c>
      <c r="S179" s="8">
        <f>'New Capacity'!R8</f>
        <v>0</v>
      </c>
      <c r="T179" s="8">
        <f>'New Capacity'!S8</f>
        <v>0</v>
      </c>
      <c r="U179" s="8">
        <f>'New Capacity'!T8</f>
        <v>0</v>
      </c>
      <c r="V179" s="8">
        <f>'New Capacity'!U8</f>
        <v>0</v>
      </c>
      <c r="W179" s="8">
        <f>'New Capacity'!V8</f>
        <v>0</v>
      </c>
      <c r="X179" s="8">
        <f>'New Capacity'!W8</f>
        <v>0</v>
      </c>
      <c r="Y179" s="8">
        <f>'New Capacity'!X8</f>
        <v>0</v>
      </c>
      <c r="Z179" s="8">
        <f>'New Capacity'!Y8</f>
        <v>0</v>
      </c>
      <c r="AA179" s="8">
        <f>'New Capacity'!Z8</f>
        <v>0</v>
      </c>
      <c r="AB179" s="8">
        <f>'New Capacity'!AA8</f>
        <v>0</v>
      </c>
      <c r="AC179" s="8">
        <f>'New Capacity'!AB8</f>
        <v>0</v>
      </c>
      <c r="AD179" s="8">
        <f>'New Capacity'!AC8</f>
        <v>0</v>
      </c>
      <c r="AE179" s="8">
        <f>'New Capacity'!AD8</f>
        <v>0</v>
      </c>
      <c r="AF179" s="8">
        <f>'New Capacity'!AE8</f>
        <v>0</v>
      </c>
      <c r="AG179" s="8">
        <f>'New Capacity'!AF8</f>
        <v>0</v>
      </c>
      <c r="AH179" s="8">
        <f>'New Capacity'!AG8</f>
        <v>0</v>
      </c>
    </row>
    <row r="180" spans="1:34" x14ac:dyDescent="0.3">
      <c r="A180" s="1" t="s">
        <v>27</v>
      </c>
      <c r="B180" s="1" t="s">
        <v>57</v>
      </c>
      <c r="C180" s="8">
        <f>'New Capacity'!B9</f>
        <v>70.277163752359101</v>
      </c>
      <c r="D180" s="8">
        <f>'New Capacity'!C9</f>
        <v>0</v>
      </c>
      <c r="E180" s="8">
        <f>'New Capacity'!D9</f>
        <v>0</v>
      </c>
      <c r="F180" s="8">
        <f>'New Capacity'!E9</f>
        <v>0</v>
      </c>
      <c r="G180" s="8">
        <f>'New Capacity'!F9</f>
        <v>0</v>
      </c>
      <c r="H180" s="8">
        <f>'New Capacity'!G9</f>
        <v>0</v>
      </c>
      <c r="I180" s="8">
        <f>'New Capacity'!H9</f>
        <v>0</v>
      </c>
      <c r="J180" s="8">
        <f>'New Capacity'!I9</f>
        <v>0</v>
      </c>
      <c r="K180" s="8">
        <f>'New Capacity'!J9</f>
        <v>0</v>
      </c>
      <c r="L180" s="8">
        <f>'New Capacity'!K9</f>
        <v>0</v>
      </c>
      <c r="M180" s="8">
        <f>'New Capacity'!L9</f>
        <v>0</v>
      </c>
      <c r="N180" s="8">
        <f>'New Capacity'!M9</f>
        <v>0</v>
      </c>
      <c r="O180" s="8">
        <f>'New Capacity'!N9</f>
        <v>0</v>
      </c>
      <c r="P180" s="8">
        <f>'New Capacity'!O9</f>
        <v>0</v>
      </c>
      <c r="Q180" s="8">
        <f>'New Capacity'!P9</f>
        <v>0</v>
      </c>
      <c r="R180" s="8">
        <f>'New Capacity'!Q9</f>
        <v>0</v>
      </c>
      <c r="S180" s="8">
        <f>'New Capacity'!R9</f>
        <v>0</v>
      </c>
      <c r="T180" s="8">
        <f>'New Capacity'!S9</f>
        <v>0</v>
      </c>
      <c r="U180" s="8">
        <f>'New Capacity'!T9</f>
        <v>0</v>
      </c>
      <c r="V180" s="8">
        <f>'New Capacity'!U9</f>
        <v>0</v>
      </c>
      <c r="W180" s="8">
        <f>'New Capacity'!V9</f>
        <v>0</v>
      </c>
      <c r="X180" s="8">
        <f>'New Capacity'!W9</f>
        <v>0</v>
      </c>
      <c r="Y180" s="8">
        <f>'New Capacity'!X9</f>
        <v>0</v>
      </c>
      <c r="Z180" s="8">
        <f>'New Capacity'!Y9</f>
        <v>0</v>
      </c>
      <c r="AA180" s="8">
        <f>'New Capacity'!Z9</f>
        <v>0</v>
      </c>
      <c r="AB180" s="8">
        <f>'New Capacity'!AA9</f>
        <v>0</v>
      </c>
      <c r="AC180" s="8">
        <f>'New Capacity'!AB9</f>
        <v>0</v>
      </c>
      <c r="AD180" s="8">
        <f>'New Capacity'!AC9</f>
        <v>0</v>
      </c>
      <c r="AE180" s="8">
        <f>'New Capacity'!AD9</f>
        <v>0</v>
      </c>
      <c r="AF180" s="8">
        <f>'New Capacity'!AE9</f>
        <v>0</v>
      </c>
      <c r="AG180" s="8">
        <f>'New Capacity'!AF9</f>
        <v>0</v>
      </c>
      <c r="AH180" s="8">
        <f>'New Capacity'!AG9</f>
        <v>0</v>
      </c>
    </row>
    <row r="181" spans="1:34" x14ac:dyDescent="0.3">
      <c r="A181" s="1" t="s">
        <v>28</v>
      </c>
      <c r="B181" s="1" t="s">
        <v>97</v>
      </c>
      <c r="C181" s="8">
        <f>'New Capacity'!B10</f>
        <v>0</v>
      </c>
      <c r="D181" s="8">
        <f>'New Capacity'!C10</f>
        <v>0</v>
      </c>
      <c r="E181" s="8">
        <f>'New Capacity'!D10</f>
        <v>0</v>
      </c>
      <c r="F181" s="8">
        <f>'New Capacity'!E10</f>
        <v>0</v>
      </c>
      <c r="G181" s="8">
        <f>'New Capacity'!F10</f>
        <v>0</v>
      </c>
      <c r="H181" s="8">
        <f>'New Capacity'!G10</f>
        <v>0</v>
      </c>
      <c r="I181" s="8">
        <f>'New Capacity'!H10</f>
        <v>0</v>
      </c>
      <c r="J181" s="8">
        <f>'New Capacity'!I10</f>
        <v>0</v>
      </c>
      <c r="K181" s="8">
        <f>'New Capacity'!J10</f>
        <v>0</v>
      </c>
      <c r="L181" s="8">
        <f>'New Capacity'!K10</f>
        <v>0</v>
      </c>
      <c r="M181" s="8">
        <f>'New Capacity'!L10</f>
        <v>0</v>
      </c>
      <c r="N181" s="8">
        <f>'New Capacity'!M10</f>
        <v>0</v>
      </c>
      <c r="O181" s="8">
        <f>'New Capacity'!N10</f>
        <v>0</v>
      </c>
      <c r="P181" s="8">
        <f>'New Capacity'!O10</f>
        <v>0</v>
      </c>
      <c r="Q181" s="8">
        <f>'New Capacity'!P10</f>
        <v>0</v>
      </c>
      <c r="R181" s="8">
        <f>'New Capacity'!Q10</f>
        <v>0</v>
      </c>
      <c r="S181" s="8">
        <f>'New Capacity'!R10</f>
        <v>0</v>
      </c>
      <c r="T181" s="8">
        <f>'New Capacity'!S10</f>
        <v>2.0738860125308398</v>
      </c>
      <c r="U181" s="8">
        <f>'New Capacity'!T10</f>
        <v>0.44704377973367598</v>
      </c>
      <c r="V181" s="8">
        <f>'New Capacity'!U10</f>
        <v>0.339946849937518</v>
      </c>
      <c r="W181" s="8">
        <f>'New Capacity'!V10</f>
        <v>0.33894078265281302</v>
      </c>
      <c r="X181" s="8">
        <f>'New Capacity'!W10</f>
        <v>0.31125359450175</v>
      </c>
      <c r="Y181" s="8">
        <f>'New Capacity'!X10</f>
        <v>0.28754401430420001</v>
      </c>
      <c r="Z181" s="8">
        <f>'New Capacity'!Y10</f>
        <v>0.201384966339201</v>
      </c>
      <c r="AA181" s="8">
        <f>'New Capacity'!Z10</f>
        <v>0</v>
      </c>
      <c r="AB181" s="8">
        <f>'New Capacity'!AA10</f>
        <v>0</v>
      </c>
      <c r="AC181" s="8">
        <f>'New Capacity'!AB10</f>
        <v>0</v>
      </c>
      <c r="AD181" s="8">
        <f>'New Capacity'!AC10</f>
        <v>0</v>
      </c>
      <c r="AE181" s="8">
        <f>'New Capacity'!AD10</f>
        <v>0</v>
      </c>
      <c r="AF181" s="8">
        <f>'New Capacity'!AE10</f>
        <v>0</v>
      </c>
      <c r="AG181" s="8">
        <f>'New Capacity'!AF10</f>
        <v>0</v>
      </c>
      <c r="AH181" s="8">
        <f>'New Capacity'!AG10</f>
        <v>0</v>
      </c>
    </row>
    <row r="182" spans="1:34" x14ac:dyDescent="0.3">
      <c r="A182" s="1" t="s">
        <v>29</v>
      </c>
      <c r="B182" s="1" t="s">
        <v>63</v>
      </c>
      <c r="C182" s="8">
        <f>'New Capacity'!B11</f>
        <v>12.6929292929293</v>
      </c>
      <c r="D182" s="8">
        <f>'New Capacity'!C11</f>
        <v>0</v>
      </c>
      <c r="E182" s="8">
        <f>'New Capacity'!D11</f>
        <v>0</v>
      </c>
      <c r="F182" s="8">
        <f>'New Capacity'!E11</f>
        <v>0</v>
      </c>
      <c r="G182" s="8">
        <f>'New Capacity'!F11</f>
        <v>0</v>
      </c>
      <c r="H182" s="8">
        <f>'New Capacity'!G11</f>
        <v>0</v>
      </c>
      <c r="I182" s="8">
        <f>'New Capacity'!H11</f>
        <v>0</v>
      </c>
      <c r="J182" s="8">
        <f>'New Capacity'!I11</f>
        <v>0</v>
      </c>
      <c r="K182" s="8">
        <f>'New Capacity'!J11</f>
        <v>0</v>
      </c>
      <c r="L182" s="8">
        <f>'New Capacity'!K11</f>
        <v>0</v>
      </c>
      <c r="M182" s="8">
        <f>'New Capacity'!L11</f>
        <v>0</v>
      </c>
      <c r="N182" s="8">
        <f>'New Capacity'!M11</f>
        <v>0</v>
      </c>
      <c r="O182" s="8">
        <f>'New Capacity'!N11</f>
        <v>0</v>
      </c>
      <c r="P182" s="8">
        <f>'New Capacity'!O11</f>
        <v>0</v>
      </c>
      <c r="Q182" s="8">
        <f>'New Capacity'!P11</f>
        <v>0</v>
      </c>
      <c r="R182" s="8">
        <f>'New Capacity'!Q11</f>
        <v>0</v>
      </c>
      <c r="S182" s="8">
        <f>'New Capacity'!R11</f>
        <v>0</v>
      </c>
      <c r="T182" s="8">
        <f>'New Capacity'!S11</f>
        <v>0</v>
      </c>
      <c r="U182" s="8">
        <f>'New Capacity'!T11</f>
        <v>0</v>
      </c>
      <c r="V182" s="8">
        <f>'New Capacity'!U11</f>
        <v>0</v>
      </c>
      <c r="W182" s="8">
        <f>'New Capacity'!V11</f>
        <v>0</v>
      </c>
      <c r="X182" s="8">
        <f>'New Capacity'!W11</f>
        <v>0</v>
      </c>
      <c r="Y182" s="8">
        <f>'New Capacity'!X11</f>
        <v>0</v>
      </c>
      <c r="Z182" s="8">
        <f>'New Capacity'!Y11</f>
        <v>0</v>
      </c>
      <c r="AA182" s="8">
        <f>'New Capacity'!Z11</f>
        <v>0</v>
      </c>
      <c r="AB182" s="8">
        <f>'New Capacity'!AA11</f>
        <v>0</v>
      </c>
      <c r="AC182" s="8">
        <f>'New Capacity'!AB11</f>
        <v>0</v>
      </c>
      <c r="AD182" s="8">
        <f>'New Capacity'!AC11</f>
        <v>0</v>
      </c>
      <c r="AE182" s="8">
        <f>'New Capacity'!AD11</f>
        <v>0</v>
      </c>
      <c r="AF182" s="8">
        <f>'New Capacity'!AE11</f>
        <v>0</v>
      </c>
      <c r="AG182" s="8">
        <f>'New Capacity'!AF11</f>
        <v>0</v>
      </c>
      <c r="AH182" s="8">
        <f>'New Capacity'!AG11</f>
        <v>0</v>
      </c>
    </row>
    <row r="183" spans="1:34" x14ac:dyDescent="0.3">
      <c r="A183" s="1" t="s">
        <v>30</v>
      </c>
      <c r="B183" s="1" t="s">
        <v>64</v>
      </c>
      <c r="C183" s="8">
        <f>'New Capacity'!B12</f>
        <v>80.322537600000004</v>
      </c>
      <c r="D183" s="8">
        <f>'New Capacity'!C12</f>
        <v>2.5855552000000301</v>
      </c>
      <c r="E183" s="8">
        <f>'New Capacity'!D12</f>
        <v>2.3711104000000298</v>
      </c>
      <c r="F183" s="8">
        <f>'New Capacity'!E12</f>
        <v>0</v>
      </c>
      <c r="G183" s="8">
        <f>'New Capacity'!F12</f>
        <v>0</v>
      </c>
      <c r="H183" s="8">
        <f>'New Capacity'!G12</f>
        <v>0</v>
      </c>
      <c r="I183" s="8">
        <f>'New Capacity'!H12</f>
        <v>0</v>
      </c>
      <c r="J183" s="8">
        <f>'New Capacity'!I12</f>
        <v>0</v>
      </c>
      <c r="K183" s="8">
        <f>'New Capacity'!J12</f>
        <v>0</v>
      </c>
      <c r="L183" s="8">
        <f>'New Capacity'!K12</f>
        <v>0</v>
      </c>
      <c r="M183" s="8">
        <f>'New Capacity'!L12</f>
        <v>0</v>
      </c>
      <c r="N183" s="8">
        <f>'New Capacity'!M12</f>
        <v>0</v>
      </c>
      <c r="O183" s="8">
        <f>'New Capacity'!N12</f>
        <v>0</v>
      </c>
      <c r="P183" s="8">
        <f>'New Capacity'!O12</f>
        <v>0</v>
      </c>
      <c r="Q183" s="8">
        <f>'New Capacity'!P12</f>
        <v>0</v>
      </c>
      <c r="R183" s="8">
        <f>'New Capacity'!Q12</f>
        <v>0</v>
      </c>
      <c r="S183" s="8">
        <f>'New Capacity'!R12</f>
        <v>0</v>
      </c>
      <c r="T183" s="8">
        <f>'New Capacity'!S12</f>
        <v>0</v>
      </c>
      <c r="U183" s="8">
        <f>'New Capacity'!T12</f>
        <v>0</v>
      </c>
      <c r="V183" s="8">
        <f>'New Capacity'!U12</f>
        <v>0</v>
      </c>
      <c r="W183" s="8">
        <f>'New Capacity'!V12</f>
        <v>0</v>
      </c>
      <c r="X183" s="8">
        <f>'New Capacity'!W12</f>
        <v>0</v>
      </c>
      <c r="Y183" s="8">
        <f>'New Capacity'!X12</f>
        <v>0</v>
      </c>
      <c r="Z183" s="8">
        <f>'New Capacity'!Y12</f>
        <v>0</v>
      </c>
      <c r="AA183" s="8">
        <f>'New Capacity'!Z12</f>
        <v>0</v>
      </c>
      <c r="AB183" s="8">
        <f>'New Capacity'!AA12</f>
        <v>0</v>
      </c>
      <c r="AC183" s="8">
        <f>'New Capacity'!AB12</f>
        <v>0</v>
      </c>
      <c r="AD183" s="8">
        <f>'New Capacity'!AC12</f>
        <v>0</v>
      </c>
      <c r="AE183" s="8">
        <f>'New Capacity'!AD12</f>
        <v>0</v>
      </c>
      <c r="AF183" s="8">
        <f>'New Capacity'!AE12</f>
        <v>0</v>
      </c>
      <c r="AG183" s="8">
        <f>'New Capacity'!AF12</f>
        <v>0</v>
      </c>
      <c r="AH183" s="8">
        <f>'New Capacity'!AG12</f>
        <v>0</v>
      </c>
    </row>
    <row r="184" spans="1:34" x14ac:dyDescent="0.3">
      <c r="A184" s="1" t="s">
        <v>31</v>
      </c>
      <c r="B184" s="1" t="s">
        <v>65</v>
      </c>
      <c r="C184" s="8">
        <f>'New Capacity'!B13</f>
        <v>0</v>
      </c>
      <c r="D184" s="8">
        <f>'New Capacity'!C13</f>
        <v>0.01</v>
      </c>
      <c r="E184" s="8">
        <f>'New Capacity'!D13</f>
        <v>0.01</v>
      </c>
      <c r="F184" s="8">
        <f>'New Capacity'!E13</f>
        <v>0.2</v>
      </c>
      <c r="G184" s="8">
        <f>'New Capacity'!F13</f>
        <v>0.2</v>
      </c>
      <c r="H184" s="8">
        <f>'New Capacity'!G13</f>
        <v>0.2</v>
      </c>
      <c r="I184" s="8">
        <f>'New Capacity'!H13</f>
        <v>0</v>
      </c>
      <c r="J184" s="8">
        <f>'New Capacity'!I13</f>
        <v>0</v>
      </c>
      <c r="K184" s="8">
        <f>'New Capacity'!J13</f>
        <v>0</v>
      </c>
      <c r="L184" s="8">
        <f>'New Capacity'!K13</f>
        <v>0</v>
      </c>
      <c r="M184" s="8">
        <f>'New Capacity'!L13</f>
        <v>0</v>
      </c>
      <c r="N184" s="8">
        <f>'New Capacity'!M13</f>
        <v>0</v>
      </c>
      <c r="O184" s="8">
        <f>'New Capacity'!N13</f>
        <v>0</v>
      </c>
      <c r="P184" s="8">
        <f>'New Capacity'!O13</f>
        <v>0</v>
      </c>
      <c r="Q184" s="8">
        <f>'New Capacity'!P13</f>
        <v>0.19054661713809901</v>
      </c>
      <c r="R184" s="8">
        <f>'New Capacity'!Q13</f>
        <v>0.2</v>
      </c>
      <c r="S184" s="8">
        <f>'New Capacity'!R13</f>
        <v>0.2</v>
      </c>
      <c r="T184" s="8">
        <f>'New Capacity'!S13</f>
        <v>0</v>
      </c>
      <c r="U184" s="8">
        <f>'New Capacity'!T13</f>
        <v>0</v>
      </c>
      <c r="V184" s="8">
        <f>'New Capacity'!U13</f>
        <v>0</v>
      </c>
      <c r="W184" s="8">
        <f>'New Capacity'!V13</f>
        <v>0</v>
      </c>
      <c r="X184" s="8">
        <f>'New Capacity'!W13</f>
        <v>0</v>
      </c>
      <c r="Y184" s="8">
        <f>'New Capacity'!X13</f>
        <v>0</v>
      </c>
      <c r="Z184" s="8">
        <f>'New Capacity'!Y13</f>
        <v>0</v>
      </c>
      <c r="AA184" s="8">
        <f>'New Capacity'!Z13</f>
        <v>0</v>
      </c>
      <c r="AB184" s="8">
        <f>'New Capacity'!AA13</f>
        <v>0</v>
      </c>
      <c r="AC184" s="8">
        <f>'New Capacity'!AB13</f>
        <v>0</v>
      </c>
      <c r="AD184" s="8">
        <f>'New Capacity'!AC13</f>
        <v>0</v>
      </c>
      <c r="AE184" s="8">
        <f>'New Capacity'!AD13</f>
        <v>0</v>
      </c>
      <c r="AF184" s="8">
        <f>'New Capacity'!AE13</f>
        <v>0</v>
      </c>
      <c r="AG184" s="8">
        <f>'New Capacity'!AF13</f>
        <v>0</v>
      </c>
      <c r="AH184" s="8">
        <f>'New Capacity'!AG13</f>
        <v>3.0620303825760899E-2</v>
      </c>
    </row>
    <row r="185" spans="1:34" x14ac:dyDescent="0.3">
      <c r="A185" s="1" t="s">
        <v>32</v>
      </c>
      <c r="B185" s="1" t="s">
        <v>66</v>
      </c>
      <c r="C185" s="8">
        <f>'New Capacity'!B14</f>
        <v>0</v>
      </c>
      <c r="D185" s="8">
        <f>'New Capacity'!C14</f>
        <v>0</v>
      </c>
      <c r="E185" s="8">
        <f>'New Capacity'!D14</f>
        <v>0</v>
      </c>
      <c r="F185" s="8">
        <f>'New Capacity'!E14</f>
        <v>0</v>
      </c>
      <c r="G185" s="8">
        <f>'New Capacity'!F14</f>
        <v>0</v>
      </c>
      <c r="H185" s="8">
        <f>'New Capacity'!G14</f>
        <v>0</v>
      </c>
      <c r="I185" s="8">
        <f>'New Capacity'!H14</f>
        <v>0</v>
      </c>
      <c r="J185" s="8">
        <f>'New Capacity'!I14</f>
        <v>0</v>
      </c>
      <c r="K185" s="8">
        <f>'New Capacity'!J14</f>
        <v>0</v>
      </c>
      <c r="L185" s="8">
        <f>'New Capacity'!K14</f>
        <v>0</v>
      </c>
      <c r="M185" s="8">
        <f>'New Capacity'!L14</f>
        <v>0</v>
      </c>
      <c r="N185" s="8">
        <f>'New Capacity'!M14</f>
        <v>0</v>
      </c>
      <c r="O185" s="8">
        <f>'New Capacity'!N14</f>
        <v>0</v>
      </c>
      <c r="P185" s="8">
        <f>'New Capacity'!O14</f>
        <v>0</v>
      </c>
      <c r="Q185" s="8">
        <f>'New Capacity'!P14</f>
        <v>0</v>
      </c>
      <c r="R185" s="8">
        <f>'New Capacity'!Q14</f>
        <v>0</v>
      </c>
      <c r="S185" s="8">
        <f>'New Capacity'!R14</f>
        <v>0</v>
      </c>
      <c r="T185" s="8">
        <f>'New Capacity'!S14</f>
        <v>0</v>
      </c>
      <c r="U185" s="8">
        <f>'New Capacity'!T14</f>
        <v>0</v>
      </c>
      <c r="V185" s="8">
        <f>'New Capacity'!U14</f>
        <v>0</v>
      </c>
      <c r="W185" s="8">
        <f>'New Capacity'!V14</f>
        <v>0</v>
      </c>
      <c r="X185" s="8">
        <f>'New Capacity'!W14</f>
        <v>0</v>
      </c>
      <c r="Y185" s="8">
        <f>'New Capacity'!X14</f>
        <v>0</v>
      </c>
      <c r="Z185" s="8">
        <f>'New Capacity'!Y14</f>
        <v>0</v>
      </c>
      <c r="AA185" s="8">
        <f>'New Capacity'!Z14</f>
        <v>0</v>
      </c>
      <c r="AB185" s="8">
        <f>'New Capacity'!AA14</f>
        <v>0</v>
      </c>
      <c r="AC185" s="8">
        <f>'New Capacity'!AB14</f>
        <v>0</v>
      </c>
      <c r="AD185" s="8">
        <f>'New Capacity'!AC14</f>
        <v>0</v>
      </c>
      <c r="AE185" s="8">
        <f>'New Capacity'!AD14</f>
        <v>0</v>
      </c>
      <c r="AF185" s="8">
        <f>'New Capacity'!AE14</f>
        <v>0</v>
      </c>
      <c r="AG185" s="8">
        <f>'New Capacity'!AF14</f>
        <v>0</v>
      </c>
      <c r="AH185" s="8">
        <f>'New Capacity'!AG14</f>
        <v>0</v>
      </c>
    </row>
    <row r="186" spans="1:34" x14ac:dyDescent="0.3">
      <c r="A186" s="1" t="s">
        <v>91</v>
      </c>
      <c r="B186" s="1" t="s">
        <v>98</v>
      </c>
      <c r="C186" s="8">
        <f>'New Capacity'!B15</f>
        <v>0</v>
      </c>
      <c r="D186" s="8">
        <f>'New Capacity'!C15</f>
        <v>0</v>
      </c>
      <c r="E186" s="8">
        <f>'New Capacity'!D15</f>
        <v>0</v>
      </c>
      <c r="F186" s="8">
        <f>'New Capacity'!E15</f>
        <v>0</v>
      </c>
      <c r="G186" s="8">
        <f>'New Capacity'!F15</f>
        <v>0.7</v>
      </c>
      <c r="H186" s="8">
        <f>'New Capacity'!G15</f>
        <v>0</v>
      </c>
      <c r="I186" s="8">
        <f>'New Capacity'!H15</f>
        <v>0</v>
      </c>
      <c r="J186" s="8">
        <f>'New Capacity'!I15</f>
        <v>0</v>
      </c>
      <c r="K186" s="8">
        <f>'New Capacity'!J15</f>
        <v>0</v>
      </c>
      <c r="L186" s="8">
        <f>'New Capacity'!K15</f>
        <v>0</v>
      </c>
      <c r="M186" s="8">
        <f>'New Capacity'!L15</f>
        <v>0</v>
      </c>
      <c r="N186" s="8">
        <f>'New Capacity'!M15</f>
        <v>0</v>
      </c>
      <c r="O186" s="8">
        <f>'New Capacity'!N15</f>
        <v>0</v>
      </c>
      <c r="P186" s="8">
        <f>'New Capacity'!O15</f>
        <v>0</v>
      </c>
      <c r="Q186" s="8">
        <f>'New Capacity'!P15</f>
        <v>0</v>
      </c>
      <c r="R186" s="8">
        <f>'New Capacity'!Q15</f>
        <v>0</v>
      </c>
      <c r="S186" s="8">
        <f>'New Capacity'!R15</f>
        <v>0</v>
      </c>
      <c r="T186" s="8">
        <f>'New Capacity'!S15</f>
        <v>0</v>
      </c>
      <c r="U186" s="8">
        <f>'New Capacity'!T15</f>
        <v>0</v>
      </c>
      <c r="V186" s="8">
        <f>'New Capacity'!U15</f>
        <v>0</v>
      </c>
      <c r="W186" s="8">
        <f>'New Capacity'!V15</f>
        <v>0</v>
      </c>
      <c r="X186" s="8">
        <f>'New Capacity'!W15</f>
        <v>0</v>
      </c>
      <c r="Y186" s="8">
        <f>'New Capacity'!X15</f>
        <v>0</v>
      </c>
      <c r="Z186" s="8">
        <f>'New Capacity'!Y15</f>
        <v>0</v>
      </c>
      <c r="AA186" s="8">
        <f>'New Capacity'!Z15</f>
        <v>0</v>
      </c>
      <c r="AB186" s="8">
        <f>'New Capacity'!AA15</f>
        <v>0</v>
      </c>
      <c r="AC186" s="8">
        <f>'New Capacity'!AB15</f>
        <v>0</v>
      </c>
      <c r="AD186" s="8">
        <f>'New Capacity'!AC15</f>
        <v>0</v>
      </c>
      <c r="AE186" s="8">
        <f>'New Capacity'!AD15</f>
        <v>0</v>
      </c>
      <c r="AF186" s="8">
        <f>'New Capacity'!AE15</f>
        <v>0</v>
      </c>
      <c r="AG186" s="8">
        <f>'New Capacity'!AF15</f>
        <v>0</v>
      </c>
      <c r="AH186" s="8">
        <f>'New Capacity'!AG15</f>
        <v>0</v>
      </c>
    </row>
    <row r="187" spans="1:34" x14ac:dyDescent="0.3">
      <c r="A187" s="1" t="s">
        <v>33</v>
      </c>
      <c r="B187" s="1" t="s">
        <v>69</v>
      </c>
      <c r="C187" s="8">
        <f>'New Capacity'!B16</f>
        <v>0</v>
      </c>
      <c r="D187" s="8">
        <f>'New Capacity'!C16</f>
        <v>0</v>
      </c>
      <c r="E187" s="8">
        <f>'New Capacity'!D16</f>
        <v>0</v>
      </c>
      <c r="F187" s="8">
        <f>'New Capacity'!E16</f>
        <v>2.99170317428805</v>
      </c>
      <c r="G187" s="8">
        <f>'New Capacity'!F16</f>
        <v>4.1167582114570601E-3</v>
      </c>
      <c r="H187" s="8">
        <f>'New Capacity'!G16</f>
        <v>4.1167582114581599E-3</v>
      </c>
      <c r="I187" s="8">
        <f>'New Capacity'!H16</f>
        <v>4.1167582114570601E-3</v>
      </c>
      <c r="J187" s="8">
        <f>'New Capacity'!I16</f>
        <v>4.1167582114570601E-3</v>
      </c>
      <c r="K187" s="8">
        <f>'New Capacity'!J16</f>
        <v>4.1167582114581703E-3</v>
      </c>
      <c r="L187" s="8">
        <f>'New Capacity'!K16</f>
        <v>4.1167582114570601E-3</v>
      </c>
      <c r="M187" s="8">
        <f>'New Capacity'!L16</f>
        <v>5.2370789491100703E-2</v>
      </c>
      <c r="N187" s="8">
        <f>'New Capacity'!M16</f>
        <v>4.1167582114559603E-3</v>
      </c>
      <c r="O187" s="8">
        <f>'New Capacity'!N16</f>
        <v>5.9551540820153001E-2</v>
      </c>
      <c r="P187" s="8">
        <f>'New Capacity'!O16</f>
        <v>5.9551540820153001E-2</v>
      </c>
      <c r="Q187" s="8">
        <f>'New Capacity'!P16</f>
        <v>5.9551540820154097E-2</v>
      </c>
      <c r="R187" s="8">
        <f>'New Capacity'!Q16</f>
        <v>0.10780557209979399</v>
      </c>
      <c r="S187" s="8">
        <f>'New Capacity'!R16</f>
        <v>5.9551540820150399E-2</v>
      </c>
      <c r="T187" s="8">
        <f>'New Capacity'!S16</f>
        <v>5.9551540820155E-2</v>
      </c>
      <c r="U187" s="8">
        <f>'New Capacity'!T16</f>
        <v>5.9551540820151697E-2</v>
      </c>
      <c r="V187" s="8">
        <f>'New Capacity'!U16</f>
        <v>0.10780557209979499</v>
      </c>
      <c r="W187" s="8">
        <f>'New Capacity'!V16</f>
        <v>5.9551540820155E-2</v>
      </c>
      <c r="X187" s="8">
        <f>'New Capacity'!W16</f>
        <v>5.9551540820150697E-2</v>
      </c>
      <c r="Y187" s="8">
        <f>'New Capacity'!X16</f>
        <v>0.10780557209979399</v>
      </c>
      <c r="Z187" s="8">
        <f>'New Capacity'!Y16</f>
        <v>5.9551540820155E-2</v>
      </c>
      <c r="AA187" s="8">
        <f>'New Capacity'!Z16</f>
        <v>6.6942845167979603E-2</v>
      </c>
      <c r="AB187" s="8">
        <f>'New Capacity'!AA16</f>
        <v>0.24127015639820801</v>
      </c>
      <c r="AC187" s="8">
        <f>'New Capacity'!AB16</f>
        <v>9.6508062559284694E-2</v>
      </c>
      <c r="AD187" s="8">
        <f>'New Capacity'!AC16</f>
        <v>9.6508062559280294E-2</v>
      </c>
      <c r="AE187" s="8">
        <f>'New Capacity'!AD16</f>
        <v>9.6508062559284694E-2</v>
      </c>
      <c r="AF187" s="8">
        <f>'New Capacity'!AE16</f>
        <v>0.14476209383892599</v>
      </c>
      <c r="AG187" s="8">
        <f>'New Capacity'!AF16</f>
        <v>0.211073279950589</v>
      </c>
      <c r="AH187" s="8">
        <f>'New Capacity'!AG16</f>
        <v>6.6942845167977397E-2</v>
      </c>
    </row>
    <row r="188" spans="1:34" x14ac:dyDescent="0.3">
      <c r="A188" s="1" t="s">
        <v>34</v>
      </c>
      <c r="B188" s="1" t="s">
        <v>72</v>
      </c>
      <c r="C188" s="8">
        <f>'New Capacity'!B17</f>
        <v>0</v>
      </c>
      <c r="D188" s="8">
        <f>'New Capacity'!C17</f>
        <v>0</v>
      </c>
      <c r="E188" s="8">
        <f>'New Capacity'!D17</f>
        <v>0</v>
      </c>
      <c r="F188" s="8">
        <f>'New Capacity'!E17</f>
        <v>0</v>
      </c>
      <c r="G188" s="8">
        <f>'New Capacity'!F17</f>
        <v>0</v>
      </c>
      <c r="H188" s="8">
        <f>'New Capacity'!G17</f>
        <v>0</v>
      </c>
      <c r="I188" s="8">
        <f>'New Capacity'!H17</f>
        <v>0</v>
      </c>
      <c r="J188" s="8">
        <f>'New Capacity'!I17</f>
        <v>0</v>
      </c>
      <c r="K188" s="8">
        <f>'New Capacity'!J17</f>
        <v>0</v>
      </c>
      <c r="L188" s="8">
        <f>'New Capacity'!K17</f>
        <v>0</v>
      </c>
      <c r="M188" s="8">
        <f>'New Capacity'!L17</f>
        <v>0</v>
      </c>
      <c r="N188" s="8">
        <f>'New Capacity'!M17</f>
        <v>0</v>
      </c>
      <c r="O188" s="8">
        <f>'New Capacity'!N17</f>
        <v>0</v>
      </c>
      <c r="P188" s="8">
        <f>'New Capacity'!O17</f>
        <v>0</v>
      </c>
      <c r="Q188" s="8">
        <f>'New Capacity'!P17</f>
        <v>0</v>
      </c>
      <c r="R188" s="8">
        <f>'New Capacity'!Q17</f>
        <v>0</v>
      </c>
      <c r="S188" s="8">
        <f>'New Capacity'!R17</f>
        <v>0</v>
      </c>
      <c r="T188" s="8">
        <f>'New Capacity'!S17</f>
        <v>0</v>
      </c>
      <c r="U188" s="8">
        <f>'New Capacity'!T17</f>
        <v>0</v>
      </c>
      <c r="V188" s="8">
        <f>'New Capacity'!U17</f>
        <v>0</v>
      </c>
      <c r="W188" s="8">
        <f>'New Capacity'!V17</f>
        <v>0</v>
      </c>
      <c r="X188" s="8">
        <f>'New Capacity'!W17</f>
        <v>0</v>
      </c>
      <c r="Y188" s="8">
        <f>'New Capacity'!X17</f>
        <v>0</v>
      </c>
      <c r="Z188" s="8">
        <f>'New Capacity'!Y17</f>
        <v>0</v>
      </c>
      <c r="AA188" s="8">
        <f>'New Capacity'!Z17</f>
        <v>0</v>
      </c>
      <c r="AB188" s="8">
        <f>'New Capacity'!AA17</f>
        <v>0</v>
      </c>
      <c r="AC188" s="8">
        <f>'New Capacity'!AB17</f>
        <v>0</v>
      </c>
      <c r="AD188" s="8">
        <f>'New Capacity'!AC17</f>
        <v>0</v>
      </c>
      <c r="AE188" s="8">
        <f>'New Capacity'!AD17</f>
        <v>0</v>
      </c>
      <c r="AF188" s="8">
        <f>'New Capacity'!AE17</f>
        <v>0</v>
      </c>
      <c r="AG188" s="8">
        <f>'New Capacity'!AF17</f>
        <v>0</v>
      </c>
      <c r="AH188" s="8">
        <f>'New Capacity'!AG17</f>
        <v>0</v>
      </c>
    </row>
    <row r="189" spans="1:34" x14ac:dyDescent="0.3">
      <c r="A189" s="1" t="s">
        <v>35</v>
      </c>
      <c r="B189" s="1" t="s">
        <v>73</v>
      </c>
      <c r="C189" s="8">
        <f>'New Capacity'!B18</f>
        <v>0</v>
      </c>
      <c r="D189" s="8">
        <f>'New Capacity'!C18</f>
        <v>0.01</v>
      </c>
      <c r="E189" s="8">
        <f>'New Capacity'!D18</f>
        <v>0.01</v>
      </c>
      <c r="F189" s="8">
        <f>'New Capacity'!E18</f>
        <v>0</v>
      </c>
      <c r="G189" s="8">
        <f>'New Capacity'!F18</f>
        <v>0</v>
      </c>
      <c r="H189" s="8">
        <f>'New Capacity'!G18</f>
        <v>0</v>
      </c>
      <c r="I189" s="8">
        <f>'New Capacity'!H18</f>
        <v>0</v>
      </c>
      <c r="J189" s="8">
        <f>'New Capacity'!I18</f>
        <v>0</v>
      </c>
      <c r="K189" s="8">
        <f>'New Capacity'!J18</f>
        <v>0</v>
      </c>
      <c r="L189" s="8">
        <f>'New Capacity'!K18</f>
        <v>0</v>
      </c>
      <c r="M189" s="8">
        <f>'New Capacity'!L18</f>
        <v>0</v>
      </c>
      <c r="N189" s="8">
        <f>'New Capacity'!M18</f>
        <v>0</v>
      </c>
      <c r="O189" s="8">
        <f>'New Capacity'!N18</f>
        <v>0</v>
      </c>
      <c r="P189" s="8">
        <f>'New Capacity'!O18</f>
        <v>0</v>
      </c>
      <c r="Q189" s="8">
        <f>'New Capacity'!P18</f>
        <v>0</v>
      </c>
      <c r="R189" s="8">
        <f>'New Capacity'!Q18</f>
        <v>0</v>
      </c>
      <c r="S189" s="8">
        <f>'New Capacity'!R18</f>
        <v>0</v>
      </c>
      <c r="T189" s="8">
        <f>'New Capacity'!S18</f>
        <v>0</v>
      </c>
      <c r="U189" s="8">
        <f>'New Capacity'!T18</f>
        <v>0</v>
      </c>
      <c r="V189" s="8">
        <f>'New Capacity'!U18</f>
        <v>0</v>
      </c>
      <c r="W189" s="8">
        <f>'New Capacity'!V18</f>
        <v>0</v>
      </c>
      <c r="X189" s="8">
        <f>'New Capacity'!W18</f>
        <v>0</v>
      </c>
      <c r="Y189" s="8">
        <f>'New Capacity'!X18</f>
        <v>0</v>
      </c>
      <c r="Z189" s="8">
        <f>'New Capacity'!Y18</f>
        <v>0</v>
      </c>
      <c r="AA189" s="8">
        <f>'New Capacity'!Z18</f>
        <v>0</v>
      </c>
      <c r="AB189" s="8">
        <f>'New Capacity'!AA18</f>
        <v>0</v>
      </c>
      <c r="AC189" s="8">
        <f>'New Capacity'!AB18</f>
        <v>0</v>
      </c>
      <c r="AD189" s="8">
        <f>'New Capacity'!AC18</f>
        <v>0</v>
      </c>
      <c r="AE189" s="8">
        <f>'New Capacity'!AD18</f>
        <v>0</v>
      </c>
      <c r="AF189" s="8">
        <f>'New Capacity'!AE18</f>
        <v>0</v>
      </c>
      <c r="AG189" s="8">
        <f>'New Capacity'!AF18</f>
        <v>0</v>
      </c>
      <c r="AH189" s="8">
        <f>'New Capacity'!AG18</f>
        <v>0</v>
      </c>
    </row>
    <row r="190" spans="1:34" x14ac:dyDescent="0.3">
      <c r="A190" s="1" t="s">
        <v>36</v>
      </c>
      <c r="B190" s="1" t="s">
        <v>99</v>
      </c>
      <c r="C190" s="8">
        <f>'New Capacity'!B19</f>
        <v>0</v>
      </c>
      <c r="D190" s="8">
        <f>'New Capacity'!C19</f>
        <v>0</v>
      </c>
      <c r="E190" s="8">
        <f>'New Capacity'!D19</f>
        <v>0</v>
      </c>
      <c r="F190" s="8">
        <f>'New Capacity'!E19</f>
        <v>0</v>
      </c>
      <c r="G190" s="8">
        <f>'New Capacity'!F19</f>
        <v>0</v>
      </c>
      <c r="H190" s="8">
        <f>'New Capacity'!G19</f>
        <v>0</v>
      </c>
      <c r="I190" s="8">
        <f>'New Capacity'!H19</f>
        <v>0</v>
      </c>
      <c r="J190" s="8">
        <f>'New Capacity'!I19</f>
        <v>0</v>
      </c>
      <c r="K190" s="8">
        <f>'New Capacity'!J19</f>
        <v>0</v>
      </c>
      <c r="L190" s="8">
        <f>'New Capacity'!K19</f>
        <v>0</v>
      </c>
      <c r="M190" s="8">
        <f>'New Capacity'!L19</f>
        <v>0</v>
      </c>
      <c r="N190" s="8">
        <f>'New Capacity'!M19</f>
        <v>0</v>
      </c>
      <c r="O190" s="8">
        <f>'New Capacity'!N19</f>
        <v>0</v>
      </c>
      <c r="P190" s="8">
        <f>'New Capacity'!O19</f>
        <v>0</v>
      </c>
      <c r="Q190" s="8">
        <f>'New Capacity'!P19</f>
        <v>0</v>
      </c>
      <c r="R190" s="8">
        <f>'New Capacity'!Q19</f>
        <v>0</v>
      </c>
      <c r="S190" s="8">
        <f>'New Capacity'!R19</f>
        <v>0</v>
      </c>
      <c r="T190" s="8">
        <f>'New Capacity'!S19</f>
        <v>0</v>
      </c>
      <c r="U190" s="8">
        <f>'New Capacity'!T19</f>
        <v>0</v>
      </c>
      <c r="V190" s="8">
        <f>'New Capacity'!U19</f>
        <v>0</v>
      </c>
      <c r="W190" s="8">
        <f>'New Capacity'!V19</f>
        <v>0</v>
      </c>
      <c r="X190" s="8">
        <f>'New Capacity'!W19</f>
        <v>0</v>
      </c>
      <c r="Y190" s="8">
        <f>'New Capacity'!X19</f>
        <v>0</v>
      </c>
      <c r="Z190" s="8">
        <f>'New Capacity'!Y19</f>
        <v>0</v>
      </c>
      <c r="AA190" s="8">
        <f>'New Capacity'!Z19</f>
        <v>0</v>
      </c>
      <c r="AB190" s="8">
        <f>'New Capacity'!AA19</f>
        <v>0</v>
      </c>
      <c r="AC190" s="8">
        <f>'New Capacity'!AB19</f>
        <v>0</v>
      </c>
      <c r="AD190" s="8">
        <f>'New Capacity'!AC19</f>
        <v>0</v>
      </c>
      <c r="AE190" s="8">
        <f>'New Capacity'!AD19</f>
        <v>0</v>
      </c>
      <c r="AF190" s="8">
        <f>'New Capacity'!AE19</f>
        <v>0</v>
      </c>
      <c r="AG190" s="8">
        <f>'New Capacity'!AF19</f>
        <v>0</v>
      </c>
      <c r="AH190" s="8">
        <f>'New Capacity'!AG19</f>
        <v>0</v>
      </c>
    </row>
    <row r="191" spans="1:34" x14ac:dyDescent="0.3">
      <c r="A191" s="1" t="s">
        <v>37</v>
      </c>
      <c r="B191" s="1" t="s">
        <v>100</v>
      </c>
      <c r="C191" s="8">
        <f>'New Capacity'!B20</f>
        <v>0</v>
      </c>
      <c r="D191" s="8">
        <f>'New Capacity'!C20</f>
        <v>0</v>
      </c>
      <c r="E191" s="8">
        <f>'New Capacity'!D20</f>
        <v>0</v>
      </c>
      <c r="F191" s="8">
        <f>'New Capacity'!E20</f>
        <v>0</v>
      </c>
      <c r="G191" s="8">
        <f>'New Capacity'!F20</f>
        <v>0</v>
      </c>
      <c r="H191" s="8">
        <f>'New Capacity'!G20</f>
        <v>0</v>
      </c>
      <c r="I191" s="8">
        <f>'New Capacity'!H20</f>
        <v>0</v>
      </c>
      <c r="J191" s="8">
        <f>'New Capacity'!I20</f>
        <v>0</v>
      </c>
      <c r="K191" s="8">
        <f>'New Capacity'!J20</f>
        <v>0</v>
      </c>
      <c r="L191" s="8">
        <f>'New Capacity'!K20</f>
        <v>0</v>
      </c>
      <c r="M191" s="8">
        <f>'New Capacity'!L20</f>
        <v>0</v>
      </c>
      <c r="N191" s="8">
        <f>'New Capacity'!M20</f>
        <v>0</v>
      </c>
      <c r="O191" s="8">
        <f>'New Capacity'!N20</f>
        <v>0</v>
      </c>
      <c r="P191" s="8">
        <f>'New Capacity'!O20</f>
        <v>0</v>
      </c>
      <c r="Q191" s="8">
        <f>'New Capacity'!P20</f>
        <v>0</v>
      </c>
      <c r="R191" s="8">
        <f>'New Capacity'!Q20</f>
        <v>0</v>
      </c>
      <c r="S191" s="8">
        <f>'New Capacity'!R20</f>
        <v>0</v>
      </c>
      <c r="T191" s="8">
        <f>'New Capacity'!S20</f>
        <v>0</v>
      </c>
      <c r="U191" s="8">
        <f>'New Capacity'!T20</f>
        <v>0</v>
      </c>
      <c r="V191" s="8">
        <f>'New Capacity'!U20</f>
        <v>0</v>
      </c>
      <c r="W191" s="8">
        <f>'New Capacity'!V20</f>
        <v>0</v>
      </c>
      <c r="X191" s="8">
        <f>'New Capacity'!W20</f>
        <v>0</v>
      </c>
      <c r="Y191" s="8">
        <f>'New Capacity'!X20</f>
        <v>0</v>
      </c>
      <c r="Z191" s="8">
        <f>'New Capacity'!Y20</f>
        <v>0</v>
      </c>
      <c r="AA191" s="8">
        <f>'New Capacity'!Z20</f>
        <v>0</v>
      </c>
      <c r="AB191" s="8">
        <f>'New Capacity'!AA20</f>
        <v>0</v>
      </c>
      <c r="AC191" s="8">
        <f>'New Capacity'!AB20</f>
        <v>0</v>
      </c>
      <c r="AD191" s="8">
        <f>'New Capacity'!AC20</f>
        <v>0</v>
      </c>
      <c r="AE191" s="8">
        <f>'New Capacity'!AD20</f>
        <v>0</v>
      </c>
      <c r="AF191" s="8">
        <f>'New Capacity'!AE20</f>
        <v>0</v>
      </c>
      <c r="AG191" s="8">
        <f>'New Capacity'!AF20</f>
        <v>0</v>
      </c>
      <c r="AH191" s="8">
        <f>'New Capacity'!AG20</f>
        <v>0</v>
      </c>
    </row>
    <row r="192" spans="1:34" x14ac:dyDescent="0.3">
      <c r="A192" s="1" t="s">
        <v>38</v>
      </c>
      <c r="B192" s="1" t="s">
        <v>76</v>
      </c>
      <c r="C192" s="8">
        <f>'New Capacity'!B21</f>
        <v>0</v>
      </c>
      <c r="D192" s="8">
        <f>'New Capacity'!C21</f>
        <v>0.31</v>
      </c>
      <c r="E192" s="8">
        <f>'New Capacity'!D21</f>
        <v>0</v>
      </c>
      <c r="F192" s="8">
        <f>'New Capacity'!E21</f>
        <v>0</v>
      </c>
      <c r="G192" s="8">
        <f>'New Capacity'!F21</f>
        <v>0</v>
      </c>
      <c r="H192" s="8">
        <f>'New Capacity'!G21</f>
        <v>0</v>
      </c>
      <c r="I192" s="8">
        <f>'New Capacity'!H21</f>
        <v>0</v>
      </c>
      <c r="J192" s="8">
        <f>'New Capacity'!I21</f>
        <v>0</v>
      </c>
      <c r="K192" s="8">
        <f>'New Capacity'!J21</f>
        <v>0</v>
      </c>
      <c r="L192" s="8">
        <f>'New Capacity'!K21</f>
        <v>0</v>
      </c>
      <c r="M192" s="8">
        <f>'New Capacity'!L21</f>
        <v>0</v>
      </c>
      <c r="N192" s="8">
        <f>'New Capacity'!M21</f>
        <v>0</v>
      </c>
      <c r="O192" s="8">
        <f>'New Capacity'!N21</f>
        <v>0</v>
      </c>
      <c r="P192" s="8">
        <f>'New Capacity'!O21</f>
        <v>0</v>
      </c>
      <c r="Q192" s="8">
        <f>'New Capacity'!P21</f>
        <v>0</v>
      </c>
      <c r="R192" s="8">
        <f>'New Capacity'!Q21</f>
        <v>0</v>
      </c>
      <c r="S192" s="8">
        <f>'New Capacity'!R21</f>
        <v>0</v>
      </c>
      <c r="T192" s="8">
        <f>'New Capacity'!S21</f>
        <v>0</v>
      </c>
      <c r="U192" s="8">
        <f>'New Capacity'!T21</f>
        <v>0</v>
      </c>
      <c r="V192" s="8">
        <f>'New Capacity'!U21</f>
        <v>0</v>
      </c>
      <c r="W192" s="8">
        <f>'New Capacity'!V21</f>
        <v>0</v>
      </c>
      <c r="X192" s="8">
        <f>'New Capacity'!W21</f>
        <v>0</v>
      </c>
      <c r="Y192" s="8">
        <f>'New Capacity'!X21</f>
        <v>0</v>
      </c>
      <c r="Z192" s="8">
        <f>'New Capacity'!Y21</f>
        <v>0</v>
      </c>
      <c r="AA192" s="8">
        <f>'New Capacity'!Z21</f>
        <v>0</v>
      </c>
      <c r="AB192" s="8">
        <f>'New Capacity'!AA21</f>
        <v>0</v>
      </c>
      <c r="AC192" s="8">
        <f>'New Capacity'!AB21</f>
        <v>0</v>
      </c>
      <c r="AD192" s="8">
        <f>'New Capacity'!AC21</f>
        <v>0</v>
      </c>
      <c r="AE192" s="8">
        <f>'New Capacity'!AD21</f>
        <v>0</v>
      </c>
      <c r="AF192" s="8">
        <f>'New Capacity'!AE21</f>
        <v>0</v>
      </c>
      <c r="AG192" s="8">
        <f>'New Capacity'!AF21</f>
        <v>0</v>
      </c>
      <c r="AH192" s="8">
        <f>'New Capacity'!AG21</f>
        <v>0</v>
      </c>
    </row>
    <row r="193" spans="1:34" x14ac:dyDescent="0.3">
      <c r="A193" s="1" t="s">
        <v>39</v>
      </c>
      <c r="B193" s="1" t="s">
        <v>77</v>
      </c>
      <c r="C193" s="8">
        <f>'New Capacity'!B22</f>
        <v>0</v>
      </c>
      <c r="D193" s="8">
        <f>'New Capacity'!C22</f>
        <v>0</v>
      </c>
      <c r="E193" s="8">
        <f>'New Capacity'!D22</f>
        <v>0</v>
      </c>
      <c r="F193" s="8">
        <f>'New Capacity'!E22</f>
        <v>0</v>
      </c>
      <c r="G193" s="8">
        <f>'New Capacity'!F22</f>
        <v>0</v>
      </c>
      <c r="H193" s="8">
        <f>'New Capacity'!G22</f>
        <v>0</v>
      </c>
      <c r="I193" s="8">
        <f>'New Capacity'!H22</f>
        <v>0</v>
      </c>
      <c r="J193" s="8">
        <f>'New Capacity'!I22</f>
        <v>0</v>
      </c>
      <c r="K193" s="8">
        <f>'New Capacity'!J22</f>
        <v>0</v>
      </c>
      <c r="L193" s="8">
        <f>'New Capacity'!K22</f>
        <v>0</v>
      </c>
      <c r="M193" s="8">
        <f>'New Capacity'!L22</f>
        <v>0</v>
      </c>
      <c r="N193" s="8">
        <f>'New Capacity'!M22</f>
        <v>0</v>
      </c>
      <c r="O193" s="8">
        <f>'New Capacity'!N22</f>
        <v>0</v>
      </c>
      <c r="P193" s="8">
        <f>'New Capacity'!O22</f>
        <v>0</v>
      </c>
      <c r="Q193" s="8">
        <f>'New Capacity'!P22</f>
        <v>0</v>
      </c>
      <c r="R193" s="8">
        <f>'New Capacity'!Q22</f>
        <v>0</v>
      </c>
      <c r="S193" s="8">
        <f>'New Capacity'!R22</f>
        <v>0</v>
      </c>
      <c r="T193" s="8">
        <f>'New Capacity'!S22</f>
        <v>0</v>
      </c>
      <c r="U193" s="8">
        <f>'New Capacity'!T22</f>
        <v>0</v>
      </c>
      <c r="V193" s="8">
        <f>'New Capacity'!U22</f>
        <v>0</v>
      </c>
      <c r="W193" s="8">
        <f>'New Capacity'!V22</f>
        <v>0</v>
      </c>
      <c r="X193" s="8">
        <f>'New Capacity'!W22</f>
        <v>0</v>
      </c>
      <c r="Y193" s="8">
        <f>'New Capacity'!X22</f>
        <v>0</v>
      </c>
      <c r="Z193" s="8">
        <f>'New Capacity'!Y22</f>
        <v>0</v>
      </c>
      <c r="AA193" s="8">
        <f>'New Capacity'!Z22</f>
        <v>0</v>
      </c>
      <c r="AB193" s="8">
        <f>'New Capacity'!AA22</f>
        <v>0</v>
      </c>
      <c r="AC193" s="8">
        <f>'New Capacity'!AB22</f>
        <v>0</v>
      </c>
      <c r="AD193" s="8">
        <f>'New Capacity'!AC22</f>
        <v>0</v>
      </c>
      <c r="AE193" s="8">
        <f>'New Capacity'!AD22</f>
        <v>0</v>
      </c>
      <c r="AF193" s="8">
        <f>'New Capacity'!AE22</f>
        <v>0</v>
      </c>
      <c r="AG193" s="8">
        <f>'New Capacity'!AF22</f>
        <v>0</v>
      </c>
      <c r="AH193" s="8">
        <f>'New Capacity'!AG22</f>
        <v>0</v>
      </c>
    </row>
    <row r="194" spans="1:34" x14ac:dyDescent="0.3">
      <c r="A194" s="1" t="s">
        <v>40</v>
      </c>
      <c r="B194" s="1" t="s">
        <v>80</v>
      </c>
      <c r="C194" s="8">
        <f>'New Capacity'!B23</f>
        <v>0</v>
      </c>
      <c r="D194" s="8">
        <f>'New Capacity'!C23</f>
        <v>0</v>
      </c>
      <c r="E194" s="8">
        <f>'New Capacity'!D23</f>
        <v>0</v>
      </c>
      <c r="F194" s="8">
        <f>'New Capacity'!E23</f>
        <v>0</v>
      </c>
      <c r="G194" s="8">
        <f>'New Capacity'!F23</f>
        <v>0</v>
      </c>
      <c r="H194" s="8">
        <f>'New Capacity'!G23</f>
        <v>0</v>
      </c>
      <c r="I194" s="8">
        <f>'New Capacity'!H23</f>
        <v>0</v>
      </c>
      <c r="J194" s="8">
        <f>'New Capacity'!I23</f>
        <v>0</v>
      </c>
      <c r="K194" s="8">
        <f>'New Capacity'!J23</f>
        <v>0</v>
      </c>
      <c r="L194" s="8">
        <f>'New Capacity'!K23</f>
        <v>0</v>
      </c>
      <c r="M194" s="8">
        <f>'New Capacity'!L23</f>
        <v>0</v>
      </c>
      <c r="N194" s="8">
        <f>'New Capacity'!M23</f>
        <v>0</v>
      </c>
      <c r="O194" s="8">
        <f>'New Capacity'!N23</f>
        <v>0</v>
      </c>
      <c r="P194" s="8">
        <f>'New Capacity'!O23</f>
        <v>0</v>
      </c>
      <c r="Q194" s="8">
        <f>'New Capacity'!P23</f>
        <v>0</v>
      </c>
      <c r="R194" s="8">
        <f>'New Capacity'!Q23</f>
        <v>0</v>
      </c>
      <c r="S194" s="8">
        <f>'New Capacity'!R23</f>
        <v>0</v>
      </c>
      <c r="T194" s="8">
        <f>'New Capacity'!S23</f>
        <v>0</v>
      </c>
      <c r="U194" s="8">
        <f>'New Capacity'!T23</f>
        <v>0</v>
      </c>
      <c r="V194" s="8">
        <f>'New Capacity'!U23</f>
        <v>0</v>
      </c>
      <c r="W194" s="8">
        <f>'New Capacity'!V23</f>
        <v>0</v>
      </c>
      <c r="X194" s="8">
        <f>'New Capacity'!W23</f>
        <v>0</v>
      </c>
      <c r="Y194" s="8">
        <f>'New Capacity'!X23</f>
        <v>0</v>
      </c>
      <c r="Z194" s="8">
        <f>'New Capacity'!Y23</f>
        <v>0</v>
      </c>
      <c r="AA194" s="8">
        <f>'New Capacity'!Z23</f>
        <v>0</v>
      </c>
      <c r="AB194" s="8">
        <f>'New Capacity'!AA23</f>
        <v>0</v>
      </c>
      <c r="AC194" s="8">
        <f>'New Capacity'!AB23</f>
        <v>0</v>
      </c>
      <c r="AD194" s="8">
        <f>'New Capacity'!AC23</f>
        <v>0</v>
      </c>
      <c r="AE194" s="8">
        <f>'New Capacity'!AD23</f>
        <v>0</v>
      </c>
      <c r="AF194" s="8">
        <f>'New Capacity'!AE23</f>
        <v>0</v>
      </c>
      <c r="AG194" s="8">
        <f>'New Capacity'!AF23</f>
        <v>0</v>
      </c>
      <c r="AH194" s="8">
        <f>'New Capacity'!AG23</f>
        <v>0</v>
      </c>
    </row>
    <row r="195" spans="1:34" x14ac:dyDescent="0.3">
      <c r="A195" s="1" t="s">
        <v>41</v>
      </c>
      <c r="B195" s="1" t="s">
        <v>101</v>
      </c>
      <c r="C195" s="8">
        <f>'New Capacity'!B24</f>
        <v>0.15</v>
      </c>
      <c r="D195" s="8">
        <f>'New Capacity'!C24</f>
        <v>0.44</v>
      </c>
      <c r="E195" s="8">
        <f>'New Capacity'!D24</f>
        <v>0.63</v>
      </c>
      <c r="F195" s="8">
        <f>'New Capacity'!E24</f>
        <v>0.7</v>
      </c>
      <c r="G195" s="8">
        <f>'New Capacity'!F24</f>
        <v>0.7</v>
      </c>
      <c r="H195" s="8">
        <f>'New Capacity'!G24</f>
        <v>0.7</v>
      </c>
      <c r="I195" s="8">
        <f>'New Capacity'!H24</f>
        <v>0.7</v>
      </c>
      <c r="J195" s="8">
        <f>'New Capacity'!I24</f>
        <v>0.7</v>
      </c>
      <c r="K195" s="8">
        <f>'New Capacity'!J24</f>
        <v>0.7</v>
      </c>
      <c r="L195" s="8">
        <f>'New Capacity'!K24</f>
        <v>0.7</v>
      </c>
      <c r="M195" s="8">
        <f>'New Capacity'!L24</f>
        <v>0.60999999999999899</v>
      </c>
      <c r="N195" s="8">
        <f>'New Capacity'!M24</f>
        <v>0</v>
      </c>
      <c r="O195" s="8">
        <f>'New Capacity'!N24</f>
        <v>0.75</v>
      </c>
      <c r="P195" s="8">
        <f>'New Capacity'!O24</f>
        <v>0.75</v>
      </c>
      <c r="Q195" s="8">
        <f>'New Capacity'!P24</f>
        <v>0.75</v>
      </c>
      <c r="R195" s="8">
        <f>'New Capacity'!Q24</f>
        <v>0.75</v>
      </c>
      <c r="S195" s="8">
        <f>'New Capacity'!R24</f>
        <v>0.75</v>
      </c>
      <c r="T195" s="8">
        <f>'New Capacity'!S24</f>
        <v>0.75</v>
      </c>
      <c r="U195" s="8">
        <f>'New Capacity'!T24</f>
        <v>0.75</v>
      </c>
      <c r="V195" s="8">
        <f>'New Capacity'!U24</f>
        <v>0.75</v>
      </c>
      <c r="W195" s="8">
        <f>'New Capacity'!V24</f>
        <v>0.75</v>
      </c>
      <c r="X195" s="8">
        <f>'New Capacity'!W24</f>
        <v>0.75</v>
      </c>
      <c r="Y195" s="8">
        <f>'New Capacity'!X24</f>
        <v>0.75</v>
      </c>
      <c r="Z195" s="8">
        <f>'New Capacity'!Y24</f>
        <v>0.75</v>
      </c>
      <c r="AA195" s="8">
        <f>'New Capacity'!Z24</f>
        <v>0.75</v>
      </c>
      <c r="AB195" s="8">
        <f>'New Capacity'!AA24</f>
        <v>0.75</v>
      </c>
      <c r="AC195" s="8">
        <f>'New Capacity'!AB24</f>
        <v>0.75</v>
      </c>
      <c r="AD195" s="8">
        <f>'New Capacity'!AC24</f>
        <v>0.75</v>
      </c>
      <c r="AE195" s="8">
        <f>'New Capacity'!AD24</f>
        <v>0.75</v>
      </c>
      <c r="AF195" s="8">
        <f>'New Capacity'!AE24</f>
        <v>0.75</v>
      </c>
      <c r="AG195" s="8">
        <f>'New Capacity'!AF24</f>
        <v>0.75</v>
      </c>
      <c r="AH195" s="8">
        <f>'New Capacity'!AG24</f>
        <v>0.75</v>
      </c>
    </row>
    <row r="196" spans="1:34" x14ac:dyDescent="0.3">
      <c r="A196" s="1" t="s">
        <v>42</v>
      </c>
      <c r="B196" s="1" t="s">
        <v>102</v>
      </c>
      <c r="C196" s="8">
        <f>'New Capacity'!B25</f>
        <v>0.01</v>
      </c>
      <c r="D196" s="8">
        <f>'New Capacity'!C25</f>
        <v>0.02</v>
      </c>
      <c r="E196" s="8">
        <f>'New Capacity'!D25</f>
        <v>0.04</v>
      </c>
      <c r="F196" s="8">
        <f>'New Capacity'!E25</f>
        <v>0.25</v>
      </c>
      <c r="G196" s="8">
        <f>'New Capacity'!F25</f>
        <v>0.25</v>
      </c>
      <c r="H196" s="8">
        <f>'New Capacity'!G25</f>
        <v>0.25</v>
      </c>
      <c r="I196" s="8">
        <f>'New Capacity'!H25</f>
        <v>0.25</v>
      </c>
      <c r="J196" s="8">
        <f>'New Capacity'!I25</f>
        <v>0.25</v>
      </c>
      <c r="K196" s="8">
        <f>'New Capacity'!J25</f>
        <v>0.25</v>
      </c>
      <c r="L196" s="8">
        <f>'New Capacity'!K25</f>
        <v>0.25</v>
      </c>
      <c r="M196" s="8">
        <f>'New Capacity'!L25</f>
        <v>0.25</v>
      </c>
      <c r="N196" s="8">
        <f>'New Capacity'!M25</f>
        <v>0.25</v>
      </c>
      <c r="O196" s="8">
        <f>'New Capacity'!N25</f>
        <v>0.1</v>
      </c>
      <c r="P196" s="8">
        <f>'New Capacity'!O25</f>
        <v>0.1</v>
      </c>
      <c r="Q196" s="8">
        <f>'New Capacity'!P25</f>
        <v>0.1</v>
      </c>
      <c r="R196" s="8">
        <f>'New Capacity'!Q25</f>
        <v>0.1</v>
      </c>
      <c r="S196" s="8">
        <f>'New Capacity'!R25</f>
        <v>0.1</v>
      </c>
      <c r="T196" s="8">
        <f>'New Capacity'!S25</f>
        <v>0.1</v>
      </c>
      <c r="U196" s="8">
        <f>'New Capacity'!T25</f>
        <v>0.1</v>
      </c>
      <c r="V196" s="8">
        <f>'New Capacity'!U25</f>
        <v>0.1</v>
      </c>
      <c r="W196" s="8">
        <f>'New Capacity'!V25</f>
        <v>0.1</v>
      </c>
      <c r="X196" s="8">
        <f>'New Capacity'!W25</f>
        <v>0.1</v>
      </c>
      <c r="Y196" s="8">
        <f>'New Capacity'!X25</f>
        <v>0.1</v>
      </c>
      <c r="Z196" s="8">
        <f>'New Capacity'!Y25</f>
        <v>0.1</v>
      </c>
      <c r="AA196" s="8">
        <f>'New Capacity'!Z25</f>
        <v>7.9999999999999502E-2</v>
      </c>
      <c r="AB196" s="8">
        <f>'New Capacity'!AA25</f>
        <v>0</v>
      </c>
      <c r="AC196" s="8">
        <f>'New Capacity'!AB25</f>
        <v>0</v>
      </c>
      <c r="AD196" s="8">
        <f>'New Capacity'!AC25</f>
        <v>0</v>
      </c>
      <c r="AE196" s="8">
        <f>'New Capacity'!AD25</f>
        <v>0</v>
      </c>
      <c r="AF196" s="8">
        <f>'New Capacity'!AE25</f>
        <v>0</v>
      </c>
      <c r="AG196" s="8">
        <f>'New Capacity'!AF25</f>
        <v>0.1</v>
      </c>
      <c r="AH196" s="8">
        <f>'New Capacity'!AG25</f>
        <v>0.1</v>
      </c>
    </row>
    <row r="197" spans="1:34" x14ac:dyDescent="0.3">
      <c r="A197" s="1" t="s">
        <v>43</v>
      </c>
      <c r="B197" s="1" t="s">
        <v>81</v>
      </c>
      <c r="C197" s="8">
        <f>'New Capacity'!B26</f>
        <v>0.75</v>
      </c>
      <c r="D197" s="8">
        <f>'New Capacity'!C26</f>
        <v>0.51</v>
      </c>
      <c r="E197" s="8">
        <f>'New Capacity'!D26</f>
        <v>0.27</v>
      </c>
      <c r="F197" s="8">
        <f>'New Capacity'!E26</f>
        <v>0.85</v>
      </c>
      <c r="G197" s="8">
        <f>'New Capacity'!F26</f>
        <v>0.85</v>
      </c>
      <c r="H197" s="8">
        <f>'New Capacity'!G26</f>
        <v>0.85</v>
      </c>
      <c r="I197" s="8">
        <f>'New Capacity'!H26</f>
        <v>0.85</v>
      </c>
      <c r="J197" s="8">
        <f>'New Capacity'!I26</f>
        <v>0.85</v>
      </c>
      <c r="K197" s="8">
        <f>'New Capacity'!J26</f>
        <v>0.85</v>
      </c>
      <c r="L197" s="8">
        <f>'New Capacity'!K26</f>
        <v>0.85</v>
      </c>
      <c r="M197" s="8">
        <f>'New Capacity'!L26</f>
        <v>0.85</v>
      </c>
      <c r="N197" s="8">
        <f>'New Capacity'!M26</f>
        <v>0.81000000000000105</v>
      </c>
      <c r="O197" s="8">
        <f>'New Capacity'!N26</f>
        <v>0.85</v>
      </c>
      <c r="P197" s="8">
        <f>'New Capacity'!O26</f>
        <v>0.85</v>
      </c>
      <c r="Q197" s="8">
        <f>'New Capacity'!P26</f>
        <v>0.85</v>
      </c>
      <c r="R197" s="8">
        <f>'New Capacity'!Q26</f>
        <v>0.85</v>
      </c>
      <c r="S197" s="8">
        <f>'New Capacity'!R26</f>
        <v>0.85</v>
      </c>
      <c r="T197" s="8">
        <f>'New Capacity'!S26</f>
        <v>0.85</v>
      </c>
      <c r="U197" s="8">
        <f>'New Capacity'!T26</f>
        <v>0.85</v>
      </c>
      <c r="V197" s="8">
        <f>'New Capacity'!U26</f>
        <v>0.59517936789034498</v>
      </c>
      <c r="W197" s="8">
        <f>'New Capacity'!V26</f>
        <v>0</v>
      </c>
      <c r="X197" s="8">
        <f>'New Capacity'!W26</f>
        <v>0</v>
      </c>
      <c r="Y197" s="8">
        <f>'New Capacity'!X26</f>
        <v>0</v>
      </c>
      <c r="Z197" s="8">
        <f>'New Capacity'!Y26</f>
        <v>0</v>
      </c>
      <c r="AA197" s="8">
        <f>'New Capacity'!Z26</f>
        <v>0</v>
      </c>
      <c r="AB197" s="8">
        <f>'New Capacity'!AA26</f>
        <v>0</v>
      </c>
      <c r="AC197" s="8">
        <f>'New Capacity'!AB26</f>
        <v>0</v>
      </c>
      <c r="AD197" s="8">
        <f>'New Capacity'!AC26</f>
        <v>0</v>
      </c>
      <c r="AE197" s="8">
        <f>'New Capacity'!AD26</f>
        <v>0</v>
      </c>
      <c r="AF197" s="8">
        <f>'New Capacity'!AE26</f>
        <v>0</v>
      </c>
      <c r="AG197" s="8">
        <f>'New Capacity'!AF26</f>
        <v>0.5</v>
      </c>
      <c r="AH197" s="8">
        <f>'New Capacity'!AG26</f>
        <v>0.5</v>
      </c>
    </row>
    <row r="198" spans="1:34" x14ac:dyDescent="0.3">
      <c r="A198" s="1" t="s">
        <v>44</v>
      </c>
      <c r="B198" s="1" t="s">
        <v>82</v>
      </c>
      <c r="C198" s="8">
        <f>'New Capacity'!B27</f>
        <v>0</v>
      </c>
      <c r="D198" s="8">
        <f>'New Capacity'!C27</f>
        <v>0</v>
      </c>
      <c r="E198" s="8">
        <f>'New Capacity'!D27</f>
        <v>0</v>
      </c>
      <c r="F198" s="8">
        <f>'New Capacity'!E27</f>
        <v>0</v>
      </c>
      <c r="G198" s="8">
        <f>'New Capacity'!F27</f>
        <v>0</v>
      </c>
      <c r="H198" s="8">
        <f>'New Capacity'!G27</f>
        <v>0</v>
      </c>
      <c r="I198" s="8">
        <f>'New Capacity'!H27</f>
        <v>0</v>
      </c>
      <c r="J198" s="8">
        <f>'New Capacity'!I27</f>
        <v>0</v>
      </c>
      <c r="K198" s="8">
        <f>'New Capacity'!J27</f>
        <v>0</v>
      </c>
      <c r="L198" s="8">
        <f>'New Capacity'!K27</f>
        <v>0</v>
      </c>
      <c r="M198" s="8">
        <f>'New Capacity'!L27</f>
        <v>0</v>
      </c>
      <c r="N198" s="8">
        <f>'New Capacity'!M27</f>
        <v>0.35</v>
      </c>
      <c r="O198" s="8">
        <f>'New Capacity'!N27</f>
        <v>0.149999999999999</v>
      </c>
      <c r="P198" s="8">
        <f>'New Capacity'!O27</f>
        <v>0.25</v>
      </c>
      <c r="Q198" s="8">
        <f>'New Capacity'!P27</f>
        <v>0.25</v>
      </c>
      <c r="R198" s="8">
        <f>'New Capacity'!Q27</f>
        <v>0.25</v>
      </c>
      <c r="S198" s="8">
        <f>'New Capacity'!R27</f>
        <v>0.25</v>
      </c>
      <c r="T198" s="8">
        <f>'New Capacity'!S27</f>
        <v>0.25</v>
      </c>
      <c r="U198" s="8">
        <f>'New Capacity'!T27</f>
        <v>0.25</v>
      </c>
      <c r="V198" s="8">
        <f>'New Capacity'!U27</f>
        <v>0.25</v>
      </c>
      <c r="W198" s="8">
        <f>'New Capacity'!V27</f>
        <v>0.25</v>
      </c>
      <c r="X198" s="8">
        <f>'New Capacity'!W27</f>
        <v>0.25</v>
      </c>
      <c r="Y198" s="8">
        <f>'New Capacity'!X27</f>
        <v>0.25</v>
      </c>
      <c r="Z198" s="8">
        <f>'New Capacity'!Y27</f>
        <v>0</v>
      </c>
      <c r="AA198" s="8">
        <f>'New Capacity'!Z27</f>
        <v>0</v>
      </c>
      <c r="AB198" s="8">
        <f>'New Capacity'!AA27</f>
        <v>0</v>
      </c>
      <c r="AC198" s="8">
        <f>'New Capacity'!AB27</f>
        <v>0</v>
      </c>
      <c r="AD198" s="8">
        <f>'New Capacity'!AC27</f>
        <v>0</v>
      </c>
      <c r="AE198" s="8">
        <f>'New Capacity'!AD27</f>
        <v>0</v>
      </c>
      <c r="AF198" s="8">
        <f>'New Capacity'!AE27</f>
        <v>0</v>
      </c>
      <c r="AG198" s="8">
        <f>'New Capacity'!AF27</f>
        <v>0</v>
      </c>
      <c r="AH198" s="8">
        <f>'New Capacity'!AG27</f>
        <v>0</v>
      </c>
    </row>
    <row r="199" spans="1:34" x14ac:dyDescent="0.3">
      <c r="A199" s="1" t="s">
        <v>45</v>
      </c>
      <c r="B199" s="1" t="s">
        <v>83</v>
      </c>
      <c r="C199" s="8">
        <f>'New Capacity'!B28</f>
        <v>99.465987126789898</v>
      </c>
      <c r="D199" s="8">
        <f>'New Capacity'!C28</f>
        <v>1.6677663134117799</v>
      </c>
      <c r="E199" s="8">
        <f>'New Capacity'!D28</f>
        <v>0</v>
      </c>
      <c r="F199" s="8">
        <f>'New Capacity'!E28</f>
        <v>0</v>
      </c>
      <c r="G199" s="8">
        <f>'New Capacity'!F28</f>
        <v>0</v>
      </c>
      <c r="H199" s="8">
        <f>'New Capacity'!G28</f>
        <v>0</v>
      </c>
      <c r="I199" s="8">
        <f>'New Capacity'!H28</f>
        <v>0</v>
      </c>
      <c r="J199" s="8">
        <f>'New Capacity'!I28</f>
        <v>0</v>
      </c>
      <c r="K199" s="8">
        <f>'New Capacity'!J28</f>
        <v>0</v>
      </c>
      <c r="L199" s="8">
        <f>'New Capacity'!K28</f>
        <v>0</v>
      </c>
      <c r="M199" s="8">
        <f>'New Capacity'!L28</f>
        <v>0</v>
      </c>
      <c r="N199" s="8">
        <f>'New Capacity'!M28</f>
        <v>0</v>
      </c>
      <c r="O199" s="8">
        <f>'New Capacity'!N28</f>
        <v>0</v>
      </c>
      <c r="P199" s="8">
        <f>'New Capacity'!O28</f>
        <v>0</v>
      </c>
      <c r="Q199" s="8">
        <f>'New Capacity'!P28</f>
        <v>0</v>
      </c>
      <c r="R199" s="8">
        <f>'New Capacity'!Q28</f>
        <v>0</v>
      </c>
      <c r="S199" s="8">
        <f>'New Capacity'!R28</f>
        <v>0</v>
      </c>
      <c r="T199" s="8">
        <f>'New Capacity'!S28</f>
        <v>0</v>
      </c>
      <c r="U199" s="8">
        <f>'New Capacity'!T28</f>
        <v>0</v>
      </c>
      <c r="V199" s="8">
        <f>'New Capacity'!U28</f>
        <v>0</v>
      </c>
      <c r="W199" s="8">
        <f>'New Capacity'!V28</f>
        <v>0</v>
      </c>
      <c r="X199" s="8">
        <f>'New Capacity'!W28</f>
        <v>0</v>
      </c>
      <c r="Y199" s="8">
        <f>'New Capacity'!X28</f>
        <v>0</v>
      </c>
      <c r="Z199" s="8">
        <f>'New Capacity'!Y28</f>
        <v>0</v>
      </c>
      <c r="AA199" s="8">
        <f>'New Capacity'!Z28</f>
        <v>0</v>
      </c>
      <c r="AB199" s="8">
        <f>'New Capacity'!AA28</f>
        <v>0</v>
      </c>
      <c r="AC199" s="8">
        <f>'New Capacity'!AB28</f>
        <v>0</v>
      </c>
      <c r="AD199" s="8">
        <f>'New Capacity'!AC28</f>
        <v>0</v>
      </c>
      <c r="AE199" s="8">
        <f>'New Capacity'!AD28</f>
        <v>0</v>
      </c>
      <c r="AF199" s="8">
        <f>'New Capacity'!AE28</f>
        <v>0</v>
      </c>
      <c r="AG199" s="8">
        <f>'New Capacity'!AF28</f>
        <v>0</v>
      </c>
      <c r="AH199" s="8">
        <f>'New Capacity'!AG28</f>
        <v>0</v>
      </c>
    </row>
    <row r="200" spans="1:34" x14ac:dyDescent="0.3">
      <c r="A200" s="1" t="s">
        <v>92</v>
      </c>
      <c r="B200" s="1" t="s">
        <v>103</v>
      </c>
      <c r="C200" s="8">
        <f>'New Capacity'!B29</f>
        <v>4.0000000000000001E-3</v>
      </c>
      <c r="D200" s="8">
        <f>'New Capacity'!C29</f>
        <v>2E-3</v>
      </c>
      <c r="E200" s="8">
        <f>'New Capacity'!D29</f>
        <v>2E-3</v>
      </c>
      <c r="F200" s="8">
        <f>'New Capacity'!E29</f>
        <v>0</v>
      </c>
      <c r="G200" s="8">
        <f>'New Capacity'!F29</f>
        <v>0</v>
      </c>
      <c r="H200" s="8">
        <f>'New Capacity'!G29</f>
        <v>0</v>
      </c>
      <c r="I200" s="8">
        <f>'New Capacity'!H29</f>
        <v>0</v>
      </c>
      <c r="J200" s="8">
        <f>'New Capacity'!I29</f>
        <v>0</v>
      </c>
      <c r="K200" s="8">
        <f>'New Capacity'!J29</f>
        <v>0</v>
      </c>
      <c r="L200" s="8">
        <f>'New Capacity'!K29</f>
        <v>0</v>
      </c>
      <c r="M200" s="8">
        <f>'New Capacity'!L29</f>
        <v>0</v>
      </c>
      <c r="N200" s="8">
        <f>'New Capacity'!M29</f>
        <v>0</v>
      </c>
      <c r="O200" s="8">
        <f>'New Capacity'!N29</f>
        <v>0</v>
      </c>
      <c r="P200" s="8">
        <f>'New Capacity'!O29</f>
        <v>0</v>
      </c>
      <c r="Q200" s="8">
        <f>'New Capacity'!P29</f>
        <v>0</v>
      </c>
      <c r="R200" s="8">
        <f>'New Capacity'!Q29</f>
        <v>0</v>
      </c>
      <c r="S200" s="8">
        <f>'New Capacity'!R29</f>
        <v>0</v>
      </c>
      <c r="T200" s="8">
        <f>'New Capacity'!S29</f>
        <v>0</v>
      </c>
      <c r="U200" s="8">
        <f>'New Capacity'!T29</f>
        <v>0</v>
      </c>
      <c r="V200" s="8">
        <f>'New Capacity'!U29</f>
        <v>0</v>
      </c>
      <c r="W200" s="8">
        <f>'New Capacity'!V29</f>
        <v>0</v>
      </c>
      <c r="X200" s="8">
        <f>'New Capacity'!W29</f>
        <v>0</v>
      </c>
      <c r="Y200" s="8">
        <f>'New Capacity'!X29</f>
        <v>0</v>
      </c>
      <c r="Z200" s="8">
        <f>'New Capacity'!Y29</f>
        <v>0</v>
      </c>
      <c r="AA200" s="8">
        <f>'New Capacity'!Z29</f>
        <v>0</v>
      </c>
      <c r="AB200" s="8">
        <f>'New Capacity'!AA29</f>
        <v>0</v>
      </c>
      <c r="AC200" s="8">
        <f>'New Capacity'!AB29</f>
        <v>0</v>
      </c>
      <c r="AD200" s="8">
        <f>'New Capacity'!AC29</f>
        <v>0</v>
      </c>
      <c r="AE200" s="8">
        <f>'New Capacity'!AD29</f>
        <v>0</v>
      </c>
      <c r="AF200" s="8">
        <f>'New Capacity'!AE29</f>
        <v>0</v>
      </c>
      <c r="AG200" s="8">
        <f>'New Capacity'!AF29</f>
        <v>0</v>
      </c>
      <c r="AH200" s="8">
        <f>'New Capacity'!AG29</f>
        <v>0</v>
      </c>
    </row>
    <row r="201" spans="1:34" x14ac:dyDescent="0.3">
      <c r="A201" s="1" t="s">
        <v>46</v>
      </c>
      <c r="B201" s="1" t="s">
        <v>84</v>
      </c>
      <c r="C201" s="8">
        <f>'New Capacity'!B30</f>
        <v>0.50505050505050497</v>
      </c>
      <c r="D201" s="8">
        <f>'New Capacity'!C30</f>
        <v>0</v>
      </c>
      <c r="E201" s="8">
        <f>'New Capacity'!D30</f>
        <v>0</v>
      </c>
      <c r="F201" s="8">
        <f>'New Capacity'!E30</f>
        <v>0</v>
      </c>
      <c r="G201" s="8">
        <f>'New Capacity'!F30</f>
        <v>0</v>
      </c>
      <c r="H201" s="8">
        <f>'New Capacity'!G30</f>
        <v>0</v>
      </c>
      <c r="I201" s="8">
        <f>'New Capacity'!H30</f>
        <v>0</v>
      </c>
      <c r="J201" s="8">
        <f>'New Capacity'!I30</f>
        <v>5.0505050505050497E-2</v>
      </c>
      <c r="K201" s="8">
        <f>'New Capacity'!J30</f>
        <v>0</v>
      </c>
      <c r="L201" s="8">
        <f>'New Capacity'!K30</f>
        <v>0</v>
      </c>
      <c r="M201" s="8">
        <f>'New Capacity'!L30</f>
        <v>0</v>
      </c>
      <c r="N201" s="8">
        <f>'New Capacity'!M30</f>
        <v>0.255255255255255</v>
      </c>
      <c r="O201" s="8">
        <f>'New Capacity'!N30</f>
        <v>0</v>
      </c>
      <c r="P201" s="8">
        <f>'New Capacity'!O30</f>
        <v>0</v>
      </c>
      <c r="Q201" s="8">
        <f>'New Capacity'!P30</f>
        <v>2.2522522522522601E-2</v>
      </c>
      <c r="R201" s="8">
        <f>'New Capacity'!Q30</f>
        <v>2.3809523809523701E-2</v>
      </c>
      <c r="S201" s="8">
        <f>'New Capacity'!R30</f>
        <v>0</v>
      </c>
      <c r="T201" s="8">
        <f>'New Capacity'!S30</f>
        <v>0</v>
      </c>
      <c r="U201" s="8">
        <f>'New Capacity'!T30</f>
        <v>0</v>
      </c>
      <c r="V201" s="8">
        <f>'New Capacity'!U30</f>
        <v>0</v>
      </c>
      <c r="W201" s="8">
        <f>'New Capacity'!V30</f>
        <v>0</v>
      </c>
      <c r="X201" s="8">
        <f>'New Capacity'!W30</f>
        <v>0</v>
      </c>
      <c r="Y201" s="8">
        <f>'New Capacity'!X30</f>
        <v>0</v>
      </c>
      <c r="Z201" s="8">
        <f>'New Capacity'!Y30</f>
        <v>0</v>
      </c>
      <c r="AA201" s="8">
        <f>'New Capacity'!Z30</f>
        <v>0</v>
      </c>
      <c r="AB201" s="8">
        <f>'New Capacity'!AA30</f>
        <v>0</v>
      </c>
      <c r="AC201" s="8">
        <f>'New Capacity'!AB30</f>
        <v>0</v>
      </c>
      <c r="AD201" s="8">
        <f>'New Capacity'!AC30</f>
        <v>0</v>
      </c>
      <c r="AE201" s="8">
        <f>'New Capacity'!AD30</f>
        <v>0</v>
      </c>
      <c r="AF201" s="8">
        <f>'New Capacity'!AE30</f>
        <v>0</v>
      </c>
      <c r="AG201" s="8">
        <f>'New Capacity'!AF30</f>
        <v>0</v>
      </c>
      <c r="AH201" s="8">
        <f>'New Capacity'!AG30</f>
        <v>0</v>
      </c>
    </row>
    <row r="202" spans="1:34" x14ac:dyDescent="0.3">
      <c r="A202" s="1" t="s">
        <v>47</v>
      </c>
      <c r="B202" s="1" t="s">
        <v>85</v>
      </c>
      <c r="C202" s="8">
        <f>'New Capacity'!B31</f>
        <v>7.1717171717171704</v>
      </c>
      <c r="D202" s="8">
        <f>'New Capacity'!C31</f>
        <v>0</v>
      </c>
      <c r="E202" s="8">
        <f>'New Capacity'!D31</f>
        <v>0</v>
      </c>
      <c r="F202" s="8">
        <f>'New Capacity'!E31</f>
        <v>0</v>
      </c>
      <c r="G202" s="8">
        <f>'New Capacity'!F31</f>
        <v>0</v>
      </c>
      <c r="H202" s="8">
        <f>'New Capacity'!G31</f>
        <v>0</v>
      </c>
      <c r="I202" s="8">
        <f>'New Capacity'!H31</f>
        <v>0</v>
      </c>
      <c r="J202" s="8">
        <f>'New Capacity'!I31</f>
        <v>0</v>
      </c>
      <c r="K202" s="8">
        <f>'New Capacity'!J31</f>
        <v>0</v>
      </c>
      <c r="L202" s="8">
        <f>'New Capacity'!K31</f>
        <v>0</v>
      </c>
      <c r="M202" s="8">
        <f>'New Capacity'!L31</f>
        <v>0</v>
      </c>
      <c r="N202" s="8">
        <f>'New Capacity'!M31</f>
        <v>0</v>
      </c>
      <c r="O202" s="8">
        <f>'New Capacity'!N31</f>
        <v>0</v>
      </c>
      <c r="P202" s="8">
        <f>'New Capacity'!O31</f>
        <v>0</v>
      </c>
      <c r="Q202" s="8">
        <f>'New Capacity'!P31</f>
        <v>0</v>
      </c>
      <c r="R202" s="8">
        <f>'New Capacity'!Q31</f>
        <v>0</v>
      </c>
      <c r="S202" s="8">
        <f>'New Capacity'!R31</f>
        <v>0</v>
      </c>
      <c r="T202" s="8">
        <f>'New Capacity'!S31</f>
        <v>0</v>
      </c>
      <c r="U202" s="8">
        <f>'New Capacity'!T31</f>
        <v>0</v>
      </c>
      <c r="V202" s="8">
        <f>'New Capacity'!U31</f>
        <v>0</v>
      </c>
      <c r="W202" s="8">
        <f>'New Capacity'!V31</f>
        <v>0</v>
      </c>
      <c r="X202" s="8">
        <f>'New Capacity'!W31</f>
        <v>0</v>
      </c>
      <c r="Y202" s="8">
        <f>'New Capacity'!X31</f>
        <v>0</v>
      </c>
      <c r="Z202" s="8">
        <f>'New Capacity'!Y31</f>
        <v>0</v>
      </c>
      <c r="AA202" s="8">
        <f>'New Capacity'!Z31</f>
        <v>0</v>
      </c>
      <c r="AB202" s="8">
        <f>'New Capacity'!AA31</f>
        <v>0</v>
      </c>
      <c r="AC202" s="8">
        <f>'New Capacity'!AB31</f>
        <v>0</v>
      </c>
      <c r="AD202" s="8">
        <f>'New Capacity'!AC31</f>
        <v>0</v>
      </c>
      <c r="AE202" s="8">
        <f>'New Capacity'!AD31</f>
        <v>0</v>
      </c>
      <c r="AF202" s="8">
        <f>'New Capacity'!AE31</f>
        <v>0</v>
      </c>
      <c r="AG202" s="8">
        <f>'New Capacity'!AF31</f>
        <v>0</v>
      </c>
      <c r="AH202" s="8">
        <f>'New Capacity'!AG31</f>
        <v>0</v>
      </c>
    </row>
    <row r="203" spans="1:34" x14ac:dyDescent="0.3">
      <c r="A203" s="1" t="s">
        <v>93</v>
      </c>
      <c r="B203" s="1" t="s">
        <v>156</v>
      </c>
      <c r="C203" s="8">
        <f>'New Capacity'!B32</f>
        <v>0</v>
      </c>
      <c r="D203" s="8">
        <f>'New Capacity'!C32</f>
        <v>0</v>
      </c>
      <c r="E203" s="8">
        <f>'New Capacity'!D32</f>
        <v>0</v>
      </c>
      <c r="F203" s="8">
        <f>'New Capacity'!E32</f>
        <v>0</v>
      </c>
      <c r="G203" s="8">
        <f>'New Capacity'!F32</f>
        <v>0</v>
      </c>
      <c r="H203" s="8">
        <f>'New Capacity'!G32</f>
        <v>0</v>
      </c>
      <c r="I203" s="8">
        <f>'New Capacity'!H32</f>
        <v>0</v>
      </c>
      <c r="J203" s="8">
        <f>'New Capacity'!I32</f>
        <v>0</v>
      </c>
      <c r="K203" s="8">
        <f>'New Capacity'!J32</f>
        <v>0</v>
      </c>
      <c r="L203" s="8">
        <f>'New Capacity'!K32</f>
        <v>0</v>
      </c>
      <c r="M203" s="8">
        <f>'New Capacity'!L32</f>
        <v>0</v>
      </c>
      <c r="N203" s="8">
        <f>'New Capacity'!M32</f>
        <v>0</v>
      </c>
      <c r="O203" s="8">
        <f>'New Capacity'!N32</f>
        <v>0</v>
      </c>
      <c r="P203" s="8">
        <f>'New Capacity'!O32</f>
        <v>0</v>
      </c>
      <c r="Q203" s="8">
        <f>'New Capacity'!P32</f>
        <v>0</v>
      </c>
      <c r="R203" s="8">
        <f>'New Capacity'!Q32</f>
        <v>0</v>
      </c>
      <c r="S203" s="8">
        <f>'New Capacity'!R32</f>
        <v>0</v>
      </c>
      <c r="T203" s="8">
        <f>'New Capacity'!S32</f>
        <v>0</v>
      </c>
      <c r="U203" s="8">
        <f>'New Capacity'!T32</f>
        <v>0</v>
      </c>
      <c r="V203" s="8">
        <f>'New Capacity'!U32</f>
        <v>0</v>
      </c>
      <c r="W203" s="8">
        <f>'New Capacity'!V32</f>
        <v>0</v>
      </c>
      <c r="X203" s="8">
        <f>'New Capacity'!W32</f>
        <v>0</v>
      </c>
      <c r="Y203" s="8">
        <f>'New Capacity'!X32</f>
        <v>0</v>
      </c>
      <c r="Z203" s="8">
        <f>'New Capacity'!Y32</f>
        <v>0</v>
      </c>
      <c r="AA203" s="8">
        <f>'New Capacity'!Z32</f>
        <v>0</v>
      </c>
      <c r="AB203" s="8">
        <f>'New Capacity'!AA32</f>
        <v>0</v>
      </c>
      <c r="AC203" s="8">
        <f>'New Capacity'!AB32</f>
        <v>0</v>
      </c>
      <c r="AD203" s="8">
        <f>'New Capacity'!AC32</f>
        <v>0</v>
      </c>
      <c r="AE203" s="8">
        <f>'New Capacity'!AD32</f>
        <v>0</v>
      </c>
      <c r="AF203" s="8">
        <f>'New Capacity'!AE32</f>
        <v>0</v>
      </c>
      <c r="AG203" s="8">
        <f>'New Capacity'!AF32</f>
        <v>0</v>
      </c>
      <c r="AH203" s="8">
        <f>'New Capacity'!AG32</f>
        <v>0</v>
      </c>
    </row>
    <row r="204" spans="1:34" x14ac:dyDescent="0.3">
      <c r="A204" s="1" t="s">
        <v>48</v>
      </c>
      <c r="B204" s="1" t="s">
        <v>104</v>
      </c>
      <c r="C204" s="8">
        <f>'New Capacity'!B33</f>
        <v>0</v>
      </c>
      <c r="D204" s="8">
        <f>'New Capacity'!C33</f>
        <v>0</v>
      </c>
      <c r="E204" s="8">
        <f>'New Capacity'!D33</f>
        <v>0</v>
      </c>
      <c r="F204" s="8">
        <f>'New Capacity'!E33</f>
        <v>0</v>
      </c>
      <c r="G204" s="8">
        <f>'New Capacity'!F33</f>
        <v>0</v>
      </c>
      <c r="H204" s="8">
        <f>'New Capacity'!G33</f>
        <v>0</v>
      </c>
      <c r="I204" s="8">
        <f>'New Capacity'!H33</f>
        <v>0</v>
      </c>
      <c r="J204" s="8">
        <f>'New Capacity'!I33</f>
        <v>0</v>
      </c>
      <c r="K204" s="8">
        <f>'New Capacity'!J33</f>
        <v>0</v>
      </c>
      <c r="L204" s="8">
        <f>'New Capacity'!K33</f>
        <v>0</v>
      </c>
      <c r="M204" s="8">
        <f>'New Capacity'!L33</f>
        <v>0</v>
      </c>
      <c r="N204" s="8">
        <f>'New Capacity'!M33</f>
        <v>0</v>
      </c>
      <c r="O204" s="8">
        <f>'New Capacity'!N33</f>
        <v>0</v>
      </c>
      <c r="P204" s="8">
        <f>'New Capacity'!O33</f>
        <v>0</v>
      </c>
      <c r="Q204" s="8">
        <f>'New Capacity'!P33</f>
        <v>0</v>
      </c>
      <c r="R204" s="8">
        <f>'New Capacity'!Q33</f>
        <v>0</v>
      </c>
      <c r="S204" s="8">
        <f>'New Capacity'!R33</f>
        <v>0</v>
      </c>
      <c r="T204" s="8">
        <f>'New Capacity'!S33</f>
        <v>0</v>
      </c>
      <c r="U204" s="8">
        <f>'New Capacity'!T33</f>
        <v>0</v>
      </c>
      <c r="V204" s="8">
        <f>'New Capacity'!U33</f>
        <v>0</v>
      </c>
      <c r="W204" s="8">
        <f>'New Capacity'!V33</f>
        <v>0</v>
      </c>
      <c r="X204" s="8">
        <f>'New Capacity'!W33</f>
        <v>0</v>
      </c>
      <c r="Y204" s="8">
        <f>'New Capacity'!X33</f>
        <v>0</v>
      </c>
      <c r="Z204" s="8">
        <f>'New Capacity'!Y33</f>
        <v>0</v>
      </c>
      <c r="AA204" s="8">
        <f>'New Capacity'!Z33</f>
        <v>0</v>
      </c>
      <c r="AB204" s="8">
        <f>'New Capacity'!AA33</f>
        <v>0</v>
      </c>
      <c r="AC204" s="8">
        <f>'New Capacity'!AB33</f>
        <v>0</v>
      </c>
      <c r="AD204" s="8">
        <f>'New Capacity'!AC33</f>
        <v>0</v>
      </c>
      <c r="AE204" s="8">
        <f>'New Capacity'!AD33</f>
        <v>0</v>
      </c>
      <c r="AF204" s="8">
        <f>'New Capacity'!AE33</f>
        <v>0</v>
      </c>
      <c r="AG204" s="8">
        <f>'New Capacity'!AF33</f>
        <v>0</v>
      </c>
      <c r="AH204" s="8">
        <f>'New Capacity'!AG33</f>
        <v>0</v>
      </c>
    </row>
    <row r="205" spans="1:34" ht="15" thickBot="1" x14ac:dyDescent="0.35">
      <c r="A205" s="1"/>
      <c r="B205" s="1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2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6.2" thickBot="1" x14ac:dyDescent="0.35">
      <c r="A206" s="5" t="s">
        <v>20</v>
      </c>
      <c r="B206" s="5"/>
      <c r="C206" s="5">
        <v>2019</v>
      </c>
      <c r="D206" s="5">
        <v>2020</v>
      </c>
      <c r="E206" s="5">
        <v>2021</v>
      </c>
      <c r="F206" s="5">
        <v>2022</v>
      </c>
      <c r="G206" s="5">
        <v>2023</v>
      </c>
      <c r="H206" s="5">
        <v>2024</v>
      </c>
      <c r="I206" s="5">
        <v>2025</v>
      </c>
      <c r="J206" s="5">
        <v>2026</v>
      </c>
      <c r="K206" s="5">
        <v>2027</v>
      </c>
      <c r="L206" s="5">
        <v>2028</v>
      </c>
      <c r="M206" s="5">
        <v>2029</v>
      </c>
      <c r="N206" s="5">
        <v>2030</v>
      </c>
      <c r="O206" s="5">
        <v>2031</v>
      </c>
      <c r="P206" s="5">
        <v>2032</v>
      </c>
      <c r="Q206" s="5">
        <v>2033</v>
      </c>
      <c r="R206" s="5">
        <v>2034</v>
      </c>
      <c r="S206" s="5">
        <v>2035</v>
      </c>
      <c r="T206" s="5">
        <v>2036</v>
      </c>
      <c r="U206" s="5">
        <v>2037</v>
      </c>
      <c r="V206" s="5">
        <v>2038</v>
      </c>
      <c r="W206" s="5">
        <v>2039</v>
      </c>
      <c r="X206" s="5">
        <v>2040</v>
      </c>
      <c r="Y206" s="5">
        <v>2041</v>
      </c>
      <c r="Z206" s="5">
        <v>2042</v>
      </c>
      <c r="AA206" s="5">
        <v>2043</v>
      </c>
      <c r="AB206" s="5">
        <v>2044</v>
      </c>
      <c r="AC206" s="5">
        <v>2045</v>
      </c>
      <c r="AD206" s="5">
        <v>2046</v>
      </c>
      <c r="AE206" s="5">
        <v>2047</v>
      </c>
      <c r="AF206" s="5">
        <v>2048</v>
      </c>
      <c r="AG206" s="5">
        <v>2049</v>
      </c>
      <c r="AH206" s="5">
        <v>2050</v>
      </c>
    </row>
    <row r="207" spans="1:34" x14ac:dyDescent="0.3">
      <c r="A207" s="13" t="s">
        <v>6</v>
      </c>
      <c r="B207" s="24"/>
      <c r="C207" s="8">
        <f>C4</f>
        <v>3453.5529048490207</v>
      </c>
      <c r="D207" s="8">
        <f t="shared" ref="D207:AH207" si="1">D4</f>
        <v>3168.7722779488658</v>
      </c>
      <c r="E207" s="8">
        <f t="shared" si="1"/>
        <v>3490.3463620873626</v>
      </c>
      <c r="F207" s="8">
        <f t="shared" si="1"/>
        <v>4201.9669718720725</v>
      </c>
      <c r="G207" s="8">
        <f t="shared" si="1"/>
        <v>4216.9495410842947</v>
      </c>
      <c r="H207" s="8">
        <f t="shared" si="1"/>
        <v>3911.0616200301874</v>
      </c>
      <c r="I207" s="8">
        <f t="shared" si="1"/>
        <v>3712.4644440520456</v>
      </c>
      <c r="J207" s="8">
        <f t="shared" si="1"/>
        <v>3552.7516578805612</v>
      </c>
      <c r="K207" s="8">
        <f t="shared" si="1"/>
        <v>3394.4546304184369</v>
      </c>
      <c r="L207" s="8">
        <f t="shared" si="1"/>
        <v>3218.7668032323681</v>
      </c>
      <c r="M207" s="8">
        <f t="shared" si="1"/>
        <v>3033.4451850402493</v>
      </c>
      <c r="N207" s="8">
        <f t="shared" si="1"/>
        <v>2866.8849826583314</v>
      </c>
      <c r="O207" s="8">
        <f t="shared" si="1"/>
        <v>2729.9091788856213</v>
      </c>
      <c r="P207" s="8">
        <f t="shared" si="1"/>
        <v>2655.927719133354</v>
      </c>
      <c r="Q207" s="8">
        <f t="shared" si="1"/>
        <v>2609.9665527740681</v>
      </c>
      <c r="R207" s="8">
        <f t="shared" si="1"/>
        <v>2601.8541298496075</v>
      </c>
      <c r="S207" s="8">
        <f t="shared" si="1"/>
        <v>2597.952668311771</v>
      </c>
      <c r="T207" s="8">
        <f t="shared" si="1"/>
        <v>1355.0430812969321</v>
      </c>
      <c r="U207" s="8">
        <f t="shared" si="1"/>
        <v>1092.3892916325744</v>
      </c>
      <c r="V207" s="8">
        <f t="shared" si="1"/>
        <v>904.67064626885895</v>
      </c>
      <c r="W207" s="8">
        <f t="shared" si="1"/>
        <v>769.60456151022618</v>
      </c>
      <c r="X207" s="8">
        <f t="shared" si="1"/>
        <v>643.01270671975817</v>
      </c>
      <c r="Y207" s="8">
        <f t="shared" si="1"/>
        <v>548.81206109170967</v>
      </c>
      <c r="Z207" s="8">
        <f t="shared" si="1"/>
        <v>489.87811020221216</v>
      </c>
      <c r="AA207" s="8">
        <f t="shared" si="1"/>
        <v>457.63994126742023</v>
      </c>
      <c r="AB207" s="8">
        <f t="shared" si="1"/>
        <v>522.98814446661981</v>
      </c>
      <c r="AC207" s="8">
        <f t="shared" si="1"/>
        <v>489.22873340197339</v>
      </c>
      <c r="AD207" s="8">
        <f t="shared" si="1"/>
        <v>353.30588888577586</v>
      </c>
      <c r="AE207" s="8">
        <f t="shared" si="1"/>
        <v>319.00390526032584</v>
      </c>
      <c r="AF207" s="8">
        <f t="shared" si="1"/>
        <v>325.09796784528112</v>
      </c>
      <c r="AG207" s="8">
        <f t="shared" si="1"/>
        <v>847.48206001544827</v>
      </c>
      <c r="AH207" s="8">
        <f t="shared" si="1"/>
        <v>831.56353220435426</v>
      </c>
    </row>
    <row r="208" spans="1:34" x14ac:dyDescent="0.3">
      <c r="A208" s="13"/>
      <c r="B208" s="2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x14ac:dyDescent="0.3">
      <c r="A209" s="13" t="s">
        <v>140</v>
      </c>
      <c r="B209" s="24"/>
      <c r="C209" s="8">
        <f>SUM(C74:C75,C83:C85,C86:C97,C99,C102:C103)</f>
        <v>1314.993021</v>
      </c>
      <c r="D209" s="8">
        <f t="shared" ref="D209:AH209" si="2">SUM(D107:D108,D116:D118,D119:D130,D132,D135:D136)</f>
        <v>259.22710800082893</v>
      </c>
      <c r="E209" s="8">
        <f t="shared" si="2"/>
        <v>351.56072743399795</v>
      </c>
      <c r="F209" s="8">
        <f t="shared" si="2"/>
        <v>815.39010200243627</v>
      </c>
      <c r="G209" s="8">
        <f t="shared" si="2"/>
        <v>1457.1525093004318</v>
      </c>
      <c r="H209" s="8">
        <f t="shared" si="2"/>
        <v>1669.2518635091631</v>
      </c>
      <c r="I209" s="8">
        <f t="shared" si="2"/>
        <v>1833.8959781206233</v>
      </c>
      <c r="J209" s="8">
        <f t="shared" si="2"/>
        <v>1996.5066542004079</v>
      </c>
      <c r="K209" s="8">
        <f t="shared" si="2"/>
        <v>2178.7726653217378</v>
      </c>
      <c r="L209" s="8">
        <f t="shared" si="2"/>
        <v>2357.9939819959945</v>
      </c>
      <c r="M209" s="8">
        <f t="shared" si="2"/>
        <v>2532.1410604402522</v>
      </c>
      <c r="N209" s="8">
        <f t="shared" si="2"/>
        <v>2746.6425478104206</v>
      </c>
      <c r="O209" s="8">
        <f t="shared" si="2"/>
        <v>2952.5407825323878</v>
      </c>
      <c r="P209" s="8">
        <f t="shared" si="2"/>
        <v>3181.9686295856991</v>
      </c>
      <c r="Q209" s="8">
        <f t="shared" si="2"/>
        <v>3449.3087104987962</v>
      </c>
      <c r="R209" s="8">
        <f t="shared" si="2"/>
        <v>3719.9927571911999</v>
      </c>
      <c r="S209" s="8">
        <f t="shared" si="2"/>
        <v>4064.5434818531771</v>
      </c>
      <c r="T209" s="8">
        <f t="shared" si="2"/>
        <v>4286.0474597447583</v>
      </c>
      <c r="U209" s="8">
        <f t="shared" si="2"/>
        <v>4505.5708825543597</v>
      </c>
      <c r="V209" s="8">
        <f t="shared" si="2"/>
        <v>4695.0895679387368</v>
      </c>
      <c r="W209" s="8">
        <f t="shared" si="2"/>
        <v>4806.2374533234788</v>
      </c>
      <c r="X209" s="8">
        <f t="shared" si="2"/>
        <v>4915.3427321377212</v>
      </c>
      <c r="Y209" s="8">
        <f t="shared" si="2"/>
        <v>5027.7750960443755</v>
      </c>
      <c r="Z209" s="8">
        <f t="shared" si="2"/>
        <v>5076.0434144065248</v>
      </c>
      <c r="AA209" s="8">
        <f t="shared" si="2"/>
        <v>5123.1162553203367</v>
      </c>
      <c r="AB209" s="8">
        <f t="shared" si="2"/>
        <v>5177.3375745336316</v>
      </c>
      <c r="AC209" s="8">
        <f t="shared" si="2"/>
        <v>5220.8894095275255</v>
      </c>
      <c r="AD209" s="8">
        <f t="shared" si="2"/>
        <v>5372.8948651347173</v>
      </c>
      <c r="AE209" s="8">
        <f t="shared" si="2"/>
        <v>5415.3044906971654</v>
      </c>
      <c r="AF209" s="8">
        <f t="shared" si="2"/>
        <v>5460.423187467507</v>
      </c>
      <c r="AG209" s="8">
        <f t="shared" si="2"/>
        <v>5685.0190378055631</v>
      </c>
      <c r="AH209" s="8">
        <f t="shared" si="2"/>
        <v>5799.8098078534304</v>
      </c>
    </row>
    <row r="210" spans="1:34" x14ac:dyDescent="0.3">
      <c r="A210" s="13" t="s">
        <v>8</v>
      </c>
      <c r="B210" s="24"/>
      <c r="C210" s="64">
        <v>847.69865530944355</v>
      </c>
      <c r="D210" s="64">
        <v>712.55201920483796</v>
      </c>
      <c r="E210" s="64">
        <v>1001.3223464324728</v>
      </c>
      <c r="F210" s="64">
        <v>1690.3045108832787</v>
      </c>
      <c r="G210" s="64">
        <v>1114.7548022683113</v>
      </c>
      <c r="H210" s="64">
        <v>798.42003308584196</v>
      </c>
      <c r="I210" s="64">
        <v>691.20782571224709</v>
      </c>
      <c r="J210" s="64">
        <v>635.46385353516484</v>
      </c>
      <c r="K210" s="64">
        <v>575.36605611082041</v>
      </c>
      <c r="L210" s="64">
        <v>505.27096891921394</v>
      </c>
      <c r="M210" s="64">
        <v>449.61395442937692</v>
      </c>
      <c r="N210" s="64">
        <v>385.93834827233121</v>
      </c>
      <c r="O210" s="64">
        <v>282.20078047207562</v>
      </c>
      <c r="P210" s="64">
        <v>202.24318014560288</v>
      </c>
      <c r="Q210" s="64">
        <v>122.12861206835274</v>
      </c>
      <c r="R210" s="64">
        <v>62.45072183834079</v>
      </c>
      <c r="S210" s="64">
        <v>0</v>
      </c>
      <c r="T210" s="64">
        <v>0</v>
      </c>
      <c r="U210" s="64">
        <v>0</v>
      </c>
      <c r="V210" s="64">
        <v>0</v>
      </c>
      <c r="W210" s="64">
        <v>0</v>
      </c>
      <c r="X210" s="64">
        <v>0</v>
      </c>
      <c r="Y210" s="64">
        <v>0</v>
      </c>
      <c r="Z210" s="64">
        <v>0</v>
      </c>
      <c r="AA210" s="64">
        <v>0</v>
      </c>
      <c r="AB210" s="64">
        <v>0</v>
      </c>
      <c r="AC210" s="64">
        <v>0</v>
      </c>
      <c r="AD210" s="64">
        <v>0</v>
      </c>
      <c r="AE210" s="64">
        <v>0</v>
      </c>
      <c r="AF210" s="64">
        <v>0</v>
      </c>
      <c r="AG210" s="64">
        <v>0</v>
      </c>
      <c r="AH210" s="64">
        <v>0</v>
      </c>
    </row>
    <row r="211" spans="1:34" x14ac:dyDescent="0.3">
      <c r="A211" s="13" t="s">
        <v>10</v>
      </c>
      <c r="B211" s="24"/>
      <c r="C211" s="8">
        <f>SUM(C207:C210)</f>
        <v>5616.2445811584648</v>
      </c>
      <c r="D211" s="8">
        <f t="shared" ref="D211:AH211" si="3">SUM(D207:D210)</f>
        <v>4140.5514051545324</v>
      </c>
      <c r="E211" s="8">
        <f t="shared" si="3"/>
        <v>4843.2294359538337</v>
      </c>
      <c r="F211" s="8">
        <f t="shared" si="3"/>
        <v>6707.6615847577868</v>
      </c>
      <c r="G211" s="8">
        <f t="shared" si="3"/>
        <v>6788.856852653038</v>
      </c>
      <c r="H211" s="8">
        <f t="shared" si="3"/>
        <v>6378.7335166251924</v>
      </c>
      <c r="I211" s="8">
        <f t="shared" si="3"/>
        <v>6237.5682478849158</v>
      </c>
      <c r="J211" s="8">
        <f t="shared" si="3"/>
        <v>6184.7221656161337</v>
      </c>
      <c r="K211" s="8">
        <f t="shared" si="3"/>
        <v>6148.5933518509955</v>
      </c>
      <c r="L211" s="8">
        <f t="shared" si="3"/>
        <v>6082.031754147577</v>
      </c>
      <c r="M211" s="8">
        <f t="shared" si="3"/>
        <v>6015.2001999098775</v>
      </c>
      <c r="N211" s="8">
        <f t="shared" si="3"/>
        <v>5999.4658787410835</v>
      </c>
      <c r="O211" s="8">
        <f t="shared" si="3"/>
        <v>5964.6507418900856</v>
      </c>
      <c r="P211" s="8">
        <f t="shared" si="3"/>
        <v>6040.1395288646563</v>
      </c>
      <c r="Q211" s="8">
        <f t="shared" si="3"/>
        <v>6181.4038753412169</v>
      </c>
      <c r="R211" s="8">
        <f t="shared" si="3"/>
        <v>6384.2976088791474</v>
      </c>
      <c r="S211" s="8">
        <f t="shared" si="3"/>
        <v>6662.4961501649486</v>
      </c>
      <c r="T211" s="8">
        <f t="shared" si="3"/>
        <v>5641.0905410416908</v>
      </c>
      <c r="U211" s="8">
        <f t="shared" si="3"/>
        <v>5597.9601741869337</v>
      </c>
      <c r="V211" s="8">
        <f t="shared" si="3"/>
        <v>5599.7602142075957</v>
      </c>
      <c r="W211" s="8">
        <f t="shared" si="3"/>
        <v>5575.8420148337045</v>
      </c>
      <c r="X211" s="8">
        <f t="shared" si="3"/>
        <v>5558.3554388574794</v>
      </c>
      <c r="Y211" s="8">
        <f t="shared" si="3"/>
        <v>5576.5871571360849</v>
      </c>
      <c r="Z211" s="8">
        <f t="shared" si="3"/>
        <v>5565.9215246087369</v>
      </c>
      <c r="AA211" s="8">
        <f t="shared" si="3"/>
        <v>5580.7561965877567</v>
      </c>
      <c r="AB211" s="8">
        <f t="shared" si="3"/>
        <v>5700.3257190002514</v>
      </c>
      <c r="AC211" s="8">
        <f t="shared" si="3"/>
        <v>5710.1181429294993</v>
      </c>
      <c r="AD211" s="8">
        <f t="shared" si="3"/>
        <v>5726.2007540204932</v>
      </c>
      <c r="AE211" s="8">
        <f t="shared" si="3"/>
        <v>5734.3083959574915</v>
      </c>
      <c r="AF211" s="8">
        <f t="shared" si="3"/>
        <v>5785.5211553127883</v>
      </c>
      <c r="AG211" s="8">
        <f t="shared" si="3"/>
        <v>6532.5010978210112</v>
      </c>
      <c r="AH211" s="8">
        <f t="shared" si="3"/>
        <v>6631.3733400577848</v>
      </c>
    </row>
    <row r="212" spans="1:34" x14ac:dyDescent="0.3">
      <c r="A212" s="13" t="s">
        <v>14</v>
      </c>
      <c r="B212" s="24"/>
      <c r="C212" s="65">
        <v>191.33675999999997</v>
      </c>
      <c r="D212" s="65">
        <v>193.47202799999999</v>
      </c>
      <c r="E212" s="65">
        <v>195.60729599999996</v>
      </c>
      <c r="F212" s="65">
        <v>197.74256400000002</v>
      </c>
      <c r="G212" s="65">
        <v>199.87783200000001</v>
      </c>
      <c r="H212" s="65">
        <v>202.01310000000001</v>
      </c>
      <c r="I212" s="65">
        <v>204.14836799999998</v>
      </c>
      <c r="J212" s="65">
        <v>206.283636</v>
      </c>
      <c r="K212" s="65">
        <v>208.418904</v>
      </c>
      <c r="L212" s="65">
        <v>210.55417200000002</v>
      </c>
      <c r="M212" s="65">
        <v>212.68944000000005</v>
      </c>
      <c r="N212" s="65">
        <v>214.82470800000002</v>
      </c>
      <c r="O212" s="65">
        <v>217.09814040000003</v>
      </c>
      <c r="P212" s="65">
        <v>219.37157280000002</v>
      </c>
      <c r="Q212" s="65">
        <v>221.64500519999999</v>
      </c>
      <c r="R212" s="65">
        <v>223.9184376</v>
      </c>
      <c r="S212" s="65">
        <v>226.19186999999999</v>
      </c>
      <c r="T212" s="65">
        <v>228.46530240000001</v>
      </c>
      <c r="U212" s="65">
        <v>230.73873480000003</v>
      </c>
      <c r="V212" s="65">
        <v>233.01216720000002</v>
      </c>
      <c r="W212" s="65">
        <v>235.28559960000001</v>
      </c>
      <c r="X212" s="65">
        <v>237.559032</v>
      </c>
      <c r="Y212" s="65">
        <v>239.83246440000005</v>
      </c>
      <c r="Z212" s="65">
        <v>242.10589679999998</v>
      </c>
      <c r="AA212" s="65">
        <v>244.3793292</v>
      </c>
      <c r="AB212" s="65">
        <v>246.65276160000008</v>
      </c>
      <c r="AC212" s="65">
        <v>248.92619400000001</v>
      </c>
      <c r="AD212" s="65">
        <v>251.19962640000003</v>
      </c>
      <c r="AE212" s="65">
        <v>253.47305880000002</v>
      </c>
      <c r="AF212" s="65">
        <v>255.74649119999998</v>
      </c>
      <c r="AG212" s="65">
        <v>258.01992360000003</v>
      </c>
      <c r="AH212" s="65">
        <v>260.29335600000002</v>
      </c>
    </row>
    <row r="213" spans="1:34" ht="15" thickBot="1" x14ac:dyDescent="0.35">
      <c r="A213" s="13" t="s">
        <v>142</v>
      </c>
      <c r="B213" s="24">
        <v>277.77777800000001</v>
      </c>
      <c r="C213" s="8">
        <f>C212*$B$213</f>
        <v>53149.100042519276</v>
      </c>
      <c r="D213" s="8">
        <f t="shared" ref="D213:AH213" si="4">D212*$B$213</f>
        <v>53742.230042993782</v>
      </c>
      <c r="E213" s="8">
        <f t="shared" si="4"/>
        <v>54335.360043468281</v>
      </c>
      <c r="F213" s="8">
        <f t="shared" si="4"/>
        <v>54928.490043942802</v>
      </c>
      <c r="G213" s="8">
        <f t="shared" si="4"/>
        <v>55521.620044417301</v>
      </c>
      <c r="H213" s="8">
        <f t="shared" si="4"/>
        <v>56114.750044891807</v>
      </c>
      <c r="I213" s="8">
        <f t="shared" si="4"/>
        <v>56707.880045366299</v>
      </c>
      <c r="J213" s="8">
        <f t="shared" si="4"/>
        <v>57301.010045840812</v>
      </c>
      <c r="K213" s="8">
        <f t="shared" si="4"/>
        <v>57894.140046315311</v>
      </c>
      <c r="L213" s="8">
        <f t="shared" si="4"/>
        <v>58487.270046789825</v>
      </c>
      <c r="M213" s="8">
        <f t="shared" si="4"/>
        <v>59080.400047264338</v>
      </c>
      <c r="N213" s="8">
        <f t="shared" si="4"/>
        <v>59673.53004773883</v>
      </c>
      <c r="O213" s="8">
        <f t="shared" si="4"/>
        <v>60305.039048244042</v>
      </c>
      <c r="P213" s="8">
        <f t="shared" si="4"/>
        <v>60936.548048749246</v>
      </c>
      <c r="Q213" s="8">
        <f t="shared" si="4"/>
        <v>61568.057049254443</v>
      </c>
      <c r="R213" s="8">
        <f t="shared" si="4"/>
        <v>62199.566049759655</v>
      </c>
      <c r="S213" s="8">
        <f t="shared" si="4"/>
        <v>62831.075050264859</v>
      </c>
      <c r="T213" s="8">
        <f t="shared" si="4"/>
        <v>63462.58405077007</v>
      </c>
      <c r="U213" s="8">
        <f t="shared" si="4"/>
        <v>64094.093051275289</v>
      </c>
      <c r="V213" s="8">
        <f t="shared" si="4"/>
        <v>64725.602051780494</v>
      </c>
      <c r="W213" s="8">
        <f t="shared" si="4"/>
        <v>65357.111052285698</v>
      </c>
      <c r="X213" s="8">
        <f t="shared" si="4"/>
        <v>65988.620052790895</v>
      </c>
      <c r="Y213" s="8">
        <f t="shared" si="4"/>
        <v>66620.129053296114</v>
      </c>
      <c r="Z213" s="8">
        <f t="shared" si="4"/>
        <v>67251.638053801304</v>
      </c>
      <c r="AA213" s="8">
        <f t="shared" si="4"/>
        <v>67883.147054306522</v>
      </c>
      <c r="AB213" s="8">
        <f t="shared" si="4"/>
        <v>68514.656054811756</v>
      </c>
      <c r="AC213" s="8">
        <f t="shared" si="4"/>
        <v>69146.165055316931</v>
      </c>
      <c r="AD213" s="8">
        <f t="shared" si="4"/>
        <v>69777.67405582215</v>
      </c>
      <c r="AE213" s="8">
        <f t="shared" si="4"/>
        <v>70409.183056327354</v>
      </c>
      <c r="AF213" s="8">
        <f t="shared" si="4"/>
        <v>71040.692056832544</v>
      </c>
      <c r="AG213" s="8">
        <f t="shared" si="4"/>
        <v>71672.201057337777</v>
      </c>
      <c r="AH213" s="8">
        <f t="shared" si="4"/>
        <v>72303.710057842982</v>
      </c>
    </row>
    <row r="214" spans="1:34" ht="15" thickBot="1" x14ac:dyDescent="0.35">
      <c r="A214" s="14" t="s">
        <v>105</v>
      </c>
      <c r="B214" s="25"/>
      <c r="C214" s="15">
        <f t="shared" ref="C214:M214" si="5">(C211/C213)*1000</f>
        <v>105.66960826552979</v>
      </c>
      <c r="D214" s="15">
        <f t="shared" si="5"/>
        <v>77.044651884413639</v>
      </c>
      <c r="E214" s="15">
        <f t="shared" si="5"/>
        <v>89.135867178928237</v>
      </c>
      <c r="F214" s="15">
        <f t="shared" si="5"/>
        <v>122.11625659819988</v>
      </c>
      <c r="G214" s="15">
        <f t="shared" si="5"/>
        <v>122.27411316928347</v>
      </c>
      <c r="H214" s="15">
        <f t="shared" si="5"/>
        <v>113.6730273506022</v>
      </c>
      <c r="I214" s="15">
        <f t="shared" si="5"/>
        <v>109.99473517428022</v>
      </c>
      <c r="J214" s="15">
        <f t="shared" si="5"/>
        <v>107.93391182229345</v>
      </c>
      <c r="K214" s="15">
        <f t="shared" si="5"/>
        <v>106.20407085988532</v>
      </c>
      <c r="L214" s="15">
        <f t="shared" si="5"/>
        <v>103.9889834024045</v>
      </c>
      <c r="M214" s="15">
        <f t="shared" si="5"/>
        <v>101.81380280258284</v>
      </c>
      <c r="N214" s="15">
        <f t="shared" ref="N214:AH214" si="6">(N211/N213)*1000</f>
        <v>100.53814268975725</v>
      </c>
      <c r="O214" s="15">
        <f t="shared" si="6"/>
        <v>98.907999000189079</v>
      </c>
      <c r="P214" s="15">
        <f t="shared" si="6"/>
        <v>99.121786879567651</v>
      </c>
      <c r="Q214" s="15">
        <f t="shared" si="6"/>
        <v>100.39952812537342</v>
      </c>
      <c r="R214" s="15">
        <f t="shared" si="6"/>
        <v>102.64215675993157</v>
      </c>
      <c r="S214" s="15">
        <f t="shared" si="6"/>
        <v>106.03823259167461</v>
      </c>
      <c r="T214" s="15">
        <f t="shared" si="6"/>
        <v>88.888447034063688</v>
      </c>
      <c r="U214" s="15">
        <f t="shared" si="6"/>
        <v>87.339720521648758</v>
      </c>
      <c r="V214" s="15">
        <f t="shared" si="6"/>
        <v>86.515382425145873</v>
      </c>
      <c r="W214" s="15">
        <f t="shared" si="6"/>
        <v>85.313471251399577</v>
      </c>
      <c r="X214" s="15">
        <f t="shared" si="6"/>
        <v>84.232030225981319</v>
      </c>
      <c r="Y214" s="15">
        <f t="shared" si="6"/>
        <v>83.707240384881487</v>
      </c>
      <c r="Z214" s="15">
        <f t="shared" si="6"/>
        <v>82.762616431082321</v>
      </c>
      <c r="AA214" s="15">
        <f t="shared" si="6"/>
        <v>82.21121793488966</v>
      </c>
      <c r="AB214" s="15">
        <f t="shared" si="6"/>
        <v>83.198632923735147</v>
      </c>
      <c r="AC214" s="15">
        <f t="shared" si="6"/>
        <v>82.580402519234497</v>
      </c>
      <c r="AD214" s="15">
        <f t="shared" si="6"/>
        <v>82.063508586421662</v>
      </c>
      <c r="AE214" s="15">
        <f t="shared" si="6"/>
        <v>81.44262079237653</v>
      </c>
      <c r="AF214" s="15">
        <f t="shared" si="6"/>
        <v>81.439538211203981</v>
      </c>
      <c r="AG214" s="15">
        <f t="shared" si="6"/>
        <v>91.144139589001995</v>
      </c>
      <c r="AH214" s="15">
        <f t="shared" si="6"/>
        <v>91.715533473354071</v>
      </c>
    </row>
    <row r="215" spans="1:34" x14ac:dyDescent="0.3">
      <c r="A215" s="24"/>
      <c r="B215" s="24" t="s">
        <v>171</v>
      </c>
      <c r="C215" s="8">
        <f>((C210/C213)*1000)*1.0246</f>
        <v>16.341801489304881</v>
      </c>
      <c r="D215" s="8">
        <f t="shared" ref="D215:AH215" si="7">((D210/D213)*1000)*1.0246</f>
        <v>13.58486237532779</v>
      </c>
      <c r="E215" s="8">
        <f t="shared" si="7"/>
        <v>18.8819007610136</v>
      </c>
      <c r="F215" s="8">
        <f t="shared" si="7"/>
        <v>31.529830884946925</v>
      </c>
      <c r="G215" s="8">
        <f t="shared" si="7"/>
        <v>20.571765908314084</v>
      </c>
      <c r="H215" s="8">
        <f t="shared" si="7"/>
        <v>14.578362467003855</v>
      </c>
      <c r="I215" s="8">
        <f t="shared" si="7"/>
        <v>12.48876765730264</v>
      </c>
      <c r="J215" s="8">
        <f t="shared" si="7"/>
        <v>11.362736255630622</v>
      </c>
      <c r="K215" s="8">
        <f t="shared" si="7"/>
        <v>10.182724203512317</v>
      </c>
      <c r="L215" s="8">
        <f t="shared" si="7"/>
        <v>8.851509642020666</v>
      </c>
      <c r="M215" s="8">
        <f t="shared" si="7"/>
        <v>7.7974160185069818</v>
      </c>
      <c r="N215" s="8">
        <f t="shared" si="7"/>
        <v>6.6265969404438545</v>
      </c>
      <c r="O215" s="8">
        <f t="shared" si="7"/>
        <v>4.794672621642353</v>
      </c>
      <c r="P215" s="8">
        <f t="shared" si="7"/>
        <v>3.4005595822626837</v>
      </c>
      <c r="Q215" s="8">
        <f t="shared" si="7"/>
        <v>2.0324334065817249</v>
      </c>
      <c r="R215" s="8">
        <f t="shared" si="7"/>
        <v>1.0287372349892983</v>
      </c>
      <c r="S215" s="8">
        <f t="shared" si="7"/>
        <v>0</v>
      </c>
      <c r="T215" s="8">
        <f t="shared" si="7"/>
        <v>0</v>
      </c>
      <c r="U215" s="8">
        <f t="shared" si="7"/>
        <v>0</v>
      </c>
      <c r="V215" s="8">
        <f t="shared" si="7"/>
        <v>0</v>
      </c>
      <c r="W215" s="8">
        <f t="shared" si="7"/>
        <v>0</v>
      </c>
      <c r="X215" s="8">
        <f t="shared" si="7"/>
        <v>0</v>
      </c>
      <c r="Y215" s="8">
        <f t="shared" si="7"/>
        <v>0</v>
      </c>
      <c r="Z215" s="8">
        <f t="shared" si="7"/>
        <v>0</v>
      </c>
      <c r="AA215" s="8">
        <f t="shared" si="7"/>
        <v>0</v>
      </c>
      <c r="AB215" s="8">
        <f t="shared" si="7"/>
        <v>0</v>
      </c>
      <c r="AC215" s="8">
        <f t="shared" si="7"/>
        <v>0</v>
      </c>
      <c r="AD215" s="8">
        <f t="shared" si="7"/>
        <v>0</v>
      </c>
      <c r="AE215" s="8">
        <f t="shared" si="7"/>
        <v>0</v>
      </c>
      <c r="AF215" s="8">
        <f t="shared" si="7"/>
        <v>0</v>
      </c>
      <c r="AG215" s="8">
        <f t="shared" si="7"/>
        <v>0</v>
      </c>
      <c r="AH215" s="8">
        <f t="shared" si="7"/>
        <v>0</v>
      </c>
    </row>
    <row r="216" spans="1:34" x14ac:dyDescent="0.3">
      <c r="A216" s="24"/>
      <c r="B216" s="24" t="s">
        <v>172</v>
      </c>
      <c r="C216" s="8">
        <f>((C209/C213)*1000)*1.0246</f>
        <v>25.350228851264209</v>
      </c>
      <c r="D216" s="8">
        <f t="shared" ref="D216:AH216" si="8">((D209/D213)*1000)*1.0246</f>
        <v>4.9421859614899875</v>
      </c>
      <c r="E216" s="8">
        <f t="shared" si="8"/>
        <v>6.629368445165488</v>
      </c>
      <c r="F216" s="8">
        <f t="shared" si="8"/>
        <v>15.209751767130992</v>
      </c>
      <c r="G216" s="8">
        <f t="shared" si="8"/>
        <v>26.890398007745876</v>
      </c>
      <c r="H216" s="8">
        <f t="shared" si="8"/>
        <v>30.478892946742803</v>
      </c>
      <c r="I216" s="8">
        <f t="shared" si="8"/>
        <v>33.13489796619416</v>
      </c>
      <c r="J216" s="8">
        <f t="shared" si="8"/>
        <v>35.699557760975615</v>
      </c>
      <c r="K216" s="8">
        <f t="shared" si="8"/>
        <v>38.559523832684199</v>
      </c>
      <c r="L216" s="8">
        <f t="shared" si="8"/>
        <v>41.308145037720088</v>
      </c>
      <c r="M216" s="8">
        <f t="shared" si="8"/>
        <v>43.913577573129771</v>
      </c>
      <c r="N216" s="8">
        <f t="shared" si="8"/>
        <v>47.160105196310468</v>
      </c>
      <c r="O216" s="8">
        <f t="shared" si="8"/>
        <v>50.164519143459067</v>
      </c>
      <c r="P216" s="8">
        <f t="shared" si="8"/>
        <v>53.502293160178851</v>
      </c>
      <c r="Q216" s="8">
        <f t="shared" si="8"/>
        <v>57.402521277384757</v>
      </c>
      <c r="R216" s="8">
        <f t="shared" si="8"/>
        <v>61.278636188054747</v>
      </c>
      <c r="S216" s="8">
        <f t="shared" si="8"/>
        <v>66.281394169607012</v>
      </c>
      <c r="T216" s="8">
        <f t="shared" si="8"/>
        <v>69.198005296180369</v>
      </c>
      <c r="U216" s="8">
        <f t="shared" si="8"/>
        <v>72.02548170191082</v>
      </c>
      <c r="V216" s="8">
        <f t="shared" si="8"/>
        <v>74.322812284720925</v>
      </c>
      <c r="W216" s="8">
        <f t="shared" si="8"/>
        <v>75.347132322535785</v>
      </c>
      <c r="X216" s="8">
        <f t="shared" si="8"/>
        <v>76.320131551763026</v>
      </c>
      <c r="Y216" s="8">
        <f t="shared" si="8"/>
        <v>77.325853861464296</v>
      </c>
      <c r="Z216" s="8">
        <f t="shared" si="8"/>
        <v>77.335128673597424</v>
      </c>
      <c r="AA216" s="8">
        <f t="shared" si="8"/>
        <v>77.326186881140032</v>
      </c>
      <c r="AB216" s="8">
        <f t="shared" si="8"/>
        <v>77.424311589966919</v>
      </c>
      <c r="AC216" s="8">
        <f t="shared" si="8"/>
        <v>77.362544758952922</v>
      </c>
      <c r="AD216" s="8">
        <f t="shared" si="8"/>
        <v>78.894405027215086</v>
      </c>
      <c r="AE216" s="8">
        <f t="shared" si="8"/>
        <v>78.803939206757974</v>
      </c>
      <c r="AF216" s="8">
        <f t="shared" si="8"/>
        <v>78.754153934809764</v>
      </c>
      <c r="AG216" s="8">
        <f t="shared" si="8"/>
        <v>81.270986801084604</v>
      </c>
      <c r="AH216" s="8">
        <f t="shared" si="8"/>
        <v>82.187831362631812</v>
      </c>
    </row>
    <row r="217" spans="1:34" x14ac:dyDescent="0.3">
      <c r="A217" s="24"/>
      <c r="B217" s="24" t="s">
        <v>173</v>
      </c>
      <c r="C217" s="8">
        <f>((C207/C213)*1000)*1.0246</f>
        <v>66.577050288292725</v>
      </c>
      <c r="D217" s="8">
        <f t="shared" ref="D217:AH217" si="9">((D207/D213)*1000)*1.0246</f>
        <v>60.412901983952445</v>
      </c>
      <c r="E217" s="8">
        <f t="shared" si="9"/>
        <v>65.817340305350783</v>
      </c>
      <c r="F217" s="8">
        <f t="shared" si="9"/>
        <v>78.380733858437694</v>
      </c>
      <c r="G217" s="8">
        <f t="shared" si="9"/>
        <v>77.819892437187875</v>
      </c>
      <c r="H217" s="8">
        <f t="shared" si="9"/>
        <v>71.412128409680363</v>
      </c>
      <c r="I217" s="8">
        <f t="shared" si="9"/>
        <v>67.076940036070695</v>
      </c>
      <c r="J217" s="8">
        <f t="shared" si="9"/>
        <v>63.526792036515644</v>
      </c>
      <c r="K217" s="8">
        <f t="shared" si="9"/>
        <v>60.074442966841957</v>
      </c>
      <c r="L217" s="8">
        <f t="shared" si="9"/>
        <v>56.387457714362888</v>
      </c>
      <c r="M217" s="8">
        <f t="shared" si="9"/>
        <v>52.607428759889636</v>
      </c>
      <c r="N217" s="8">
        <f t="shared" si="9"/>
        <v>49.224678863170951</v>
      </c>
      <c r="O217" s="8">
        <f t="shared" si="9"/>
        <v>46.381944010492305</v>
      </c>
      <c r="P217" s="8">
        <f t="shared" si="9"/>
        <v>44.657330094363452</v>
      </c>
      <c r="Q217" s="8">
        <f t="shared" si="9"/>
        <v>43.434401833291133</v>
      </c>
      <c r="R217" s="8">
        <f t="shared" si="9"/>
        <v>42.859780393181836</v>
      </c>
      <c r="S217" s="8">
        <f t="shared" si="9"/>
        <v>42.365378943822797</v>
      </c>
      <c r="T217" s="8">
        <f t="shared" si="9"/>
        <v>21.877097534921283</v>
      </c>
      <c r="U217" s="8">
        <f t="shared" si="9"/>
        <v>17.462795944570523</v>
      </c>
      <c r="V217" s="8">
        <f t="shared" si="9"/>
        <v>14.320848548083529</v>
      </c>
      <c r="W217" s="8">
        <f t="shared" si="9"/>
        <v>12.065050321648215</v>
      </c>
      <c r="X217" s="8">
        <f t="shared" si="9"/>
        <v>9.9840066177774212</v>
      </c>
      <c r="Y217" s="8">
        <f t="shared" si="9"/>
        <v>8.4405846368852764</v>
      </c>
      <c r="Z217" s="8">
        <f t="shared" si="9"/>
        <v>7.4634481216895159</v>
      </c>
      <c r="AA217" s="8">
        <f t="shared" si="9"/>
        <v>6.9074270149479133</v>
      </c>
      <c r="AB217" s="8">
        <f t="shared" si="9"/>
        <v>7.8210077036921195</v>
      </c>
      <c r="AC217" s="8">
        <f t="shared" si="9"/>
        <v>7.2493356622547456</v>
      </c>
      <c r="AD217" s="8">
        <f t="shared" si="9"/>
        <v>5.1878658704325407</v>
      </c>
      <c r="AE217" s="8">
        <f t="shared" si="9"/>
        <v>4.6421700571109978</v>
      </c>
      <c r="AF217" s="8">
        <f t="shared" si="9"/>
        <v>4.6887969163898173</v>
      </c>
      <c r="AG217" s="8">
        <f t="shared" si="9"/>
        <v>12.115298621806856</v>
      </c>
      <c r="AH217" s="8">
        <f t="shared" si="9"/>
        <v>11.783904234166755</v>
      </c>
    </row>
    <row r="218" spans="1:34" ht="15" thickBot="1" x14ac:dyDescent="0.35">
      <c r="A218" s="7">
        <v>0.94</v>
      </c>
      <c r="B218" s="1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7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idden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0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6.2" hidden="1" thickBot="1" x14ac:dyDescent="0.35">
      <c r="A220" s="5" t="s">
        <v>21</v>
      </c>
      <c r="B220" s="5"/>
      <c r="C220" s="5">
        <v>2015</v>
      </c>
      <c r="D220" s="5">
        <v>2016</v>
      </c>
      <c r="E220" s="5">
        <v>2017</v>
      </c>
      <c r="F220" s="5">
        <v>2018</v>
      </c>
      <c r="G220" s="5">
        <v>2019</v>
      </c>
      <c r="H220" s="5">
        <v>2020</v>
      </c>
      <c r="I220" s="5">
        <v>2021</v>
      </c>
      <c r="J220" s="5">
        <v>2022</v>
      </c>
      <c r="K220" s="5">
        <v>2023</v>
      </c>
      <c r="L220" s="5">
        <v>2024</v>
      </c>
      <c r="M220" s="5">
        <v>2025</v>
      </c>
      <c r="N220" s="5">
        <v>2026</v>
      </c>
      <c r="O220" s="5">
        <v>2027</v>
      </c>
      <c r="P220" s="5">
        <v>2028</v>
      </c>
      <c r="Q220" s="5">
        <v>2029</v>
      </c>
      <c r="R220" s="5">
        <v>2030</v>
      </c>
      <c r="S220" s="5">
        <v>2031</v>
      </c>
      <c r="T220" s="5">
        <v>2032</v>
      </c>
      <c r="U220" s="5">
        <v>2033</v>
      </c>
      <c r="V220" s="5">
        <v>2034</v>
      </c>
      <c r="W220" s="5">
        <v>2035</v>
      </c>
      <c r="X220" s="5">
        <v>2036</v>
      </c>
      <c r="Y220" s="5">
        <v>2037</v>
      </c>
      <c r="Z220" s="5">
        <v>2038</v>
      </c>
      <c r="AA220" s="5">
        <v>2039</v>
      </c>
      <c r="AB220" s="5">
        <v>2040</v>
      </c>
      <c r="AC220" s="5">
        <v>2041</v>
      </c>
      <c r="AD220" s="5">
        <v>2042</v>
      </c>
      <c r="AE220" s="5">
        <v>2043</v>
      </c>
      <c r="AF220" s="5">
        <v>2044</v>
      </c>
      <c r="AG220" s="5">
        <v>2045</v>
      </c>
      <c r="AH220" s="5">
        <v>2046</v>
      </c>
    </row>
    <row r="221" spans="1:34" hidden="1" x14ac:dyDescent="0.3">
      <c r="A221" s="13" t="s">
        <v>6</v>
      </c>
      <c r="B221" s="24"/>
      <c r="C221" s="1">
        <f t="shared" ref="C221:AH221" si="10">C4</f>
        <v>3453.5529048490207</v>
      </c>
      <c r="D221" s="1">
        <f t="shared" si="10"/>
        <v>3168.7722779488658</v>
      </c>
      <c r="E221" s="1">
        <f t="shared" si="10"/>
        <v>3490.3463620873626</v>
      </c>
      <c r="F221" s="1">
        <f t="shared" si="10"/>
        <v>4201.9669718720725</v>
      </c>
      <c r="G221" s="1">
        <f t="shared" si="10"/>
        <v>4216.9495410842947</v>
      </c>
      <c r="H221" s="1">
        <f t="shared" si="10"/>
        <v>3911.0616200301874</v>
      </c>
      <c r="I221" s="1">
        <f t="shared" si="10"/>
        <v>3712.4644440520456</v>
      </c>
      <c r="J221" s="1">
        <f t="shared" si="10"/>
        <v>3552.7516578805612</v>
      </c>
      <c r="K221" s="1">
        <f t="shared" si="10"/>
        <v>3394.4546304184369</v>
      </c>
      <c r="L221" s="1">
        <f t="shared" si="10"/>
        <v>3218.7668032323681</v>
      </c>
      <c r="M221" s="1">
        <f t="shared" si="10"/>
        <v>3033.4451850402493</v>
      </c>
      <c r="N221" s="1">
        <f t="shared" si="10"/>
        <v>2866.8849826583314</v>
      </c>
      <c r="O221" s="1">
        <f t="shared" si="10"/>
        <v>2729.9091788856213</v>
      </c>
      <c r="P221" s="1">
        <f t="shared" si="10"/>
        <v>2655.927719133354</v>
      </c>
      <c r="Q221" s="1">
        <f t="shared" si="10"/>
        <v>2609.9665527740681</v>
      </c>
      <c r="R221" s="1">
        <f t="shared" si="10"/>
        <v>2601.8541298496075</v>
      </c>
      <c r="S221" s="1">
        <f t="shared" si="10"/>
        <v>2597.952668311771</v>
      </c>
      <c r="T221" s="1">
        <f t="shared" si="10"/>
        <v>1355.0430812969321</v>
      </c>
      <c r="U221" s="1">
        <f t="shared" si="10"/>
        <v>1092.3892916325744</v>
      </c>
      <c r="V221" s="1">
        <f t="shared" si="10"/>
        <v>904.67064626885895</v>
      </c>
      <c r="W221" s="1">
        <f t="shared" si="10"/>
        <v>769.60456151022618</v>
      </c>
      <c r="X221" s="1">
        <f t="shared" si="10"/>
        <v>643.01270671975817</v>
      </c>
      <c r="Y221" s="1">
        <f t="shared" si="10"/>
        <v>548.81206109170967</v>
      </c>
      <c r="Z221" s="1">
        <f t="shared" si="10"/>
        <v>489.87811020221216</v>
      </c>
      <c r="AA221" s="1">
        <f t="shared" si="10"/>
        <v>457.63994126742023</v>
      </c>
      <c r="AB221" s="1">
        <f t="shared" si="10"/>
        <v>522.98814446661981</v>
      </c>
      <c r="AC221" s="1">
        <f t="shared" si="10"/>
        <v>489.22873340197339</v>
      </c>
      <c r="AD221" s="1">
        <f t="shared" si="10"/>
        <v>353.30588888577586</v>
      </c>
      <c r="AE221" s="1">
        <f t="shared" si="10"/>
        <v>319.00390526032584</v>
      </c>
      <c r="AF221" s="1">
        <f t="shared" si="10"/>
        <v>325.09796784528112</v>
      </c>
      <c r="AG221" s="1">
        <f t="shared" si="10"/>
        <v>847.48206001544827</v>
      </c>
      <c r="AH221" s="1">
        <f t="shared" si="10"/>
        <v>831.56353220435426</v>
      </c>
    </row>
    <row r="222" spans="1:34" hidden="1" x14ac:dyDescent="0.3">
      <c r="A222" s="13" t="s">
        <v>7</v>
      </c>
      <c r="B222" s="24"/>
      <c r="C222" s="1" t="e">
        <f>C106+C108+SUM(C119)+SUM(C124:C128)+#REF!+C134+#REF!+#REF!+#REF!+#REF!+SUM(#REF!)</f>
        <v>#REF!</v>
      </c>
      <c r="D222" s="1" t="e">
        <f>D106+D108+SUM(D119)+SUM(D124:D128)+#REF!+D134+#REF!+#REF!+#REF!+#REF!+SUM(#REF!)</f>
        <v>#REF!</v>
      </c>
      <c r="E222" s="1" t="e">
        <f>E106+E108+SUM(E119)+SUM(E124:E128)+#REF!+E134+#REF!+#REF!+#REF!+#REF!+SUM(#REF!)</f>
        <v>#REF!</v>
      </c>
      <c r="F222" s="1" t="e">
        <f>F106+F108+SUM(F119)+SUM(F124:F128)+#REF!+F134+#REF!+#REF!+#REF!+#REF!+SUM(#REF!)</f>
        <v>#REF!</v>
      </c>
      <c r="G222" s="1" t="e">
        <f>G106+G108+SUM(G119)+SUM(G124:G128)+#REF!+G134+#REF!+#REF!+#REF!+#REF!+SUM(#REF!)</f>
        <v>#REF!</v>
      </c>
      <c r="H222" s="1" t="e">
        <f>H106+H108+SUM(H119)+SUM(H124:H128)+#REF!+H134+#REF!+#REF!+#REF!+#REF!+SUM(#REF!)</f>
        <v>#REF!</v>
      </c>
      <c r="I222" s="1" t="e">
        <f>I106+I108+SUM(I119)+SUM(I124:I128)+#REF!+I134+#REF!+#REF!+#REF!+#REF!+SUM(#REF!)</f>
        <v>#REF!</v>
      </c>
      <c r="J222" s="1" t="e">
        <f>J106+J108+SUM(J119)+SUM(J124:J128)+#REF!+J134+#REF!+#REF!+#REF!+#REF!+SUM(#REF!)</f>
        <v>#REF!</v>
      </c>
      <c r="K222" s="1" t="e">
        <f>K106+K108+SUM(K119)+SUM(K124:K128)+#REF!+K134+#REF!+#REF!+#REF!+#REF!+SUM(#REF!)</f>
        <v>#REF!</v>
      </c>
      <c r="L222" s="1" t="e">
        <f>L106+L108+SUM(L119)+SUM(L124:L128)+#REF!+L134+#REF!+#REF!+#REF!+#REF!+SUM(#REF!)</f>
        <v>#REF!</v>
      </c>
      <c r="M222" s="1" t="e">
        <f>M106+M108+SUM(M119)+SUM(M124:M128)+#REF!+M134+#REF!+#REF!+#REF!+#REF!+SUM(#REF!)</f>
        <v>#REF!</v>
      </c>
      <c r="N222" s="1" t="e">
        <f>N106+N108+SUM(N119)+SUM(N124:N128)+#REF!+N134+#REF!+#REF!+#REF!+#REF!+SUM(#REF!)</f>
        <v>#REF!</v>
      </c>
      <c r="O222" s="1" t="e">
        <f>O106+O108+SUM(O119)+SUM(O124:O128)+#REF!+O134+#REF!+#REF!+#REF!+#REF!+SUM(#REF!)</f>
        <v>#REF!</v>
      </c>
      <c r="P222" s="1" t="e">
        <f>P106+P108+SUM(P119)+SUM(P124:P128)+#REF!+P134+#REF!+#REF!+#REF!+#REF!+SUM(#REF!)</f>
        <v>#REF!</v>
      </c>
      <c r="Q222" s="1" t="e">
        <f>Q106+Q108+SUM(Q119)+SUM(Q124:Q128)+#REF!+Q134+#REF!+#REF!+#REF!+#REF!+SUM(#REF!)</f>
        <v>#REF!</v>
      </c>
      <c r="R222" s="1" t="e">
        <f>R106+R108+SUM(R119)+SUM(R124:R128)+#REF!+R134+#REF!+#REF!+#REF!+#REF!+SUM(#REF!)</f>
        <v>#REF!</v>
      </c>
      <c r="S222" s="1" t="e">
        <f>S106+S108+SUM(S119)+SUM(S124:S128)+#REF!+S134+#REF!+#REF!+#REF!+#REF!+SUM(#REF!)</f>
        <v>#REF!</v>
      </c>
      <c r="T222" s="1" t="e">
        <f>T106+T108+SUM(T119)+SUM(T124:T128)+#REF!+T134+#REF!+#REF!+#REF!+#REF!+SUM(#REF!)</f>
        <v>#REF!</v>
      </c>
      <c r="U222" s="1" t="e">
        <f>U106+U108+SUM(U119)+SUM(U124:U128)+#REF!+U134+#REF!+#REF!+#REF!+#REF!+SUM(#REF!)</f>
        <v>#REF!</v>
      </c>
      <c r="V222" s="1" t="e">
        <f>V106+V108+SUM(V119)+SUM(V124:V128)+#REF!+V134+#REF!+#REF!+#REF!+#REF!+SUM(#REF!)</f>
        <v>#REF!</v>
      </c>
      <c r="W222" s="1" t="e">
        <f>W106+W108+SUM(W119)+SUM(W124:W128)+#REF!+W134+#REF!+#REF!+#REF!+#REF!+SUM(#REF!)</f>
        <v>#REF!</v>
      </c>
      <c r="X222" s="1" t="e">
        <f>X106+X108+SUM(X119)+SUM(X124:X128)+#REF!+X134+#REF!+#REF!+#REF!+#REF!+SUM(#REF!)</f>
        <v>#REF!</v>
      </c>
      <c r="Y222" s="1" t="e">
        <f>Y106+Y108+SUM(Y119)+SUM(Y124:Y128)+#REF!+Y134+#REF!+#REF!+#REF!+#REF!+SUM(#REF!)</f>
        <v>#REF!</v>
      </c>
      <c r="Z222" s="1" t="e">
        <f>Z106+Z108+SUM(Z119)+SUM(Z124:Z128)+#REF!+Z134+#REF!+#REF!+#REF!+#REF!+SUM(#REF!)</f>
        <v>#REF!</v>
      </c>
      <c r="AA222" s="1" t="e">
        <f>AA106+AA108+SUM(AA119)+SUM(AA124:AA128)+#REF!+AA134+#REF!+#REF!+#REF!+#REF!+SUM(#REF!)</f>
        <v>#REF!</v>
      </c>
      <c r="AB222" s="1" t="e">
        <f>AB106+AB108+SUM(AB119)+SUM(AB124:AB128)+#REF!+AB134+#REF!+#REF!+#REF!+#REF!+SUM(#REF!)</f>
        <v>#REF!</v>
      </c>
      <c r="AC222" s="1" t="e">
        <f>AC106+AC108+SUM(AC119)+SUM(AC124:AC128)+#REF!+AC134+#REF!+#REF!+#REF!+#REF!+SUM(#REF!)</f>
        <v>#REF!</v>
      </c>
      <c r="AD222" s="1" t="e">
        <f>AD106+AD108+SUM(AD119)+SUM(AD124:AD128)+#REF!+AD134+#REF!+#REF!+#REF!+#REF!+SUM(#REF!)</f>
        <v>#REF!</v>
      </c>
      <c r="AE222" s="1" t="e">
        <f>AE106+AE108+SUM(AE119)+SUM(AE124:AE128)+#REF!+AE134+#REF!+#REF!+#REF!+#REF!+SUM(#REF!)</f>
        <v>#REF!</v>
      </c>
      <c r="AF222" s="1" t="e">
        <f>AF106+AF108+SUM(AF119)+SUM(AF124:AF128)+#REF!+AF134+#REF!+#REF!+#REF!+#REF!+SUM(#REF!)</f>
        <v>#REF!</v>
      </c>
      <c r="AG222" s="1" t="e">
        <f>AG106+AG108+SUM(AG119)+SUM(AG124:AG128)+#REF!+AG134+#REF!+#REF!+#REF!+#REF!+SUM(#REF!)</f>
        <v>#REF!</v>
      </c>
      <c r="AH222" s="1" t="e">
        <f>AH106+AH108+SUM(AH119)+SUM(AH124:AH128)+#REF!+AH134+#REF!+#REF!+#REF!+#REF!+SUM(#REF!)</f>
        <v>#REF!</v>
      </c>
    </row>
    <row r="223" spans="1:34" hidden="1" x14ac:dyDescent="0.3">
      <c r="A223" s="13" t="s">
        <v>8</v>
      </c>
      <c r="B223" s="2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idden="1" x14ac:dyDescent="0.3">
      <c r="A224" s="13" t="s">
        <v>10</v>
      </c>
      <c r="B224" s="24"/>
      <c r="C224" s="18">
        <f>SUM(C207:C209)</f>
        <v>4768.5459258490209</v>
      </c>
      <c r="D224" s="18">
        <f t="shared" ref="D224:AH224" si="11">SUM(D207:D209)</f>
        <v>3427.9993859496949</v>
      </c>
      <c r="E224" s="18">
        <f t="shared" si="11"/>
        <v>3841.9070895213608</v>
      </c>
      <c r="F224" s="18">
        <f t="shared" si="11"/>
        <v>5017.3570738745084</v>
      </c>
      <c r="G224" s="18">
        <f t="shared" si="11"/>
        <v>5674.1020503847267</v>
      </c>
      <c r="H224" s="18">
        <f t="shared" si="11"/>
        <v>5580.3134835393503</v>
      </c>
      <c r="I224" s="18">
        <f t="shared" si="11"/>
        <v>5546.3604221726691</v>
      </c>
      <c r="J224" s="18">
        <f t="shared" si="11"/>
        <v>5549.2583120809686</v>
      </c>
      <c r="K224" s="18">
        <f t="shared" si="11"/>
        <v>5573.2272957401747</v>
      </c>
      <c r="L224" s="18">
        <f t="shared" si="11"/>
        <v>5576.7607852283627</v>
      </c>
      <c r="M224" s="18">
        <f t="shared" si="11"/>
        <v>5565.586245480501</v>
      </c>
      <c r="N224" s="18">
        <f t="shared" si="11"/>
        <v>5613.527530468752</v>
      </c>
      <c r="O224" s="18">
        <f t="shared" si="11"/>
        <v>5682.4499614180095</v>
      </c>
      <c r="P224" s="18">
        <f t="shared" si="11"/>
        <v>5837.8963487190531</v>
      </c>
      <c r="Q224" s="18">
        <f t="shared" si="11"/>
        <v>6059.2752632728643</v>
      </c>
      <c r="R224" s="18">
        <f t="shared" si="11"/>
        <v>6321.8468870408069</v>
      </c>
      <c r="S224" s="18">
        <f t="shared" si="11"/>
        <v>6662.4961501649486</v>
      </c>
      <c r="T224" s="18">
        <f t="shared" si="11"/>
        <v>5641.0905410416908</v>
      </c>
      <c r="U224" s="18">
        <f t="shared" si="11"/>
        <v>5597.9601741869337</v>
      </c>
      <c r="V224" s="18">
        <f t="shared" si="11"/>
        <v>5599.7602142075957</v>
      </c>
      <c r="W224" s="18">
        <f t="shared" si="11"/>
        <v>5575.8420148337045</v>
      </c>
      <c r="X224" s="18">
        <f t="shared" si="11"/>
        <v>5558.3554388574794</v>
      </c>
      <c r="Y224" s="18">
        <f t="shared" si="11"/>
        <v>5576.5871571360849</v>
      </c>
      <c r="Z224" s="18">
        <f t="shared" si="11"/>
        <v>5565.9215246087369</v>
      </c>
      <c r="AA224" s="18">
        <f t="shared" si="11"/>
        <v>5580.7561965877567</v>
      </c>
      <c r="AB224" s="18">
        <f t="shared" si="11"/>
        <v>5700.3257190002514</v>
      </c>
      <c r="AC224" s="18">
        <f t="shared" si="11"/>
        <v>5710.1181429294993</v>
      </c>
      <c r="AD224" s="18">
        <f t="shared" si="11"/>
        <v>5726.2007540204932</v>
      </c>
      <c r="AE224" s="18">
        <f t="shared" si="11"/>
        <v>5734.3083959574915</v>
      </c>
      <c r="AF224" s="18">
        <f t="shared" si="11"/>
        <v>5785.5211553127883</v>
      </c>
      <c r="AG224" s="18">
        <f t="shared" si="11"/>
        <v>6532.5010978210112</v>
      </c>
      <c r="AH224" s="18">
        <f t="shared" si="11"/>
        <v>6631.3733400577848</v>
      </c>
    </row>
    <row r="225" spans="1:34" hidden="1" x14ac:dyDescent="0.3">
      <c r="A225" s="13" t="s">
        <v>14</v>
      </c>
      <c r="B225" s="24"/>
      <c r="C225" s="1">
        <f>(SUM(C141:C142)+SUM(C149:C154)+SUM(C156:C165)+C168+SUM(C145:C148))*'Operation Life Time'!$J$2</f>
        <v>118612.67490848324</v>
      </c>
      <c r="D225" s="1">
        <f>(SUM(D141:D142)+SUM(D149:D154)+SUM(D156:D165)+D168+SUM(D145:D148))*'Operation Life Time'!$J$2</f>
        <v>112977.30404057383</v>
      </c>
      <c r="E225" s="1">
        <f>(SUM(E141:E142)+SUM(E149:E154)+SUM(E156:E165)+E168+SUM(E145:E148))*'Operation Life Time'!$J$2</f>
        <v>134306.70666959111</v>
      </c>
      <c r="F225" s="1">
        <f>(SUM(F141:F142)+SUM(F149:F154)+SUM(F156:F165)+F168+SUM(F145:F148))*'Operation Life Time'!$J$2</f>
        <v>146118.78333047149</v>
      </c>
      <c r="G225" s="1">
        <f>(SUM(G141:G142)+SUM(G149:G154)+SUM(G156:G165)+G168+SUM(G145:G148))*'Operation Life Time'!$J$2</f>
        <v>126741.49652829405</v>
      </c>
      <c r="H225" s="1">
        <f>(SUM(H141:H142)+SUM(H149:H154)+SUM(H156:H165)+H168+SUM(H145:H148))*'Operation Life Time'!$J$2</f>
        <v>120817.16794641411</v>
      </c>
      <c r="I225" s="1">
        <f>(SUM(I141:I142)+SUM(I149:I154)+SUM(I156:I165)+I168+SUM(I145:I148))*'Operation Life Time'!$J$2</f>
        <v>120496.90793331119</v>
      </c>
      <c r="J225" s="1">
        <f>(SUM(J141:J142)+SUM(J149:J154)+SUM(J156:J165)+J168+SUM(J145:J148))*'Operation Life Time'!$J$2</f>
        <v>121618.62098306611</v>
      </c>
      <c r="K225" s="1">
        <f>(SUM(K141:K142)+SUM(K149:K154)+SUM(K156:K165)+K168+SUM(K145:K148))*'Operation Life Time'!$J$2</f>
        <v>124081.44250027485</v>
      </c>
      <c r="L225" s="1">
        <f>(SUM(L141:L142)+SUM(L149:L154)+SUM(L156:L165)+L168+SUM(L145:L148))*'Operation Life Time'!$J$2</f>
        <v>125039.00463644258</v>
      </c>
      <c r="M225" s="1">
        <f>(SUM(M141:M142)+SUM(M149:M154)+SUM(M156:M165)+M168+SUM(M145:M148))*'Operation Life Time'!$J$2</f>
        <v>126548.49914020165</v>
      </c>
      <c r="N225" s="1">
        <f>(SUM(N141:N142)+SUM(N149:N154)+SUM(N156:N165)+N168+SUM(N145:N148))*'Operation Life Time'!$J$2</f>
        <v>126662.03948213736</v>
      </c>
      <c r="O225" s="1">
        <f>(SUM(O141:O142)+SUM(O149:O154)+SUM(O156:O165)+O168+SUM(O145:O148))*'Operation Life Time'!$J$2</f>
        <v>127857.41118101055</v>
      </c>
      <c r="P225" s="1">
        <f>(SUM(P141:P142)+SUM(P149:P154)+SUM(P156:P165)+P168+SUM(P145:P148))*'Operation Life Time'!$J$2</f>
        <v>127166.69847245798</v>
      </c>
      <c r="Q225" s="1">
        <f>(SUM(Q141:Q142)+SUM(Q149:Q154)+SUM(Q156:Q165)+Q168+SUM(Q145:Q148))*'Operation Life Time'!$J$2</f>
        <v>128259.36615250117</v>
      </c>
      <c r="R225" s="1">
        <f>(SUM(R141:R142)+SUM(R149:R154)+SUM(R156:R165)+R168+SUM(R145:R148))*'Operation Life Time'!$J$2</f>
        <v>129915.34688125401</v>
      </c>
      <c r="S225" s="1">
        <f>(SUM(S141:S142)+SUM(S149:S154)+SUM(S156:S165)+S168+SUM(S145:S148))*'Operation Life Time'!$J$2</f>
        <v>130201.31974499614</v>
      </c>
      <c r="T225" s="1">
        <f>(SUM(T141:T142)+SUM(T149:T154)+SUM(T156:T165)+T168+SUM(T145:T148))*'Operation Life Time'!$J$2</f>
        <v>167679.26370240111</v>
      </c>
      <c r="U225" s="1">
        <f>(SUM(U141:U142)+SUM(U149:U154)+SUM(U156:U165)+U168+SUM(U145:U148))*'Operation Life Time'!$J$2</f>
        <v>174490.46911074754</v>
      </c>
      <c r="V225" s="1">
        <f>(SUM(V141:V142)+SUM(V149:V154)+SUM(V156:V165)+V168+SUM(V145:V148))*'Operation Life Time'!$J$2</f>
        <v>181461.69312622791</v>
      </c>
      <c r="W225" s="1">
        <f>(SUM(W141:W142)+SUM(W149:W154)+SUM(W156:W165)+W168+SUM(W145:W148))*'Operation Life Time'!$J$2</f>
        <v>185052.27390826942</v>
      </c>
      <c r="X225" s="1">
        <f>(SUM(X141:X142)+SUM(X149:X154)+SUM(X156:X165)+X168+SUM(X145:X148))*'Operation Life Time'!$J$2</f>
        <v>186807.3473608426</v>
      </c>
      <c r="Y225" s="1">
        <f>(SUM(Y141:Y142)+SUM(Y149:Y154)+SUM(Y156:Y165)+Y168+SUM(Y145:Y148))*'Operation Life Time'!$J$2</f>
        <v>188369.78273136786</v>
      </c>
      <c r="Z225" s="1">
        <f>(SUM(Z141:Z142)+SUM(Z149:Z154)+SUM(Z156:Z165)+Z168+SUM(Z145:Z148))*'Operation Life Time'!$J$2</f>
        <v>189848.22060363169</v>
      </c>
      <c r="AA225" s="1">
        <f>(SUM(AA141:AA142)+SUM(AA149:AA154)+SUM(AA156:AA165)+AA168+SUM(AA145:AA148))*'Operation Life Time'!$J$2</f>
        <v>191242.73206793569</v>
      </c>
      <c r="AB225" s="1">
        <f>(SUM(AB141:AB142)+SUM(AB149:AB154)+SUM(AB156:AB165)+AB168+SUM(AB145:AB148))*'Operation Life Time'!$J$2</f>
        <v>192981.71942430275</v>
      </c>
      <c r="AC225" s="1">
        <f>(SUM(AC141:AC142)+SUM(AC149:AC154)+SUM(AC156:AC165)+AC168+SUM(AC145:AC148))*'Operation Life Time'!$J$2</f>
        <v>194307.02262574941</v>
      </c>
      <c r="AD225" s="1">
        <f>(SUM(AD141:AD142)+SUM(AD149:AD154)+SUM(AD156:AD165)+AD168+SUM(AD145:AD148))*'Operation Life Time'!$J$2</f>
        <v>195632.32582719621</v>
      </c>
      <c r="AE225" s="1">
        <f>(SUM(AE141:AE142)+SUM(AE149:AE154)+SUM(AE156:AE165)+AE168+SUM(AE145:AE148))*'Operation Life Time'!$J$2</f>
        <v>198011.28182948579</v>
      </c>
      <c r="AF225" s="1">
        <f>(SUM(AF141:AF142)+SUM(AF149:AF154)+SUM(AF156:AF165)+AF168+SUM(AF145:AF148))*'Operation Life Time'!$J$2</f>
        <v>200269.47109420109</v>
      </c>
      <c r="AG225" s="1">
        <f>(SUM(AG141:AG142)+SUM(AG149:AG154)+SUM(AG156:AG165)+AG168+SUM(AG145:AG148))*'Operation Life Time'!$J$2</f>
        <v>185120.57606672202</v>
      </c>
      <c r="AH225" s="1">
        <f>(SUM(AH141:AH142)+SUM(AH149:AH154)+SUM(AH156:AH165)+AH168+SUM(AH145:AH148))*'Operation Life Time'!$J$2</f>
        <v>186339.33491706316</v>
      </c>
    </row>
    <row r="226" spans="1:34" ht="15" hidden="1" thickBot="1" x14ac:dyDescent="0.35">
      <c r="A226" s="14" t="s">
        <v>19</v>
      </c>
      <c r="B226" s="25"/>
      <c r="C226" s="15">
        <f>(C224/C225)</f>
        <v>4.0202667459681173E-2</v>
      </c>
      <c r="D226" s="15">
        <f t="shared" ref="D226:AH226" si="12">(D224/D225)</f>
        <v>3.0342371992861404E-2</v>
      </c>
      <c r="E226" s="15">
        <f t="shared" si="12"/>
        <v>2.8605474624382416E-2</v>
      </c>
      <c r="F226" s="15">
        <f t="shared" si="12"/>
        <v>3.4337522935206324E-2</v>
      </c>
      <c r="G226" s="15">
        <f t="shared" si="12"/>
        <v>4.4769094620229828E-2</v>
      </c>
      <c r="H226" s="15">
        <f t="shared" si="12"/>
        <v>4.6188083849262054E-2</v>
      </c>
      <c r="I226" s="15">
        <f t="shared" si="12"/>
        <v>4.6029068440845741E-2</v>
      </c>
      <c r="J226" s="15">
        <f t="shared" si="12"/>
        <v>4.5628360749573327E-2</v>
      </c>
      <c r="K226" s="15">
        <f t="shared" si="12"/>
        <v>4.4915880920128971E-2</v>
      </c>
      <c r="L226" s="15">
        <f t="shared" si="12"/>
        <v>4.4600169374693001E-2</v>
      </c>
      <c r="M226" s="15">
        <f t="shared" si="12"/>
        <v>4.3979867665711714E-2</v>
      </c>
      <c r="N226" s="15">
        <f t="shared" si="12"/>
        <v>4.4318941597813175E-2</v>
      </c>
      <c r="O226" s="15">
        <f t="shared" si="12"/>
        <v>4.4443649444561646E-2</v>
      </c>
      <c r="P226" s="15">
        <f t="shared" si="12"/>
        <v>4.5907430316620479E-2</v>
      </c>
      <c r="Q226" s="15">
        <f t="shared" si="12"/>
        <v>4.724236088979536E-2</v>
      </c>
      <c r="R226" s="15">
        <f t="shared" si="12"/>
        <v>4.8661278584886038E-2</v>
      </c>
      <c r="S226" s="15">
        <f t="shared" si="12"/>
        <v>5.1170726711631503E-2</v>
      </c>
      <c r="T226" s="15">
        <f t="shared" si="12"/>
        <v>3.3642147612560826E-2</v>
      </c>
      <c r="U226" s="15">
        <f t="shared" si="12"/>
        <v>3.2081753248276036E-2</v>
      </c>
      <c r="V226" s="15">
        <f t="shared" si="12"/>
        <v>3.0859186408628433E-2</v>
      </c>
      <c r="W226" s="15">
        <f t="shared" si="12"/>
        <v>3.0131172652315824E-2</v>
      </c>
      <c r="X226" s="15">
        <f t="shared" si="12"/>
        <v>2.9754479774935165E-2</v>
      </c>
      <c r="Y226" s="15">
        <f t="shared" si="12"/>
        <v>2.9604467745704185E-2</v>
      </c>
      <c r="Z226" s="15">
        <f t="shared" si="12"/>
        <v>2.9317743968901144E-2</v>
      </c>
      <c r="AA226" s="15">
        <f t="shared" si="12"/>
        <v>2.9181533521521169E-2</v>
      </c>
      <c r="AB226" s="15">
        <f t="shared" si="12"/>
        <v>2.9538164215788372E-2</v>
      </c>
      <c r="AC226" s="15">
        <f t="shared" si="12"/>
        <v>2.938709093354611E-2</v>
      </c>
      <c r="AD226" s="15">
        <f t="shared" si="12"/>
        <v>2.9270217638155044E-2</v>
      </c>
      <c r="AE226" s="15">
        <f t="shared" si="12"/>
        <v>2.8959503433221033E-2</v>
      </c>
      <c r="AF226" s="15">
        <f t="shared" si="12"/>
        <v>2.8888682452211815E-2</v>
      </c>
      <c r="AG226" s="15">
        <f t="shared" si="12"/>
        <v>3.5287817468040598E-2</v>
      </c>
      <c r="AH226" s="15">
        <f t="shared" si="12"/>
        <v>3.5587619452486022E-2</v>
      </c>
    </row>
    <row r="227" spans="1:34" hidden="1" x14ac:dyDescent="0.3">
      <c r="A227" s="1"/>
      <c r="B227" s="1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idden="1" x14ac:dyDescent="0.3">
      <c r="A228" s="1"/>
      <c r="B228" s="1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5" thickBot="1" x14ac:dyDescent="0.35">
      <c r="A229" s="14" t="s">
        <v>106</v>
      </c>
      <c r="B229" s="1"/>
      <c r="C229" s="16">
        <f>(C214*$A$218*$A$230)</f>
        <v>108.26908062886183</v>
      </c>
      <c r="D229" s="16">
        <f t="shared" ref="D229:AH229" si="13">(D214*$A$218*$A$230)</f>
        <v>78.939950320770222</v>
      </c>
      <c r="E229" s="16">
        <f t="shared" si="13"/>
        <v>91.328609511529862</v>
      </c>
      <c r="F229" s="16">
        <f t="shared" si="13"/>
        <v>125.12031651051559</v>
      </c>
      <c r="G229" s="16">
        <f t="shared" si="13"/>
        <v>125.28205635324784</v>
      </c>
      <c r="H229" s="16">
        <f t="shared" si="13"/>
        <v>116.46938382342701</v>
      </c>
      <c r="I229" s="16">
        <f t="shared" si="13"/>
        <v>112.70060565956751</v>
      </c>
      <c r="J229" s="16">
        <f t="shared" si="13"/>
        <v>110.58908605312187</v>
      </c>
      <c r="K229" s="16">
        <f t="shared" si="13"/>
        <v>108.8166910030385</v>
      </c>
      <c r="L229" s="16">
        <f t="shared" si="13"/>
        <v>106.54711239410366</v>
      </c>
      <c r="M229" s="16">
        <f t="shared" si="13"/>
        <v>104.31842235152638</v>
      </c>
      <c r="N229" s="16">
        <f t="shared" si="13"/>
        <v>103.01138099992528</v>
      </c>
      <c r="O229" s="16">
        <f t="shared" si="13"/>
        <v>101.34113577559374</v>
      </c>
      <c r="P229" s="16">
        <f t="shared" si="13"/>
        <v>101.56018283680501</v>
      </c>
      <c r="Q229" s="16">
        <f t="shared" si="13"/>
        <v>102.86935651725761</v>
      </c>
      <c r="R229" s="16">
        <f t="shared" si="13"/>
        <v>105.16715381622589</v>
      </c>
      <c r="S229" s="16">
        <f t="shared" si="13"/>
        <v>108.64677311342982</v>
      </c>
      <c r="T229" s="16">
        <f t="shared" si="13"/>
        <v>91.07510283110166</v>
      </c>
      <c r="U229" s="16">
        <f t="shared" si="13"/>
        <v>89.488277646481308</v>
      </c>
      <c r="V229" s="16">
        <f t="shared" si="13"/>
        <v>88.643660832804457</v>
      </c>
      <c r="W229" s="16">
        <f t="shared" si="13"/>
        <v>87.412182644184014</v>
      </c>
      <c r="X229" s="16">
        <f t="shared" si="13"/>
        <v>86.304138169540451</v>
      </c>
      <c r="Y229" s="16">
        <f t="shared" si="13"/>
        <v>85.766438498349572</v>
      </c>
      <c r="Z229" s="16">
        <f t="shared" si="13"/>
        <v>84.798576795286948</v>
      </c>
      <c r="AA229" s="16">
        <f t="shared" si="13"/>
        <v>84.233613896087945</v>
      </c>
      <c r="AB229" s="16">
        <f t="shared" si="13"/>
        <v>85.245319293659037</v>
      </c>
      <c r="AC229" s="16">
        <f t="shared" si="13"/>
        <v>84.611880421207672</v>
      </c>
      <c r="AD229" s="16">
        <f t="shared" si="13"/>
        <v>84.082270897647632</v>
      </c>
      <c r="AE229" s="16">
        <f t="shared" si="13"/>
        <v>83.446109263868991</v>
      </c>
      <c r="AF229" s="16">
        <f t="shared" si="13"/>
        <v>83.442950851199598</v>
      </c>
      <c r="AG229" s="16">
        <f t="shared" si="13"/>
        <v>93.386285422891447</v>
      </c>
      <c r="AH229" s="16">
        <f t="shared" si="13"/>
        <v>93.971735596798581</v>
      </c>
    </row>
    <row r="230" spans="1:34" x14ac:dyDescent="0.3">
      <c r="A230" s="1">
        <v>1.0900000000000001</v>
      </c>
    </row>
    <row r="231" spans="1:34" x14ac:dyDescent="0.3">
      <c r="A231" s="1"/>
    </row>
    <row r="232" spans="1:34" x14ac:dyDescent="0.3">
      <c r="A232" s="1">
        <v>1.0246</v>
      </c>
    </row>
    <row r="233" spans="1:34" x14ac:dyDescent="0.3">
      <c r="A233" s="19"/>
      <c r="I233" t="s">
        <v>141</v>
      </c>
    </row>
  </sheetData>
  <pageMargins left="0.7" right="0.7" top="0.75" bottom="0.75" header="0.3" footer="0.3"/>
  <pageSetup paperSize="9" orientation="portrait" r:id="rId1"/>
  <ignoredErrors>
    <ignoredError sqref="D113:AH136 E105:AH105 E106:AH106 E107:AH107 D108 J108:AH108 D109 J109:AH109 D110 J110:AH110 D111 J111:AH111 D112 J112:AH112 D105:D107 E112:H112 I111 E111:G111 H110:I110 E110:F110 G109:I109 E109 F108:I108 I112 E108 F109 G110 H111" formulaRange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16C2-3E68-4B0D-AB4D-5DACBD040924}">
  <sheetPr>
    <tabColor rgb="FF92D050"/>
  </sheetPr>
  <dimension ref="A1:F108"/>
  <sheetViews>
    <sheetView workbookViewId="0">
      <selection activeCell="F2" sqref="F2:F33"/>
    </sheetView>
  </sheetViews>
  <sheetFormatPr defaultRowHeight="14.4" x14ac:dyDescent="0.3"/>
  <cols>
    <col min="1" max="1" width="10.77734375" style="1" bestFit="1" customWidth="1"/>
    <col min="2" max="2" width="36.77734375" style="1" bestFit="1" customWidth="1"/>
    <col min="4" max="4" width="29.21875" style="6" customWidth="1"/>
    <col min="5" max="5" width="9.44140625" style="6" customWidth="1"/>
  </cols>
  <sheetData>
    <row r="1" spans="1:6" x14ac:dyDescent="0.3">
      <c r="A1" s="6" t="s">
        <v>87</v>
      </c>
      <c r="B1" s="6" t="s">
        <v>108</v>
      </c>
      <c r="C1" s="1"/>
      <c r="D1" s="6" t="s">
        <v>107</v>
      </c>
      <c r="E1" s="6" t="s">
        <v>119</v>
      </c>
      <c r="F1" s="6"/>
    </row>
    <row r="2" spans="1:6" x14ac:dyDescent="0.3">
      <c r="A2" s="6">
        <v>2019</v>
      </c>
      <c r="B2" s="7">
        <v>18.6062040234733</v>
      </c>
      <c r="C2" s="1"/>
      <c r="D2" s="6">
        <v>45.56</v>
      </c>
      <c r="E2" s="7">
        <f>B2*D2</f>
        <v>847.69865530944355</v>
      </c>
      <c r="F2" s="64">
        <v>847.69865530944355</v>
      </c>
    </row>
    <row r="3" spans="1:6" x14ac:dyDescent="0.3">
      <c r="A3" s="6">
        <v>2020</v>
      </c>
      <c r="B3" s="7">
        <v>15.6398599474284</v>
      </c>
      <c r="C3" s="1"/>
      <c r="D3" s="6">
        <v>45.56</v>
      </c>
      <c r="E3" s="7">
        <f>B3*D3</f>
        <v>712.55201920483796</v>
      </c>
      <c r="F3" s="64">
        <v>712.55201920483796</v>
      </c>
    </row>
    <row r="4" spans="1:6" x14ac:dyDescent="0.3">
      <c r="A4" s="6">
        <v>2021</v>
      </c>
      <c r="B4" s="7">
        <v>20.481127969574001</v>
      </c>
      <c r="C4" s="1"/>
      <c r="D4" s="6">
        <v>48.89</v>
      </c>
      <c r="E4" s="7">
        <f t="shared" ref="E4:E33" si="0">B4*D4</f>
        <v>1001.3223464324728</v>
      </c>
      <c r="F4" s="64">
        <v>1001.3223464324728</v>
      </c>
    </row>
    <row r="5" spans="1:6" x14ac:dyDescent="0.3">
      <c r="A5" s="6">
        <v>2022</v>
      </c>
      <c r="B5" s="7">
        <v>22.468490108776798</v>
      </c>
      <c r="C5" s="1"/>
      <c r="D5" s="6">
        <v>75.23</v>
      </c>
      <c r="E5" s="7">
        <f t="shared" si="0"/>
        <v>1690.3045108832787</v>
      </c>
      <c r="F5" s="64">
        <v>1690.3045108832787</v>
      </c>
    </row>
    <row r="6" spans="1:6" x14ac:dyDescent="0.3">
      <c r="A6" s="6">
        <v>2023</v>
      </c>
      <c r="B6" s="7">
        <v>14.310074483547</v>
      </c>
      <c r="C6" s="1"/>
      <c r="D6" s="6">
        <v>77.900000000000006</v>
      </c>
      <c r="E6" s="7">
        <f t="shared" si="0"/>
        <v>1114.7548022683113</v>
      </c>
      <c r="F6" s="64">
        <v>1114.7548022683113</v>
      </c>
    </row>
    <row r="7" spans="1:6" x14ac:dyDescent="0.3">
      <c r="A7" s="6">
        <v>2024</v>
      </c>
      <c r="B7" s="7">
        <v>9.9096441986575901</v>
      </c>
      <c r="C7" s="1"/>
      <c r="D7" s="6">
        <v>80.569999999999993</v>
      </c>
      <c r="E7" s="7">
        <f t="shared" si="0"/>
        <v>798.42003308584196</v>
      </c>
      <c r="F7" s="64">
        <v>798.42003308584196</v>
      </c>
    </row>
    <row r="8" spans="1:6" x14ac:dyDescent="0.3">
      <c r="A8" s="6">
        <v>2025</v>
      </c>
      <c r="B8" s="7">
        <v>8.3037941580039298</v>
      </c>
      <c r="C8" s="1"/>
      <c r="D8" s="6">
        <v>83.24</v>
      </c>
      <c r="E8" s="7">
        <f t="shared" si="0"/>
        <v>691.20782571224709</v>
      </c>
      <c r="F8" s="64">
        <v>691.20782571224709</v>
      </c>
    </row>
    <row r="9" spans="1:6" x14ac:dyDescent="0.3">
      <c r="A9" s="6">
        <v>2026</v>
      </c>
      <c r="B9" s="7">
        <v>7.3968554712509</v>
      </c>
      <c r="C9" s="1"/>
      <c r="D9" s="6">
        <v>85.91</v>
      </c>
      <c r="E9" s="7">
        <f t="shared" si="0"/>
        <v>635.46385353516484</v>
      </c>
      <c r="F9" s="64">
        <v>635.46385353516484</v>
      </c>
    </row>
    <row r="10" spans="1:6" x14ac:dyDescent="0.3">
      <c r="A10" s="6">
        <v>2027</v>
      </c>
      <c r="B10" s="7">
        <v>6.4954397844978597</v>
      </c>
      <c r="C10" s="1"/>
      <c r="D10" s="6">
        <v>88.58</v>
      </c>
      <c r="E10" s="7">
        <f t="shared" si="0"/>
        <v>575.36605611082041</v>
      </c>
      <c r="F10" s="64">
        <v>575.36605611082041</v>
      </c>
    </row>
    <row r="11" spans="1:6" x14ac:dyDescent="0.3">
      <c r="A11" s="6">
        <v>2028</v>
      </c>
      <c r="B11" s="7">
        <v>5.5372160977448104</v>
      </c>
      <c r="C11" s="1"/>
      <c r="D11" s="6">
        <v>91.25</v>
      </c>
      <c r="E11" s="7">
        <f t="shared" si="0"/>
        <v>505.27096891921394</v>
      </c>
      <c r="F11" s="64">
        <v>505.27096891921394</v>
      </c>
    </row>
    <row r="12" spans="1:6" x14ac:dyDescent="0.3">
      <c r="A12" s="6">
        <v>2029</v>
      </c>
      <c r="B12" s="7">
        <v>4.7872013887284597</v>
      </c>
      <c r="C12" s="1"/>
      <c r="D12" s="6">
        <v>93.92</v>
      </c>
      <c r="E12" s="7">
        <f t="shared" si="0"/>
        <v>449.61395442937692</v>
      </c>
      <c r="F12" s="64">
        <v>449.61395442937692</v>
      </c>
    </row>
    <row r="13" spans="1:6" x14ac:dyDescent="0.3">
      <c r="A13" s="6">
        <v>2030</v>
      </c>
      <c r="B13" s="7">
        <v>3.9956346233805902</v>
      </c>
      <c r="C13" s="1"/>
      <c r="D13" s="6">
        <v>96.59</v>
      </c>
      <c r="E13" s="7">
        <f t="shared" si="0"/>
        <v>385.93834827233121</v>
      </c>
      <c r="F13" s="64">
        <v>385.93834827233121</v>
      </c>
    </row>
    <row r="14" spans="1:6" x14ac:dyDescent="0.3">
      <c r="A14" s="6">
        <v>2031</v>
      </c>
      <c r="B14" s="7">
        <v>2.84275995237308</v>
      </c>
      <c r="C14" s="1"/>
      <c r="D14" s="6">
        <v>99.27</v>
      </c>
      <c r="E14" s="7">
        <f t="shared" si="0"/>
        <v>282.20078047207562</v>
      </c>
      <c r="F14" s="64">
        <v>282.20078047207562</v>
      </c>
    </row>
    <row r="15" spans="1:6" x14ac:dyDescent="0.3">
      <c r="A15" s="6">
        <v>2032</v>
      </c>
      <c r="B15" s="7">
        <v>1.9839433014087</v>
      </c>
      <c r="C15" s="1"/>
      <c r="D15" s="6">
        <v>101.94</v>
      </c>
      <c r="E15" s="7">
        <f t="shared" si="0"/>
        <v>202.24318014560288</v>
      </c>
      <c r="F15" s="64">
        <v>202.24318014560288</v>
      </c>
    </row>
    <row r="16" spans="1:6" x14ac:dyDescent="0.3">
      <c r="A16" s="6">
        <v>2033</v>
      </c>
      <c r="B16" s="7">
        <v>1.16746594081209</v>
      </c>
      <c r="C16" s="1"/>
      <c r="D16" s="6">
        <v>104.61</v>
      </c>
      <c r="E16" s="7">
        <f t="shared" si="0"/>
        <v>122.12861206835274</v>
      </c>
      <c r="F16" s="64">
        <v>122.12861206835274</v>
      </c>
    </row>
    <row r="17" spans="1:6" x14ac:dyDescent="0.3">
      <c r="A17" s="6">
        <v>2034</v>
      </c>
      <c r="B17" s="7">
        <v>0.58212827962659197</v>
      </c>
      <c r="C17" s="1"/>
      <c r="D17" s="6">
        <v>107.28</v>
      </c>
      <c r="E17" s="7">
        <f t="shared" si="0"/>
        <v>62.45072183834079</v>
      </c>
      <c r="F17" s="64">
        <v>62.45072183834079</v>
      </c>
    </row>
    <row r="18" spans="1:6" x14ac:dyDescent="0.3">
      <c r="A18" s="6">
        <v>2035</v>
      </c>
      <c r="B18" s="7">
        <v>0</v>
      </c>
      <c r="C18" s="1"/>
      <c r="D18" s="6">
        <v>109.95</v>
      </c>
      <c r="E18" s="7">
        <f t="shared" si="0"/>
        <v>0</v>
      </c>
      <c r="F18" s="64">
        <v>0</v>
      </c>
    </row>
    <row r="19" spans="1:6" x14ac:dyDescent="0.3">
      <c r="A19" s="6">
        <v>2036</v>
      </c>
      <c r="B19" s="7">
        <v>0</v>
      </c>
      <c r="C19" s="1"/>
      <c r="D19" s="6">
        <v>112.62</v>
      </c>
      <c r="E19" s="7">
        <f t="shared" si="0"/>
        <v>0</v>
      </c>
      <c r="F19" s="64">
        <v>0</v>
      </c>
    </row>
    <row r="20" spans="1:6" x14ac:dyDescent="0.3">
      <c r="A20" s="6">
        <v>2037</v>
      </c>
      <c r="B20" s="7">
        <v>0</v>
      </c>
      <c r="C20" s="1"/>
      <c r="D20" s="6">
        <v>115.29</v>
      </c>
      <c r="E20" s="7">
        <f t="shared" si="0"/>
        <v>0</v>
      </c>
      <c r="F20" s="64">
        <v>0</v>
      </c>
    </row>
    <row r="21" spans="1:6" x14ac:dyDescent="0.3">
      <c r="A21" s="6">
        <v>2038</v>
      </c>
      <c r="B21" s="7">
        <v>0</v>
      </c>
      <c r="C21" s="1"/>
      <c r="D21" s="6">
        <v>117.96</v>
      </c>
      <c r="E21" s="7">
        <f t="shared" si="0"/>
        <v>0</v>
      </c>
      <c r="F21" s="64">
        <v>0</v>
      </c>
    </row>
    <row r="22" spans="1:6" x14ac:dyDescent="0.3">
      <c r="A22" s="6">
        <v>2039</v>
      </c>
      <c r="B22" s="7">
        <v>0</v>
      </c>
      <c r="C22" s="1"/>
      <c r="D22" s="6">
        <v>120.63</v>
      </c>
      <c r="E22" s="7">
        <f t="shared" si="0"/>
        <v>0</v>
      </c>
      <c r="F22" s="64">
        <v>0</v>
      </c>
    </row>
    <row r="23" spans="1:6" x14ac:dyDescent="0.3">
      <c r="A23" s="6">
        <v>2040</v>
      </c>
      <c r="B23" s="7">
        <v>0</v>
      </c>
      <c r="C23" s="1"/>
      <c r="D23" s="6">
        <v>123.3</v>
      </c>
      <c r="E23" s="7">
        <f t="shared" si="0"/>
        <v>0</v>
      </c>
      <c r="F23" s="64">
        <v>0</v>
      </c>
    </row>
    <row r="24" spans="1:6" x14ac:dyDescent="0.3">
      <c r="A24" s="6">
        <v>2041</v>
      </c>
      <c r="B24" s="7">
        <v>0</v>
      </c>
      <c r="C24" s="1"/>
      <c r="D24" s="6">
        <v>125.97</v>
      </c>
      <c r="E24" s="7">
        <f t="shared" si="0"/>
        <v>0</v>
      </c>
      <c r="F24" s="64">
        <v>0</v>
      </c>
    </row>
    <row r="25" spans="1:6" x14ac:dyDescent="0.3">
      <c r="A25" s="6">
        <v>2042</v>
      </c>
      <c r="B25" s="7">
        <v>0</v>
      </c>
      <c r="C25" s="1"/>
      <c r="D25" s="6">
        <v>128.63999999999999</v>
      </c>
      <c r="E25" s="7">
        <f t="shared" si="0"/>
        <v>0</v>
      </c>
      <c r="F25" s="64">
        <v>0</v>
      </c>
    </row>
    <row r="26" spans="1:6" x14ac:dyDescent="0.3">
      <c r="A26" s="6">
        <v>2043</v>
      </c>
      <c r="B26" s="7">
        <v>0</v>
      </c>
      <c r="C26" s="1"/>
      <c r="D26" s="6">
        <v>131.31</v>
      </c>
      <c r="E26" s="7">
        <f t="shared" si="0"/>
        <v>0</v>
      </c>
      <c r="F26" s="64">
        <v>0</v>
      </c>
    </row>
    <row r="27" spans="1:6" x14ac:dyDescent="0.3">
      <c r="A27" s="6">
        <v>2044</v>
      </c>
      <c r="B27" s="7">
        <v>0</v>
      </c>
      <c r="C27" s="1"/>
      <c r="D27" s="6">
        <v>133.97999999999999</v>
      </c>
      <c r="E27" s="7">
        <f t="shared" si="0"/>
        <v>0</v>
      </c>
      <c r="F27" s="64">
        <v>0</v>
      </c>
    </row>
    <row r="28" spans="1:6" x14ac:dyDescent="0.3">
      <c r="A28" s="6">
        <v>2045</v>
      </c>
      <c r="B28" s="7">
        <v>0</v>
      </c>
      <c r="C28" s="1"/>
      <c r="D28" s="6">
        <v>136.65</v>
      </c>
      <c r="E28" s="7">
        <f t="shared" si="0"/>
        <v>0</v>
      </c>
      <c r="F28" s="64">
        <v>0</v>
      </c>
    </row>
    <row r="29" spans="1:6" x14ac:dyDescent="0.3">
      <c r="A29" s="6">
        <v>2046</v>
      </c>
      <c r="B29" s="7">
        <v>0</v>
      </c>
      <c r="C29" s="1"/>
      <c r="D29" s="6">
        <v>139.32</v>
      </c>
      <c r="E29" s="7">
        <f t="shared" si="0"/>
        <v>0</v>
      </c>
      <c r="F29" s="64">
        <v>0</v>
      </c>
    </row>
    <row r="30" spans="1:6" x14ac:dyDescent="0.3">
      <c r="A30" s="6">
        <v>2047</v>
      </c>
      <c r="B30" s="7">
        <v>0</v>
      </c>
      <c r="C30" s="1"/>
      <c r="D30" s="6">
        <v>141.99</v>
      </c>
      <c r="E30" s="7">
        <f t="shared" si="0"/>
        <v>0</v>
      </c>
      <c r="F30" s="64">
        <v>0</v>
      </c>
    </row>
    <row r="31" spans="1:6" x14ac:dyDescent="0.3">
      <c r="A31" s="6">
        <v>2048</v>
      </c>
      <c r="B31" s="7">
        <v>0</v>
      </c>
      <c r="C31" s="1"/>
      <c r="D31" s="6">
        <v>144.66</v>
      </c>
      <c r="E31" s="7">
        <f t="shared" si="0"/>
        <v>0</v>
      </c>
      <c r="F31" s="64">
        <v>0</v>
      </c>
    </row>
    <row r="32" spans="1:6" x14ac:dyDescent="0.3">
      <c r="A32" s="6">
        <v>2049</v>
      </c>
      <c r="B32" s="7">
        <v>0</v>
      </c>
      <c r="C32" s="1"/>
      <c r="D32" s="6">
        <v>147.33000000000001</v>
      </c>
      <c r="E32" s="7">
        <f t="shared" si="0"/>
        <v>0</v>
      </c>
      <c r="F32" s="64">
        <v>0</v>
      </c>
    </row>
    <row r="33" spans="1:6" x14ac:dyDescent="0.3">
      <c r="A33" s="6">
        <v>2050</v>
      </c>
      <c r="B33" s="7">
        <v>0</v>
      </c>
      <c r="C33" s="1"/>
      <c r="D33" s="6">
        <v>150</v>
      </c>
      <c r="E33" s="7">
        <f t="shared" si="0"/>
        <v>0</v>
      </c>
      <c r="F33" s="64">
        <v>0</v>
      </c>
    </row>
    <row r="34" spans="1:6" x14ac:dyDescent="0.3">
      <c r="D34" s="1"/>
      <c r="E34" s="1"/>
    </row>
    <row r="35" spans="1:6" x14ac:dyDescent="0.3">
      <c r="D35" s="1"/>
      <c r="E35" s="1"/>
    </row>
    <row r="36" spans="1:6" x14ac:dyDescent="0.3">
      <c r="D36" s="1"/>
      <c r="E36" s="1"/>
    </row>
    <row r="37" spans="1:6" x14ac:dyDescent="0.3">
      <c r="D37" s="1"/>
      <c r="E37" s="1"/>
    </row>
    <row r="38" spans="1:6" x14ac:dyDescent="0.3">
      <c r="D38" s="1"/>
      <c r="E38" s="1"/>
    </row>
    <row r="39" spans="1:6" x14ac:dyDescent="0.3">
      <c r="D39" s="1"/>
      <c r="E39" s="1"/>
    </row>
    <row r="40" spans="1:6" x14ac:dyDescent="0.3">
      <c r="D40" s="1"/>
      <c r="E40" s="1"/>
    </row>
    <row r="41" spans="1:6" x14ac:dyDescent="0.3">
      <c r="D41" s="1"/>
      <c r="E41" s="1"/>
    </row>
    <row r="42" spans="1:6" x14ac:dyDescent="0.3">
      <c r="D42" s="1"/>
      <c r="E42" s="1"/>
    </row>
    <row r="43" spans="1:6" x14ac:dyDescent="0.3">
      <c r="D43" s="1"/>
      <c r="E43" s="1"/>
    </row>
    <row r="44" spans="1:6" x14ac:dyDescent="0.3">
      <c r="D44" s="1"/>
      <c r="E44" s="1"/>
    </row>
    <row r="45" spans="1:6" x14ac:dyDescent="0.3">
      <c r="D45" s="1"/>
      <c r="E45" s="1"/>
    </row>
    <row r="46" spans="1:6" x14ac:dyDescent="0.3">
      <c r="D46" s="1"/>
      <c r="E46" s="1"/>
    </row>
    <row r="47" spans="1:6" x14ac:dyDescent="0.3">
      <c r="D47" s="1"/>
      <c r="E47" s="1"/>
    </row>
    <row r="48" spans="1:6" x14ac:dyDescent="0.3">
      <c r="D48" s="1"/>
      <c r="E48" s="1"/>
    </row>
    <row r="49" spans="4:5" x14ac:dyDescent="0.3">
      <c r="D49" s="1"/>
      <c r="E49" s="1"/>
    </row>
    <row r="50" spans="4:5" x14ac:dyDescent="0.3">
      <c r="D50" s="1"/>
      <c r="E50" s="1"/>
    </row>
    <row r="51" spans="4:5" x14ac:dyDescent="0.3">
      <c r="D51" s="1"/>
      <c r="E51" s="1"/>
    </row>
    <row r="52" spans="4:5" x14ac:dyDescent="0.3">
      <c r="D52" s="1"/>
      <c r="E52" s="1"/>
    </row>
    <row r="53" spans="4:5" x14ac:dyDescent="0.3">
      <c r="D53" s="1"/>
      <c r="E53" s="1"/>
    </row>
    <row r="54" spans="4:5" x14ac:dyDescent="0.3">
      <c r="D54" s="1"/>
      <c r="E54" s="1"/>
    </row>
    <row r="55" spans="4:5" x14ac:dyDescent="0.3">
      <c r="D55" s="1"/>
      <c r="E55" s="1"/>
    </row>
    <row r="56" spans="4:5" x14ac:dyDescent="0.3">
      <c r="D56" s="1"/>
      <c r="E56" s="1"/>
    </row>
    <row r="57" spans="4:5" x14ac:dyDescent="0.3">
      <c r="D57" s="1"/>
      <c r="E57" s="1"/>
    </row>
    <row r="58" spans="4:5" x14ac:dyDescent="0.3">
      <c r="D58" s="1"/>
      <c r="E58" s="1"/>
    </row>
    <row r="59" spans="4:5" x14ac:dyDescent="0.3">
      <c r="D59" s="1"/>
      <c r="E59" s="1"/>
    </row>
    <row r="60" spans="4:5" x14ac:dyDescent="0.3">
      <c r="D60" s="1"/>
      <c r="E60" s="1"/>
    </row>
    <row r="61" spans="4:5" x14ac:dyDescent="0.3">
      <c r="D61" s="1"/>
      <c r="E61" s="1"/>
    </row>
    <row r="62" spans="4:5" x14ac:dyDescent="0.3">
      <c r="D62" s="1"/>
      <c r="E62" s="1"/>
    </row>
    <row r="63" spans="4:5" x14ac:dyDescent="0.3">
      <c r="D63" s="1"/>
      <c r="E63" s="1"/>
    </row>
    <row r="64" spans="4:5" x14ac:dyDescent="0.3">
      <c r="D64" s="1"/>
      <c r="E64" s="1"/>
    </row>
    <row r="65" spans="4:5" x14ac:dyDescent="0.3">
      <c r="D65" s="1"/>
      <c r="E65" s="1"/>
    </row>
    <row r="66" spans="4:5" x14ac:dyDescent="0.3">
      <c r="D66" s="1"/>
      <c r="E66" s="1"/>
    </row>
    <row r="67" spans="4:5" x14ac:dyDescent="0.3">
      <c r="D67" s="1"/>
      <c r="E67" s="1"/>
    </row>
    <row r="68" spans="4:5" x14ac:dyDescent="0.3">
      <c r="D68" s="1"/>
      <c r="E68" s="1"/>
    </row>
    <row r="69" spans="4:5" x14ac:dyDescent="0.3">
      <c r="D69" s="1"/>
      <c r="E69" s="1"/>
    </row>
    <row r="70" spans="4:5" x14ac:dyDescent="0.3">
      <c r="D70" s="1"/>
      <c r="E70" s="1"/>
    </row>
    <row r="71" spans="4:5" x14ac:dyDescent="0.3">
      <c r="D71" s="1"/>
      <c r="E71" s="1"/>
    </row>
    <row r="72" spans="4:5" x14ac:dyDescent="0.3">
      <c r="D72" s="1"/>
      <c r="E72" s="1"/>
    </row>
    <row r="73" spans="4:5" x14ac:dyDescent="0.3">
      <c r="D73" s="1"/>
      <c r="E73" s="1"/>
    </row>
    <row r="74" spans="4:5" x14ac:dyDescent="0.3">
      <c r="D74" s="1"/>
      <c r="E74" s="1"/>
    </row>
    <row r="75" spans="4:5" x14ac:dyDescent="0.3">
      <c r="D75" s="1"/>
      <c r="E75" s="1"/>
    </row>
    <row r="76" spans="4:5" x14ac:dyDescent="0.3">
      <c r="D76" s="1"/>
      <c r="E76" s="1"/>
    </row>
    <row r="77" spans="4:5" x14ac:dyDescent="0.3">
      <c r="D77" s="1"/>
      <c r="E77" s="1"/>
    </row>
    <row r="78" spans="4:5" x14ac:dyDescent="0.3">
      <c r="D78" s="1"/>
      <c r="E78" s="1"/>
    </row>
    <row r="79" spans="4:5" x14ac:dyDescent="0.3">
      <c r="D79" s="1"/>
      <c r="E79" s="1"/>
    </row>
    <row r="80" spans="4:5" x14ac:dyDescent="0.3">
      <c r="D80" s="1"/>
      <c r="E80" s="1"/>
    </row>
    <row r="81" spans="4:5" x14ac:dyDescent="0.3">
      <c r="D81" s="1"/>
      <c r="E81" s="1"/>
    </row>
    <row r="82" spans="4:5" x14ac:dyDescent="0.3">
      <c r="D82" s="1"/>
      <c r="E82" s="1"/>
    </row>
    <row r="83" spans="4:5" x14ac:dyDescent="0.3">
      <c r="D83" s="1"/>
      <c r="E83" s="1"/>
    </row>
    <row r="84" spans="4:5" x14ac:dyDescent="0.3">
      <c r="D84" s="1"/>
      <c r="E84" s="1"/>
    </row>
    <row r="85" spans="4:5" x14ac:dyDescent="0.3">
      <c r="D85" s="1"/>
      <c r="E85" s="1"/>
    </row>
    <row r="86" spans="4:5" x14ac:dyDescent="0.3">
      <c r="D86" s="1"/>
      <c r="E86" s="1"/>
    </row>
    <row r="87" spans="4:5" x14ac:dyDescent="0.3">
      <c r="D87" s="1"/>
      <c r="E87" s="1"/>
    </row>
    <row r="88" spans="4:5" x14ac:dyDescent="0.3">
      <c r="D88" s="1"/>
      <c r="E88" s="1"/>
    </row>
    <row r="89" spans="4:5" x14ac:dyDescent="0.3">
      <c r="D89" s="1"/>
      <c r="E89" s="1"/>
    </row>
    <row r="90" spans="4:5" x14ac:dyDescent="0.3">
      <c r="D90" s="1"/>
      <c r="E90" s="1"/>
    </row>
    <row r="91" spans="4:5" x14ac:dyDescent="0.3">
      <c r="D91" s="1"/>
      <c r="E91" s="1"/>
    </row>
    <row r="92" spans="4:5" x14ac:dyDescent="0.3">
      <c r="D92" s="1"/>
      <c r="E92" s="1"/>
    </row>
    <row r="93" spans="4:5" x14ac:dyDescent="0.3">
      <c r="D93" s="1"/>
      <c r="E93" s="1"/>
    </row>
    <row r="94" spans="4:5" x14ac:dyDescent="0.3">
      <c r="D94" s="1"/>
      <c r="E94" s="1"/>
    </row>
    <row r="95" spans="4:5" x14ac:dyDescent="0.3">
      <c r="D95" s="1"/>
      <c r="E95" s="1"/>
    </row>
    <row r="96" spans="4:5" x14ac:dyDescent="0.3">
      <c r="D96" s="1"/>
      <c r="E96" s="1"/>
    </row>
    <row r="97" spans="4:5" x14ac:dyDescent="0.3">
      <c r="D97" s="1"/>
      <c r="E97" s="1"/>
    </row>
    <row r="98" spans="4:5" x14ac:dyDescent="0.3">
      <c r="D98" s="1"/>
      <c r="E98" s="1"/>
    </row>
    <row r="99" spans="4:5" x14ac:dyDescent="0.3">
      <c r="D99" s="1"/>
      <c r="E99" s="1"/>
    </row>
    <row r="100" spans="4:5" x14ac:dyDescent="0.3">
      <c r="D100" s="1"/>
      <c r="E100" s="1"/>
    </row>
    <row r="101" spans="4:5" x14ac:dyDescent="0.3">
      <c r="D101" s="1"/>
      <c r="E101" s="1"/>
    </row>
    <row r="102" spans="4:5" x14ac:dyDescent="0.3">
      <c r="D102" s="1"/>
      <c r="E102" s="1"/>
    </row>
    <row r="103" spans="4:5" x14ac:dyDescent="0.3">
      <c r="D103" s="1"/>
      <c r="E103" s="1"/>
    </row>
    <row r="104" spans="4:5" x14ac:dyDescent="0.3">
      <c r="D104" s="1"/>
      <c r="E104" s="1"/>
    </row>
    <row r="105" spans="4:5" x14ac:dyDescent="0.3">
      <c r="D105" s="1"/>
      <c r="E105" s="1"/>
    </row>
    <row r="106" spans="4:5" x14ac:dyDescent="0.3">
      <c r="D106" s="1"/>
      <c r="E106" s="1"/>
    </row>
    <row r="107" spans="4:5" x14ac:dyDescent="0.3">
      <c r="D107" s="1"/>
      <c r="E107" s="1"/>
    </row>
    <row r="108" spans="4:5" x14ac:dyDescent="0.3">
      <c r="D108" s="1"/>
      <c r="E10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97B0-2AE4-40C0-8C75-8AEB6B1226C4}">
  <sheetPr>
    <tabColor rgb="FF92D050"/>
  </sheetPr>
  <dimension ref="A1:AH46"/>
  <sheetViews>
    <sheetView zoomScale="120" zoomScaleNormal="120" workbookViewId="0">
      <selection activeCell="C2" sqref="C2:AH33"/>
    </sheetView>
  </sheetViews>
  <sheetFormatPr defaultRowHeight="14.4" x14ac:dyDescent="0.3"/>
  <cols>
    <col min="1" max="1" width="49.21875" bestFit="1" customWidth="1"/>
    <col min="2" max="2" width="26" customWidth="1"/>
  </cols>
  <sheetData>
    <row r="1" spans="1:34" x14ac:dyDescent="0.3">
      <c r="A1" t="s">
        <v>87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3">
      <c r="A2" t="s">
        <v>23</v>
      </c>
      <c r="C2" s="8">
        <v>2.5</v>
      </c>
      <c r="D2" s="8">
        <v>2.5</v>
      </c>
      <c r="E2" s="8">
        <v>2.5</v>
      </c>
      <c r="F2" s="8">
        <v>2.5</v>
      </c>
      <c r="G2" s="8">
        <v>2.5</v>
      </c>
      <c r="H2" s="8">
        <v>2.5</v>
      </c>
      <c r="I2" s="8">
        <v>2.5</v>
      </c>
      <c r="J2" s="8">
        <v>2.5</v>
      </c>
      <c r="K2" s="8">
        <v>2.5</v>
      </c>
      <c r="L2" s="8">
        <v>2.5</v>
      </c>
      <c r="M2" s="8">
        <v>2.5</v>
      </c>
      <c r="N2" s="8">
        <v>2.5</v>
      </c>
      <c r="O2" s="8">
        <v>2.5</v>
      </c>
      <c r="P2" s="8">
        <v>2.5</v>
      </c>
      <c r="Q2" s="8">
        <v>2.5</v>
      </c>
      <c r="R2" s="8">
        <v>2.5</v>
      </c>
      <c r="S2" s="8">
        <v>2.5</v>
      </c>
      <c r="T2" s="8">
        <v>2.5</v>
      </c>
      <c r="U2" s="8">
        <v>2.5</v>
      </c>
      <c r="V2" s="8">
        <v>2.5</v>
      </c>
      <c r="W2" s="8">
        <v>2.5</v>
      </c>
      <c r="X2" s="8">
        <v>2.5</v>
      </c>
      <c r="Y2" s="8">
        <v>2.5</v>
      </c>
      <c r="Z2" s="8">
        <v>2.5</v>
      </c>
      <c r="AA2" s="8">
        <v>2.5</v>
      </c>
      <c r="AB2" s="8">
        <v>2.5</v>
      </c>
      <c r="AC2" s="8">
        <v>2.5</v>
      </c>
      <c r="AD2" s="8">
        <v>2.5</v>
      </c>
      <c r="AE2" s="8">
        <v>2.5</v>
      </c>
      <c r="AF2" s="8">
        <v>2.5</v>
      </c>
      <c r="AG2" s="8">
        <v>2.5</v>
      </c>
      <c r="AH2" s="8">
        <v>2.5</v>
      </c>
    </row>
    <row r="3" spans="1:34" x14ac:dyDescent="0.3">
      <c r="A3" t="s">
        <v>88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</row>
    <row r="4" spans="1:34" x14ac:dyDescent="0.3">
      <c r="A4" t="s">
        <v>89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0.2</v>
      </c>
      <c r="T4" s="8">
        <v>0.2</v>
      </c>
      <c r="U4" s="8">
        <v>0.2</v>
      </c>
      <c r="V4" s="8">
        <v>0.2</v>
      </c>
      <c r="W4" s="8">
        <v>0.2</v>
      </c>
      <c r="X4" s="8">
        <v>0.2</v>
      </c>
      <c r="Y4" s="8">
        <v>0.2</v>
      </c>
      <c r="Z4" s="8">
        <v>0.2</v>
      </c>
      <c r="AA4" s="8">
        <v>0.2</v>
      </c>
      <c r="AB4" s="8">
        <v>0.2</v>
      </c>
      <c r="AC4" s="8">
        <v>0.2</v>
      </c>
      <c r="AD4" s="8">
        <v>0.2</v>
      </c>
      <c r="AE4" s="8">
        <v>0.2</v>
      </c>
      <c r="AF4" s="8">
        <v>0.19999999999999901</v>
      </c>
      <c r="AG4" s="8">
        <v>0.2</v>
      </c>
      <c r="AH4" s="8">
        <v>0.2</v>
      </c>
    </row>
    <row r="5" spans="1:34" x14ac:dyDescent="0.3">
      <c r="A5" t="s">
        <v>90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0.239467669374055</v>
      </c>
      <c r="AE5" s="8">
        <v>0.239467669374055</v>
      </c>
      <c r="AF5" s="8">
        <v>0.239467669374055</v>
      </c>
      <c r="AG5" s="8">
        <v>0.489467669374055</v>
      </c>
      <c r="AH5" s="8">
        <v>0.5</v>
      </c>
    </row>
    <row r="6" spans="1:34" x14ac:dyDescent="0.3">
      <c r="A6" t="s">
        <v>24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21.960132704506101</v>
      </c>
      <c r="T6" s="8">
        <v>21.960132704506101</v>
      </c>
      <c r="U6" s="8">
        <v>21.960132704506101</v>
      </c>
      <c r="V6" s="8">
        <v>21.960132704506101</v>
      </c>
      <c r="W6" s="8">
        <v>21.960132704506101</v>
      </c>
      <c r="X6" s="8">
        <v>21.960132704506101</v>
      </c>
      <c r="Y6" s="8">
        <v>21.960132704506101</v>
      </c>
      <c r="Z6" s="8">
        <v>21.960132704506101</v>
      </c>
      <c r="AA6" s="8">
        <v>27.731888378165401</v>
      </c>
      <c r="AB6" s="8">
        <v>29.841599841897398</v>
      </c>
      <c r="AC6" s="8">
        <v>29.841599841897398</v>
      </c>
      <c r="AD6" s="8">
        <v>29.841599841897398</v>
      </c>
      <c r="AE6" s="8">
        <v>29.841599841897398</v>
      </c>
      <c r="AF6" s="8">
        <v>29.841599841897398</v>
      </c>
      <c r="AG6" s="8">
        <v>29.841599841897398</v>
      </c>
      <c r="AH6" s="8">
        <v>29.841599841897398</v>
      </c>
    </row>
    <row r="7" spans="1:34" x14ac:dyDescent="0.3">
      <c r="A7" t="s">
        <v>25</v>
      </c>
      <c r="C7" s="8">
        <v>5.4779734943999996</v>
      </c>
      <c r="D7" s="8">
        <v>5.4779734943999996</v>
      </c>
      <c r="E7" s="8">
        <v>5.4779734943999996</v>
      </c>
      <c r="F7" s="8">
        <v>16.259709311999998</v>
      </c>
      <c r="G7" s="8">
        <v>26.809163567999999</v>
      </c>
      <c r="H7" s="8">
        <v>37.126336262400002</v>
      </c>
      <c r="I7" s="8">
        <v>37.126336262400002</v>
      </c>
      <c r="J7" s="8">
        <v>37.126336262400002</v>
      </c>
      <c r="K7" s="8">
        <v>37.126336262400002</v>
      </c>
      <c r="L7" s="8">
        <v>37.126336262400002</v>
      </c>
      <c r="M7" s="8">
        <v>37.126336262400002</v>
      </c>
      <c r="N7" s="8">
        <v>37.126336262400002</v>
      </c>
      <c r="O7" s="8">
        <v>37.126336262400002</v>
      </c>
      <c r="P7" s="8">
        <v>37.126336262400002</v>
      </c>
      <c r="Q7" s="8">
        <v>44.227121180332098</v>
      </c>
      <c r="R7" s="8">
        <v>54.159699740332101</v>
      </c>
      <c r="S7" s="8">
        <v>63.839946496000003</v>
      </c>
      <c r="T7" s="8">
        <v>63.839946496000003</v>
      </c>
      <c r="U7" s="8">
        <v>63.839946496000003</v>
      </c>
      <c r="V7" s="8">
        <v>63.839946496000003</v>
      </c>
      <c r="W7" s="8">
        <v>63.839946496000003</v>
      </c>
      <c r="X7" s="8">
        <v>63.839946496000003</v>
      </c>
      <c r="Y7" s="8">
        <v>63.839946496000003</v>
      </c>
      <c r="Z7" s="8">
        <v>63.839946496000003</v>
      </c>
      <c r="AA7" s="8">
        <v>63.839946496000003</v>
      </c>
      <c r="AB7" s="8">
        <v>63.839946496000003</v>
      </c>
      <c r="AC7" s="8">
        <v>63.839946496000003</v>
      </c>
      <c r="AD7" s="8">
        <v>63.839946496000003</v>
      </c>
      <c r="AE7" s="8">
        <v>63.839946496000003</v>
      </c>
      <c r="AF7" s="8">
        <v>63.839946496000003</v>
      </c>
      <c r="AG7" s="8">
        <v>63.839946496000003</v>
      </c>
      <c r="AH7" s="8">
        <v>63.839946496000003</v>
      </c>
    </row>
    <row r="8" spans="1:34" x14ac:dyDescent="0.3">
      <c r="A8" t="s">
        <v>26</v>
      </c>
      <c r="C8" s="8">
        <v>0</v>
      </c>
      <c r="D8" s="8">
        <v>0</v>
      </c>
      <c r="E8" s="8">
        <v>53.228577606593902</v>
      </c>
      <c r="F8" s="8">
        <v>53.228577606593902</v>
      </c>
      <c r="G8" s="8">
        <v>53.228577606593902</v>
      </c>
      <c r="H8" s="8">
        <v>53.228577606593902</v>
      </c>
      <c r="I8" s="8">
        <v>53.228577606593902</v>
      </c>
      <c r="J8" s="8">
        <v>53.228577606593902</v>
      </c>
      <c r="K8" s="8">
        <v>53.228577606593902</v>
      </c>
      <c r="L8" s="8">
        <v>53.228577606593902</v>
      </c>
      <c r="M8" s="8">
        <v>53.228577606593902</v>
      </c>
      <c r="N8" s="8">
        <v>53.228577606593902</v>
      </c>
      <c r="O8" s="8">
        <v>53.228577606593902</v>
      </c>
      <c r="P8" s="8">
        <v>53.228577606593902</v>
      </c>
      <c r="Q8" s="8">
        <v>53.228577606593902</v>
      </c>
      <c r="R8" s="8">
        <v>53.228577606593902</v>
      </c>
      <c r="S8" s="8">
        <v>53.228577606593902</v>
      </c>
      <c r="T8" s="8">
        <v>53.228577606593902</v>
      </c>
      <c r="U8" s="8">
        <v>53.228577606593902</v>
      </c>
      <c r="V8" s="8">
        <v>53.228577606593902</v>
      </c>
      <c r="W8" s="8">
        <v>53.228577606593902</v>
      </c>
      <c r="X8" s="8">
        <v>53.228577606593902</v>
      </c>
      <c r="Y8" s="8">
        <v>53.228577606593902</v>
      </c>
      <c r="Z8" s="8">
        <v>53.228577606593902</v>
      </c>
      <c r="AA8" s="8">
        <v>53.228577606593902</v>
      </c>
      <c r="AB8" s="8">
        <v>53.228577606593902</v>
      </c>
      <c r="AC8" s="8">
        <v>53.228577606593902</v>
      </c>
      <c r="AD8" s="8">
        <v>53.228577606593902</v>
      </c>
      <c r="AE8" s="8">
        <v>53.228577606593902</v>
      </c>
      <c r="AF8" s="8">
        <v>53.228577606593902</v>
      </c>
      <c r="AG8" s="8">
        <v>53.228577606593902</v>
      </c>
      <c r="AH8" s="8">
        <v>53.228577606593902</v>
      </c>
    </row>
    <row r="9" spans="1:34" x14ac:dyDescent="0.3">
      <c r="A9" t="s">
        <v>27</v>
      </c>
      <c r="C9" s="8">
        <v>70.277163752359101</v>
      </c>
      <c r="D9" s="8">
        <v>70.277163752359101</v>
      </c>
      <c r="E9" s="8">
        <v>70.277163752359101</v>
      </c>
      <c r="F9" s="8">
        <v>70.277163752359101</v>
      </c>
      <c r="G9" s="8">
        <v>70.277163752359101</v>
      </c>
      <c r="H9" s="8">
        <v>70.277163752359101</v>
      </c>
      <c r="I9" s="8">
        <v>70.277163752359101</v>
      </c>
      <c r="J9" s="8">
        <v>70.277163752359101</v>
      </c>
      <c r="K9" s="8">
        <v>70.277163752359101</v>
      </c>
      <c r="L9" s="8">
        <v>70.277163752359101</v>
      </c>
      <c r="M9" s="8">
        <v>70.277163752359101</v>
      </c>
      <c r="N9" s="8">
        <v>70.277163752359101</v>
      </c>
      <c r="O9" s="8">
        <v>70.277163752359101</v>
      </c>
      <c r="P9" s="8">
        <v>70.277163752359101</v>
      </c>
      <c r="Q9" s="8">
        <v>70.277163752359101</v>
      </c>
      <c r="R9" s="8">
        <v>70.277163752359101</v>
      </c>
      <c r="S9" s="8">
        <v>70.277163752359101</v>
      </c>
      <c r="T9" s="8">
        <v>70.277163752359101</v>
      </c>
      <c r="U9" s="8">
        <v>70.277163752359101</v>
      </c>
      <c r="V9" s="8">
        <v>70.277163752359101</v>
      </c>
      <c r="W9" s="8">
        <v>70.277163752359101</v>
      </c>
      <c r="X9" s="8">
        <v>70.277163752359101</v>
      </c>
      <c r="Y9" s="8">
        <v>70.277163752359101</v>
      </c>
      <c r="Z9" s="8">
        <v>70.277163752359101</v>
      </c>
      <c r="AA9" s="8">
        <v>70.277163752359101</v>
      </c>
      <c r="AB9" s="8">
        <v>70.277163752359101</v>
      </c>
      <c r="AC9" s="8">
        <v>70.277163752359101</v>
      </c>
      <c r="AD9" s="8">
        <v>70.277163752359101</v>
      </c>
      <c r="AE9" s="8">
        <v>70.277163752359101</v>
      </c>
      <c r="AF9" s="8">
        <v>70.277163752359101</v>
      </c>
      <c r="AG9" s="8">
        <v>70.277163752359101</v>
      </c>
      <c r="AH9" s="8">
        <v>70.277163752359101</v>
      </c>
    </row>
    <row r="10" spans="1:34" x14ac:dyDescent="0.3">
      <c r="A10" t="s">
        <v>28</v>
      </c>
      <c r="C10" s="8">
        <v>2</v>
      </c>
      <c r="D10" s="8">
        <v>2</v>
      </c>
      <c r="E10" s="8">
        <v>2</v>
      </c>
      <c r="F10" s="8">
        <v>2</v>
      </c>
      <c r="G10" s="8">
        <v>2</v>
      </c>
      <c r="H10" s="8">
        <v>2</v>
      </c>
      <c r="I10" s="8">
        <v>2</v>
      </c>
      <c r="J10" s="8">
        <v>2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8">
        <v>2</v>
      </c>
      <c r="Q10" s="8">
        <v>2</v>
      </c>
      <c r="R10" s="8">
        <v>2</v>
      </c>
      <c r="S10" s="8">
        <v>2</v>
      </c>
      <c r="T10" s="8">
        <v>4.0738860125308403</v>
      </c>
      <c r="U10" s="8">
        <v>4.5209297922645204</v>
      </c>
      <c r="V10" s="8">
        <v>4.8608766422020402</v>
      </c>
      <c r="W10" s="8">
        <v>5.1998174248548503</v>
      </c>
      <c r="X10" s="8">
        <v>5.5110710193566002</v>
      </c>
      <c r="Y10" s="8">
        <v>5.7986150336608002</v>
      </c>
      <c r="Z10" s="8">
        <v>6</v>
      </c>
      <c r="AA10" s="8">
        <v>6</v>
      </c>
      <c r="AB10" s="8">
        <v>6</v>
      </c>
      <c r="AC10" s="8">
        <v>6</v>
      </c>
      <c r="AD10" s="8">
        <v>6</v>
      </c>
      <c r="AE10" s="8">
        <v>6</v>
      </c>
      <c r="AF10" s="8">
        <v>6</v>
      </c>
      <c r="AG10" s="8">
        <v>6</v>
      </c>
      <c r="AH10" s="8">
        <v>6</v>
      </c>
    </row>
    <row r="11" spans="1:34" x14ac:dyDescent="0.3">
      <c r="A11" t="s">
        <v>29</v>
      </c>
      <c r="C11" s="8">
        <v>12.6929292929293</v>
      </c>
      <c r="D11" s="8">
        <v>12.6929292929293</v>
      </c>
      <c r="E11" s="8">
        <v>12.6929292929293</v>
      </c>
      <c r="F11" s="8">
        <v>12.6929292929293</v>
      </c>
      <c r="G11" s="8">
        <v>12.6929292929293</v>
      </c>
      <c r="H11" s="8">
        <v>12.6929292929293</v>
      </c>
      <c r="I11" s="8">
        <v>12.6929292929293</v>
      </c>
      <c r="J11" s="8">
        <v>12.6929292929293</v>
      </c>
      <c r="K11" s="8">
        <v>12.6929292929293</v>
      </c>
      <c r="L11" s="8">
        <v>12.6929292929293</v>
      </c>
      <c r="M11" s="8">
        <v>12.6929292929293</v>
      </c>
      <c r="N11" s="8">
        <v>12.6929292929293</v>
      </c>
      <c r="O11" s="8">
        <v>12.6929292929293</v>
      </c>
      <c r="P11" s="8">
        <v>12.6929292929293</v>
      </c>
      <c r="Q11" s="8">
        <v>12.6929292929293</v>
      </c>
      <c r="R11" s="8">
        <v>12.6929292929293</v>
      </c>
      <c r="S11" s="8">
        <v>12.6929292929293</v>
      </c>
      <c r="T11" s="8">
        <v>12.6929292929293</v>
      </c>
      <c r="U11" s="8">
        <v>12.6929292929293</v>
      </c>
      <c r="V11" s="8">
        <v>12.6929292929293</v>
      </c>
      <c r="W11" s="8">
        <v>12.6929292929293</v>
      </c>
      <c r="X11" s="8">
        <v>12.6929292929293</v>
      </c>
      <c r="Y11" s="8">
        <v>12.6929292929293</v>
      </c>
      <c r="Z11" s="8">
        <v>12.6929292929293</v>
      </c>
      <c r="AA11" s="8">
        <v>12.6929292929293</v>
      </c>
      <c r="AB11" s="8">
        <v>12.6929292929293</v>
      </c>
      <c r="AC11" s="8">
        <v>12.6929292929293</v>
      </c>
      <c r="AD11" s="8">
        <v>12.6929292929293</v>
      </c>
      <c r="AE11" s="8">
        <v>12.6929292929293</v>
      </c>
      <c r="AF11" s="8">
        <v>12.6929292929293</v>
      </c>
      <c r="AG11" s="8">
        <v>12.6929292929293</v>
      </c>
      <c r="AH11" s="8">
        <v>12.6929292929293</v>
      </c>
    </row>
    <row r="12" spans="1:34" x14ac:dyDescent="0.3">
      <c r="A12" t="s">
        <v>30</v>
      </c>
      <c r="C12" s="8">
        <v>80.322537600000004</v>
      </c>
      <c r="D12" s="8">
        <v>82.908092800000006</v>
      </c>
      <c r="E12" s="8">
        <v>85.279203199999998</v>
      </c>
      <c r="F12" s="8">
        <v>85.279203199999998</v>
      </c>
      <c r="G12" s="8">
        <v>85.279203199999998</v>
      </c>
      <c r="H12" s="8">
        <v>85.279203199999998</v>
      </c>
      <c r="I12" s="8">
        <v>85.279203199999998</v>
      </c>
      <c r="J12" s="8">
        <v>85.279203199999998</v>
      </c>
      <c r="K12" s="8">
        <v>85.279203199999998</v>
      </c>
      <c r="L12" s="8">
        <v>85.279203199999998</v>
      </c>
      <c r="M12" s="8">
        <v>85.279203199999998</v>
      </c>
      <c r="N12" s="8">
        <v>85.279203199999998</v>
      </c>
      <c r="O12" s="8">
        <v>85.279203199999998</v>
      </c>
      <c r="P12" s="8">
        <v>85.279203199999998</v>
      </c>
      <c r="Q12" s="8">
        <v>85.279203199999998</v>
      </c>
      <c r="R12" s="8">
        <v>85.279203199999998</v>
      </c>
      <c r="S12" s="8">
        <v>85.279203199999998</v>
      </c>
      <c r="T12" s="8">
        <v>85.279203199999998</v>
      </c>
      <c r="U12" s="8">
        <v>85.279203199999998</v>
      </c>
      <c r="V12" s="8">
        <v>85.279203199999998</v>
      </c>
      <c r="W12" s="8">
        <v>85.279203199999998</v>
      </c>
      <c r="X12" s="8">
        <v>85.279203199999998</v>
      </c>
      <c r="Y12" s="8">
        <v>85.279203199999998</v>
      </c>
      <c r="Z12" s="8">
        <v>85.279203199999998</v>
      </c>
      <c r="AA12" s="8">
        <v>85.279203199999998</v>
      </c>
      <c r="AB12" s="8">
        <v>85.279203199999998</v>
      </c>
      <c r="AC12" s="8">
        <v>85.279203199999998</v>
      </c>
      <c r="AD12" s="8">
        <v>85.279203199999998</v>
      </c>
      <c r="AE12" s="8">
        <v>85.279203199999998</v>
      </c>
      <c r="AF12" s="8">
        <v>85.279203199999998</v>
      </c>
      <c r="AG12" s="8">
        <v>85.279203199999998</v>
      </c>
      <c r="AH12" s="8">
        <v>85.279203199999998</v>
      </c>
    </row>
    <row r="13" spans="1:34" x14ac:dyDescent="0.3">
      <c r="A13" t="s">
        <v>31</v>
      </c>
      <c r="C13" s="8">
        <v>0.08</v>
      </c>
      <c r="D13" s="8">
        <v>0.09</v>
      </c>
      <c r="E13" s="8">
        <v>0.1</v>
      </c>
      <c r="F13" s="8">
        <v>0.3</v>
      </c>
      <c r="G13" s="8">
        <v>0.5</v>
      </c>
      <c r="H13" s="8">
        <v>0.7</v>
      </c>
      <c r="I13" s="8">
        <v>0.7</v>
      </c>
      <c r="J13" s="8">
        <v>0.7</v>
      </c>
      <c r="K13" s="8">
        <v>0.7</v>
      </c>
      <c r="L13" s="8">
        <v>0.7</v>
      </c>
      <c r="M13" s="8">
        <v>0.7</v>
      </c>
      <c r="N13" s="8">
        <v>0.7</v>
      </c>
      <c r="O13" s="8">
        <v>0.7</v>
      </c>
      <c r="P13" s="8">
        <v>0.7</v>
      </c>
      <c r="Q13" s="8">
        <v>0.89054661713809902</v>
      </c>
      <c r="R13" s="8">
        <v>1.0905466171381</v>
      </c>
      <c r="S13" s="8">
        <v>1.2905466171380999</v>
      </c>
      <c r="T13" s="8">
        <v>1.2905466171380999</v>
      </c>
      <c r="U13" s="8">
        <v>1.2905466171380999</v>
      </c>
      <c r="V13" s="8">
        <v>1.2905466171380999</v>
      </c>
      <c r="W13" s="8">
        <v>1.2905466171380999</v>
      </c>
      <c r="X13" s="8">
        <v>1.2905466171380999</v>
      </c>
      <c r="Y13" s="8">
        <v>1.2905466171380999</v>
      </c>
      <c r="Z13" s="8">
        <v>1.2905466171380999</v>
      </c>
      <c r="AA13" s="8">
        <v>1.2905466171380999</v>
      </c>
      <c r="AB13" s="8">
        <v>1.2905466171380999</v>
      </c>
      <c r="AC13" s="8">
        <v>1.2905466171380999</v>
      </c>
      <c r="AD13" s="8">
        <v>1.2905466171380999</v>
      </c>
      <c r="AE13" s="8">
        <v>1.2905466171380999</v>
      </c>
      <c r="AF13" s="8">
        <v>1.2905466171380999</v>
      </c>
      <c r="AG13" s="8">
        <v>1.2905466171380999</v>
      </c>
      <c r="AH13" s="8">
        <v>1.3211669209638599</v>
      </c>
    </row>
    <row r="14" spans="1:34" x14ac:dyDescent="0.3">
      <c r="A14" t="s">
        <v>32</v>
      </c>
      <c r="C14" s="8">
        <v>3.9</v>
      </c>
      <c r="D14" s="8">
        <v>3.9</v>
      </c>
      <c r="E14" s="8">
        <v>2.82</v>
      </c>
      <c r="F14" s="8">
        <v>2.82</v>
      </c>
      <c r="G14" s="8">
        <v>2.82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4" x14ac:dyDescent="0.3">
      <c r="A15" t="s">
        <v>91</v>
      </c>
      <c r="C15" s="8">
        <v>0</v>
      </c>
      <c r="D15" s="8">
        <v>0</v>
      </c>
      <c r="E15" s="8">
        <v>0</v>
      </c>
      <c r="F15" s="8">
        <v>0</v>
      </c>
      <c r="G15" s="8">
        <v>0.7</v>
      </c>
      <c r="H15" s="8">
        <v>0.7</v>
      </c>
      <c r="I15" s="8">
        <v>0.7</v>
      </c>
      <c r="J15" s="8">
        <v>0.7</v>
      </c>
      <c r="K15" s="8">
        <v>0.7</v>
      </c>
      <c r="L15" s="8">
        <v>0.7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x14ac:dyDescent="0.3">
      <c r="A16" t="s">
        <v>33</v>
      </c>
      <c r="C16" s="8">
        <v>6.2</v>
      </c>
      <c r="D16" s="8">
        <v>6.2</v>
      </c>
      <c r="E16" s="8">
        <v>6.2</v>
      </c>
      <c r="F16" s="8">
        <v>9.1917031742880493</v>
      </c>
      <c r="G16" s="8">
        <v>9.1958199324995</v>
      </c>
      <c r="H16" s="8">
        <v>9.1999366907109597</v>
      </c>
      <c r="I16" s="8">
        <v>9.2040534489224193</v>
      </c>
      <c r="J16" s="8">
        <v>9.2081702071338807</v>
      </c>
      <c r="K16" s="8">
        <v>9.2122869653453296</v>
      </c>
      <c r="L16" s="8">
        <v>9.2164037235567893</v>
      </c>
      <c r="M16" s="8">
        <v>9.2687745130478891</v>
      </c>
      <c r="N16" s="8">
        <v>9.2728912712593505</v>
      </c>
      <c r="O16" s="8">
        <v>9.3324428120795009</v>
      </c>
      <c r="P16" s="8">
        <v>9.3919943528996495</v>
      </c>
      <c r="Q16" s="8">
        <v>9.4515458937198105</v>
      </c>
      <c r="R16" s="8">
        <v>9.5593514658195993</v>
      </c>
      <c r="S16" s="8">
        <v>9.6189030066397496</v>
      </c>
      <c r="T16" s="8">
        <v>9.6784545474599106</v>
      </c>
      <c r="U16" s="8">
        <v>9.7380060882800592</v>
      </c>
      <c r="V16" s="8">
        <v>9.8458116603798604</v>
      </c>
      <c r="W16" s="8">
        <v>9.9053632012000108</v>
      </c>
      <c r="X16" s="8">
        <v>9.9649147420201594</v>
      </c>
      <c r="Y16" s="8">
        <v>10.07272031412</v>
      </c>
      <c r="Z16" s="8">
        <v>10.1322718549401</v>
      </c>
      <c r="AA16" s="8">
        <v>10.199214700108101</v>
      </c>
      <c r="AB16" s="8">
        <v>10.4404848565063</v>
      </c>
      <c r="AC16" s="8">
        <v>10.5369929190656</v>
      </c>
      <c r="AD16" s="8">
        <v>10.6335009816249</v>
      </c>
      <c r="AE16" s="8">
        <v>10.730009044184101</v>
      </c>
      <c r="AF16" s="8">
        <v>10.8747711380231</v>
      </c>
      <c r="AG16" s="8">
        <v>11.0858444179737</v>
      </c>
      <c r="AH16" s="8">
        <v>11.152787263141599</v>
      </c>
    </row>
    <row r="17" spans="1:34" x14ac:dyDescent="0.3">
      <c r="A17" t="s">
        <v>34</v>
      </c>
      <c r="C17" s="8">
        <v>1.76</v>
      </c>
      <c r="D17" s="8">
        <v>1.76</v>
      </c>
      <c r="E17" s="8">
        <v>1.76</v>
      </c>
      <c r="F17" s="8">
        <v>1.76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x14ac:dyDescent="0.3">
      <c r="A18" t="s">
        <v>35</v>
      </c>
      <c r="C18" s="8">
        <v>0.24</v>
      </c>
      <c r="D18" s="8">
        <v>0.25</v>
      </c>
      <c r="E18" s="8">
        <v>0.26</v>
      </c>
      <c r="F18" s="8">
        <v>0.26</v>
      </c>
      <c r="G18" s="8">
        <v>0.26</v>
      </c>
      <c r="H18" s="8">
        <v>0.26</v>
      </c>
      <c r="I18" s="8">
        <v>0.26</v>
      </c>
      <c r="J18" s="8">
        <v>0.26</v>
      </c>
      <c r="K18" s="8">
        <v>0.26</v>
      </c>
      <c r="L18" s="8">
        <v>0.26</v>
      </c>
      <c r="M18" s="8">
        <v>0.26</v>
      </c>
      <c r="N18" s="8">
        <v>0.26</v>
      </c>
      <c r="O18" s="8">
        <v>0.26</v>
      </c>
      <c r="P18" s="8">
        <v>0.26</v>
      </c>
      <c r="Q18" s="8">
        <v>0.26</v>
      </c>
      <c r="R18" s="8">
        <v>0.26</v>
      </c>
      <c r="S18" s="8">
        <v>0.26</v>
      </c>
      <c r="T18" s="8">
        <v>0.26</v>
      </c>
      <c r="U18" s="8">
        <v>0.26</v>
      </c>
      <c r="V18" s="8">
        <v>0.26</v>
      </c>
      <c r="W18" s="8">
        <v>0.26</v>
      </c>
      <c r="X18" s="8">
        <v>0.26</v>
      </c>
      <c r="Y18" s="8">
        <v>0.26</v>
      </c>
      <c r="Z18" s="8">
        <v>0.26</v>
      </c>
      <c r="AA18" s="8">
        <v>0.26</v>
      </c>
      <c r="AB18" s="8">
        <v>0.26</v>
      </c>
      <c r="AC18" s="8">
        <v>0.26</v>
      </c>
      <c r="AD18" s="8">
        <v>0.26</v>
      </c>
      <c r="AE18" s="8">
        <v>0.26</v>
      </c>
      <c r="AF18" s="8">
        <v>0.26</v>
      </c>
      <c r="AG18" s="8">
        <v>0.26</v>
      </c>
      <c r="AH18" s="8">
        <v>0.26</v>
      </c>
    </row>
    <row r="19" spans="1:34" x14ac:dyDescent="0.3">
      <c r="A19" t="s">
        <v>36</v>
      </c>
      <c r="C19" s="8">
        <v>0.17</v>
      </c>
      <c r="D19" s="8">
        <v>0.17</v>
      </c>
      <c r="E19" s="8">
        <v>0.17</v>
      </c>
      <c r="F19" s="8">
        <v>0.17</v>
      </c>
      <c r="G19" s="8">
        <v>0.17</v>
      </c>
      <c r="H19" s="8">
        <v>0.17</v>
      </c>
      <c r="I19" s="8">
        <v>0.17</v>
      </c>
      <c r="J19" s="8">
        <v>0.17</v>
      </c>
      <c r="K19" s="8">
        <v>0.17</v>
      </c>
      <c r="L19" s="8">
        <v>0.17</v>
      </c>
      <c r="M19" s="8">
        <v>0.17</v>
      </c>
      <c r="N19" s="8">
        <v>0.17</v>
      </c>
      <c r="O19" s="8">
        <v>0.17</v>
      </c>
      <c r="P19" s="8">
        <v>0.17</v>
      </c>
      <c r="Q19" s="8">
        <v>0.17</v>
      </c>
      <c r="R19" s="8">
        <v>0.17</v>
      </c>
      <c r="S19" s="8">
        <v>0.17</v>
      </c>
      <c r="T19" s="8">
        <v>0.17</v>
      </c>
      <c r="U19" s="8">
        <v>0.17</v>
      </c>
      <c r="V19" s="8">
        <v>0.17</v>
      </c>
      <c r="W19" s="8">
        <v>0.17</v>
      </c>
      <c r="X19" s="8">
        <v>0.17</v>
      </c>
      <c r="Y19" s="8">
        <v>0.17</v>
      </c>
      <c r="Z19" s="8">
        <v>0.17</v>
      </c>
      <c r="AA19" s="8">
        <v>0.17</v>
      </c>
      <c r="AB19" s="8">
        <v>0.17</v>
      </c>
      <c r="AC19" s="8">
        <v>0.17</v>
      </c>
      <c r="AD19" s="8">
        <v>0.17</v>
      </c>
      <c r="AE19" s="8">
        <v>0.17</v>
      </c>
      <c r="AF19" s="8">
        <v>0.17</v>
      </c>
      <c r="AG19" s="8">
        <v>0.17</v>
      </c>
      <c r="AH19" s="8">
        <v>0.17</v>
      </c>
    </row>
    <row r="20" spans="1:34" x14ac:dyDescent="0.3">
      <c r="A20" t="s">
        <v>37</v>
      </c>
      <c r="C20" s="8">
        <v>3</v>
      </c>
      <c r="D20" s="8">
        <v>3</v>
      </c>
      <c r="E20" s="8">
        <v>3</v>
      </c>
      <c r="F20" s="8">
        <v>3</v>
      </c>
      <c r="G20" s="8">
        <v>3</v>
      </c>
      <c r="H20" s="8">
        <v>3</v>
      </c>
      <c r="I20" s="8">
        <v>3</v>
      </c>
      <c r="J20" s="8">
        <v>3</v>
      </c>
      <c r="K20" s="8">
        <v>3</v>
      </c>
      <c r="L20" s="8">
        <v>3</v>
      </c>
      <c r="M20" s="8">
        <v>3</v>
      </c>
      <c r="N20" s="8">
        <v>3</v>
      </c>
      <c r="O20" s="8">
        <v>3</v>
      </c>
      <c r="P20" s="8">
        <v>3</v>
      </c>
      <c r="Q20" s="8">
        <v>3</v>
      </c>
      <c r="R20" s="8">
        <v>3</v>
      </c>
      <c r="S20" s="8">
        <v>3</v>
      </c>
      <c r="T20" s="8">
        <v>3</v>
      </c>
      <c r="U20" s="8">
        <v>3</v>
      </c>
      <c r="V20" s="8">
        <v>3</v>
      </c>
      <c r="W20" s="8">
        <v>3</v>
      </c>
      <c r="X20" s="8">
        <v>3</v>
      </c>
      <c r="Y20" s="8">
        <v>3</v>
      </c>
      <c r="Z20" s="8">
        <v>3</v>
      </c>
      <c r="AA20" s="8">
        <v>3</v>
      </c>
      <c r="AB20" s="8">
        <v>3</v>
      </c>
      <c r="AC20" s="8">
        <v>3</v>
      </c>
      <c r="AD20" s="8">
        <v>3</v>
      </c>
      <c r="AE20" s="8">
        <v>3</v>
      </c>
      <c r="AF20" s="8">
        <v>3</v>
      </c>
      <c r="AG20" s="8">
        <v>3</v>
      </c>
      <c r="AH20" s="8">
        <v>3</v>
      </c>
    </row>
    <row r="21" spans="1:34" x14ac:dyDescent="0.3">
      <c r="A21" t="s">
        <v>38</v>
      </c>
      <c r="C21" s="8">
        <v>4.75</v>
      </c>
      <c r="D21" s="8">
        <v>5.0599999999999996</v>
      </c>
      <c r="E21" s="8">
        <v>5.0599999999999996</v>
      </c>
      <c r="F21" s="8">
        <v>5.0599999999999996</v>
      </c>
      <c r="G21" s="8">
        <v>5.0599999999999996</v>
      </c>
      <c r="H21" s="8">
        <v>5.0599999999999996</v>
      </c>
      <c r="I21" s="8">
        <v>5.0599999999999996</v>
      </c>
      <c r="J21" s="8">
        <v>5.0599999999999996</v>
      </c>
      <c r="K21" s="8">
        <v>5.0599999999999996</v>
      </c>
      <c r="L21" s="8">
        <v>5.0599999999999996</v>
      </c>
      <c r="M21" s="8">
        <v>5.0599999999999996</v>
      </c>
      <c r="N21" s="8">
        <v>5.0599999999999996</v>
      </c>
      <c r="O21" s="8">
        <v>5.0599999999999996</v>
      </c>
      <c r="P21" s="8">
        <v>5.0599999999999996</v>
      </c>
      <c r="Q21" s="8">
        <v>5.0599999999999996</v>
      </c>
      <c r="R21" s="8">
        <v>5.0599999999999996</v>
      </c>
      <c r="S21" s="8">
        <v>5.0599999999999996</v>
      </c>
      <c r="T21" s="8">
        <v>5.0599999999999996</v>
      </c>
      <c r="U21" s="8">
        <v>5.0599999999999996</v>
      </c>
      <c r="V21" s="8">
        <v>5.0599999999999996</v>
      </c>
      <c r="W21" s="8">
        <v>5.0599999999999996</v>
      </c>
      <c r="X21" s="8">
        <v>5.0599999999999996</v>
      </c>
      <c r="Y21" s="8">
        <v>5.0599999999999996</v>
      </c>
      <c r="Z21" s="8">
        <v>5.0599999999999996</v>
      </c>
      <c r="AA21" s="8">
        <v>5.0599999999999996</v>
      </c>
      <c r="AB21" s="8">
        <v>5.0599999999999996</v>
      </c>
      <c r="AC21" s="8">
        <v>5.0599999999999996</v>
      </c>
      <c r="AD21" s="8">
        <v>5.0599999999999996</v>
      </c>
      <c r="AE21" s="8">
        <v>5.0599999999999996</v>
      </c>
      <c r="AF21" s="8">
        <v>5.0599999999999996</v>
      </c>
      <c r="AG21" s="8">
        <v>0.31</v>
      </c>
      <c r="AH21" s="8">
        <v>0</v>
      </c>
    </row>
    <row r="22" spans="1:34" x14ac:dyDescent="0.3">
      <c r="A22" t="s">
        <v>39</v>
      </c>
      <c r="C22" s="8">
        <v>0.15</v>
      </c>
      <c r="D22" s="8">
        <v>0.15</v>
      </c>
      <c r="E22" s="8">
        <v>0.15</v>
      </c>
      <c r="F22" s="8">
        <v>0.15</v>
      </c>
      <c r="G22" s="8">
        <v>0.15</v>
      </c>
      <c r="H22" s="8">
        <v>0.15</v>
      </c>
      <c r="I22" s="8">
        <v>0.15</v>
      </c>
      <c r="J22" s="8">
        <v>0.15</v>
      </c>
      <c r="K22" s="8">
        <v>0.15</v>
      </c>
      <c r="L22" s="8">
        <v>0.15</v>
      </c>
      <c r="M22" s="8">
        <v>0.15</v>
      </c>
      <c r="N22" s="8">
        <v>0.15</v>
      </c>
      <c r="O22" s="8">
        <v>0.15</v>
      </c>
      <c r="P22" s="8">
        <v>0.15</v>
      </c>
      <c r="Q22" s="8">
        <v>0.15</v>
      </c>
      <c r="R22" s="8">
        <v>0.15</v>
      </c>
      <c r="S22" s="8">
        <v>0.15</v>
      </c>
      <c r="T22" s="8">
        <v>0.15</v>
      </c>
      <c r="U22" s="8">
        <v>0.15</v>
      </c>
      <c r="V22" s="8">
        <v>0.15</v>
      </c>
      <c r="W22" s="8">
        <v>0.15</v>
      </c>
      <c r="X22" s="8">
        <v>0.15</v>
      </c>
      <c r="Y22" s="8">
        <v>0.15</v>
      </c>
      <c r="Z22" s="8">
        <v>0.15</v>
      </c>
      <c r="AA22" s="8">
        <v>0.15</v>
      </c>
      <c r="AB22" s="8">
        <v>0.15</v>
      </c>
      <c r="AC22" s="8">
        <v>0.15</v>
      </c>
      <c r="AD22" s="8">
        <v>0.15</v>
      </c>
      <c r="AE22" s="8">
        <v>0.15</v>
      </c>
      <c r="AF22" s="8">
        <v>0.15</v>
      </c>
      <c r="AG22" s="8">
        <v>0</v>
      </c>
      <c r="AH22" s="8">
        <v>0</v>
      </c>
    </row>
    <row r="23" spans="1:34" x14ac:dyDescent="0.3">
      <c r="A23" t="s">
        <v>40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</row>
    <row r="24" spans="1:34" x14ac:dyDescent="0.3">
      <c r="A24" t="s">
        <v>41</v>
      </c>
      <c r="C24" s="8">
        <v>2.42</v>
      </c>
      <c r="D24" s="8">
        <v>2.86</v>
      </c>
      <c r="E24" s="8">
        <v>3.49</v>
      </c>
      <c r="F24" s="8">
        <v>4.1900000000000004</v>
      </c>
      <c r="G24" s="8">
        <v>4.8899999999999997</v>
      </c>
      <c r="H24" s="8">
        <v>5.59</v>
      </c>
      <c r="I24" s="8">
        <v>6.29</v>
      </c>
      <c r="J24" s="8">
        <v>6.99</v>
      </c>
      <c r="K24" s="8">
        <v>7.69</v>
      </c>
      <c r="L24" s="8">
        <v>8.39</v>
      </c>
      <c r="M24" s="8">
        <v>9</v>
      </c>
      <c r="N24" s="8">
        <v>9</v>
      </c>
      <c r="O24" s="8">
        <v>9.75</v>
      </c>
      <c r="P24" s="8">
        <v>10.5</v>
      </c>
      <c r="Q24" s="8">
        <v>11.25</v>
      </c>
      <c r="R24" s="8">
        <v>12</v>
      </c>
      <c r="S24" s="8">
        <v>12.75</v>
      </c>
      <c r="T24" s="8">
        <v>13.5</v>
      </c>
      <c r="U24" s="8">
        <v>14.25</v>
      </c>
      <c r="V24" s="8">
        <v>15</v>
      </c>
      <c r="W24" s="8">
        <v>15.75</v>
      </c>
      <c r="X24" s="8">
        <v>16.5</v>
      </c>
      <c r="Y24" s="8">
        <v>17.25</v>
      </c>
      <c r="Z24" s="8">
        <v>18</v>
      </c>
      <c r="AA24" s="8">
        <v>18.75</v>
      </c>
      <c r="AB24" s="8">
        <v>19.5</v>
      </c>
      <c r="AC24" s="8">
        <v>20.25</v>
      </c>
      <c r="AD24" s="8">
        <v>21</v>
      </c>
      <c r="AE24" s="8">
        <v>21.75</v>
      </c>
      <c r="AF24" s="8">
        <v>22.5</v>
      </c>
      <c r="AG24" s="8">
        <v>20.83</v>
      </c>
      <c r="AH24" s="8">
        <v>21.14</v>
      </c>
    </row>
    <row r="25" spans="1:34" x14ac:dyDescent="0.3">
      <c r="A25" t="s">
        <v>42</v>
      </c>
      <c r="C25" s="8">
        <v>0.41</v>
      </c>
      <c r="D25" s="8">
        <v>0.43</v>
      </c>
      <c r="E25" s="8">
        <v>0.47</v>
      </c>
      <c r="F25" s="8">
        <v>0.72</v>
      </c>
      <c r="G25" s="8">
        <v>0.97</v>
      </c>
      <c r="H25" s="8">
        <v>1.22</v>
      </c>
      <c r="I25" s="8">
        <v>1.47</v>
      </c>
      <c r="J25" s="8">
        <v>1.72</v>
      </c>
      <c r="K25" s="8">
        <v>1.97</v>
      </c>
      <c r="L25" s="8">
        <v>2.2200000000000002</v>
      </c>
      <c r="M25" s="8">
        <v>2.4700000000000002</v>
      </c>
      <c r="N25" s="8">
        <v>2.72</v>
      </c>
      <c r="O25" s="8">
        <v>2.82</v>
      </c>
      <c r="P25" s="8">
        <v>2.92</v>
      </c>
      <c r="Q25" s="8">
        <v>3.02</v>
      </c>
      <c r="R25" s="8">
        <v>3.12</v>
      </c>
      <c r="S25" s="8">
        <v>3.22</v>
      </c>
      <c r="T25" s="8">
        <v>3.32</v>
      </c>
      <c r="U25" s="8">
        <v>3.42</v>
      </c>
      <c r="V25" s="8">
        <v>3.52</v>
      </c>
      <c r="W25" s="8">
        <v>3.62</v>
      </c>
      <c r="X25" s="8">
        <v>3.72</v>
      </c>
      <c r="Y25" s="8">
        <v>3.82</v>
      </c>
      <c r="Z25" s="8">
        <v>3.92</v>
      </c>
      <c r="AA25" s="8">
        <v>4</v>
      </c>
      <c r="AB25" s="8">
        <v>4</v>
      </c>
      <c r="AC25" s="8">
        <v>4</v>
      </c>
      <c r="AD25" s="8">
        <v>4</v>
      </c>
      <c r="AE25" s="8">
        <v>4</v>
      </c>
      <c r="AF25" s="8">
        <v>4</v>
      </c>
      <c r="AG25" s="8">
        <v>3.69</v>
      </c>
      <c r="AH25" s="8">
        <v>3.77</v>
      </c>
    </row>
    <row r="26" spans="1:34" x14ac:dyDescent="0.3">
      <c r="A26" t="s">
        <v>43</v>
      </c>
      <c r="C26" s="8">
        <v>3.61</v>
      </c>
      <c r="D26" s="8">
        <v>4.12</v>
      </c>
      <c r="E26" s="8">
        <v>4.3899999999999997</v>
      </c>
      <c r="F26" s="8">
        <v>5.24</v>
      </c>
      <c r="G26" s="8">
        <v>6.09</v>
      </c>
      <c r="H26" s="8">
        <v>6.94</v>
      </c>
      <c r="I26" s="8">
        <v>7.79</v>
      </c>
      <c r="J26" s="8">
        <v>8.64</v>
      </c>
      <c r="K26" s="8">
        <v>9.49</v>
      </c>
      <c r="L26" s="8">
        <v>10.34</v>
      </c>
      <c r="M26" s="8">
        <v>11.19</v>
      </c>
      <c r="N26" s="8">
        <v>12</v>
      </c>
      <c r="O26" s="8">
        <v>12.85</v>
      </c>
      <c r="P26" s="8">
        <v>13.7</v>
      </c>
      <c r="Q26" s="8">
        <v>14.55</v>
      </c>
      <c r="R26" s="8">
        <v>15.4</v>
      </c>
      <c r="S26" s="8">
        <v>16.25</v>
      </c>
      <c r="T26" s="8">
        <v>17.100000000000001</v>
      </c>
      <c r="U26" s="8">
        <v>17.95</v>
      </c>
      <c r="V26" s="8">
        <v>18.545179367890299</v>
      </c>
      <c r="W26" s="8">
        <v>18.545179367890299</v>
      </c>
      <c r="X26" s="8">
        <v>18.545179367890299</v>
      </c>
      <c r="Y26" s="8">
        <v>18.545179367890299</v>
      </c>
      <c r="Z26" s="8">
        <v>18.545179367890299</v>
      </c>
      <c r="AA26" s="8">
        <v>18.545179367890299</v>
      </c>
      <c r="AB26" s="8">
        <v>18.545179367890299</v>
      </c>
      <c r="AC26" s="8">
        <v>18.545179367890299</v>
      </c>
      <c r="AD26" s="8">
        <v>18.545179367890299</v>
      </c>
      <c r="AE26" s="8">
        <v>18.545179367890299</v>
      </c>
      <c r="AF26" s="8">
        <v>18.545179367890299</v>
      </c>
      <c r="AG26" s="8">
        <v>15.435179367890299</v>
      </c>
      <c r="AH26" s="8">
        <v>15.4251793678903</v>
      </c>
    </row>
    <row r="27" spans="1:34" x14ac:dyDescent="0.3">
      <c r="A27" t="s">
        <v>44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0.35</v>
      </c>
      <c r="O27" s="8">
        <v>0.499999999999999</v>
      </c>
      <c r="P27" s="8">
        <v>0.749999999999999</v>
      </c>
      <c r="Q27" s="8">
        <v>0.999999999999999</v>
      </c>
      <c r="R27" s="8">
        <v>1.25</v>
      </c>
      <c r="S27" s="8">
        <v>1.5</v>
      </c>
      <c r="T27" s="8">
        <v>1.75</v>
      </c>
      <c r="U27" s="8">
        <v>2</v>
      </c>
      <c r="V27" s="8">
        <v>2.25</v>
      </c>
      <c r="W27" s="8">
        <v>2.5</v>
      </c>
      <c r="X27" s="8">
        <v>2.75</v>
      </c>
      <c r="Y27" s="8">
        <v>3</v>
      </c>
      <c r="Z27" s="8">
        <v>3</v>
      </c>
      <c r="AA27" s="8">
        <v>3</v>
      </c>
      <c r="AB27" s="8">
        <v>3</v>
      </c>
      <c r="AC27" s="8">
        <v>3</v>
      </c>
      <c r="AD27" s="8">
        <v>3</v>
      </c>
      <c r="AE27" s="8">
        <v>3</v>
      </c>
      <c r="AF27" s="8">
        <v>3</v>
      </c>
      <c r="AG27" s="8">
        <v>3</v>
      </c>
      <c r="AH27" s="8">
        <v>3</v>
      </c>
    </row>
    <row r="28" spans="1:34" x14ac:dyDescent="0.3">
      <c r="A28" t="s">
        <v>45</v>
      </c>
      <c r="C28" s="8">
        <v>99.465987126789898</v>
      </c>
      <c r="D28" s="8">
        <v>101.133753440202</v>
      </c>
      <c r="E28" s="8">
        <v>101.133753440202</v>
      </c>
      <c r="F28" s="8">
        <v>101.133753440202</v>
      </c>
      <c r="G28" s="8">
        <v>101.133753440202</v>
      </c>
      <c r="H28" s="8">
        <v>101.133753440202</v>
      </c>
      <c r="I28" s="8">
        <v>101.133753440202</v>
      </c>
      <c r="J28" s="8">
        <v>101.133753440202</v>
      </c>
      <c r="K28" s="8">
        <v>101.133753440202</v>
      </c>
      <c r="L28" s="8">
        <v>101.133753440202</v>
      </c>
      <c r="M28" s="8">
        <v>101.133753440202</v>
      </c>
      <c r="N28" s="8">
        <v>101.133753440202</v>
      </c>
      <c r="O28" s="8">
        <v>101.133753440202</v>
      </c>
      <c r="P28" s="8">
        <v>101.133753440202</v>
      </c>
      <c r="Q28" s="8">
        <v>101.133753440202</v>
      </c>
      <c r="R28" s="8">
        <v>101.133753440202</v>
      </c>
      <c r="S28" s="8">
        <v>101.133753440202</v>
      </c>
      <c r="T28" s="8">
        <v>101.133753440202</v>
      </c>
      <c r="U28" s="8">
        <v>101.133753440202</v>
      </c>
      <c r="V28" s="8">
        <v>101.133753440202</v>
      </c>
      <c r="W28" s="8">
        <v>101.133753440202</v>
      </c>
      <c r="X28" s="8">
        <v>101.133753440202</v>
      </c>
      <c r="Y28" s="8">
        <v>101.133753440202</v>
      </c>
      <c r="Z28" s="8">
        <v>101.133753440202</v>
      </c>
      <c r="AA28" s="8">
        <v>101.133753440202</v>
      </c>
      <c r="AB28" s="8">
        <v>101.133753440202</v>
      </c>
      <c r="AC28" s="8">
        <v>101.133753440202</v>
      </c>
      <c r="AD28" s="8">
        <v>101.133753440202</v>
      </c>
      <c r="AE28" s="8">
        <v>101.133753440202</v>
      </c>
      <c r="AF28" s="8">
        <v>101.133753440202</v>
      </c>
      <c r="AG28" s="8">
        <v>101.133753440202</v>
      </c>
      <c r="AH28" s="8">
        <v>101.133753440202</v>
      </c>
    </row>
    <row r="29" spans="1:34" x14ac:dyDescent="0.3">
      <c r="A29" t="s">
        <v>92</v>
      </c>
      <c r="C29" s="8">
        <v>0.23400000000000001</v>
      </c>
      <c r="D29" s="8">
        <v>0.23599999999999999</v>
      </c>
      <c r="E29" s="8">
        <v>0.23799999999999999</v>
      </c>
      <c r="F29" s="8">
        <v>0.23799999999999999</v>
      </c>
      <c r="G29" s="8">
        <v>0.23799999999999999</v>
      </c>
      <c r="H29" s="8">
        <v>0.23799999999999999</v>
      </c>
      <c r="I29" s="8">
        <v>0.23799999999999999</v>
      </c>
      <c r="J29" s="8">
        <v>0.23799999999999999</v>
      </c>
      <c r="K29" s="8">
        <v>0.23799999999999999</v>
      </c>
      <c r="L29" s="8">
        <v>0.23799999999999999</v>
      </c>
      <c r="M29" s="8">
        <v>0.23799999999999999</v>
      </c>
      <c r="N29" s="8">
        <v>0.23799999999999999</v>
      </c>
      <c r="O29" s="8">
        <v>0.23799999999999999</v>
      </c>
      <c r="P29" s="8">
        <v>0.23799999999999999</v>
      </c>
      <c r="Q29" s="8">
        <v>0.23799999999999999</v>
      </c>
      <c r="R29" s="8">
        <v>0.23799999999999999</v>
      </c>
      <c r="S29" s="8">
        <v>0.23799999999999999</v>
      </c>
      <c r="T29" s="8">
        <v>0.23799999999999999</v>
      </c>
      <c r="U29" s="8">
        <v>0.23799999999999999</v>
      </c>
      <c r="V29" s="8">
        <v>0.23799999999999999</v>
      </c>
      <c r="W29" s="8">
        <v>0.23799999999999999</v>
      </c>
      <c r="X29" s="8">
        <v>0.23799999999999999</v>
      </c>
      <c r="Y29" s="8">
        <v>0.23799999999999999</v>
      </c>
      <c r="Z29" s="8">
        <v>0.23799999999999999</v>
      </c>
      <c r="AA29" s="8">
        <v>0.23799999999999999</v>
      </c>
      <c r="AB29" s="8">
        <v>0.23799999999999999</v>
      </c>
      <c r="AC29" s="8">
        <v>0.23799999999999999</v>
      </c>
      <c r="AD29" s="8">
        <v>0.23799999999999999</v>
      </c>
      <c r="AE29" s="8">
        <v>0.23799999999999999</v>
      </c>
      <c r="AF29" s="8">
        <v>0.23799999999999999</v>
      </c>
      <c r="AG29" s="8">
        <v>0.23799999999999999</v>
      </c>
      <c r="AH29" s="8">
        <v>0.23799999999999999</v>
      </c>
    </row>
    <row r="30" spans="1:34" x14ac:dyDescent="0.3">
      <c r="A30" t="s">
        <v>46</v>
      </c>
      <c r="C30" s="8">
        <v>0.50505050505050497</v>
      </c>
      <c r="D30" s="8">
        <v>0.50505050505050497</v>
      </c>
      <c r="E30" s="8">
        <v>0.50505050505050497</v>
      </c>
      <c r="F30" s="8">
        <v>0.50505050505050497</v>
      </c>
      <c r="G30" s="8">
        <v>0.50505050505050497</v>
      </c>
      <c r="H30" s="8">
        <v>0.50505050505050497</v>
      </c>
      <c r="I30" s="8">
        <v>0.50505050505050497</v>
      </c>
      <c r="J30" s="8">
        <v>0.55555555555555503</v>
      </c>
      <c r="K30" s="8">
        <v>0.55555555555555503</v>
      </c>
      <c r="L30" s="8">
        <v>0.55555555555555503</v>
      </c>
      <c r="M30" s="8">
        <v>0.55555555555555503</v>
      </c>
      <c r="N30" s="8">
        <v>0.81081081081081097</v>
      </c>
      <c r="O30" s="8">
        <v>0.81081081081081097</v>
      </c>
      <c r="P30" s="8">
        <v>0.81081081081081097</v>
      </c>
      <c r="Q30" s="8">
        <v>0.83333333333333304</v>
      </c>
      <c r="R30" s="8">
        <v>0.85714285714285698</v>
      </c>
      <c r="S30" s="8">
        <v>0.85714285714285698</v>
      </c>
      <c r="T30" s="8">
        <v>0.85714285714285698</v>
      </c>
      <c r="U30" s="8">
        <v>0.85714285714285698</v>
      </c>
      <c r="V30" s="8">
        <v>0.85714285714285698</v>
      </c>
      <c r="W30" s="8">
        <v>0.85714285714285698</v>
      </c>
      <c r="X30" s="8">
        <v>0.85714285714285698</v>
      </c>
      <c r="Y30" s="8">
        <v>0.85714285714285698</v>
      </c>
      <c r="Z30" s="8">
        <v>0.85714285714285698</v>
      </c>
      <c r="AA30" s="8">
        <v>0.85714285714285698</v>
      </c>
      <c r="AB30" s="8">
        <v>0.85714285714285698</v>
      </c>
      <c r="AC30" s="8">
        <v>0.85714285714285698</v>
      </c>
      <c r="AD30" s="8">
        <v>0.85714285714285698</v>
      </c>
      <c r="AE30" s="8">
        <v>0.85714285714285698</v>
      </c>
      <c r="AF30" s="8">
        <v>0.85714285714285698</v>
      </c>
      <c r="AG30" s="8">
        <v>0.85714285714285698</v>
      </c>
      <c r="AH30" s="8">
        <v>0.85714285714285698</v>
      </c>
    </row>
    <row r="31" spans="1:34" x14ac:dyDescent="0.3">
      <c r="A31" t="s">
        <v>47</v>
      </c>
      <c r="C31" s="8">
        <v>7.1717171717171704</v>
      </c>
      <c r="D31" s="8">
        <v>7.1717171717171704</v>
      </c>
      <c r="E31" s="8">
        <v>7.1717171717171704</v>
      </c>
      <c r="F31" s="8">
        <v>7.1717171717171704</v>
      </c>
      <c r="G31" s="8">
        <v>7.1717171717171704</v>
      </c>
      <c r="H31" s="8">
        <v>7.1717171717171704</v>
      </c>
      <c r="I31" s="8">
        <v>7.1717171717171704</v>
      </c>
      <c r="J31" s="8">
        <v>7.1717171717171704</v>
      </c>
      <c r="K31" s="8">
        <v>7.1717171717171704</v>
      </c>
      <c r="L31" s="8">
        <v>7.1717171717171704</v>
      </c>
      <c r="M31" s="8">
        <v>7.1717171717171704</v>
      </c>
      <c r="N31" s="8">
        <v>7.1717171717171704</v>
      </c>
      <c r="O31" s="8">
        <v>7.1717171717171704</v>
      </c>
      <c r="P31" s="8">
        <v>7.1717171717171704</v>
      </c>
      <c r="Q31" s="8">
        <v>7.1717171717171704</v>
      </c>
      <c r="R31" s="8">
        <v>7.1717171717171704</v>
      </c>
      <c r="S31" s="8">
        <v>7.1717171717171704</v>
      </c>
      <c r="T31" s="8">
        <v>7.1717171717171704</v>
      </c>
      <c r="U31" s="8">
        <v>7.1717171717171704</v>
      </c>
      <c r="V31" s="8">
        <v>7.1717171717171704</v>
      </c>
      <c r="W31" s="8">
        <v>7.1717171717171704</v>
      </c>
      <c r="X31" s="8">
        <v>7.1717171717171704</v>
      </c>
      <c r="Y31" s="8">
        <v>7.1717171717171704</v>
      </c>
      <c r="Z31" s="8">
        <v>7.1717171717171704</v>
      </c>
      <c r="AA31" s="8">
        <v>7.1717171717171704</v>
      </c>
      <c r="AB31" s="8">
        <v>7.1717171717171704</v>
      </c>
      <c r="AC31" s="8">
        <v>7.1717171717171704</v>
      </c>
      <c r="AD31" s="8">
        <v>7.1717171717171704</v>
      </c>
      <c r="AE31" s="8">
        <v>7.1717171717171704</v>
      </c>
      <c r="AF31" s="8">
        <v>7.1717171717171704</v>
      </c>
      <c r="AG31" s="8">
        <v>7.1717171717171704</v>
      </c>
      <c r="AH31" s="8">
        <v>7.1717171717171704</v>
      </c>
    </row>
    <row r="32" spans="1:34" x14ac:dyDescent="0.3">
      <c r="A32" t="s">
        <v>93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</row>
    <row r="33" spans="1:34" x14ac:dyDescent="0.3">
      <c r="A33" t="s">
        <v>48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</row>
    <row r="35" spans="1:34" x14ac:dyDescent="0.3">
      <c r="A35" s="1"/>
      <c r="C35" s="6">
        <v>2019</v>
      </c>
      <c r="D35" s="6">
        <v>2020</v>
      </c>
      <c r="E35" s="6">
        <v>2021</v>
      </c>
      <c r="F35" s="6">
        <v>2022</v>
      </c>
      <c r="G35" s="6">
        <v>2023</v>
      </c>
      <c r="H35" s="6">
        <v>2024</v>
      </c>
      <c r="I35" s="6">
        <v>2025</v>
      </c>
      <c r="J35" s="6">
        <v>2026</v>
      </c>
      <c r="K35" s="6">
        <v>2027</v>
      </c>
      <c r="L35" s="6">
        <v>2028</v>
      </c>
      <c r="M35" s="6">
        <v>2029</v>
      </c>
      <c r="N35" s="6">
        <v>2030</v>
      </c>
      <c r="O35" s="6">
        <v>2031</v>
      </c>
      <c r="P35" s="6">
        <v>2032</v>
      </c>
      <c r="Q35" s="6">
        <v>2033</v>
      </c>
      <c r="R35" s="6">
        <v>2034</v>
      </c>
      <c r="S35" s="6">
        <v>2035</v>
      </c>
      <c r="T35" s="6">
        <v>2036</v>
      </c>
      <c r="U35" s="6">
        <v>2037</v>
      </c>
      <c r="V35" s="6">
        <v>2038</v>
      </c>
      <c r="W35" s="6">
        <v>2039</v>
      </c>
      <c r="X35" s="6">
        <v>2040</v>
      </c>
      <c r="Y35" s="6">
        <v>2041</v>
      </c>
      <c r="Z35" s="6">
        <v>2042</v>
      </c>
      <c r="AA35" s="6">
        <v>2043</v>
      </c>
      <c r="AB35" s="6">
        <v>2044</v>
      </c>
      <c r="AC35" s="6">
        <v>2045</v>
      </c>
      <c r="AD35" s="6">
        <v>2046</v>
      </c>
      <c r="AE35" s="6">
        <v>2047</v>
      </c>
      <c r="AF35" s="6">
        <v>2048</v>
      </c>
      <c r="AG35" s="6">
        <v>2049</v>
      </c>
      <c r="AH35" s="6">
        <v>2050</v>
      </c>
    </row>
    <row r="36" spans="1:34" x14ac:dyDescent="0.3">
      <c r="A36" s="1" t="s">
        <v>110</v>
      </c>
      <c r="B36" s="1" t="s">
        <v>126</v>
      </c>
      <c r="C36" s="7">
        <f>SUM(C4:C5)</f>
        <v>0</v>
      </c>
      <c r="D36" s="7">
        <f t="shared" ref="D36:AH36" si="0">SUM(D4:D5)</f>
        <v>0</v>
      </c>
      <c r="E36" s="7">
        <f t="shared" si="0"/>
        <v>0</v>
      </c>
      <c r="F36" s="7">
        <f t="shared" si="0"/>
        <v>0</v>
      </c>
      <c r="G36" s="7">
        <f t="shared" si="0"/>
        <v>0</v>
      </c>
      <c r="H36" s="7">
        <f t="shared" si="0"/>
        <v>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7">
        <f t="shared" si="0"/>
        <v>0</v>
      </c>
      <c r="O36" s="7">
        <f t="shared" si="0"/>
        <v>0</v>
      </c>
      <c r="P36" s="7">
        <f t="shared" si="0"/>
        <v>0</v>
      </c>
      <c r="Q36" s="7">
        <f t="shared" si="0"/>
        <v>0</v>
      </c>
      <c r="R36" s="7">
        <f t="shared" si="0"/>
        <v>0</v>
      </c>
      <c r="S36" s="7">
        <f t="shared" si="0"/>
        <v>0.2</v>
      </c>
      <c r="T36" s="7">
        <f t="shared" si="0"/>
        <v>0.2</v>
      </c>
      <c r="U36" s="7">
        <f t="shared" si="0"/>
        <v>0.2</v>
      </c>
      <c r="V36" s="7">
        <f t="shared" si="0"/>
        <v>0.2</v>
      </c>
      <c r="W36" s="7">
        <f t="shared" si="0"/>
        <v>0.2</v>
      </c>
      <c r="X36" s="7">
        <f t="shared" si="0"/>
        <v>0.2</v>
      </c>
      <c r="Y36" s="7">
        <f t="shared" si="0"/>
        <v>0.2</v>
      </c>
      <c r="Z36" s="7">
        <f t="shared" si="0"/>
        <v>0.2</v>
      </c>
      <c r="AA36" s="7">
        <f t="shared" si="0"/>
        <v>0.2</v>
      </c>
      <c r="AB36" s="7">
        <f t="shared" si="0"/>
        <v>0.2</v>
      </c>
      <c r="AC36" s="7">
        <f t="shared" si="0"/>
        <v>0.2</v>
      </c>
      <c r="AD36" s="7">
        <f t="shared" si="0"/>
        <v>0.43946766937405501</v>
      </c>
      <c r="AE36" s="7">
        <f t="shared" si="0"/>
        <v>0.43946766937405501</v>
      </c>
      <c r="AF36" s="7">
        <f t="shared" si="0"/>
        <v>0.43946766937405402</v>
      </c>
      <c r="AG36" s="7">
        <f t="shared" si="0"/>
        <v>0.68946766937405501</v>
      </c>
      <c r="AH36" s="7">
        <f t="shared" si="0"/>
        <v>0.7</v>
      </c>
    </row>
    <row r="37" spans="1:34" x14ac:dyDescent="0.3">
      <c r="A37" s="1" t="s">
        <v>111</v>
      </c>
      <c r="B37" s="1" t="s">
        <v>127</v>
      </c>
      <c r="C37" s="7">
        <f>C13</f>
        <v>0.08</v>
      </c>
      <c r="D37" s="7">
        <f t="shared" ref="D37:AH37" si="1">D13</f>
        <v>0.09</v>
      </c>
      <c r="E37" s="7">
        <f t="shared" si="1"/>
        <v>0.1</v>
      </c>
      <c r="F37" s="7">
        <f t="shared" si="1"/>
        <v>0.3</v>
      </c>
      <c r="G37" s="7">
        <f t="shared" si="1"/>
        <v>0.5</v>
      </c>
      <c r="H37" s="7">
        <f t="shared" si="1"/>
        <v>0.7</v>
      </c>
      <c r="I37" s="7">
        <f t="shared" si="1"/>
        <v>0.7</v>
      </c>
      <c r="J37" s="7">
        <f t="shared" si="1"/>
        <v>0.7</v>
      </c>
      <c r="K37" s="7">
        <f t="shared" si="1"/>
        <v>0.7</v>
      </c>
      <c r="L37" s="7">
        <f t="shared" si="1"/>
        <v>0.7</v>
      </c>
      <c r="M37" s="7">
        <f t="shared" si="1"/>
        <v>0.7</v>
      </c>
      <c r="N37" s="7">
        <f t="shared" si="1"/>
        <v>0.7</v>
      </c>
      <c r="O37" s="7">
        <f t="shared" si="1"/>
        <v>0.7</v>
      </c>
      <c r="P37" s="7">
        <f t="shared" si="1"/>
        <v>0.7</v>
      </c>
      <c r="Q37" s="7">
        <f t="shared" si="1"/>
        <v>0.89054661713809902</v>
      </c>
      <c r="R37" s="7">
        <f t="shared" si="1"/>
        <v>1.0905466171381</v>
      </c>
      <c r="S37" s="7">
        <f t="shared" si="1"/>
        <v>1.2905466171380999</v>
      </c>
      <c r="T37" s="7">
        <f t="shared" si="1"/>
        <v>1.2905466171380999</v>
      </c>
      <c r="U37" s="7">
        <f t="shared" si="1"/>
        <v>1.2905466171380999</v>
      </c>
      <c r="V37" s="7">
        <f t="shared" si="1"/>
        <v>1.2905466171380999</v>
      </c>
      <c r="W37" s="7">
        <f t="shared" si="1"/>
        <v>1.2905466171380999</v>
      </c>
      <c r="X37" s="7">
        <f t="shared" si="1"/>
        <v>1.2905466171380999</v>
      </c>
      <c r="Y37" s="7">
        <f t="shared" si="1"/>
        <v>1.2905466171380999</v>
      </c>
      <c r="Z37" s="7">
        <f t="shared" si="1"/>
        <v>1.2905466171380999</v>
      </c>
      <c r="AA37" s="7">
        <f t="shared" si="1"/>
        <v>1.2905466171380999</v>
      </c>
      <c r="AB37" s="7">
        <f t="shared" si="1"/>
        <v>1.2905466171380999</v>
      </c>
      <c r="AC37" s="7">
        <f t="shared" si="1"/>
        <v>1.2905466171380999</v>
      </c>
      <c r="AD37" s="7">
        <f t="shared" si="1"/>
        <v>1.2905466171380999</v>
      </c>
      <c r="AE37" s="7">
        <f t="shared" si="1"/>
        <v>1.2905466171380999</v>
      </c>
      <c r="AF37" s="7">
        <f t="shared" si="1"/>
        <v>1.2905466171380999</v>
      </c>
      <c r="AG37" s="7">
        <f t="shared" si="1"/>
        <v>1.2905466171380999</v>
      </c>
      <c r="AH37" s="7">
        <f t="shared" si="1"/>
        <v>1.3211669209638599</v>
      </c>
    </row>
    <row r="38" spans="1:34" x14ac:dyDescent="0.3">
      <c r="A38" s="1" t="s">
        <v>112</v>
      </c>
      <c r="B38" s="1" t="s">
        <v>128</v>
      </c>
      <c r="C38" s="7">
        <f>C14+C15</f>
        <v>3.9</v>
      </c>
      <c r="D38" s="7">
        <f t="shared" ref="D38:AH38" si="2">D14+D15</f>
        <v>3.9</v>
      </c>
      <c r="E38" s="7">
        <f t="shared" si="2"/>
        <v>2.82</v>
      </c>
      <c r="F38" s="7">
        <f t="shared" si="2"/>
        <v>2.82</v>
      </c>
      <c r="G38" s="7">
        <f t="shared" si="2"/>
        <v>3.5199999999999996</v>
      </c>
      <c r="H38" s="7">
        <f t="shared" si="2"/>
        <v>0.7</v>
      </c>
      <c r="I38" s="7">
        <f t="shared" si="2"/>
        <v>0.7</v>
      </c>
      <c r="J38" s="7">
        <f t="shared" si="2"/>
        <v>0.7</v>
      </c>
      <c r="K38" s="7">
        <f t="shared" si="2"/>
        <v>0.7</v>
      </c>
      <c r="L38" s="7">
        <f t="shared" si="2"/>
        <v>0.7</v>
      </c>
      <c r="M38" s="7">
        <f t="shared" si="2"/>
        <v>0</v>
      </c>
      <c r="N38" s="7">
        <f t="shared" si="2"/>
        <v>0</v>
      </c>
      <c r="O38" s="7">
        <f t="shared" si="2"/>
        <v>0</v>
      </c>
      <c r="P38" s="7">
        <f t="shared" si="2"/>
        <v>0</v>
      </c>
      <c r="Q38" s="7">
        <f t="shared" si="2"/>
        <v>0</v>
      </c>
      <c r="R38" s="7">
        <f t="shared" si="2"/>
        <v>0</v>
      </c>
      <c r="S38" s="7">
        <f t="shared" si="2"/>
        <v>0</v>
      </c>
      <c r="T38" s="7">
        <f t="shared" si="2"/>
        <v>0</v>
      </c>
      <c r="U38" s="7">
        <f t="shared" si="2"/>
        <v>0</v>
      </c>
      <c r="V38" s="7">
        <f t="shared" si="2"/>
        <v>0</v>
      </c>
      <c r="W38" s="7">
        <f t="shared" si="2"/>
        <v>0</v>
      </c>
      <c r="X38" s="7">
        <f t="shared" si="2"/>
        <v>0</v>
      </c>
      <c r="Y38" s="7">
        <f t="shared" si="2"/>
        <v>0</v>
      </c>
      <c r="Z38" s="7">
        <f t="shared" si="2"/>
        <v>0</v>
      </c>
      <c r="AA38" s="7">
        <f t="shared" si="2"/>
        <v>0</v>
      </c>
      <c r="AB38" s="7">
        <f t="shared" si="2"/>
        <v>0</v>
      </c>
      <c r="AC38" s="7">
        <f t="shared" si="2"/>
        <v>0</v>
      </c>
      <c r="AD38" s="7">
        <f t="shared" si="2"/>
        <v>0</v>
      </c>
      <c r="AE38" s="7">
        <f t="shared" si="2"/>
        <v>0</v>
      </c>
      <c r="AF38" s="7">
        <f t="shared" si="2"/>
        <v>0</v>
      </c>
      <c r="AG38" s="7">
        <f t="shared" si="2"/>
        <v>0</v>
      </c>
      <c r="AH38" s="7">
        <f t="shared" si="2"/>
        <v>0</v>
      </c>
    </row>
    <row r="39" spans="1:34" x14ac:dyDescent="0.3">
      <c r="A39" s="1" t="s">
        <v>113</v>
      </c>
      <c r="B39" s="1" t="s">
        <v>129</v>
      </c>
      <c r="C39" s="7">
        <f>C17</f>
        <v>1.76</v>
      </c>
      <c r="D39" s="7">
        <f t="shared" ref="D39:AH39" si="3">D17</f>
        <v>1.76</v>
      </c>
      <c r="E39" s="7">
        <f t="shared" si="3"/>
        <v>1.76</v>
      </c>
      <c r="F39" s="7">
        <f t="shared" si="3"/>
        <v>1.76</v>
      </c>
      <c r="G39" s="7">
        <f t="shared" si="3"/>
        <v>1</v>
      </c>
      <c r="H39" s="7">
        <f t="shared" si="3"/>
        <v>1</v>
      </c>
      <c r="I39" s="7">
        <f t="shared" si="3"/>
        <v>1</v>
      </c>
      <c r="J39" s="7">
        <f t="shared" si="3"/>
        <v>1</v>
      </c>
      <c r="K39" s="7">
        <f t="shared" si="3"/>
        <v>1</v>
      </c>
      <c r="L39" s="7">
        <f t="shared" si="3"/>
        <v>1</v>
      </c>
      <c r="M39" s="7">
        <f t="shared" si="3"/>
        <v>1</v>
      </c>
      <c r="N39" s="7">
        <f t="shared" si="3"/>
        <v>1</v>
      </c>
      <c r="O39" s="7">
        <f t="shared" si="3"/>
        <v>0</v>
      </c>
      <c r="P39" s="7">
        <f t="shared" si="3"/>
        <v>0</v>
      </c>
      <c r="Q39" s="7">
        <f t="shared" si="3"/>
        <v>0</v>
      </c>
      <c r="R39" s="7">
        <f t="shared" si="3"/>
        <v>0</v>
      </c>
      <c r="S39" s="7">
        <f t="shared" si="3"/>
        <v>0</v>
      </c>
      <c r="T39" s="7">
        <f t="shared" si="3"/>
        <v>0</v>
      </c>
      <c r="U39" s="7">
        <f t="shared" si="3"/>
        <v>0</v>
      </c>
      <c r="V39" s="7">
        <f t="shared" si="3"/>
        <v>0</v>
      </c>
      <c r="W39" s="7">
        <f t="shared" si="3"/>
        <v>0</v>
      </c>
      <c r="X39" s="7">
        <f t="shared" si="3"/>
        <v>0</v>
      </c>
      <c r="Y39" s="7">
        <f t="shared" si="3"/>
        <v>0</v>
      </c>
      <c r="Z39" s="7">
        <f t="shared" si="3"/>
        <v>0</v>
      </c>
      <c r="AA39" s="7">
        <f t="shared" si="3"/>
        <v>0</v>
      </c>
      <c r="AB39" s="7">
        <f t="shared" si="3"/>
        <v>0</v>
      </c>
      <c r="AC39" s="7">
        <f t="shared" si="3"/>
        <v>0</v>
      </c>
      <c r="AD39" s="7">
        <f t="shared" si="3"/>
        <v>0</v>
      </c>
      <c r="AE39" s="7">
        <f t="shared" si="3"/>
        <v>0</v>
      </c>
      <c r="AF39" s="7">
        <f t="shared" si="3"/>
        <v>0</v>
      </c>
      <c r="AG39" s="7">
        <f t="shared" si="3"/>
        <v>0</v>
      </c>
      <c r="AH39" s="7">
        <f t="shared" si="3"/>
        <v>0</v>
      </c>
    </row>
    <row r="40" spans="1:34" x14ac:dyDescent="0.3">
      <c r="A40" s="1" t="s">
        <v>114</v>
      </c>
      <c r="B40" s="1" t="s">
        <v>130</v>
      </c>
      <c r="C40" s="7">
        <f>SUM(C18:C20)</f>
        <v>3.41</v>
      </c>
      <c r="D40" s="7">
        <f t="shared" ref="D40:AH40" si="4">SUM(D18:D20)</f>
        <v>3.42</v>
      </c>
      <c r="E40" s="7">
        <f t="shared" si="4"/>
        <v>3.43</v>
      </c>
      <c r="F40" s="7">
        <f t="shared" si="4"/>
        <v>3.43</v>
      </c>
      <c r="G40" s="7">
        <f t="shared" si="4"/>
        <v>3.43</v>
      </c>
      <c r="H40" s="7">
        <f t="shared" si="4"/>
        <v>3.43</v>
      </c>
      <c r="I40" s="7">
        <f t="shared" si="4"/>
        <v>3.43</v>
      </c>
      <c r="J40" s="7">
        <f t="shared" si="4"/>
        <v>3.43</v>
      </c>
      <c r="K40" s="7">
        <f t="shared" si="4"/>
        <v>3.43</v>
      </c>
      <c r="L40" s="7">
        <f t="shared" si="4"/>
        <v>3.43</v>
      </c>
      <c r="M40" s="7">
        <f t="shared" si="4"/>
        <v>3.43</v>
      </c>
      <c r="N40" s="7">
        <f t="shared" si="4"/>
        <v>3.43</v>
      </c>
      <c r="O40" s="7">
        <f t="shared" si="4"/>
        <v>3.43</v>
      </c>
      <c r="P40" s="7">
        <f t="shared" si="4"/>
        <v>3.43</v>
      </c>
      <c r="Q40" s="7">
        <f t="shared" si="4"/>
        <v>3.43</v>
      </c>
      <c r="R40" s="7">
        <f t="shared" si="4"/>
        <v>3.43</v>
      </c>
      <c r="S40" s="7">
        <f t="shared" si="4"/>
        <v>3.43</v>
      </c>
      <c r="T40" s="7">
        <f t="shared" si="4"/>
        <v>3.43</v>
      </c>
      <c r="U40" s="7">
        <f t="shared" si="4"/>
        <v>3.43</v>
      </c>
      <c r="V40" s="7">
        <f t="shared" si="4"/>
        <v>3.43</v>
      </c>
      <c r="W40" s="7">
        <f t="shared" si="4"/>
        <v>3.43</v>
      </c>
      <c r="X40" s="7">
        <f t="shared" si="4"/>
        <v>3.43</v>
      </c>
      <c r="Y40" s="7">
        <f t="shared" si="4"/>
        <v>3.43</v>
      </c>
      <c r="Z40" s="7">
        <f t="shared" si="4"/>
        <v>3.43</v>
      </c>
      <c r="AA40" s="7">
        <f t="shared" si="4"/>
        <v>3.43</v>
      </c>
      <c r="AB40" s="7">
        <f t="shared" si="4"/>
        <v>3.43</v>
      </c>
      <c r="AC40" s="7">
        <f t="shared" si="4"/>
        <v>3.43</v>
      </c>
      <c r="AD40" s="7">
        <f t="shared" si="4"/>
        <v>3.43</v>
      </c>
      <c r="AE40" s="7">
        <f t="shared" si="4"/>
        <v>3.43</v>
      </c>
      <c r="AF40" s="7">
        <f t="shared" si="4"/>
        <v>3.43</v>
      </c>
      <c r="AG40" s="7">
        <f t="shared" si="4"/>
        <v>3.43</v>
      </c>
      <c r="AH40" s="7">
        <f t="shared" si="4"/>
        <v>3.43</v>
      </c>
    </row>
    <row r="41" spans="1:34" x14ac:dyDescent="0.3">
      <c r="A41" s="1" t="s">
        <v>115</v>
      </c>
      <c r="B41" s="1" t="s">
        <v>131</v>
      </c>
      <c r="C41" s="7">
        <f>SUM(C21:C22,C29)</f>
        <v>5.1340000000000003</v>
      </c>
      <c r="D41" s="7">
        <f t="shared" ref="D41:AF41" si="5">SUM(D21:D22,D29)</f>
        <v>5.4459999999999997</v>
      </c>
      <c r="E41" s="7">
        <f t="shared" si="5"/>
        <v>5.4480000000000004</v>
      </c>
      <c r="F41" s="7">
        <f t="shared" si="5"/>
        <v>5.4480000000000004</v>
      </c>
      <c r="G41" s="7">
        <f t="shared" si="5"/>
        <v>5.4480000000000004</v>
      </c>
      <c r="H41" s="7">
        <f t="shared" si="5"/>
        <v>5.4480000000000004</v>
      </c>
      <c r="I41" s="7">
        <f t="shared" si="5"/>
        <v>5.4480000000000004</v>
      </c>
      <c r="J41" s="7">
        <f t="shared" si="5"/>
        <v>5.4480000000000004</v>
      </c>
      <c r="K41" s="7">
        <f t="shared" si="5"/>
        <v>5.4480000000000004</v>
      </c>
      <c r="L41" s="7">
        <f t="shared" si="5"/>
        <v>5.4480000000000004</v>
      </c>
      <c r="M41" s="7">
        <f t="shared" si="5"/>
        <v>5.4480000000000004</v>
      </c>
      <c r="N41" s="7">
        <f t="shared" si="5"/>
        <v>5.4480000000000004</v>
      </c>
      <c r="O41" s="7">
        <f t="shared" si="5"/>
        <v>5.4480000000000004</v>
      </c>
      <c r="P41" s="7">
        <f t="shared" si="5"/>
        <v>5.4480000000000004</v>
      </c>
      <c r="Q41" s="7">
        <f t="shared" si="5"/>
        <v>5.4480000000000004</v>
      </c>
      <c r="R41" s="7">
        <f t="shared" si="5"/>
        <v>5.4480000000000004</v>
      </c>
      <c r="S41" s="7">
        <f t="shared" si="5"/>
        <v>5.4480000000000004</v>
      </c>
      <c r="T41" s="7">
        <f t="shared" si="5"/>
        <v>5.4480000000000004</v>
      </c>
      <c r="U41" s="7">
        <f t="shared" si="5"/>
        <v>5.4480000000000004</v>
      </c>
      <c r="V41" s="7">
        <f t="shared" si="5"/>
        <v>5.4480000000000004</v>
      </c>
      <c r="W41" s="7">
        <f t="shared" si="5"/>
        <v>5.4480000000000004</v>
      </c>
      <c r="X41" s="7">
        <f t="shared" si="5"/>
        <v>5.4480000000000004</v>
      </c>
      <c r="Y41" s="7">
        <f t="shared" si="5"/>
        <v>5.4480000000000004</v>
      </c>
      <c r="Z41" s="7">
        <f t="shared" si="5"/>
        <v>5.4480000000000004</v>
      </c>
      <c r="AA41" s="7">
        <f t="shared" si="5"/>
        <v>5.4480000000000004</v>
      </c>
      <c r="AB41" s="7">
        <f t="shared" si="5"/>
        <v>5.4480000000000004</v>
      </c>
      <c r="AC41" s="7">
        <f t="shared" si="5"/>
        <v>5.4480000000000004</v>
      </c>
      <c r="AD41" s="7">
        <f t="shared" si="5"/>
        <v>5.4480000000000004</v>
      </c>
      <c r="AE41" s="7">
        <f t="shared" si="5"/>
        <v>5.4480000000000004</v>
      </c>
      <c r="AF41" s="7">
        <f t="shared" si="5"/>
        <v>5.4480000000000004</v>
      </c>
      <c r="AG41" s="7">
        <v>5</v>
      </c>
      <c r="AH41" s="7">
        <v>5</v>
      </c>
    </row>
    <row r="42" spans="1:34" x14ac:dyDescent="0.3">
      <c r="A42" s="1" t="s">
        <v>116</v>
      </c>
      <c r="B42" s="35" t="s">
        <v>132</v>
      </c>
      <c r="C42" s="7">
        <f>SUM(C24)</f>
        <v>2.42</v>
      </c>
      <c r="D42" s="7">
        <f t="shared" ref="D42:AF42" si="6">SUM(D24)</f>
        <v>2.86</v>
      </c>
      <c r="E42" s="7">
        <f t="shared" si="6"/>
        <v>3.49</v>
      </c>
      <c r="F42" s="7">
        <f t="shared" si="6"/>
        <v>4.1900000000000004</v>
      </c>
      <c r="G42" s="7">
        <f t="shared" si="6"/>
        <v>4.8899999999999997</v>
      </c>
      <c r="H42" s="7">
        <f t="shared" si="6"/>
        <v>5.59</v>
      </c>
      <c r="I42" s="7">
        <f t="shared" si="6"/>
        <v>6.29</v>
      </c>
      <c r="J42" s="7">
        <f t="shared" si="6"/>
        <v>6.99</v>
      </c>
      <c r="K42" s="7">
        <f t="shared" si="6"/>
        <v>7.69</v>
      </c>
      <c r="L42" s="7">
        <f t="shared" si="6"/>
        <v>8.39</v>
      </c>
      <c r="M42" s="7">
        <f t="shared" si="6"/>
        <v>9</v>
      </c>
      <c r="N42" s="7">
        <f t="shared" si="6"/>
        <v>9</v>
      </c>
      <c r="O42" s="7">
        <f t="shared" si="6"/>
        <v>9.75</v>
      </c>
      <c r="P42" s="7">
        <f t="shared" si="6"/>
        <v>10.5</v>
      </c>
      <c r="Q42" s="7">
        <f t="shared" si="6"/>
        <v>11.25</v>
      </c>
      <c r="R42" s="7">
        <f t="shared" si="6"/>
        <v>12</v>
      </c>
      <c r="S42" s="7">
        <f t="shared" si="6"/>
        <v>12.75</v>
      </c>
      <c r="T42" s="7">
        <f t="shared" si="6"/>
        <v>13.5</v>
      </c>
      <c r="U42" s="7">
        <f t="shared" si="6"/>
        <v>14.25</v>
      </c>
      <c r="V42" s="7">
        <f t="shared" si="6"/>
        <v>15</v>
      </c>
      <c r="W42" s="7">
        <f t="shared" si="6"/>
        <v>15.75</v>
      </c>
      <c r="X42" s="7">
        <f t="shared" si="6"/>
        <v>16.5</v>
      </c>
      <c r="Y42" s="7">
        <f t="shared" si="6"/>
        <v>17.25</v>
      </c>
      <c r="Z42" s="7">
        <f t="shared" si="6"/>
        <v>18</v>
      </c>
      <c r="AA42" s="7">
        <f t="shared" si="6"/>
        <v>18.75</v>
      </c>
      <c r="AB42" s="7">
        <f t="shared" si="6"/>
        <v>19.5</v>
      </c>
      <c r="AC42" s="7">
        <f t="shared" si="6"/>
        <v>20.25</v>
      </c>
      <c r="AD42" s="7">
        <f t="shared" si="6"/>
        <v>21</v>
      </c>
      <c r="AE42" s="7">
        <f t="shared" si="6"/>
        <v>21.75</v>
      </c>
      <c r="AF42" s="7">
        <f t="shared" si="6"/>
        <v>22.5</v>
      </c>
      <c r="AG42" s="7">
        <v>14</v>
      </c>
      <c r="AH42" s="7">
        <v>14</v>
      </c>
    </row>
    <row r="43" spans="1:34" x14ac:dyDescent="0.3">
      <c r="A43" s="1" t="s">
        <v>117</v>
      </c>
      <c r="B43" s="35" t="s">
        <v>133</v>
      </c>
      <c r="C43" s="7">
        <f>C23</f>
        <v>0</v>
      </c>
      <c r="D43" s="7">
        <f t="shared" ref="D43:AH43" si="7">D23</f>
        <v>0</v>
      </c>
      <c r="E43" s="7">
        <f t="shared" si="7"/>
        <v>0</v>
      </c>
      <c r="F43" s="7">
        <f t="shared" si="7"/>
        <v>0</v>
      </c>
      <c r="G43" s="7">
        <f t="shared" si="7"/>
        <v>0</v>
      </c>
      <c r="H43" s="7">
        <f t="shared" si="7"/>
        <v>0</v>
      </c>
      <c r="I43" s="7">
        <f t="shared" si="7"/>
        <v>0</v>
      </c>
      <c r="J43" s="7">
        <f t="shared" si="7"/>
        <v>0</v>
      </c>
      <c r="K43" s="7">
        <f t="shared" si="7"/>
        <v>0</v>
      </c>
      <c r="L43" s="7">
        <f t="shared" si="7"/>
        <v>0</v>
      </c>
      <c r="M43" s="7">
        <f t="shared" si="7"/>
        <v>0</v>
      </c>
      <c r="N43" s="7">
        <f t="shared" si="7"/>
        <v>0</v>
      </c>
      <c r="O43" s="7">
        <f t="shared" si="7"/>
        <v>0</v>
      </c>
      <c r="P43" s="7">
        <f t="shared" si="7"/>
        <v>0</v>
      </c>
      <c r="Q43" s="7">
        <f t="shared" si="7"/>
        <v>0</v>
      </c>
      <c r="R43" s="7">
        <f t="shared" si="7"/>
        <v>0</v>
      </c>
      <c r="S43" s="7">
        <f t="shared" si="7"/>
        <v>0</v>
      </c>
      <c r="T43" s="7">
        <f t="shared" si="7"/>
        <v>0</v>
      </c>
      <c r="U43" s="7">
        <f t="shared" si="7"/>
        <v>0</v>
      </c>
      <c r="V43" s="7">
        <f t="shared" si="7"/>
        <v>0</v>
      </c>
      <c r="W43" s="7">
        <f t="shared" si="7"/>
        <v>0</v>
      </c>
      <c r="X43" s="7">
        <f t="shared" si="7"/>
        <v>0</v>
      </c>
      <c r="Y43" s="7">
        <f t="shared" si="7"/>
        <v>0</v>
      </c>
      <c r="Z43" s="7">
        <f t="shared" si="7"/>
        <v>0</v>
      </c>
      <c r="AA43" s="7">
        <f t="shared" si="7"/>
        <v>0</v>
      </c>
      <c r="AB43" s="7">
        <f t="shared" si="7"/>
        <v>0</v>
      </c>
      <c r="AC43" s="7">
        <f t="shared" si="7"/>
        <v>0</v>
      </c>
      <c r="AD43" s="7">
        <f t="shared" si="7"/>
        <v>0</v>
      </c>
      <c r="AE43" s="7">
        <f t="shared" si="7"/>
        <v>0</v>
      </c>
      <c r="AF43" s="7">
        <f t="shared" si="7"/>
        <v>0</v>
      </c>
      <c r="AG43" s="7">
        <f t="shared" si="7"/>
        <v>0</v>
      </c>
      <c r="AH43" s="7">
        <f t="shared" si="7"/>
        <v>0</v>
      </c>
    </row>
    <row r="44" spans="1:34" x14ac:dyDescent="0.3">
      <c r="A44" s="1" t="s">
        <v>125</v>
      </c>
      <c r="B44" s="35" t="s">
        <v>136</v>
      </c>
      <c r="C44" s="7">
        <f>SUM(C27)</f>
        <v>0</v>
      </c>
      <c r="D44" s="7">
        <f t="shared" ref="D44:AH44" si="8">SUM(D27)</f>
        <v>0</v>
      </c>
      <c r="E44" s="7">
        <f t="shared" si="8"/>
        <v>0</v>
      </c>
      <c r="F44" s="7">
        <f t="shared" si="8"/>
        <v>0</v>
      </c>
      <c r="G44" s="7">
        <f t="shared" si="8"/>
        <v>0</v>
      </c>
      <c r="H44" s="7">
        <f t="shared" si="8"/>
        <v>0</v>
      </c>
      <c r="I44" s="7">
        <f t="shared" si="8"/>
        <v>0</v>
      </c>
      <c r="J44" s="7">
        <f t="shared" si="8"/>
        <v>0</v>
      </c>
      <c r="K44" s="7">
        <f t="shared" si="8"/>
        <v>0</v>
      </c>
      <c r="L44" s="7">
        <f t="shared" si="8"/>
        <v>0</v>
      </c>
      <c r="M44" s="7">
        <f t="shared" si="8"/>
        <v>0</v>
      </c>
      <c r="N44" s="7">
        <f t="shared" si="8"/>
        <v>0.35</v>
      </c>
      <c r="O44" s="7">
        <f t="shared" si="8"/>
        <v>0.499999999999999</v>
      </c>
      <c r="P44" s="7">
        <f t="shared" si="8"/>
        <v>0.749999999999999</v>
      </c>
      <c r="Q44" s="7">
        <f t="shared" si="8"/>
        <v>0.999999999999999</v>
      </c>
      <c r="R44" s="7">
        <f t="shared" si="8"/>
        <v>1.25</v>
      </c>
      <c r="S44" s="7">
        <f t="shared" si="8"/>
        <v>1.5</v>
      </c>
      <c r="T44" s="7">
        <f t="shared" si="8"/>
        <v>1.75</v>
      </c>
      <c r="U44" s="7">
        <f t="shared" si="8"/>
        <v>2</v>
      </c>
      <c r="V44" s="7">
        <f t="shared" si="8"/>
        <v>2.25</v>
      </c>
      <c r="W44" s="7">
        <f t="shared" si="8"/>
        <v>2.5</v>
      </c>
      <c r="X44" s="7">
        <f t="shared" si="8"/>
        <v>2.75</v>
      </c>
      <c r="Y44" s="7">
        <f t="shared" si="8"/>
        <v>3</v>
      </c>
      <c r="Z44" s="7">
        <f t="shared" si="8"/>
        <v>3</v>
      </c>
      <c r="AA44" s="7">
        <f t="shared" si="8"/>
        <v>3</v>
      </c>
      <c r="AB44" s="7">
        <f t="shared" si="8"/>
        <v>3</v>
      </c>
      <c r="AC44" s="7">
        <f t="shared" si="8"/>
        <v>3</v>
      </c>
      <c r="AD44" s="7">
        <f t="shared" si="8"/>
        <v>3</v>
      </c>
      <c r="AE44" s="7">
        <f t="shared" si="8"/>
        <v>3</v>
      </c>
      <c r="AF44" s="7">
        <f t="shared" si="8"/>
        <v>3</v>
      </c>
      <c r="AG44" s="7">
        <f t="shared" si="8"/>
        <v>3</v>
      </c>
      <c r="AH44" s="7">
        <f t="shared" si="8"/>
        <v>3</v>
      </c>
    </row>
    <row r="45" spans="1:34" x14ac:dyDescent="0.3">
      <c r="A45" s="1" t="s">
        <v>120</v>
      </c>
      <c r="B45" s="35" t="s">
        <v>135</v>
      </c>
      <c r="C45" s="7">
        <f>C25</f>
        <v>0.41</v>
      </c>
      <c r="D45" s="7">
        <f t="shared" ref="D45:AH45" si="9">D25</f>
        <v>0.43</v>
      </c>
      <c r="E45" s="7">
        <f t="shared" si="9"/>
        <v>0.47</v>
      </c>
      <c r="F45" s="7">
        <f t="shared" si="9"/>
        <v>0.72</v>
      </c>
      <c r="G45" s="7">
        <f t="shared" si="9"/>
        <v>0.97</v>
      </c>
      <c r="H45" s="7">
        <f t="shared" si="9"/>
        <v>1.22</v>
      </c>
      <c r="I45" s="7">
        <f t="shared" si="9"/>
        <v>1.47</v>
      </c>
      <c r="J45" s="7">
        <f t="shared" si="9"/>
        <v>1.72</v>
      </c>
      <c r="K45" s="7">
        <f t="shared" si="9"/>
        <v>1.97</v>
      </c>
      <c r="L45" s="7">
        <f t="shared" si="9"/>
        <v>2.2200000000000002</v>
      </c>
      <c r="M45" s="7">
        <f t="shared" si="9"/>
        <v>2.4700000000000002</v>
      </c>
      <c r="N45" s="7">
        <f t="shared" si="9"/>
        <v>2.72</v>
      </c>
      <c r="O45" s="7">
        <f t="shared" si="9"/>
        <v>2.82</v>
      </c>
      <c r="P45" s="7">
        <f t="shared" si="9"/>
        <v>2.92</v>
      </c>
      <c r="Q45" s="7">
        <f t="shared" si="9"/>
        <v>3.02</v>
      </c>
      <c r="R45" s="7">
        <f t="shared" si="9"/>
        <v>3.12</v>
      </c>
      <c r="S45" s="7">
        <f t="shared" si="9"/>
        <v>3.22</v>
      </c>
      <c r="T45" s="7">
        <f t="shared" si="9"/>
        <v>3.32</v>
      </c>
      <c r="U45" s="7">
        <f t="shared" si="9"/>
        <v>3.42</v>
      </c>
      <c r="V45" s="7">
        <f t="shared" si="9"/>
        <v>3.52</v>
      </c>
      <c r="W45" s="7">
        <f t="shared" si="9"/>
        <v>3.62</v>
      </c>
      <c r="X45" s="7">
        <f t="shared" si="9"/>
        <v>3.72</v>
      </c>
      <c r="Y45" s="7">
        <f t="shared" si="9"/>
        <v>3.82</v>
      </c>
      <c r="Z45" s="7">
        <f t="shared" si="9"/>
        <v>3.92</v>
      </c>
      <c r="AA45" s="7">
        <f t="shared" si="9"/>
        <v>4</v>
      </c>
      <c r="AB45" s="7">
        <f t="shared" si="9"/>
        <v>4</v>
      </c>
      <c r="AC45" s="7">
        <f t="shared" si="9"/>
        <v>4</v>
      </c>
      <c r="AD45" s="7">
        <f t="shared" si="9"/>
        <v>4</v>
      </c>
      <c r="AE45" s="7">
        <f t="shared" si="9"/>
        <v>4</v>
      </c>
      <c r="AF45" s="7">
        <f t="shared" si="9"/>
        <v>4</v>
      </c>
      <c r="AG45" s="7">
        <f t="shared" si="9"/>
        <v>3.69</v>
      </c>
      <c r="AH45" s="7">
        <f t="shared" si="9"/>
        <v>3.77</v>
      </c>
    </row>
    <row r="46" spans="1:34" x14ac:dyDescent="0.3">
      <c r="A46" s="1" t="s">
        <v>124</v>
      </c>
      <c r="B46" s="36" t="s">
        <v>134</v>
      </c>
      <c r="C46" s="7">
        <f>C26</f>
        <v>3.61</v>
      </c>
      <c r="D46" s="7">
        <f t="shared" ref="D46:AF46" si="10">D26</f>
        <v>4.12</v>
      </c>
      <c r="E46" s="7">
        <f t="shared" si="10"/>
        <v>4.3899999999999997</v>
      </c>
      <c r="F46" s="7">
        <f t="shared" si="10"/>
        <v>5.24</v>
      </c>
      <c r="G46" s="7">
        <f t="shared" si="10"/>
        <v>6.09</v>
      </c>
      <c r="H46" s="7">
        <f t="shared" si="10"/>
        <v>6.94</v>
      </c>
      <c r="I46" s="7">
        <f t="shared" si="10"/>
        <v>7.79</v>
      </c>
      <c r="J46" s="7">
        <f t="shared" si="10"/>
        <v>8.64</v>
      </c>
      <c r="K46" s="7">
        <f t="shared" si="10"/>
        <v>9.49</v>
      </c>
      <c r="L46" s="7">
        <f t="shared" si="10"/>
        <v>10.34</v>
      </c>
      <c r="M46" s="7">
        <f t="shared" si="10"/>
        <v>11.19</v>
      </c>
      <c r="N46" s="7">
        <f t="shared" si="10"/>
        <v>12</v>
      </c>
      <c r="O46" s="7">
        <f t="shared" si="10"/>
        <v>12.85</v>
      </c>
      <c r="P46" s="7">
        <f t="shared" si="10"/>
        <v>13.7</v>
      </c>
      <c r="Q46" s="7">
        <f t="shared" si="10"/>
        <v>14.55</v>
      </c>
      <c r="R46" s="7">
        <f t="shared" si="10"/>
        <v>15.4</v>
      </c>
      <c r="S46" s="7">
        <f t="shared" si="10"/>
        <v>16.25</v>
      </c>
      <c r="T46" s="7">
        <f t="shared" si="10"/>
        <v>17.100000000000001</v>
      </c>
      <c r="U46" s="7">
        <f t="shared" si="10"/>
        <v>17.95</v>
      </c>
      <c r="V46" s="7">
        <f t="shared" si="10"/>
        <v>18.545179367890299</v>
      </c>
      <c r="W46" s="7">
        <f t="shared" si="10"/>
        <v>18.545179367890299</v>
      </c>
      <c r="X46" s="7">
        <f t="shared" si="10"/>
        <v>18.545179367890299</v>
      </c>
      <c r="Y46" s="7">
        <f t="shared" si="10"/>
        <v>18.545179367890299</v>
      </c>
      <c r="Z46" s="7">
        <f t="shared" si="10"/>
        <v>18.545179367890299</v>
      </c>
      <c r="AA46" s="7">
        <f t="shared" si="10"/>
        <v>18.545179367890299</v>
      </c>
      <c r="AB46" s="7">
        <f t="shared" si="10"/>
        <v>18.545179367890299</v>
      </c>
      <c r="AC46" s="7">
        <f t="shared" si="10"/>
        <v>18.545179367890299</v>
      </c>
      <c r="AD46" s="7">
        <f t="shared" si="10"/>
        <v>18.545179367890299</v>
      </c>
      <c r="AE46" s="7">
        <f t="shared" si="10"/>
        <v>18.545179367890299</v>
      </c>
      <c r="AF46" s="7">
        <f t="shared" si="10"/>
        <v>18.545179367890299</v>
      </c>
      <c r="AG46" s="7">
        <v>18</v>
      </c>
      <c r="AH46" s="7">
        <v>18</v>
      </c>
    </row>
  </sheetData>
  <pageMargins left="0.7" right="0.7" top="0.75" bottom="0.75" header="0.3" footer="0.3"/>
  <pageSetup paperSize="9" orientation="portrait" r:id="rId1"/>
  <ignoredErrors>
    <ignoredError sqref="C36:AH40 C46:AF46 C43:AH43 C42:AF42 C41:AF41 C45:AH45" formulaRange="1"/>
    <ignoredError sqref="C44:AH44" formula="1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36"/>
  <sheetViews>
    <sheetView zoomScale="115" zoomScaleNormal="115" workbookViewId="0">
      <selection activeCell="D19" sqref="D19"/>
    </sheetView>
  </sheetViews>
  <sheetFormatPr defaultRowHeight="14.4" x14ac:dyDescent="0.3"/>
  <cols>
    <col min="2" max="2" width="50.44140625" style="1" customWidth="1"/>
    <col min="3" max="3" width="22.21875" style="1" customWidth="1"/>
    <col min="4" max="4" width="10.5546875" style="1" bestFit="1" customWidth="1"/>
    <col min="5" max="5" width="28.21875" style="1" bestFit="1" customWidth="1"/>
    <col min="6" max="6" width="39.5546875" style="1" bestFit="1" customWidth="1"/>
    <col min="7" max="8" width="9.21875" style="1"/>
    <col min="9" max="9" width="18.44140625" style="1" customWidth="1"/>
    <col min="10" max="10" width="9.21875" style="1"/>
  </cols>
  <sheetData>
    <row r="1" spans="2:10" ht="15" thickBot="1" x14ac:dyDescent="0.35"/>
    <row r="2" spans="2:10" ht="15" thickBot="1" x14ac:dyDescent="0.35">
      <c r="F2" s="39" t="s">
        <v>5</v>
      </c>
      <c r="G2" s="40">
        <v>0.08</v>
      </c>
      <c r="I2" s="39" t="s">
        <v>9</v>
      </c>
      <c r="J2" s="40">
        <v>277.77777800000001</v>
      </c>
    </row>
    <row r="3" spans="2:10" ht="15" thickBot="1" x14ac:dyDescent="0.35">
      <c r="B3" s="41" t="s">
        <v>3</v>
      </c>
    </row>
    <row r="4" spans="2:10" x14ac:dyDescent="0.3">
      <c r="B4" s="26" t="s">
        <v>1</v>
      </c>
      <c r="C4" s="26" t="s">
        <v>0</v>
      </c>
      <c r="D4" s="26" t="s">
        <v>2</v>
      </c>
      <c r="E4" s="26" t="s">
        <v>4</v>
      </c>
    </row>
    <row r="5" spans="2:10" x14ac:dyDescent="0.3">
      <c r="B5" s="6" t="s">
        <v>23</v>
      </c>
      <c r="C5" s="6"/>
      <c r="D5" s="6">
        <v>40</v>
      </c>
      <c r="E5" s="7">
        <f>$G$2*(1+$G$2)^D5/((1+$G$2)^D5-1)</f>
        <v>8.3860161500585326E-2</v>
      </c>
      <c r="F5" s="1" t="s">
        <v>49</v>
      </c>
      <c r="H5" s="8"/>
      <c r="I5" s="8"/>
    </row>
    <row r="6" spans="2:10" x14ac:dyDescent="0.3">
      <c r="B6" s="6" t="s">
        <v>88</v>
      </c>
      <c r="C6" s="6"/>
      <c r="D6" s="6">
        <v>1</v>
      </c>
      <c r="E6" s="7">
        <f>$G$2*(1+$G$2)^D6/((1+$G$2)^D6-1)</f>
        <v>1.0799999999999992</v>
      </c>
      <c r="F6" s="1" t="s">
        <v>50</v>
      </c>
      <c r="H6" s="8"/>
      <c r="I6" s="8"/>
    </row>
    <row r="7" spans="2:10" x14ac:dyDescent="0.3">
      <c r="B7" s="6" t="s">
        <v>89</v>
      </c>
      <c r="C7" s="6"/>
      <c r="D7" s="6">
        <v>35</v>
      </c>
      <c r="E7" s="7">
        <f>$G$2*(1+$G$2)^D7/((1+$G$2)^D7-1)</f>
        <v>8.5803264560679798E-2</v>
      </c>
      <c r="F7" s="1" t="s">
        <v>51</v>
      </c>
      <c r="H7" s="8"/>
      <c r="I7" s="8"/>
    </row>
    <row r="8" spans="2:10" x14ac:dyDescent="0.3">
      <c r="B8" s="6" t="s">
        <v>90</v>
      </c>
      <c r="C8" s="6"/>
      <c r="D8" s="6">
        <v>35</v>
      </c>
      <c r="E8" s="7">
        <f t="shared" ref="E8:E27" si="0">$G$2*(1+$G$2)^D8/((1+$G$2)^D8-1)</f>
        <v>8.5803264560679798E-2</v>
      </c>
      <c r="F8" s="1" t="s">
        <v>52</v>
      </c>
      <c r="H8" s="8"/>
      <c r="I8" s="8"/>
    </row>
    <row r="9" spans="2:10" x14ac:dyDescent="0.3">
      <c r="B9" s="6" t="s">
        <v>24</v>
      </c>
      <c r="C9" s="6"/>
      <c r="D9" s="6">
        <v>40</v>
      </c>
      <c r="E9" s="7">
        <f t="shared" si="0"/>
        <v>8.3860161500585326E-2</v>
      </c>
      <c r="F9" s="1" t="s">
        <v>53</v>
      </c>
      <c r="H9" s="8"/>
      <c r="I9" s="8"/>
    </row>
    <row r="10" spans="2:10" x14ac:dyDescent="0.3">
      <c r="B10" s="6" t="s">
        <v>25</v>
      </c>
      <c r="C10" s="6"/>
      <c r="D10" s="6">
        <v>40</v>
      </c>
      <c r="E10" s="7">
        <f t="shared" si="0"/>
        <v>8.3860161500585326E-2</v>
      </c>
      <c r="F10" s="1" t="s">
        <v>54</v>
      </c>
      <c r="H10" s="8"/>
      <c r="I10" s="8"/>
    </row>
    <row r="11" spans="2:10" x14ac:dyDescent="0.3">
      <c r="B11" s="6" t="s">
        <v>26</v>
      </c>
      <c r="C11" s="6"/>
      <c r="D11" s="6">
        <v>40</v>
      </c>
      <c r="E11" s="7">
        <f t="shared" si="0"/>
        <v>8.3860161500585326E-2</v>
      </c>
      <c r="F11" s="1" t="s">
        <v>55</v>
      </c>
      <c r="H11" s="8"/>
      <c r="I11" s="8"/>
    </row>
    <row r="12" spans="2:10" x14ac:dyDescent="0.3">
      <c r="B12" s="6" t="s">
        <v>27</v>
      </c>
      <c r="C12" s="6"/>
      <c r="D12" s="6">
        <v>40</v>
      </c>
      <c r="E12" s="7">
        <f t="shared" si="0"/>
        <v>8.3860161500585326E-2</v>
      </c>
      <c r="F12" s="1" t="s">
        <v>56</v>
      </c>
      <c r="H12" s="8"/>
      <c r="I12" s="8"/>
    </row>
    <row r="13" spans="2:10" x14ac:dyDescent="0.3">
      <c r="B13" s="6" t="s">
        <v>28</v>
      </c>
      <c r="C13" s="6"/>
      <c r="D13" s="6">
        <v>40</v>
      </c>
      <c r="E13" s="7">
        <f t="shared" si="0"/>
        <v>8.3860161500585326E-2</v>
      </c>
      <c r="F13" s="1" t="s">
        <v>57</v>
      </c>
      <c r="H13" s="8"/>
      <c r="I13" s="8"/>
    </row>
    <row r="14" spans="2:10" x14ac:dyDescent="0.3">
      <c r="B14" s="6" t="s">
        <v>29</v>
      </c>
      <c r="C14" s="6"/>
      <c r="D14" s="6">
        <v>40</v>
      </c>
      <c r="E14" s="7">
        <f t="shared" si="0"/>
        <v>8.3860161500585326E-2</v>
      </c>
      <c r="F14" s="1" t="s">
        <v>58</v>
      </c>
      <c r="H14" s="8"/>
      <c r="I14" s="8"/>
    </row>
    <row r="15" spans="2:10" x14ac:dyDescent="0.3">
      <c r="B15" s="6" t="s">
        <v>30</v>
      </c>
      <c r="C15" s="6"/>
      <c r="D15" s="6">
        <v>40</v>
      </c>
      <c r="E15" s="7">
        <f t="shared" si="0"/>
        <v>8.3860161500585326E-2</v>
      </c>
      <c r="F15" s="1" t="s">
        <v>59</v>
      </c>
      <c r="H15" s="8"/>
      <c r="I15" s="8"/>
    </row>
    <row r="16" spans="2:10" x14ac:dyDescent="0.3">
      <c r="B16" s="6" t="s">
        <v>31</v>
      </c>
      <c r="C16" s="6"/>
      <c r="D16" s="6">
        <v>40</v>
      </c>
      <c r="E16" s="7">
        <f t="shared" si="0"/>
        <v>8.3860161500585326E-2</v>
      </c>
      <c r="F16" s="1" t="s">
        <v>60</v>
      </c>
      <c r="H16" s="8"/>
      <c r="I16" s="8"/>
    </row>
    <row r="17" spans="2:9" x14ac:dyDescent="0.3">
      <c r="B17" s="6" t="s">
        <v>32</v>
      </c>
      <c r="C17" s="6"/>
      <c r="D17" s="6">
        <v>40</v>
      </c>
      <c r="E17" s="7">
        <f t="shared" si="0"/>
        <v>8.3860161500585326E-2</v>
      </c>
      <c r="F17" s="1" t="s">
        <v>61</v>
      </c>
      <c r="H17" s="8"/>
      <c r="I17" s="8"/>
    </row>
    <row r="18" spans="2:9" x14ac:dyDescent="0.3">
      <c r="B18" s="6" t="s">
        <v>91</v>
      </c>
      <c r="C18" s="6"/>
      <c r="D18" s="6">
        <v>6</v>
      </c>
      <c r="E18" s="7">
        <f>$G$2*(1+$G$2)^D18/((1+$G$2)^D18-1)</f>
        <v>0.2163153862290097</v>
      </c>
      <c r="F18" s="1" t="s">
        <v>62</v>
      </c>
      <c r="H18" s="8"/>
      <c r="I18" s="8"/>
    </row>
    <row r="19" spans="2:9" x14ac:dyDescent="0.3">
      <c r="B19" s="6" t="s">
        <v>33</v>
      </c>
      <c r="C19" s="6"/>
      <c r="D19" s="6">
        <v>40</v>
      </c>
      <c r="E19" s="7">
        <f t="shared" si="0"/>
        <v>8.3860161500585326E-2</v>
      </c>
      <c r="F19" s="1" t="s">
        <v>63</v>
      </c>
      <c r="H19" s="8"/>
      <c r="I19" s="8"/>
    </row>
    <row r="20" spans="2:9" x14ac:dyDescent="0.3">
      <c r="B20" s="6" t="s">
        <v>34</v>
      </c>
      <c r="C20" s="6"/>
      <c r="D20" s="6">
        <v>30</v>
      </c>
      <c r="E20" s="7">
        <f t="shared" si="0"/>
        <v>8.8827433387272267E-2</v>
      </c>
      <c r="F20" s="1" t="s">
        <v>64</v>
      </c>
      <c r="H20" s="8"/>
      <c r="I20" s="8"/>
    </row>
    <row r="21" spans="2:9" x14ac:dyDescent="0.3">
      <c r="B21" s="6" t="s">
        <v>35</v>
      </c>
      <c r="C21" s="6"/>
      <c r="D21" s="6">
        <v>60</v>
      </c>
      <c r="E21" s="7">
        <f>$G$2*(1+$G$2)^D21/((1+$G$2)^D21-1)</f>
        <v>8.0797948763645655E-2</v>
      </c>
      <c r="F21" s="1" t="s">
        <v>65</v>
      </c>
      <c r="H21" s="8"/>
      <c r="I21" s="8"/>
    </row>
    <row r="22" spans="2:9" x14ac:dyDescent="0.3">
      <c r="B22" s="6" t="s">
        <v>36</v>
      </c>
      <c r="C22" s="6"/>
      <c r="D22" s="6">
        <v>60</v>
      </c>
      <c r="E22" s="7">
        <f>$G$2*(1+$G$2)^D22/((1+$G$2)^D22-1)</f>
        <v>8.0797948763645655E-2</v>
      </c>
      <c r="F22" s="1" t="s">
        <v>66</v>
      </c>
      <c r="H22" s="8"/>
      <c r="I22" s="8"/>
    </row>
    <row r="23" spans="2:9" x14ac:dyDescent="0.3">
      <c r="B23" s="6" t="s">
        <v>37</v>
      </c>
      <c r="C23" s="6"/>
      <c r="D23" s="6">
        <v>60</v>
      </c>
      <c r="E23" s="7">
        <f>$G$2*(1+$G$2)^D23/((1+$G$2)^D23-1)</f>
        <v>8.0797948763645655E-2</v>
      </c>
      <c r="F23" s="1" t="s">
        <v>67</v>
      </c>
      <c r="H23" s="8"/>
      <c r="I23" s="8"/>
    </row>
    <row r="24" spans="2:9" x14ac:dyDescent="0.3">
      <c r="B24" s="6" t="s">
        <v>38</v>
      </c>
      <c r="C24" s="6"/>
      <c r="D24" s="6">
        <v>30</v>
      </c>
      <c r="E24" s="7">
        <f>$G$2*(1+$G$2)^D24/((1+$G$2)^D24-1)</f>
        <v>8.8827433387272267E-2</v>
      </c>
      <c r="F24" s="1" t="s">
        <v>68</v>
      </c>
      <c r="H24" s="8"/>
      <c r="I24" s="8"/>
    </row>
    <row r="25" spans="2:9" x14ac:dyDescent="0.3">
      <c r="B25" s="6" t="s">
        <v>39</v>
      </c>
      <c r="C25" s="6"/>
      <c r="D25" s="6">
        <v>30</v>
      </c>
      <c r="E25" s="7">
        <f t="shared" si="0"/>
        <v>8.8827433387272267E-2</v>
      </c>
      <c r="F25" s="1" t="s">
        <v>69</v>
      </c>
      <c r="H25" s="8"/>
      <c r="I25" s="8"/>
    </row>
    <row r="26" spans="2:9" x14ac:dyDescent="0.3">
      <c r="B26" s="6" t="s">
        <v>40</v>
      </c>
      <c r="C26" s="6"/>
      <c r="D26" s="6">
        <v>25</v>
      </c>
      <c r="E26" s="7">
        <f>$G$2*(1+$G$2)^D26/((1+$G$2)^D26-1)</f>
        <v>9.3678779051968114E-2</v>
      </c>
      <c r="F26" s="1" t="s">
        <v>70</v>
      </c>
      <c r="H26" s="8"/>
      <c r="I26" s="8"/>
    </row>
    <row r="27" spans="2:9" x14ac:dyDescent="0.3">
      <c r="B27" s="6" t="s">
        <v>41</v>
      </c>
      <c r="C27" s="6"/>
      <c r="D27" s="6">
        <v>30</v>
      </c>
      <c r="E27" s="7">
        <f t="shared" si="0"/>
        <v>8.8827433387272267E-2</v>
      </c>
      <c r="F27" s="1" t="s">
        <v>71</v>
      </c>
      <c r="H27" s="8"/>
      <c r="I27" s="8"/>
    </row>
    <row r="28" spans="2:9" x14ac:dyDescent="0.3">
      <c r="B28" s="6" t="s">
        <v>42</v>
      </c>
      <c r="C28" s="6"/>
      <c r="D28" s="6">
        <v>30</v>
      </c>
      <c r="E28" s="7">
        <f t="shared" ref="E28:E36" si="1">$G$2*(1+$G$2)^D28/((1+$G$2)^D28-1)</f>
        <v>8.8827433387272267E-2</v>
      </c>
      <c r="F28" s="1" t="s">
        <v>72</v>
      </c>
      <c r="H28" s="8"/>
      <c r="I28" s="8"/>
    </row>
    <row r="29" spans="2:9" x14ac:dyDescent="0.3">
      <c r="B29" s="6" t="s">
        <v>43</v>
      </c>
      <c r="C29" s="6"/>
      <c r="D29" s="6">
        <v>30</v>
      </c>
      <c r="E29" s="7">
        <f t="shared" si="1"/>
        <v>8.8827433387272267E-2</v>
      </c>
      <c r="F29" s="1" t="s">
        <v>73</v>
      </c>
      <c r="H29" s="8"/>
      <c r="I29" s="8"/>
    </row>
    <row r="30" spans="2:9" x14ac:dyDescent="0.3">
      <c r="B30" s="6" t="s">
        <v>44</v>
      </c>
      <c r="C30" s="6"/>
      <c r="D30" s="6">
        <v>30</v>
      </c>
      <c r="E30" s="7">
        <f t="shared" si="1"/>
        <v>8.8827433387272267E-2</v>
      </c>
      <c r="F30" s="1" t="s">
        <v>74</v>
      </c>
      <c r="H30" s="8"/>
      <c r="I30" s="8"/>
    </row>
    <row r="31" spans="2:9" x14ac:dyDescent="0.3">
      <c r="B31" s="6" t="s">
        <v>45</v>
      </c>
      <c r="C31" s="6"/>
      <c r="D31" s="6">
        <v>40</v>
      </c>
      <c r="E31" s="7">
        <f t="shared" si="1"/>
        <v>8.3860161500585326E-2</v>
      </c>
      <c r="F31" s="1" t="s">
        <v>75</v>
      </c>
      <c r="H31" s="8"/>
      <c r="I31" s="8"/>
    </row>
    <row r="32" spans="2:9" x14ac:dyDescent="0.3">
      <c r="B32" s="6" t="s">
        <v>92</v>
      </c>
      <c r="C32" s="6"/>
      <c r="D32" s="6">
        <v>40</v>
      </c>
      <c r="E32" s="7">
        <f t="shared" si="1"/>
        <v>8.3860161500585326E-2</v>
      </c>
      <c r="F32" s="1" t="s">
        <v>76</v>
      </c>
      <c r="H32" s="8"/>
      <c r="I32" s="8"/>
    </row>
    <row r="33" spans="2:9" x14ac:dyDescent="0.3">
      <c r="B33" s="6" t="s">
        <v>46</v>
      </c>
      <c r="C33" s="6"/>
      <c r="D33" s="6">
        <v>40</v>
      </c>
      <c r="E33" s="7">
        <f t="shared" si="1"/>
        <v>8.3860161500585326E-2</v>
      </c>
      <c r="F33" s="1" t="s">
        <v>77</v>
      </c>
      <c r="H33" s="8"/>
      <c r="I33" s="8"/>
    </row>
    <row r="34" spans="2:9" x14ac:dyDescent="0.3">
      <c r="B34" s="6" t="s">
        <v>47</v>
      </c>
      <c r="C34" s="6"/>
      <c r="D34" s="6">
        <v>40</v>
      </c>
      <c r="E34" s="7">
        <f t="shared" si="1"/>
        <v>8.3860161500585326E-2</v>
      </c>
      <c r="F34" s="1" t="s">
        <v>78</v>
      </c>
      <c r="H34" s="8"/>
      <c r="I34" s="8"/>
    </row>
    <row r="35" spans="2:9" x14ac:dyDescent="0.3">
      <c r="B35" s="6" t="s">
        <v>93</v>
      </c>
      <c r="C35" s="6"/>
      <c r="D35" s="6">
        <v>1</v>
      </c>
      <c r="E35" s="7">
        <f t="shared" si="1"/>
        <v>1.0799999999999992</v>
      </c>
      <c r="F35" s="1" t="s">
        <v>79</v>
      </c>
      <c r="H35" s="8"/>
      <c r="I35" s="8"/>
    </row>
    <row r="36" spans="2:9" x14ac:dyDescent="0.3">
      <c r="B36" s="6" t="s">
        <v>48</v>
      </c>
      <c r="C36" s="6"/>
      <c r="D36" s="6">
        <v>20</v>
      </c>
      <c r="E36" s="7">
        <f t="shared" si="1"/>
        <v>0.10185220882315059</v>
      </c>
      <c r="F36" s="1" t="s">
        <v>80</v>
      </c>
      <c r="H36" s="8"/>
      <c r="I36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888ED677EAFBA648A1D1F74993B325B1" ma:contentTypeVersion="2" ma:contentTypeDescription="Δημιουργία νέου εγγράφου" ma:contentTypeScope="" ma:versionID="85b9634ea15b1720a47552ac8f147353">
  <xsd:schema xmlns:xsd="http://www.w3.org/2001/XMLSchema" xmlns:xs="http://www.w3.org/2001/XMLSchema" xmlns:p="http://schemas.microsoft.com/office/2006/metadata/properties" xmlns:ns2="8407d91f-9337-48ff-bb86-86221dca9f09" targetNamespace="http://schemas.microsoft.com/office/2006/metadata/properties" ma:root="true" ma:fieldsID="f3dc147a8a11a65f1de87830e9c109bb" ns2:_="">
    <xsd:import namespace="8407d91f-9337-48ff-bb86-86221dca9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07d91f-9337-48ff-bb86-86221dca9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D47DD4-725D-48DC-8F53-1F4F4F64BF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FC38AC-43C5-438C-948E-338299C9E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07d91f-9337-48ff-bb86-86221dca9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739C8B-154B-4CD2-B025-4E0F0BC71B05}">
  <ds:schemaRefs>
    <ds:schemaRef ds:uri="8407d91f-9337-48ff-bb86-86221dca9f09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Fixed</vt:lpstr>
      <vt:lpstr>Variable</vt:lpstr>
      <vt:lpstr>Capital_Investments</vt:lpstr>
      <vt:lpstr>AnnualProduction</vt:lpstr>
      <vt:lpstr>New Capacity</vt:lpstr>
      <vt:lpstr>ET_Cost_of_ELCgen_InvestmentCos</vt:lpstr>
      <vt:lpstr>CO2emissions</vt:lpstr>
      <vt:lpstr>AnnualCapacity</vt:lpstr>
      <vt:lpstr>Operation Life Time</vt:lpstr>
      <vt:lpstr>land_requirements</vt:lpstr>
      <vt:lpstr>land_req_appl.</vt:lpstr>
      <vt:lpstr>critical_materials</vt:lpstr>
      <vt:lpstr>Marine_impact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2023-05-02T08:15:55Z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0x010100888ED677EAFBA648A1D1F74993B325B1</vt:lpwstr>
  </property>
</Properties>
</file>