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\Documents\"/>
    </mc:Choice>
  </mc:AlternateContent>
  <bookViews>
    <workbookView xWindow="0" yWindow="0" windowWidth="38400" windowHeight="17835" activeTab="2"/>
  </bookViews>
  <sheets>
    <sheet name="SPY stochorequal" sheetId="57" r:id="rId1"/>
    <sheet name="SPY no1minlookback all trades" sheetId="56" r:id="rId2"/>
    <sheet name="SPY no1minlookback" sheetId="55" r:id="rId3"/>
    <sheet name="SPY stochhilo1trade" sheetId="54" r:id="rId4"/>
    <sheet name="SPY stochabovebelow" sheetId="53" r:id="rId5"/>
    <sheet name="SPY stochhiorlo" sheetId="52" r:id="rId6"/>
    <sheet name="SPY stoplossatr2.4both" sheetId="51" r:id="rId7"/>
    <sheet name="SPY stoplossatr4and3.5" sheetId="50" r:id="rId8"/>
    <sheet name="SPY stoplossatr4.both" sheetId="49" r:id="rId9"/>
    <sheet name="SPY stoplossatr3.7both" sheetId="48" r:id="rId10"/>
    <sheet name="SPY stoplossatr3.5both noOR" sheetId="47" r:id="rId11"/>
    <sheet name="SPY stoplossatr3.5OR noOR" sheetId="45" r:id="rId12"/>
    <sheet name="SPY stoplossatr3.0OR noOR" sheetId="46" r:id="rId13"/>
    <sheet name="SPY stoplossatr3.7OR noOR" sheetId="44" r:id="rId14"/>
    <sheet name="SPY stoplossatr3.7OR" sheetId="43" r:id="rId15"/>
    <sheet name="SPY stoplossatr3.5OR" sheetId="42" r:id="rId16"/>
    <sheet name="SPY stoplossatr4OR" sheetId="41" r:id="rId17"/>
    <sheet name="SPY stoploss10" sheetId="40" r:id="rId18"/>
    <sheet name="SPY stoploss5" sheetId="39" r:id="rId19"/>
    <sheet name="SPY stochcls rsi9" sheetId="37" r:id="rId20"/>
    <sheet name="SPY 4.0" sheetId="32" r:id="rId21"/>
    <sheet name="SPY stochcls rsi14" sheetId="38" r:id="rId22"/>
    <sheet name="SPY strsi9 atrstop" sheetId="36" r:id="rId23"/>
    <sheet name="SPY mabias" sheetId="34" r:id="rId24"/>
    <sheet name="SPY 4.0 OR" sheetId="33" r:id="rId25"/>
    <sheet name="TSLA 4.0" sheetId="30" r:id="rId26"/>
    <sheet name="TSLA 3.5" sheetId="29" r:id="rId27"/>
    <sheet name="AAPL 2.4" sheetId="28" r:id="rId28"/>
    <sheet name="AAPL 3.5" sheetId="27" r:id="rId29"/>
    <sheet name="Main" sheetId="26" r:id="rId30"/>
    <sheet name="AAPL 4.0" sheetId="25" r:id="rId31"/>
    <sheet name="3.9" sheetId="24" r:id="rId32"/>
    <sheet name="3.7" sheetId="23" r:id="rId33"/>
    <sheet name="3.5" sheetId="22" r:id="rId34"/>
    <sheet name="3.3" sheetId="21" r:id="rId35"/>
    <sheet name="3.1" sheetId="20" r:id="rId36"/>
    <sheet name="2.9" sheetId="19" r:id="rId37"/>
    <sheet name="2.7" sheetId="18" r:id="rId38"/>
    <sheet name="2.5" sheetId="17" r:id="rId39"/>
    <sheet name="2.3" sheetId="16" r:id="rId40"/>
    <sheet name="2.1" sheetId="15" r:id="rId41"/>
    <sheet name="2.0" sheetId="14" r:id="rId42"/>
    <sheet name="2.2" sheetId="13" r:id="rId43"/>
    <sheet name="2.4" sheetId="6" r:id="rId44"/>
    <sheet name="2.6" sheetId="10" r:id="rId45"/>
    <sheet name="2.8" sheetId="11" r:id="rId46"/>
    <sheet name="3.0" sheetId="12" r:id="rId47"/>
    <sheet name="3.2" sheetId="5" r:id="rId48"/>
    <sheet name="3.4" sheetId="7" r:id="rId49"/>
    <sheet name="3.6" sheetId="8" r:id="rId50"/>
    <sheet name="3.8" sheetId="9" r:id="rId51"/>
  </sheets>
  <calcPr calcId="152511"/>
</workbook>
</file>

<file path=xl/calcChain.xml><?xml version="1.0" encoding="utf-8"?>
<calcChain xmlns="http://schemas.openxmlformats.org/spreadsheetml/2006/main">
  <c r="G74" i="57" l="1"/>
  <c r="G75" i="57" s="1"/>
  <c r="H74" i="57"/>
  <c r="H76" i="57" s="1"/>
  <c r="F75" i="57"/>
  <c r="F73" i="57"/>
  <c r="F71" i="57"/>
  <c r="F69" i="57"/>
  <c r="F67" i="57"/>
  <c r="F65" i="57"/>
  <c r="F63" i="57"/>
  <c r="F61" i="57"/>
  <c r="F59" i="57"/>
  <c r="F57" i="57"/>
  <c r="F55" i="57"/>
  <c r="F53" i="57"/>
  <c r="F51" i="57"/>
  <c r="F49" i="57"/>
  <c r="F47" i="57"/>
  <c r="F45" i="57"/>
  <c r="F43" i="57"/>
  <c r="F41" i="57"/>
  <c r="F39" i="57"/>
  <c r="F37" i="57"/>
  <c r="F35" i="57"/>
  <c r="F33" i="57"/>
  <c r="F31" i="57"/>
  <c r="F29" i="57"/>
  <c r="F27" i="57"/>
  <c r="F25" i="57"/>
  <c r="F23" i="57"/>
  <c r="F21" i="57"/>
  <c r="F19" i="57"/>
  <c r="F17" i="57"/>
  <c r="F15" i="57"/>
  <c r="F13" i="57"/>
  <c r="F11" i="57"/>
  <c r="F9" i="57"/>
  <c r="F7" i="57"/>
  <c r="L4" i="57" s="1"/>
  <c r="F5" i="57"/>
  <c r="F3" i="57"/>
  <c r="I4" i="57" s="1"/>
  <c r="F53" i="56"/>
  <c r="G53" i="56" s="1"/>
  <c r="F55" i="56"/>
  <c r="F57" i="56"/>
  <c r="F59" i="56"/>
  <c r="F61" i="56"/>
  <c r="F63" i="56"/>
  <c r="F65" i="56"/>
  <c r="F67" i="56"/>
  <c r="F69" i="56"/>
  <c r="F71" i="56"/>
  <c r="F73" i="56"/>
  <c r="F75" i="56"/>
  <c r="F77" i="56"/>
  <c r="F79" i="56"/>
  <c r="F81" i="56"/>
  <c r="F83" i="56"/>
  <c r="F85" i="56"/>
  <c r="F87" i="56"/>
  <c r="F89" i="56"/>
  <c r="F91" i="56"/>
  <c r="F93" i="56"/>
  <c r="F95" i="56"/>
  <c r="F97" i="56"/>
  <c r="F99" i="56"/>
  <c r="F101" i="56"/>
  <c r="F103" i="56"/>
  <c r="F105" i="56"/>
  <c r="F107" i="56"/>
  <c r="F109" i="56"/>
  <c r="F111" i="56"/>
  <c r="F113" i="56"/>
  <c r="F115" i="56"/>
  <c r="F117" i="56"/>
  <c r="F119" i="56"/>
  <c r="F121" i="56"/>
  <c r="F123" i="56"/>
  <c r="F125" i="56"/>
  <c r="F127" i="56"/>
  <c r="F129" i="56"/>
  <c r="F131" i="56"/>
  <c r="F133" i="56"/>
  <c r="F135" i="56"/>
  <c r="F137" i="56"/>
  <c r="F139" i="56"/>
  <c r="F141" i="56"/>
  <c r="F143" i="56"/>
  <c r="F145" i="56"/>
  <c r="F147" i="56"/>
  <c r="F149" i="56"/>
  <c r="F151" i="56"/>
  <c r="F153" i="56"/>
  <c r="F155" i="56"/>
  <c r="F157" i="56"/>
  <c r="F159" i="56"/>
  <c r="F161" i="56"/>
  <c r="F163" i="56"/>
  <c r="F165" i="56"/>
  <c r="F53" i="55"/>
  <c r="G53" i="55"/>
  <c r="G54" i="55"/>
  <c r="G55" i="55" s="1"/>
  <c r="H54" i="55"/>
  <c r="F55" i="55"/>
  <c r="F57" i="55"/>
  <c r="F59" i="55"/>
  <c r="F61" i="55"/>
  <c r="F63" i="55"/>
  <c r="F65" i="55"/>
  <c r="F67" i="55"/>
  <c r="F69" i="55"/>
  <c r="F71" i="55"/>
  <c r="F73" i="55"/>
  <c r="F75" i="55"/>
  <c r="F51" i="56"/>
  <c r="F49" i="56"/>
  <c r="F47" i="56"/>
  <c r="F45" i="56"/>
  <c r="F43" i="56"/>
  <c r="F41" i="56"/>
  <c r="F39" i="56"/>
  <c r="F37" i="56"/>
  <c r="F35" i="56"/>
  <c r="F33" i="56"/>
  <c r="F31" i="56"/>
  <c r="F29" i="56"/>
  <c r="F27" i="56"/>
  <c r="F25" i="56"/>
  <c r="F23" i="56"/>
  <c r="F21" i="56"/>
  <c r="F19" i="56"/>
  <c r="F17" i="56"/>
  <c r="F15" i="56"/>
  <c r="F13" i="56"/>
  <c r="F11" i="56"/>
  <c r="F9" i="56"/>
  <c r="F7" i="56"/>
  <c r="F5" i="56"/>
  <c r="L4" i="56"/>
  <c r="F3" i="56"/>
  <c r="F51" i="55"/>
  <c r="F49" i="55"/>
  <c r="F47" i="55"/>
  <c r="F45" i="55"/>
  <c r="F43" i="55"/>
  <c r="F41" i="55"/>
  <c r="F39" i="55"/>
  <c r="F37" i="55"/>
  <c r="F35" i="55"/>
  <c r="F33" i="55"/>
  <c r="F31" i="55"/>
  <c r="F29" i="55"/>
  <c r="F27" i="55"/>
  <c r="F25" i="55"/>
  <c r="F23" i="55"/>
  <c r="F21" i="55"/>
  <c r="F19" i="55"/>
  <c r="F17" i="55"/>
  <c r="F15" i="55"/>
  <c r="F13" i="55"/>
  <c r="F11" i="55"/>
  <c r="F9" i="55"/>
  <c r="F7" i="55"/>
  <c r="F5" i="55"/>
  <c r="F3" i="55"/>
  <c r="O4" i="55" s="1"/>
  <c r="Y28" i="54"/>
  <c r="Z13" i="47"/>
  <c r="W11" i="47"/>
  <c r="V6" i="54"/>
  <c r="F51" i="54"/>
  <c r="F49" i="54"/>
  <c r="F47" i="54"/>
  <c r="F45" i="54"/>
  <c r="F43" i="54"/>
  <c r="F41" i="54"/>
  <c r="F39" i="54"/>
  <c r="F37" i="54"/>
  <c r="F35" i="54"/>
  <c r="F33" i="54"/>
  <c r="F31" i="54"/>
  <c r="F29" i="54"/>
  <c r="F27" i="54"/>
  <c r="F25" i="54"/>
  <c r="F23" i="54"/>
  <c r="F21" i="54"/>
  <c r="F19" i="54"/>
  <c r="F17" i="54"/>
  <c r="F15" i="54"/>
  <c r="F13" i="54"/>
  <c r="F11" i="54"/>
  <c r="F9" i="54"/>
  <c r="O4" i="54" s="1"/>
  <c r="F7" i="54"/>
  <c r="F5" i="54"/>
  <c r="K4" i="54"/>
  <c r="G3" i="54"/>
  <c r="H4" i="54" s="1"/>
  <c r="F3" i="54"/>
  <c r="F79" i="53"/>
  <c r="G79" i="53" s="1"/>
  <c r="F81" i="53"/>
  <c r="F83" i="53"/>
  <c r="F85" i="53"/>
  <c r="F87" i="53"/>
  <c r="F89" i="53"/>
  <c r="F91" i="53"/>
  <c r="F93" i="53"/>
  <c r="F95" i="53"/>
  <c r="F97" i="53"/>
  <c r="F99" i="53"/>
  <c r="F101" i="53"/>
  <c r="F103" i="53"/>
  <c r="F105" i="53"/>
  <c r="F107" i="53"/>
  <c r="F109" i="53"/>
  <c r="F111" i="53"/>
  <c r="F113" i="53"/>
  <c r="F115" i="53"/>
  <c r="F117" i="53"/>
  <c r="F119" i="53"/>
  <c r="F121" i="53"/>
  <c r="F123" i="53"/>
  <c r="F125" i="53"/>
  <c r="F127" i="53"/>
  <c r="F129" i="53"/>
  <c r="F131" i="53"/>
  <c r="F133" i="53"/>
  <c r="F135" i="53"/>
  <c r="O4" i="53" s="1"/>
  <c r="F137" i="53"/>
  <c r="F139" i="53"/>
  <c r="F141" i="53"/>
  <c r="F143" i="53"/>
  <c r="F77" i="53"/>
  <c r="G77" i="53" s="1"/>
  <c r="F75" i="53"/>
  <c r="F73" i="53"/>
  <c r="F71" i="53"/>
  <c r="F69" i="53"/>
  <c r="F67" i="53"/>
  <c r="F65" i="53"/>
  <c r="F63" i="53"/>
  <c r="F61" i="53"/>
  <c r="F59" i="53"/>
  <c r="F57" i="53"/>
  <c r="F55" i="53"/>
  <c r="F53" i="53"/>
  <c r="F51" i="53"/>
  <c r="F49" i="53"/>
  <c r="F47" i="53"/>
  <c r="F45" i="53"/>
  <c r="F43" i="53"/>
  <c r="F41" i="53"/>
  <c r="F39" i="53"/>
  <c r="F37" i="53"/>
  <c r="F35" i="53"/>
  <c r="F33" i="53"/>
  <c r="F31" i="53"/>
  <c r="F29" i="53"/>
  <c r="F27" i="53"/>
  <c r="F25" i="53"/>
  <c r="F23" i="53"/>
  <c r="F21" i="53"/>
  <c r="F19" i="53"/>
  <c r="F17" i="53"/>
  <c r="F15" i="53"/>
  <c r="F13" i="53"/>
  <c r="F11" i="53"/>
  <c r="F9" i="53"/>
  <c r="F7" i="53"/>
  <c r="F5" i="53"/>
  <c r="L4" i="53" s="1"/>
  <c r="F3" i="53"/>
  <c r="G59" i="52"/>
  <c r="G60" i="52"/>
  <c r="G62" i="52" s="1"/>
  <c r="H60" i="52"/>
  <c r="H62" i="52" s="1"/>
  <c r="G61" i="52"/>
  <c r="G31" i="52"/>
  <c r="G32" i="52" s="1"/>
  <c r="G19" i="52"/>
  <c r="G20" i="52" s="1"/>
  <c r="H20" i="52"/>
  <c r="F71" i="52"/>
  <c r="F73" i="52"/>
  <c r="F75" i="52"/>
  <c r="F69" i="52"/>
  <c r="F67" i="52"/>
  <c r="F65" i="52"/>
  <c r="F63" i="52"/>
  <c r="F61" i="52"/>
  <c r="F59" i="52"/>
  <c r="F57" i="52"/>
  <c r="F55" i="52"/>
  <c r="F53" i="52"/>
  <c r="F51" i="52"/>
  <c r="F49" i="52"/>
  <c r="F47" i="52"/>
  <c r="F45" i="52"/>
  <c r="F43" i="52"/>
  <c r="F41" i="52"/>
  <c r="F39" i="52"/>
  <c r="F37" i="52"/>
  <c r="F35" i="52"/>
  <c r="F33" i="52"/>
  <c r="F31" i="52"/>
  <c r="F29" i="52"/>
  <c r="F27" i="52"/>
  <c r="F25" i="52"/>
  <c r="F23" i="52"/>
  <c r="F21" i="52"/>
  <c r="F19" i="52"/>
  <c r="F17" i="52"/>
  <c r="F15" i="52"/>
  <c r="F13" i="52"/>
  <c r="F11" i="52"/>
  <c r="F9" i="52"/>
  <c r="F7" i="52"/>
  <c r="F5" i="52"/>
  <c r="F3" i="52"/>
  <c r="M4" i="52" s="1"/>
  <c r="G76" i="57" l="1"/>
  <c r="O4" i="57"/>
  <c r="M4" i="57"/>
  <c r="R4" i="57" s="1"/>
  <c r="J4" i="57"/>
  <c r="N4" i="57"/>
  <c r="G3" i="57"/>
  <c r="K4" i="57"/>
  <c r="G54" i="56"/>
  <c r="H54" i="56"/>
  <c r="I4" i="56"/>
  <c r="O4" i="56"/>
  <c r="G56" i="55"/>
  <c r="H56" i="55"/>
  <c r="L4" i="55"/>
  <c r="M4" i="56"/>
  <c r="R4" i="56" s="1"/>
  <c r="J4" i="56"/>
  <c r="N4" i="56"/>
  <c r="G3" i="56"/>
  <c r="K4" i="56"/>
  <c r="I4" i="55"/>
  <c r="M4" i="55"/>
  <c r="J4" i="55"/>
  <c r="N4" i="55"/>
  <c r="G3" i="55"/>
  <c r="K4" i="55"/>
  <c r="N4" i="54"/>
  <c r="P4" i="54" s="1"/>
  <c r="Q4" i="54" s="1"/>
  <c r="G6" i="54"/>
  <c r="G5" i="54"/>
  <c r="H6" i="54" s="1"/>
  <c r="L4" i="54"/>
  <c r="I4" i="54"/>
  <c r="M4" i="54"/>
  <c r="J4" i="54"/>
  <c r="G80" i="53"/>
  <c r="H80" i="53"/>
  <c r="N4" i="53"/>
  <c r="G78" i="53"/>
  <c r="H78" i="53"/>
  <c r="G3" i="53"/>
  <c r="H4" i="53" s="1"/>
  <c r="K4" i="53"/>
  <c r="P4" i="53"/>
  <c r="Q4" i="53" s="1"/>
  <c r="H6" i="53"/>
  <c r="G5" i="53"/>
  <c r="G6" i="53"/>
  <c r="I4" i="53"/>
  <c r="M4" i="53"/>
  <c r="R4" i="53" s="1"/>
  <c r="J4" i="53"/>
  <c r="G63" i="52"/>
  <c r="H64" i="52" s="1"/>
  <c r="G64" i="52"/>
  <c r="G33" i="52"/>
  <c r="G34" i="52" s="1"/>
  <c r="H32" i="52"/>
  <c r="G21" i="52"/>
  <c r="G22" i="52" s="1"/>
  <c r="H22" i="52"/>
  <c r="J4" i="52"/>
  <c r="O4" i="52"/>
  <c r="L4" i="52"/>
  <c r="R4" i="52" s="1"/>
  <c r="N4" i="52"/>
  <c r="G3" i="52"/>
  <c r="H4" i="52" s="1"/>
  <c r="K4" i="52"/>
  <c r="I4" i="52"/>
  <c r="F69" i="51"/>
  <c r="F67" i="51"/>
  <c r="F65" i="51"/>
  <c r="F63" i="51"/>
  <c r="F61" i="51"/>
  <c r="F59" i="51"/>
  <c r="F57" i="51"/>
  <c r="F55" i="51"/>
  <c r="F53" i="51"/>
  <c r="F51" i="51"/>
  <c r="F49" i="51"/>
  <c r="F47" i="51"/>
  <c r="F45" i="51"/>
  <c r="F43" i="51"/>
  <c r="F41" i="51"/>
  <c r="F39" i="51"/>
  <c r="F37" i="51"/>
  <c r="F35" i="51"/>
  <c r="F33" i="51"/>
  <c r="F31" i="51"/>
  <c r="F29" i="51"/>
  <c r="F27" i="51"/>
  <c r="F25" i="51"/>
  <c r="F23" i="51"/>
  <c r="F21" i="51"/>
  <c r="F19" i="51"/>
  <c r="F17" i="51"/>
  <c r="F15" i="51"/>
  <c r="F13" i="51"/>
  <c r="F11" i="51"/>
  <c r="F9" i="51"/>
  <c r="F7" i="51"/>
  <c r="F5" i="51"/>
  <c r="F3" i="51"/>
  <c r="F69" i="50"/>
  <c r="F67" i="50"/>
  <c r="F65" i="50"/>
  <c r="F63" i="50"/>
  <c r="F61" i="50"/>
  <c r="F59" i="50"/>
  <c r="F57" i="50"/>
  <c r="F55" i="50"/>
  <c r="F53" i="50"/>
  <c r="F51" i="50"/>
  <c r="F49" i="50"/>
  <c r="F47" i="50"/>
  <c r="F45" i="50"/>
  <c r="F43" i="50"/>
  <c r="F41" i="50"/>
  <c r="F39" i="50"/>
  <c r="F37" i="50"/>
  <c r="F35" i="50"/>
  <c r="F33" i="50"/>
  <c r="F31" i="50"/>
  <c r="F29" i="50"/>
  <c r="F27" i="50"/>
  <c r="F25" i="50"/>
  <c r="F23" i="50"/>
  <c r="F21" i="50"/>
  <c r="F19" i="50"/>
  <c r="F17" i="50"/>
  <c r="F15" i="50"/>
  <c r="F13" i="50"/>
  <c r="F11" i="50"/>
  <c r="F9" i="50"/>
  <c r="F7" i="50"/>
  <c r="F5" i="50"/>
  <c r="O4" i="50"/>
  <c r="M4" i="50"/>
  <c r="L4" i="50"/>
  <c r="I4" i="50"/>
  <c r="G3" i="50"/>
  <c r="H4" i="50" s="1"/>
  <c r="F3" i="50"/>
  <c r="N4" i="50" s="1"/>
  <c r="R5" i="47"/>
  <c r="Q5" i="47"/>
  <c r="P5" i="47"/>
  <c r="O5" i="47"/>
  <c r="U5" i="47" s="1"/>
  <c r="N5" i="47"/>
  <c r="M5" i="47"/>
  <c r="L5" i="47"/>
  <c r="R6" i="47"/>
  <c r="Q6" i="47"/>
  <c r="P6" i="47"/>
  <c r="U6" i="47" s="1"/>
  <c r="O6" i="47"/>
  <c r="N6" i="47"/>
  <c r="M6" i="47"/>
  <c r="L6" i="47"/>
  <c r="F69" i="49"/>
  <c r="F67" i="49"/>
  <c r="F65" i="49"/>
  <c r="F63" i="49"/>
  <c r="F61" i="49"/>
  <c r="F59" i="49"/>
  <c r="F57" i="49"/>
  <c r="F55" i="49"/>
  <c r="F53" i="49"/>
  <c r="F51" i="49"/>
  <c r="F49" i="49"/>
  <c r="F47" i="49"/>
  <c r="F45" i="49"/>
  <c r="F43" i="49"/>
  <c r="F41" i="49"/>
  <c r="F39" i="49"/>
  <c r="F37" i="49"/>
  <c r="F35" i="49"/>
  <c r="F33" i="49"/>
  <c r="F31" i="49"/>
  <c r="F29" i="49"/>
  <c r="F27" i="49"/>
  <c r="F25" i="49"/>
  <c r="F23" i="49"/>
  <c r="F21" i="49"/>
  <c r="F19" i="49"/>
  <c r="F17" i="49"/>
  <c r="F15" i="49"/>
  <c r="F13" i="49"/>
  <c r="F11" i="49"/>
  <c r="F9" i="49"/>
  <c r="F7" i="49"/>
  <c r="F5" i="49"/>
  <c r="F3" i="49"/>
  <c r="F69" i="48"/>
  <c r="F67" i="48"/>
  <c r="F65" i="48"/>
  <c r="F63" i="48"/>
  <c r="F61" i="48"/>
  <c r="F59" i="48"/>
  <c r="F57" i="48"/>
  <c r="F55" i="48"/>
  <c r="F53" i="48"/>
  <c r="F51" i="48"/>
  <c r="F49" i="48"/>
  <c r="F47" i="48"/>
  <c r="F45" i="48"/>
  <c r="F43" i="48"/>
  <c r="F41" i="48"/>
  <c r="F39" i="48"/>
  <c r="F37" i="48"/>
  <c r="F35" i="48"/>
  <c r="F33" i="48"/>
  <c r="F31" i="48"/>
  <c r="F29" i="48"/>
  <c r="F27" i="48"/>
  <c r="F25" i="48"/>
  <c r="F23" i="48"/>
  <c r="F21" i="48"/>
  <c r="F19" i="48"/>
  <c r="F17" i="48"/>
  <c r="F15" i="48"/>
  <c r="F13" i="48"/>
  <c r="F11" i="48"/>
  <c r="F9" i="48"/>
  <c r="F7" i="48"/>
  <c r="F5" i="48"/>
  <c r="F3" i="48"/>
  <c r="H70" i="45"/>
  <c r="F71" i="47"/>
  <c r="F69" i="47"/>
  <c r="F67" i="47"/>
  <c r="F65" i="47"/>
  <c r="F63" i="47"/>
  <c r="F61" i="47"/>
  <c r="F59" i="47"/>
  <c r="F57" i="47"/>
  <c r="F55" i="47"/>
  <c r="F53" i="47"/>
  <c r="F51" i="47"/>
  <c r="F49" i="47"/>
  <c r="F47" i="47"/>
  <c r="F45" i="47"/>
  <c r="F43" i="47"/>
  <c r="F41" i="47"/>
  <c r="F39" i="47"/>
  <c r="F37" i="47"/>
  <c r="F35" i="47"/>
  <c r="F33" i="47"/>
  <c r="F31" i="47"/>
  <c r="F29" i="47"/>
  <c r="F27" i="47"/>
  <c r="F25" i="47"/>
  <c r="F23" i="47"/>
  <c r="F21" i="47"/>
  <c r="F19" i="47"/>
  <c r="F17" i="47"/>
  <c r="F15" i="47"/>
  <c r="F13" i="47"/>
  <c r="F11" i="47"/>
  <c r="F9" i="47"/>
  <c r="F7" i="47"/>
  <c r="F5" i="47"/>
  <c r="F3" i="47"/>
  <c r="F69" i="46"/>
  <c r="F67" i="46"/>
  <c r="F65" i="46"/>
  <c r="F63" i="46"/>
  <c r="F61" i="46"/>
  <c r="F59" i="46"/>
  <c r="F57" i="46"/>
  <c r="F55" i="46"/>
  <c r="F53" i="46"/>
  <c r="F51" i="46"/>
  <c r="F49" i="46"/>
  <c r="F47" i="46"/>
  <c r="F45" i="46"/>
  <c r="F43" i="46"/>
  <c r="F41" i="46"/>
  <c r="F39" i="46"/>
  <c r="F37" i="46"/>
  <c r="F35" i="46"/>
  <c r="F33" i="46"/>
  <c r="F31" i="46"/>
  <c r="F29" i="46"/>
  <c r="F27" i="46"/>
  <c r="F25" i="46"/>
  <c r="F23" i="46"/>
  <c r="F21" i="46"/>
  <c r="F19" i="46"/>
  <c r="F17" i="46"/>
  <c r="F15" i="46"/>
  <c r="F13" i="46"/>
  <c r="F11" i="46"/>
  <c r="F9" i="46"/>
  <c r="F7" i="46"/>
  <c r="I4" i="46" s="1"/>
  <c r="F5" i="46"/>
  <c r="F3" i="46"/>
  <c r="K4" i="46" s="1"/>
  <c r="F69" i="45"/>
  <c r="F67" i="45"/>
  <c r="F65" i="45"/>
  <c r="F63" i="45"/>
  <c r="F61" i="45"/>
  <c r="F59" i="45"/>
  <c r="F57" i="45"/>
  <c r="F55" i="45"/>
  <c r="F53" i="45"/>
  <c r="F51" i="45"/>
  <c r="F49" i="45"/>
  <c r="F47" i="45"/>
  <c r="F45" i="45"/>
  <c r="F43" i="45"/>
  <c r="F41" i="45"/>
  <c r="F39" i="45"/>
  <c r="F37" i="45"/>
  <c r="F35" i="45"/>
  <c r="F33" i="45"/>
  <c r="F31" i="45"/>
  <c r="F29" i="45"/>
  <c r="F27" i="45"/>
  <c r="F25" i="45"/>
  <c r="F23" i="45"/>
  <c r="F21" i="45"/>
  <c r="F19" i="45"/>
  <c r="F17" i="45"/>
  <c r="F15" i="45"/>
  <c r="F13" i="45"/>
  <c r="F11" i="45"/>
  <c r="F9" i="45"/>
  <c r="F7" i="45"/>
  <c r="F5" i="45"/>
  <c r="K4" i="45"/>
  <c r="F3" i="45"/>
  <c r="F69" i="44"/>
  <c r="F67" i="44"/>
  <c r="F65" i="44"/>
  <c r="F63" i="44"/>
  <c r="F61" i="44"/>
  <c r="F59" i="44"/>
  <c r="F57" i="44"/>
  <c r="F55" i="44"/>
  <c r="F53" i="44"/>
  <c r="F51" i="44"/>
  <c r="F49" i="44"/>
  <c r="F47" i="44"/>
  <c r="F45" i="44"/>
  <c r="F43" i="44"/>
  <c r="F41" i="44"/>
  <c r="F39" i="44"/>
  <c r="F37" i="44"/>
  <c r="F35" i="44"/>
  <c r="F33" i="44"/>
  <c r="F31" i="44"/>
  <c r="F29" i="44"/>
  <c r="F27" i="44"/>
  <c r="F25" i="44"/>
  <c r="F23" i="44"/>
  <c r="F21" i="44"/>
  <c r="F19" i="44"/>
  <c r="F17" i="44"/>
  <c r="F15" i="44"/>
  <c r="F13" i="44"/>
  <c r="F11" i="44"/>
  <c r="F9" i="44"/>
  <c r="F7" i="44"/>
  <c r="F5" i="44"/>
  <c r="F3" i="44"/>
  <c r="L4" i="44" s="1"/>
  <c r="F69" i="43"/>
  <c r="F67" i="43"/>
  <c r="F65" i="43"/>
  <c r="F63" i="43"/>
  <c r="F61" i="43"/>
  <c r="F59" i="43"/>
  <c r="F57" i="43"/>
  <c r="F55" i="43"/>
  <c r="F53" i="43"/>
  <c r="F51" i="43"/>
  <c r="F49" i="43"/>
  <c r="F47" i="43"/>
  <c r="F45" i="43"/>
  <c r="F43" i="43"/>
  <c r="F41" i="43"/>
  <c r="F39" i="43"/>
  <c r="F37" i="43"/>
  <c r="F35" i="43"/>
  <c r="F33" i="43"/>
  <c r="F31" i="43"/>
  <c r="F29" i="43"/>
  <c r="F27" i="43"/>
  <c r="F25" i="43"/>
  <c r="F23" i="43"/>
  <c r="F21" i="43"/>
  <c r="F19" i="43"/>
  <c r="F17" i="43"/>
  <c r="F15" i="43"/>
  <c r="F13" i="43"/>
  <c r="F11" i="43"/>
  <c r="F9" i="43"/>
  <c r="F7" i="43"/>
  <c r="F5" i="43"/>
  <c r="F3" i="43"/>
  <c r="L4" i="43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4" i="6"/>
  <c r="R4" i="30"/>
  <c r="P4" i="30"/>
  <c r="Q4" i="30" s="1"/>
  <c r="R4" i="33"/>
  <c r="P4" i="33"/>
  <c r="Q4" i="33" s="1"/>
  <c r="R4" i="34"/>
  <c r="R4" i="36"/>
  <c r="R4" i="38"/>
  <c r="R4" i="32"/>
  <c r="R4" i="37"/>
  <c r="R4" i="39"/>
  <c r="R4" i="40"/>
  <c r="R4" i="41"/>
  <c r="R4" i="42"/>
  <c r="F69" i="42"/>
  <c r="F67" i="42"/>
  <c r="F65" i="42"/>
  <c r="F63" i="42"/>
  <c r="F61" i="42"/>
  <c r="F59" i="42"/>
  <c r="F57" i="42"/>
  <c r="F55" i="42"/>
  <c r="F53" i="42"/>
  <c r="F51" i="42"/>
  <c r="F49" i="42"/>
  <c r="F47" i="42"/>
  <c r="F45" i="42"/>
  <c r="F43" i="42"/>
  <c r="F41" i="42"/>
  <c r="F39" i="42"/>
  <c r="F37" i="42"/>
  <c r="F35" i="42"/>
  <c r="F33" i="42"/>
  <c r="F31" i="42"/>
  <c r="F29" i="42"/>
  <c r="F27" i="42"/>
  <c r="F25" i="42"/>
  <c r="F23" i="42"/>
  <c r="F21" i="42"/>
  <c r="F19" i="42"/>
  <c r="F17" i="42"/>
  <c r="F15" i="42"/>
  <c r="F13" i="42"/>
  <c r="F11" i="42"/>
  <c r="F9" i="42"/>
  <c r="F7" i="42"/>
  <c r="L4" i="42" s="1"/>
  <c r="F5" i="42"/>
  <c r="F3" i="42"/>
  <c r="F69" i="41"/>
  <c r="F67" i="41"/>
  <c r="F65" i="41"/>
  <c r="F63" i="41"/>
  <c r="F61" i="41"/>
  <c r="F59" i="41"/>
  <c r="F57" i="41"/>
  <c r="F55" i="41"/>
  <c r="F53" i="41"/>
  <c r="F51" i="41"/>
  <c r="F49" i="41"/>
  <c r="F47" i="41"/>
  <c r="F45" i="41"/>
  <c r="F43" i="41"/>
  <c r="F41" i="41"/>
  <c r="F39" i="41"/>
  <c r="F37" i="41"/>
  <c r="F35" i="41"/>
  <c r="F33" i="41"/>
  <c r="F31" i="41"/>
  <c r="F29" i="41"/>
  <c r="F27" i="41"/>
  <c r="F25" i="41"/>
  <c r="F23" i="41"/>
  <c r="F21" i="41"/>
  <c r="F19" i="41"/>
  <c r="F17" i="41"/>
  <c r="F15" i="41"/>
  <c r="F13" i="41"/>
  <c r="F11" i="41"/>
  <c r="F9" i="41"/>
  <c r="F7" i="41"/>
  <c r="F5" i="41"/>
  <c r="I4" i="41"/>
  <c r="F3" i="41"/>
  <c r="L4" i="41" s="1"/>
  <c r="F69" i="40"/>
  <c r="F67" i="40"/>
  <c r="F65" i="40"/>
  <c r="F63" i="40"/>
  <c r="F61" i="40"/>
  <c r="F59" i="40"/>
  <c r="F57" i="40"/>
  <c r="F55" i="40"/>
  <c r="F53" i="40"/>
  <c r="F51" i="40"/>
  <c r="F49" i="40"/>
  <c r="F47" i="40"/>
  <c r="F45" i="40"/>
  <c r="F43" i="40"/>
  <c r="F41" i="40"/>
  <c r="F39" i="40"/>
  <c r="F37" i="40"/>
  <c r="F35" i="40"/>
  <c r="F33" i="40"/>
  <c r="F31" i="40"/>
  <c r="F29" i="40"/>
  <c r="F27" i="40"/>
  <c r="F25" i="40"/>
  <c r="F23" i="40"/>
  <c r="F21" i="40"/>
  <c r="F19" i="40"/>
  <c r="F17" i="40"/>
  <c r="F15" i="40"/>
  <c r="F13" i="40"/>
  <c r="F11" i="40"/>
  <c r="F9" i="40"/>
  <c r="F7" i="40"/>
  <c r="M4" i="40" s="1"/>
  <c r="F5" i="40"/>
  <c r="I4" i="40"/>
  <c r="F3" i="40"/>
  <c r="F69" i="39"/>
  <c r="F67" i="39"/>
  <c r="F65" i="39"/>
  <c r="F63" i="39"/>
  <c r="F61" i="39"/>
  <c r="F59" i="39"/>
  <c r="F57" i="39"/>
  <c r="F55" i="39"/>
  <c r="F53" i="39"/>
  <c r="F51" i="39"/>
  <c r="F49" i="39"/>
  <c r="F47" i="39"/>
  <c r="F45" i="39"/>
  <c r="F43" i="39"/>
  <c r="F41" i="39"/>
  <c r="F39" i="39"/>
  <c r="F37" i="39"/>
  <c r="F35" i="39"/>
  <c r="F33" i="39"/>
  <c r="F31" i="39"/>
  <c r="F29" i="39"/>
  <c r="F27" i="39"/>
  <c r="F25" i="39"/>
  <c r="F23" i="39"/>
  <c r="F21" i="39"/>
  <c r="F19" i="39"/>
  <c r="F17" i="39"/>
  <c r="F15" i="39"/>
  <c r="F13" i="39"/>
  <c r="F11" i="39"/>
  <c r="F9" i="39"/>
  <c r="F7" i="39"/>
  <c r="F5" i="39"/>
  <c r="L4" i="39"/>
  <c r="F3" i="39"/>
  <c r="O4" i="39" s="1"/>
  <c r="F71" i="38"/>
  <c r="F69" i="38"/>
  <c r="F67" i="38"/>
  <c r="F65" i="38"/>
  <c r="F63" i="38"/>
  <c r="F61" i="38"/>
  <c r="F59" i="38"/>
  <c r="F57" i="38"/>
  <c r="F55" i="38"/>
  <c r="F53" i="38"/>
  <c r="F51" i="38"/>
  <c r="F49" i="38"/>
  <c r="F47" i="38"/>
  <c r="F45" i="38"/>
  <c r="F43" i="38"/>
  <c r="F41" i="38"/>
  <c r="F39" i="38"/>
  <c r="F37" i="38"/>
  <c r="F35" i="38"/>
  <c r="F33" i="38"/>
  <c r="F31" i="38"/>
  <c r="F29" i="38"/>
  <c r="F27" i="38"/>
  <c r="F25" i="38"/>
  <c r="F23" i="38"/>
  <c r="F21" i="38"/>
  <c r="F19" i="38"/>
  <c r="F17" i="38"/>
  <c r="F15" i="38"/>
  <c r="F13" i="38"/>
  <c r="F11" i="38"/>
  <c r="F9" i="38"/>
  <c r="F7" i="38"/>
  <c r="F5" i="38"/>
  <c r="F3" i="38"/>
  <c r="L4" i="38" s="1"/>
  <c r="F71" i="37"/>
  <c r="F69" i="37"/>
  <c r="F67" i="37"/>
  <c r="F65" i="37"/>
  <c r="F63" i="37"/>
  <c r="F61" i="37"/>
  <c r="F59" i="37"/>
  <c r="F57" i="37"/>
  <c r="F55" i="37"/>
  <c r="F53" i="37"/>
  <c r="F51" i="37"/>
  <c r="F49" i="37"/>
  <c r="F47" i="37"/>
  <c r="F45" i="37"/>
  <c r="F43" i="37"/>
  <c r="F41" i="37"/>
  <c r="F39" i="37"/>
  <c r="F37" i="37"/>
  <c r="F35" i="37"/>
  <c r="F33" i="37"/>
  <c r="F31" i="37"/>
  <c r="F29" i="37"/>
  <c r="F27" i="37"/>
  <c r="F25" i="37"/>
  <c r="F23" i="37"/>
  <c r="F21" i="37"/>
  <c r="F19" i="37"/>
  <c r="F17" i="37"/>
  <c r="F15" i="37"/>
  <c r="F13" i="37"/>
  <c r="F11" i="37"/>
  <c r="F9" i="37"/>
  <c r="F7" i="37"/>
  <c r="F5" i="37"/>
  <c r="F3" i="37"/>
  <c r="F71" i="36"/>
  <c r="F69" i="36"/>
  <c r="F67" i="36"/>
  <c r="F65" i="36"/>
  <c r="F63" i="36"/>
  <c r="F61" i="36"/>
  <c r="F59" i="36"/>
  <c r="F57" i="36"/>
  <c r="F55" i="36"/>
  <c r="F53" i="36"/>
  <c r="F51" i="36"/>
  <c r="F49" i="36"/>
  <c r="F47" i="36"/>
  <c r="F45" i="36"/>
  <c r="F43" i="36"/>
  <c r="F41" i="36"/>
  <c r="F39" i="36"/>
  <c r="F37" i="36"/>
  <c r="F35" i="36"/>
  <c r="F33" i="36"/>
  <c r="F31" i="36"/>
  <c r="F29" i="36"/>
  <c r="F27" i="36"/>
  <c r="F25" i="36"/>
  <c r="F23" i="36"/>
  <c r="F21" i="36"/>
  <c r="F19" i="36"/>
  <c r="F17" i="36"/>
  <c r="F15" i="36"/>
  <c r="F13" i="36"/>
  <c r="F11" i="36"/>
  <c r="F9" i="36"/>
  <c r="F7" i="36"/>
  <c r="F5" i="36"/>
  <c r="L4" i="36"/>
  <c r="F3" i="36"/>
  <c r="N4" i="36" s="1"/>
  <c r="P4" i="32"/>
  <c r="Q4" i="32" s="1"/>
  <c r="Q5" i="6"/>
  <c r="R5" i="6" s="1"/>
  <c r="Q6" i="6"/>
  <c r="R6" i="6"/>
  <c r="Q7" i="6"/>
  <c r="R7" i="6" s="1"/>
  <c r="Q8" i="6"/>
  <c r="R8" i="6"/>
  <c r="Q9" i="6"/>
  <c r="R9" i="6" s="1"/>
  <c r="Q10" i="6"/>
  <c r="R10" i="6"/>
  <c r="Q11" i="6"/>
  <c r="R11" i="6" s="1"/>
  <c r="Q12" i="6"/>
  <c r="R12" i="6"/>
  <c r="Q13" i="6"/>
  <c r="R13" i="6" s="1"/>
  <c r="Q14" i="6"/>
  <c r="R14" i="6"/>
  <c r="Q15" i="6"/>
  <c r="R15" i="6" s="1"/>
  <c r="Q16" i="6"/>
  <c r="R16" i="6"/>
  <c r="Q17" i="6"/>
  <c r="R17" i="6" s="1"/>
  <c r="Q18" i="6"/>
  <c r="R18" i="6"/>
  <c r="Q19" i="6"/>
  <c r="R19" i="6" s="1"/>
  <c r="Q20" i="6"/>
  <c r="R20" i="6"/>
  <c r="Q21" i="6"/>
  <c r="R21" i="6" s="1"/>
  <c r="Q22" i="6"/>
  <c r="R22" i="6"/>
  <c r="Q23" i="6"/>
  <c r="R23" i="6" s="1"/>
  <c r="Q24" i="6"/>
  <c r="R24" i="6"/>
  <c r="Q25" i="6"/>
  <c r="R25" i="6" s="1"/>
  <c r="Q26" i="6"/>
  <c r="R26" i="6"/>
  <c r="Q27" i="6"/>
  <c r="R27" i="6" s="1"/>
  <c r="Q28" i="6"/>
  <c r="R28" i="6"/>
  <c r="Q29" i="6"/>
  <c r="R29" i="6" s="1"/>
  <c r="Q30" i="6"/>
  <c r="R30" i="6"/>
  <c r="Q4" i="6"/>
  <c r="R4" i="6" s="1"/>
  <c r="Q4" i="34"/>
  <c r="P4" i="34"/>
  <c r="F41" i="34"/>
  <c r="F39" i="34"/>
  <c r="F37" i="34"/>
  <c r="F35" i="34"/>
  <c r="F33" i="34"/>
  <c r="F31" i="34"/>
  <c r="F29" i="34"/>
  <c r="F27" i="34"/>
  <c r="F25" i="34"/>
  <c r="F23" i="34"/>
  <c r="F21" i="34"/>
  <c r="F19" i="34"/>
  <c r="F17" i="34"/>
  <c r="F15" i="34"/>
  <c r="F13" i="34"/>
  <c r="F11" i="34"/>
  <c r="F9" i="34"/>
  <c r="F7" i="34"/>
  <c r="F5" i="34"/>
  <c r="F3" i="34"/>
  <c r="O4" i="34" s="1"/>
  <c r="H4" i="57" l="1"/>
  <c r="P4" i="57"/>
  <c r="Q4" i="57" s="1"/>
  <c r="G55" i="56"/>
  <c r="H56" i="56" s="1"/>
  <c r="G56" i="56"/>
  <c r="R4" i="55"/>
  <c r="G57" i="55"/>
  <c r="H58" i="55" s="1"/>
  <c r="G58" i="55"/>
  <c r="P4" i="56"/>
  <c r="Q4" i="56" s="1"/>
  <c r="H4" i="56"/>
  <c r="H4" i="55"/>
  <c r="P4" i="55"/>
  <c r="Q4" i="55" s="1"/>
  <c r="G7" i="54"/>
  <c r="G8" i="54" s="1"/>
  <c r="H8" i="54"/>
  <c r="R4" i="54"/>
  <c r="G81" i="53"/>
  <c r="H82" i="53" s="1"/>
  <c r="G82" i="53"/>
  <c r="G7" i="53"/>
  <c r="H8" i="53" s="1"/>
  <c r="H66" i="52"/>
  <c r="G65" i="52"/>
  <c r="G66" i="52"/>
  <c r="G35" i="52"/>
  <c r="G36" i="52" s="1"/>
  <c r="H34" i="52"/>
  <c r="G23" i="52"/>
  <c r="G24" i="52" s="1"/>
  <c r="H24" i="52"/>
  <c r="P4" i="52"/>
  <c r="Q4" i="52" s="1"/>
  <c r="G5" i="52"/>
  <c r="G6" i="52" s="1"/>
  <c r="M4" i="51"/>
  <c r="J4" i="51"/>
  <c r="N4" i="51"/>
  <c r="G3" i="51"/>
  <c r="H4" i="51" s="1"/>
  <c r="K4" i="51"/>
  <c r="L4" i="51"/>
  <c r="R4" i="51" s="1"/>
  <c r="O4" i="51"/>
  <c r="I4" i="51"/>
  <c r="R4" i="50"/>
  <c r="K4" i="50"/>
  <c r="P4" i="50"/>
  <c r="Q4" i="50" s="1"/>
  <c r="H6" i="50"/>
  <c r="G5" i="50"/>
  <c r="G6" i="50" s="1"/>
  <c r="J4" i="50"/>
  <c r="S5" i="47"/>
  <c r="T5" i="47" s="1"/>
  <c r="S6" i="47"/>
  <c r="T6" i="47" s="1"/>
  <c r="M4" i="49"/>
  <c r="L4" i="49"/>
  <c r="R4" i="49" s="1"/>
  <c r="J4" i="49"/>
  <c r="N4" i="49"/>
  <c r="G3" i="49"/>
  <c r="H4" i="49" s="1"/>
  <c r="K4" i="49"/>
  <c r="O4" i="49"/>
  <c r="I4" i="49"/>
  <c r="M4" i="48"/>
  <c r="J4" i="48"/>
  <c r="G3" i="48"/>
  <c r="H4" i="48" s="1"/>
  <c r="K4" i="48"/>
  <c r="O4" i="48"/>
  <c r="N4" i="48"/>
  <c r="L4" i="48"/>
  <c r="I4" i="48"/>
  <c r="O4" i="47"/>
  <c r="L4" i="47"/>
  <c r="P4" i="47"/>
  <c r="U4" i="47" s="1"/>
  <c r="M4" i="47"/>
  <c r="Q4" i="47"/>
  <c r="G3" i="47"/>
  <c r="H4" i="47" s="1"/>
  <c r="N4" i="47"/>
  <c r="R4" i="47"/>
  <c r="L4" i="46"/>
  <c r="R4" i="46" s="1"/>
  <c r="M4" i="46"/>
  <c r="G3" i="46"/>
  <c r="H4" i="46" s="1"/>
  <c r="G5" i="46"/>
  <c r="H6" i="46" s="1"/>
  <c r="J4" i="46"/>
  <c r="N4" i="46"/>
  <c r="O4" i="46"/>
  <c r="L4" i="45"/>
  <c r="R4" i="45" s="1"/>
  <c r="M4" i="45"/>
  <c r="G3" i="45"/>
  <c r="H4" i="45" s="1"/>
  <c r="O4" i="45"/>
  <c r="I4" i="45"/>
  <c r="G5" i="45"/>
  <c r="H6" i="45" s="1"/>
  <c r="J4" i="45"/>
  <c r="N4" i="45"/>
  <c r="I4" i="44"/>
  <c r="M4" i="44"/>
  <c r="R4" i="44" s="1"/>
  <c r="J4" i="44"/>
  <c r="O4" i="44"/>
  <c r="N4" i="44"/>
  <c r="G3" i="44"/>
  <c r="H4" i="44" s="1"/>
  <c r="K4" i="44"/>
  <c r="I4" i="43"/>
  <c r="M4" i="43"/>
  <c r="R4" i="43" s="1"/>
  <c r="N4" i="43"/>
  <c r="G3" i="43"/>
  <c r="H4" i="43" s="1"/>
  <c r="O4" i="43"/>
  <c r="J4" i="43"/>
  <c r="K4" i="43"/>
  <c r="O4" i="42"/>
  <c r="J4" i="41"/>
  <c r="O4" i="41"/>
  <c r="M4" i="41"/>
  <c r="I4" i="42"/>
  <c r="M4" i="42"/>
  <c r="J4" i="42"/>
  <c r="N4" i="42"/>
  <c r="G3" i="42"/>
  <c r="H4" i="42" s="1"/>
  <c r="K4" i="42"/>
  <c r="N4" i="41"/>
  <c r="G3" i="41"/>
  <c r="H4" i="41" s="1"/>
  <c r="K4" i="41"/>
  <c r="L4" i="40"/>
  <c r="O4" i="40"/>
  <c r="J4" i="40"/>
  <c r="N4" i="40"/>
  <c r="G3" i="40"/>
  <c r="H4" i="40" s="1"/>
  <c r="K4" i="40"/>
  <c r="I4" i="39"/>
  <c r="M4" i="39"/>
  <c r="N4" i="39"/>
  <c r="J4" i="39"/>
  <c r="G3" i="39"/>
  <c r="H4" i="39" s="1"/>
  <c r="K4" i="39"/>
  <c r="L4" i="37"/>
  <c r="O4" i="38"/>
  <c r="N4" i="38"/>
  <c r="P4" i="38" s="1"/>
  <c r="Q4" i="38" s="1"/>
  <c r="G3" i="38"/>
  <c r="H4" i="38" s="1"/>
  <c r="K4" i="38"/>
  <c r="G5" i="38"/>
  <c r="H6" i="38" s="1"/>
  <c r="I4" i="38"/>
  <c r="M4" i="38"/>
  <c r="J4" i="38"/>
  <c r="I4" i="37"/>
  <c r="M4" i="37"/>
  <c r="O4" i="37"/>
  <c r="J4" i="37"/>
  <c r="N4" i="37"/>
  <c r="G3" i="37"/>
  <c r="H4" i="37" s="1"/>
  <c r="K4" i="37"/>
  <c r="O4" i="36"/>
  <c r="G3" i="36"/>
  <c r="H4" i="36" s="1"/>
  <c r="I4" i="36"/>
  <c r="K4" i="36"/>
  <c r="P4" i="36"/>
  <c r="Q4" i="36" s="1"/>
  <c r="G5" i="36"/>
  <c r="H6" i="36" s="1"/>
  <c r="M4" i="36"/>
  <c r="J4" i="36"/>
  <c r="L4" i="34"/>
  <c r="I4" i="34"/>
  <c r="M4" i="34"/>
  <c r="J4" i="34"/>
  <c r="N4" i="34"/>
  <c r="G3" i="34"/>
  <c r="H4" i="34" s="1"/>
  <c r="K4" i="34"/>
  <c r="F71" i="33"/>
  <c r="F69" i="33"/>
  <c r="F67" i="33"/>
  <c r="F65" i="33"/>
  <c r="F63" i="33"/>
  <c r="F61" i="33"/>
  <c r="F59" i="33"/>
  <c r="F57" i="33"/>
  <c r="F55" i="33"/>
  <c r="F53" i="33"/>
  <c r="F51" i="33"/>
  <c r="F49" i="33"/>
  <c r="F47" i="33"/>
  <c r="F45" i="33"/>
  <c r="F43" i="33"/>
  <c r="F41" i="33"/>
  <c r="F39" i="33"/>
  <c r="F37" i="33"/>
  <c r="F35" i="33"/>
  <c r="F33" i="33"/>
  <c r="F31" i="33"/>
  <c r="F29" i="33"/>
  <c r="F27" i="33"/>
  <c r="F25" i="33"/>
  <c r="F23" i="33"/>
  <c r="F21" i="33"/>
  <c r="F19" i="33"/>
  <c r="F17" i="33"/>
  <c r="F15" i="33"/>
  <c r="F13" i="33"/>
  <c r="F11" i="33"/>
  <c r="F9" i="33"/>
  <c r="F7" i="33"/>
  <c r="F5" i="33"/>
  <c r="F3" i="33"/>
  <c r="F71" i="32"/>
  <c r="F69" i="32"/>
  <c r="F67" i="32"/>
  <c r="F65" i="32"/>
  <c r="F63" i="32"/>
  <c r="F61" i="32"/>
  <c r="F59" i="32"/>
  <c r="F57" i="32"/>
  <c r="F55" i="32"/>
  <c r="F53" i="32"/>
  <c r="F51" i="32"/>
  <c r="F49" i="32"/>
  <c r="F47" i="32"/>
  <c r="F45" i="32"/>
  <c r="F43" i="32"/>
  <c r="F41" i="32"/>
  <c r="F39" i="32"/>
  <c r="F37" i="32"/>
  <c r="F35" i="32"/>
  <c r="F33" i="32"/>
  <c r="F31" i="32"/>
  <c r="F29" i="32"/>
  <c r="F27" i="32"/>
  <c r="F25" i="32"/>
  <c r="F23" i="32"/>
  <c r="F21" i="32"/>
  <c r="F19" i="32"/>
  <c r="F17" i="32"/>
  <c r="F15" i="32"/>
  <c r="F13" i="32"/>
  <c r="F11" i="32"/>
  <c r="F9" i="32"/>
  <c r="F7" i="32"/>
  <c r="F5" i="32"/>
  <c r="F3" i="32"/>
  <c r="G3" i="32" s="1"/>
  <c r="H4" i="32" s="1"/>
  <c r="F77" i="30"/>
  <c r="F75" i="30"/>
  <c r="F73" i="30"/>
  <c r="F71" i="30"/>
  <c r="F69" i="30"/>
  <c r="F67" i="30"/>
  <c r="F65" i="30"/>
  <c r="F63" i="30"/>
  <c r="F61" i="30"/>
  <c r="F59" i="30"/>
  <c r="F57" i="30"/>
  <c r="F55" i="30"/>
  <c r="F53" i="30"/>
  <c r="F51" i="30"/>
  <c r="F49" i="30"/>
  <c r="F47" i="30"/>
  <c r="F45" i="30"/>
  <c r="F43" i="30"/>
  <c r="F41" i="30"/>
  <c r="F39" i="30"/>
  <c r="F37" i="30"/>
  <c r="F35" i="30"/>
  <c r="F33" i="30"/>
  <c r="F31" i="30"/>
  <c r="F29" i="30"/>
  <c r="F27" i="30"/>
  <c r="F25" i="30"/>
  <c r="F23" i="30"/>
  <c r="F21" i="30"/>
  <c r="F19" i="30"/>
  <c r="F17" i="30"/>
  <c r="F15" i="30"/>
  <c r="F13" i="30"/>
  <c r="F11" i="30"/>
  <c r="F9" i="30"/>
  <c r="F7" i="30"/>
  <c r="F5" i="30"/>
  <c r="F3" i="30"/>
  <c r="O30" i="6" s="1"/>
  <c r="F77" i="29"/>
  <c r="F75" i="29"/>
  <c r="F73" i="29"/>
  <c r="F71" i="29"/>
  <c r="F69" i="29"/>
  <c r="F67" i="29"/>
  <c r="F65" i="29"/>
  <c r="F63" i="29"/>
  <c r="F61" i="29"/>
  <c r="F59" i="29"/>
  <c r="F57" i="29"/>
  <c r="F55" i="29"/>
  <c r="F53" i="29"/>
  <c r="F51" i="29"/>
  <c r="F49" i="29"/>
  <c r="F47" i="29"/>
  <c r="F45" i="29"/>
  <c r="F43" i="29"/>
  <c r="F41" i="29"/>
  <c r="F39" i="29"/>
  <c r="F37" i="29"/>
  <c r="F35" i="29"/>
  <c r="F33" i="29"/>
  <c r="F31" i="29"/>
  <c r="F29" i="29"/>
  <c r="F27" i="29"/>
  <c r="F25" i="29"/>
  <c r="F23" i="29"/>
  <c r="F21" i="29"/>
  <c r="F19" i="29"/>
  <c r="F17" i="29"/>
  <c r="F15" i="29"/>
  <c r="F13" i="29"/>
  <c r="F11" i="29"/>
  <c r="F9" i="29"/>
  <c r="F7" i="29"/>
  <c r="F5" i="29"/>
  <c r="M29" i="6" s="1"/>
  <c r="F3" i="29"/>
  <c r="O29" i="6" s="1"/>
  <c r="F77" i="28"/>
  <c r="F75" i="28"/>
  <c r="F73" i="28"/>
  <c r="F71" i="28"/>
  <c r="F69" i="28"/>
  <c r="F67" i="28"/>
  <c r="F65" i="28"/>
  <c r="F63" i="28"/>
  <c r="F61" i="28"/>
  <c r="F59" i="28"/>
  <c r="F57" i="28"/>
  <c r="F55" i="28"/>
  <c r="F53" i="28"/>
  <c r="F51" i="28"/>
  <c r="F49" i="28"/>
  <c r="F47" i="28"/>
  <c r="F45" i="28"/>
  <c r="F43" i="28"/>
  <c r="F41" i="28"/>
  <c r="F39" i="28"/>
  <c r="F37" i="28"/>
  <c r="F35" i="28"/>
  <c r="F33" i="28"/>
  <c r="F31" i="28"/>
  <c r="F29" i="28"/>
  <c r="F27" i="28"/>
  <c r="F25" i="28"/>
  <c r="F23" i="28"/>
  <c r="F21" i="28"/>
  <c r="F19" i="28"/>
  <c r="F17" i="28"/>
  <c r="F15" i="28"/>
  <c r="F13" i="28"/>
  <c r="F11" i="28"/>
  <c r="F9" i="28"/>
  <c r="F7" i="28"/>
  <c r="F5" i="28"/>
  <c r="M28" i="6" s="1"/>
  <c r="F3" i="28"/>
  <c r="P28" i="6" s="1"/>
  <c r="F77" i="27"/>
  <c r="F75" i="27"/>
  <c r="F73" i="27"/>
  <c r="F71" i="27"/>
  <c r="F69" i="27"/>
  <c r="F67" i="27"/>
  <c r="F65" i="27"/>
  <c r="F63" i="27"/>
  <c r="F61" i="27"/>
  <c r="F59" i="27"/>
  <c r="F57" i="27"/>
  <c r="F55" i="27"/>
  <c r="F53" i="27"/>
  <c r="F51" i="27"/>
  <c r="F49" i="27"/>
  <c r="F47" i="27"/>
  <c r="F45" i="27"/>
  <c r="F43" i="27"/>
  <c r="F41" i="27"/>
  <c r="F39" i="27"/>
  <c r="F37" i="27"/>
  <c r="F35" i="27"/>
  <c r="F33" i="27"/>
  <c r="F31" i="27"/>
  <c r="F29" i="27"/>
  <c r="F27" i="27"/>
  <c r="F25" i="27"/>
  <c r="F23" i="27"/>
  <c r="F21" i="27"/>
  <c r="F19" i="27"/>
  <c r="F17" i="27"/>
  <c r="F15" i="27"/>
  <c r="F13" i="27"/>
  <c r="F11" i="27"/>
  <c r="F9" i="27"/>
  <c r="N27" i="6" s="1"/>
  <c r="F7" i="27"/>
  <c r="F5" i="27"/>
  <c r="F3" i="27"/>
  <c r="F77" i="25"/>
  <c r="F75" i="25"/>
  <c r="F73" i="25"/>
  <c r="F71" i="25"/>
  <c r="F69" i="25"/>
  <c r="F67" i="25"/>
  <c r="F65" i="25"/>
  <c r="F63" i="25"/>
  <c r="F61" i="25"/>
  <c r="F59" i="25"/>
  <c r="F57" i="25"/>
  <c r="F55" i="25"/>
  <c r="F53" i="25"/>
  <c r="F51" i="25"/>
  <c r="F49" i="25"/>
  <c r="F47" i="25"/>
  <c r="F45" i="25"/>
  <c r="F43" i="25"/>
  <c r="F41" i="25"/>
  <c r="F39" i="25"/>
  <c r="F37" i="25"/>
  <c r="F35" i="25"/>
  <c r="F33" i="25"/>
  <c r="F31" i="25"/>
  <c r="F29" i="25"/>
  <c r="F27" i="25"/>
  <c r="F25" i="25"/>
  <c r="F23" i="25"/>
  <c r="F21" i="25"/>
  <c r="F19" i="25"/>
  <c r="F17" i="25"/>
  <c r="F15" i="25"/>
  <c r="F13" i="25"/>
  <c r="F11" i="25"/>
  <c r="F9" i="25"/>
  <c r="F7" i="25"/>
  <c r="F5" i="25"/>
  <c r="F3" i="25"/>
  <c r="N26" i="6" s="1"/>
  <c r="F77" i="24"/>
  <c r="F75" i="24"/>
  <c r="F73" i="24"/>
  <c r="F71" i="24"/>
  <c r="F69" i="24"/>
  <c r="F67" i="24"/>
  <c r="F65" i="24"/>
  <c r="F63" i="24"/>
  <c r="F61" i="24"/>
  <c r="F59" i="24"/>
  <c r="F57" i="24"/>
  <c r="F55" i="24"/>
  <c r="F53" i="24"/>
  <c r="F51" i="24"/>
  <c r="F49" i="24"/>
  <c r="F47" i="24"/>
  <c r="F45" i="24"/>
  <c r="F43" i="24"/>
  <c r="F41" i="24"/>
  <c r="F39" i="24"/>
  <c r="F37" i="24"/>
  <c r="F35" i="24"/>
  <c r="F33" i="24"/>
  <c r="F31" i="24"/>
  <c r="F29" i="24"/>
  <c r="F27" i="24"/>
  <c r="F25" i="24"/>
  <c r="F23" i="24"/>
  <c r="F21" i="24"/>
  <c r="F19" i="24"/>
  <c r="F17" i="24"/>
  <c r="F15" i="24"/>
  <c r="F13" i="24"/>
  <c r="F11" i="24"/>
  <c r="F9" i="24"/>
  <c r="F7" i="24"/>
  <c r="F5" i="24"/>
  <c r="M4" i="24" s="1"/>
  <c r="F3" i="24"/>
  <c r="N23" i="6" s="1"/>
  <c r="F77" i="23"/>
  <c r="F75" i="23"/>
  <c r="F73" i="23"/>
  <c r="F71" i="23"/>
  <c r="F69" i="23"/>
  <c r="F67" i="23"/>
  <c r="F65" i="23"/>
  <c r="F63" i="23"/>
  <c r="F61" i="23"/>
  <c r="F59" i="23"/>
  <c r="F57" i="23"/>
  <c r="F55" i="23"/>
  <c r="F53" i="23"/>
  <c r="F51" i="23"/>
  <c r="F49" i="23"/>
  <c r="F47" i="23"/>
  <c r="F45" i="23"/>
  <c r="F43" i="23"/>
  <c r="F41" i="23"/>
  <c r="F39" i="23"/>
  <c r="F37" i="23"/>
  <c r="F35" i="23"/>
  <c r="F33" i="23"/>
  <c r="F31" i="23"/>
  <c r="F29" i="23"/>
  <c r="F27" i="23"/>
  <c r="F25" i="23"/>
  <c r="F23" i="23"/>
  <c r="F21" i="23"/>
  <c r="F19" i="23"/>
  <c r="F17" i="23"/>
  <c r="F15" i="23"/>
  <c r="F13" i="23"/>
  <c r="F11" i="23"/>
  <c r="F9" i="23"/>
  <c r="F7" i="23"/>
  <c r="F5" i="23"/>
  <c r="F3" i="23"/>
  <c r="O21" i="6" s="1"/>
  <c r="F77" i="22"/>
  <c r="F75" i="22"/>
  <c r="F73" i="22"/>
  <c r="F71" i="22"/>
  <c r="F69" i="22"/>
  <c r="F67" i="22"/>
  <c r="F65" i="22"/>
  <c r="F63" i="22"/>
  <c r="F61" i="22"/>
  <c r="F59" i="22"/>
  <c r="F57" i="22"/>
  <c r="F55" i="22"/>
  <c r="F53" i="22"/>
  <c r="F51" i="22"/>
  <c r="F49" i="22"/>
  <c r="F47" i="22"/>
  <c r="F45" i="22"/>
  <c r="F43" i="22"/>
  <c r="F41" i="22"/>
  <c r="F39" i="22"/>
  <c r="F37" i="22"/>
  <c r="F35" i="22"/>
  <c r="F33" i="22"/>
  <c r="F31" i="22"/>
  <c r="F29" i="22"/>
  <c r="F27" i="22"/>
  <c r="F25" i="22"/>
  <c r="F23" i="22"/>
  <c r="F21" i="22"/>
  <c r="F19" i="22"/>
  <c r="F17" i="22"/>
  <c r="F15" i="22"/>
  <c r="F13" i="22"/>
  <c r="F11" i="22"/>
  <c r="F9" i="22"/>
  <c r="F7" i="22"/>
  <c r="F5" i="22"/>
  <c r="F3" i="22"/>
  <c r="G3" i="22" s="1"/>
  <c r="H4" i="22" s="1"/>
  <c r="F77" i="21"/>
  <c r="F75" i="21"/>
  <c r="F73" i="21"/>
  <c r="F71" i="21"/>
  <c r="F69" i="21"/>
  <c r="F67" i="21"/>
  <c r="F65" i="21"/>
  <c r="F63" i="21"/>
  <c r="F61" i="21"/>
  <c r="F59" i="21"/>
  <c r="F57" i="21"/>
  <c r="F55" i="21"/>
  <c r="F53" i="21"/>
  <c r="F51" i="21"/>
  <c r="F49" i="21"/>
  <c r="F47" i="21"/>
  <c r="F45" i="21"/>
  <c r="F43" i="21"/>
  <c r="F41" i="21"/>
  <c r="F39" i="21"/>
  <c r="F37" i="21"/>
  <c r="F35" i="21"/>
  <c r="F33" i="21"/>
  <c r="F31" i="21"/>
  <c r="F29" i="21"/>
  <c r="F27" i="21"/>
  <c r="F25" i="21"/>
  <c r="F23" i="21"/>
  <c r="F21" i="21"/>
  <c r="F19" i="21"/>
  <c r="F17" i="21"/>
  <c r="F15" i="21"/>
  <c r="F13" i="21"/>
  <c r="F11" i="21"/>
  <c r="F9" i="21"/>
  <c r="F7" i="21"/>
  <c r="F5" i="21"/>
  <c r="F3" i="21"/>
  <c r="L4" i="21" s="1"/>
  <c r="F77" i="20"/>
  <c r="F75" i="20"/>
  <c r="F73" i="20"/>
  <c r="F71" i="20"/>
  <c r="F69" i="20"/>
  <c r="F67" i="20"/>
  <c r="F65" i="20"/>
  <c r="F63" i="20"/>
  <c r="F61" i="20"/>
  <c r="F59" i="20"/>
  <c r="F57" i="20"/>
  <c r="F55" i="20"/>
  <c r="F53" i="20"/>
  <c r="F51" i="20"/>
  <c r="F49" i="20"/>
  <c r="F47" i="20"/>
  <c r="F45" i="20"/>
  <c r="F43" i="20"/>
  <c r="F41" i="20"/>
  <c r="F39" i="20"/>
  <c r="F37" i="20"/>
  <c r="F35" i="20"/>
  <c r="F33" i="20"/>
  <c r="F31" i="20"/>
  <c r="F29" i="20"/>
  <c r="F27" i="20"/>
  <c r="F25" i="20"/>
  <c r="F23" i="20"/>
  <c r="F21" i="20"/>
  <c r="F19" i="20"/>
  <c r="F17" i="20"/>
  <c r="F15" i="20"/>
  <c r="F13" i="20"/>
  <c r="F11" i="20"/>
  <c r="F9" i="20"/>
  <c r="F7" i="20"/>
  <c r="K4" i="20" s="1"/>
  <c r="F5" i="20"/>
  <c r="F3" i="20"/>
  <c r="N15" i="6" s="1"/>
  <c r="F77" i="19"/>
  <c r="F75" i="19"/>
  <c r="F73" i="19"/>
  <c r="F71" i="19"/>
  <c r="F69" i="19"/>
  <c r="F67" i="19"/>
  <c r="F65" i="19"/>
  <c r="F63" i="19"/>
  <c r="F61" i="19"/>
  <c r="F59" i="19"/>
  <c r="F57" i="19"/>
  <c r="F55" i="19"/>
  <c r="F53" i="19"/>
  <c r="F51" i="19"/>
  <c r="F49" i="19"/>
  <c r="F47" i="19"/>
  <c r="F45" i="19"/>
  <c r="F43" i="19"/>
  <c r="F41" i="19"/>
  <c r="F39" i="19"/>
  <c r="F37" i="19"/>
  <c r="F35" i="19"/>
  <c r="F33" i="19"/>
  <c r="F31" i="19"/>
  <c r="F29" i="19"/>
  <c r="F27" i="19"/>
  <c r="F25" i="19"/>
  <c r="F23" i="19"/>
  <c r="F21" i="19"/>
  <c r="F19" i="19"/>
  <c r="F17" i="19"/>
  <c r="F15" i="19"/>
  <c r="F13" i="19"/>
  <c r="F11" i="19"/>
  <c r="M4" i="19" s="1"/>
  <c r="F9" i="19"/>
  <c r="F7" i="19"/>
  <c r="F5" i="19"/>
  <c r="N4" i="19"/>
  <c r="F3" i="19"/>
  <c r="P13" i="6" s="1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F49" i="18"/>
  <c r="F47" i="18"/>
  <c r="F45" i="18"/>
  <c r="F43" i="18"/>
  <c r="F41" i="18"/>
  <c r="F39" i="18"/>
  <c r="F37" i="18"/>
  <c r="F35" i="18"/>
  <c r="F33" i="18"/>
  <c r="F31" i="18"/>
  <c r="F29" i="18"/>
  <c r="F27" i="18"/>
  <c r="F25" i="18"/>
  <c r="F23" i="18"/>
  <c r="F21" i="18"/>
  <c r="F19" i="18"/>
  <c r="F17" i="18"/>
  <c r="F15" i="18"/>
  <c r="F13" i="18"/>
  <c r="F11" i="18"/>
  <c r="F9" i="18"/>
  <c r="F7" i="18"/>
  <c r="F5" i="18"/>
  <c r="F3" i="18"/>
  <c r="N11" i="6" s="1"/>
  <c r="F77" i="17"/>
  <c r="F75" i="17"/>
  <c r="F73" i="17"/>
  <c r="F71" i="17"/>
  <c r="F69" i="17"/>
  <c r="F67" i="17"/>
  <c r="F65" i="17"/>
  <c r="F63" i="17"/>
  <c r="F61" i="17"/>
  <c r="F59" i="17"/>
  <c r="F57" i="17"/>
  <c r="F55" i="17"/>
  <c r="F53" i="17"/>
  <c r="F51" i="17"/>
  <c r="F49" i="17"/>
  <c r="F47" i="17"/>
  <c r="F45" i="17"/>
  <c r="F43" i="17"/>
  <c r="F41" i="17"/>
  <c r="F39" i="17"/>
  <c r="F37" i="17"/>
  <c r="F35" i="17"/>
  <c r="F33" i="17"/>
  <c r="F31" i="17"/>
  <c r="F29" i="17"/>
  <c r="F27" i="17"/>
  <c r="F25" i="17"/>
  <c r="F23" i="17"/>
  <c r="F21" i="17"/>
  <c r="F19" i="17"/>
  <c r="F17" i="17"/>
  <c r="F15" i="17"/>
  <c r="F13" i="17"/>
  <c r="F11" i="17"/>
  <c r="F9" i="17"/>
  <c r="F7" i="17"/>
  <c r="F5" i="17"/>
  <c r="F3" i="17"/>
  <c r="P9" i="6" s="1"/>
  <c r="F77" i="16"/>
  <c r="F75" i="16"/>
  <c r="F73" i="16"/>
  <c r="F71" i="16"/>
  <c r="F69" i="16"/>
  <c r="F67" i="16"/>
  <c r="F65" i="16"/>
  <c r="F63" i="16"/>
  <c r="F61" i="16"/>
  <c r="F59" i="16"/>
  <c r="F57" i="16"/>
  <c r="F55" i="16"/>
  <c r="F53" i="16"/>
  <c r="F51" i="16"/>
  <c r="F49" i="16"/>
  <c r="F47" i="16"/>
  <c r="F45" i="16"/>
  <c r="F43" i="16"/>
  <c r="F41" i="16"/>
  <c r="F39" i="16"/>
  <c r="F37" i="16"/>
  <c r="F35" i="16"/>
  <c r="F33" i="16"/>
  <c r="F31" i="16"/>
  <c r="F29" i="16"/>
  <c r="F27" i="16"/>
  <c r="F25" i="16"/>
  <c r="F23" i="16"/>
  <c r="F21" i="16"/>
  <c r="F19" i="16"/>
  <c r="F17" i="16"/>
  <c r="F15" i="16"/>
  <c r="F13" i="16"/>
  <c r="F11" i="16"/>
  <c r="F9" i="16"/>
  <c r="F7" i="16"/>
  <c r="F5" i="16"/>
  <c r="F3" i="16"/>
  <c r="O7" i="6" s="1"/>
  <c r="F77" i="15"/>
  <c r="F75" i="15"/>
  <c r="F73" i="15"/>
  <c r="F71" i="15"/>
  <c r="F69" i="15"/>
  <c r="F67" i="15"/>
  <c r="F65" i="15"/>
  <c r="F63" i="15"/>
  <c r="F61" i="15"/>
  <c r="F59" i="15"/>
  <c r="F57" i="15"/>
  <c r="F55" i="15"/>
  <c r="F53" i="15"/>
  <c r="F51" i="15"/>
  <c r="F49" i="15"/>
  <c r="F47" i="15"/>
  <c r="F45" i="15"/>
  <c r="F43" i="15"/>
  <c r="F41" i="15"/>
  <c r="F39" i="15"/>
  <c r="F37" i="15"/>
  <c r="F35" i="15"/>
  <c r="F33" i="15"/>
  <c r="F31" i="15"/>
  <c r="F29" i="15"/>
  <c r="F27" i="15"/>
  <c r="F25" i="15"/>
  <c r="F23" i="15"/>
  <c r="F21" i="15"/>
  <c r="F19" i="15"/>
  <c r="F17" i="15"/>
  <c r="F15" i="15"/>
  <c r="F13" i="15"/>
  <c r="F11" i="15"/>
  <c r="F9" i="15"/>
  <c r="F7" i="15"/>
  <c r="F5" i="15"/>
  <c r="O4" i="15" s="1"/>
  <c r="F3" i="15"/>
  <c r="M5" i="6" s="1"/>
  <c r="F77" i="14"/>
  <c r="F75" i="14"/>
  <c r="F73" i="14"/>
  <c r="F71" i="14"/>
  <c r="F69" i="14"/>
  <c r="F67" i="14"/>
  <c r="F65" i="14"/>
  <c r="F63" i="14"/>
  <c r="F61" i="14"/>
  <c r="F59" i="14"/>
  <c r="F57" i="14"/>
  <c r="F55" i="14"/>
  <c r="F53" i="14"/>
  <c r="F51" i="14"/>
  <c r="F49" i="14"/>
  <c r="F47" i="14"/>
  <c r="F45" i="14"/>
  <c r="F43" i="14"/>
  <c r="F41" i="14"/>
  <c r="F39" i="14"/>
  <c r="F37" i="14"/>
  <c r="F35" i="14"/>
  <c r="F33" i="14"/>
  <c r="F31" i="14"/>
  <c r="F29" i="14"/>
  <c r="F27" i="14"/>
  <c r="F25" i="14"/>
  <c r="F23" i="14"/>
  <c r="F21" i="14"/>
  <c r="F19" i="14"/>
  <c r="F17" i="14"/>
  <c r="F15" i="14"/>
  <c r="F13" i="14"/>
  <c r="F11" i="14"/>
  <c r="F9" i="14"/>
  <c r="F7" i="14"/>
  <c r="F5" i="14"/>
  <c r="M4" i="14"/>
  <c r="F3" i="14"/>
  <c r="M4" i="6" s="1"/>
  <c r="F77" i="13"/>
  <c r="F75" i="13"/>
  <c r="F73" i="13"/>
  <c r="F71" i="13"/>
  <c r="F69" i="13"/>
  <c r="F67" i="13"/>
  <c r="F65" i="13"/>
  <c r="F63" i="13"/>
  <c r="F61" i="13"/>
  <c r="F59" i="13"/>
  <c r="F57" i="13"/>
  <c r="F55" i="13"/>
  <c r="F53" i="13"/>
  <c r="F51" i="13"/>
  <c r="F49" i="13"/>
  <c r="F47" i="13"/>
  <c r="F45" i="13"/>
  <c r="F43" i="13"/>
  <c r="F41" i="13"/>
  <c r="F39" i="13"/>
  <c r="F37" i="13"/>
  <c r="F35" i="13"/>
  <c r="F33" i="13"/>
  <c r="F31" i="13"/>
  <c r="F29" i="13"/>
  <c r="F27" i="13"/>
  <c r="F25" i="13"/>
  <c r="F23" i="13"/>
  <c r="F21" i="13"/>
  <c r="F19" i="13"/>
  <c r="F17" i="13"/>
  <c r="F15" i="13"/>
  <c r="F13" i="13"/>
  <c r="F11" i="13"/>
  <c r="F9" i="13"/>
  <c r="F7" i="13"/>
  <c r="F5" i="13"/>
  <c r="F3" i="13"/>
  <c r="M6" i="6" s="1"/>
  <c r="F77" i="12"/>
  <c r="F75" i="12"/>
  <c r="F73" i="12"/>
  <c r="F71" i="12"/>
  <c r="F69" i="12"/>
  <c r="F67" i="12"/>
  <c r="F65" i="12"/>
  <c r="F63" i="12"/>
  <c r="F61" i="12"/>
  <c r="F59" i="12"/>
  <c r="F57" i="12"/>
  <c r="F55" i="12"/>
  <c r="F53" i="12"/>
  <c r="F51" i="12"/>
  <c r="F49" i="12"/>
  <c r="F47" i="12"/>
  <c r="F45" i="12"/>
  <c r="F43" i="12"/>
  <c r="F41" i="12"/>
  <c r="F39" i="12"/>
  <c r="F37" i="12"/>
  <c r="F35" i="12"/>
  <c r="F33" i="12"/>
  <c r="F31" i="12"/>
  <c r="F29" i="12"/>
  <c r="F27" i="12"/>
  <c r="F25" i="12"/>
  <c r="F23" i="12"/>
  <c r="F21" i="12"/>
  <c r="F19" i="12"/>
  <c r="F17" i="12"/>
  <c r="F15" i="12"/>
  <c r="F13" i="12"/>
  <c r="F11" i="12"/>
  <c r="F9" i="12"/>
  <c r="F7" i="12"/>
  <c r="F5" i="12"/>
  <c r="F3" i="12"/>
  <c r="M14" i="6" s="1"/>
  <c r="F77" i="11"/>
  <c r="F75" i="11"/>
  <c r="F73" i="11"/>
  <c r="F71" i="11"/>
  <c r="F69" i="11"/>
  <c r="F67" i="11"/>
  <c r="F65" i="11"/>
  <c r="F63" i="11"/>
  <c r="F61" i="11"/>
  <c r="F59" i="11"/>
  <c r="F57" i="11"/>
  <c r="F55" i="11"/>
  <c r="F53" i="11"/>
  <c r="F51" i="11"/>
  <c r="F49" i="11"/>
  <c r="F47" i="11"/>
  <c r="F45" i="11"/>
  <c r="F43" i="11"/>
  <c r="F41" i="11"/>
  <c r="F39" i="11"/>
  <c r="F37" i="11"/>
  <c r="F35" i="11"/>
  <c r="F33" i="11"/>
  <c r="F31" i="11"/>
  <c r="F29" i="11"/>
  <c r="F27" i="11"/>
  <c r="F25" i="11"/>
  <c r="F23" i="11"/>
  <c r="F21" i="11"/>
  <c r="F19" i="11"/>
  <c r="F17" i="11"/>
  <c r="F15" i="11"/>
  <c r="F13" i="11"/>
  <c r="F11" i="11"/>
  <c r="F9" i="11"/>
  <c r="F7" i="11"/>
  <c r="F5" i="11"/>
  <c r="F3" i="11"/>
  <c r="O12" i="6" s="1"/>
  <c r="F77" i="10"/>
  <c r="F75" i="10"/>
  <c r="F73" i="10"/>
  <c r="F71" i="10"/>
  <c r="F69" i="10"/>
  <c r="F67" i="10"/>
  <c r="F65" i="10"/>
  <c r="F63" i="10"/>
  <c r="F61" i="10"/>
  <c r="F59" i="10"/>
  <c r="F57" i="10"/>
  <c r="F55" i="10"/>
  <c r="F53" i="10"/>
  <c r="F51" i="10"/>
  <c r="F49" i="10"/>
  <c r="F47" i="10"/>
  <c r="F45" i="10"/>
  <c r="F43" i="10"/>
  <c r="F41" i="10"/>
  <c r="F39" i="10"/>
  <c r="F37" i="10"/>
  <c r="F35" i="10"/>
  <c r="F33" i="10"/>
  <c r="F31" i="10"/>
  <c r="F29" i="10"/>
  <c r="F27" i="10"/>
  <c r="F25" i="10"/>
  <c r="F23" i="10"/>
  <c r="F21" i="10"/>
  <c r="F19" i="10"/>
  <c r="F17" i="10"/>
  <c r="F15" i="10"/>
  <c r="F13" i="10"/>
  <c r="F11" i="10"/>
  <c r="F9" i="10"/>
  <c r="F7" i="10"/>
  <c r="F5" i="10"/>
  <c r="F3" i="10"/>
  <c r="N10" i="6" s="1"/>
  <c r="F77" i="9"/>
  <c r="F75" i="9"/>
  <c r="F73" i="9"/>
  <c r="F71" i="9"/>
  <c r="F69" i="9"/>
  <c r="F67" i="9"/>
  <c r="F65" i="9"/>
  <c r="F63" i="9"/>
  <c r="F61" i="9"/>
  <c r="F59" i="9"/>
  <c r="F57" i="9"/>
  <c r="F55" i="9"/>
  <c r="F53" i="9"/>
  <c r="F51" i="9"/>
  <c r="F49" i="9"/>
  <c r="F47" i="9"/>
  <c r="F45" i="9"/>
  <c r="F43" i="9"/>
  <c r="F41" i="9"/>
  <c r="F39" i="9"/>
  <c r="F37" i="9"/>
  <c r="F35" i="9"/>
  <c r="F33" i="9"/>
  <c r="F31" i="9"/>
  <c r="F29" i="9"/>
  <c r="F27" i="9"/>
  <c r="F25" i="9"/>
  <c r="F23" i="9"/>
  <c r="F21" i="9"/>
  <c r="F19" i="9"/>
  <c r="F17" i="9"/>
  <c r="F15" i="9"/>
  <c r="F13" i="9"/>
  <c r="F11" i="9"/>
  <c r="F9" i="9"/>
  <c r="F7" i="9"/>
  <c r="F5" i="9"/>
  <c r="F3" i="9"/>
  <c r="P22" i="6" s="1"/>
  <c r="F77" i="8"/>
  <c r="F75" i="8"/>
  <c r="F73" i="8"/>
  <c r="F71" i="8"/>
  <c r="F69" i="8"/>
  <c r="F67" i="8"/>
  <c r="F65" i="8"/>
  <c r="F63" i="8"/>
  <c r="F61" i="8"/>
  <c r="F59" i="8"/>
  <c r="F57" i="8"/>
  <c r="F55" i="8"/>
  <c r="F53" i="8"/>
  <c r="F51" i="8"/>
  <c r="F49" i="8"/>
  <c r="F47" i="8"/>
  <c r="F45" i="8"/>
  <c r="F43" i="8"/>
  <c r="F41" i="8"/>
  <c r="F39" i="8"/>
  <c r="F37" i="8"/>
  <c r="F35" i="8"/>
  <c r="F33" i="8"/>
  <c r="F31" i="8"/>
  <c r="F29" i="8"/>
  <c r="F27" i="8"/>
  <c r="F25" i="8"/>
  <c r="F23" i="8"/>
  <c r="F21" i="8"/>
  <c r="F19" i="8"/>
  <c r="F17" i="8"/>
  <c r="F15" i="8"/>
  <c r="F13" i="8"/>
  <c r="F11" i="8"/>
  <c r="F9" i="8"/>
  <c r="F7" i="8"/>
  <c r="F5" i="8"/>
  <c r="F3" i="8"/>
  <c r="P20" i="6" s="1"/>
  <c r="F77" i="7"/>
  <c r="F75" i="7"/>
  <c r="F73" i="7"/>
  <c r="F71" i="7"/>
  <c r="F69" i="7"/>
  <c r="F67" i="7"/>
  <c r="F65" i="7"/>
  <c r="F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F9" i="7"/>
  <c r="F7" i="7"/>
  <c r="F5" i="7"/>
  <c r="F3" i="7"/>
  <c r="P18" i="6" s="1"/>
  <c r="F77" i="6"/>
  <c r="F75" i="6"/>
  <c r="F73" i="6"/>
  <c r="F71" i="6"/>
  <c r="F69" i="6"/>
  <c r="F67" i="6"/>
  <c r="F65" i="6"/>
  <c r="F63" i="6"/>
  <c r="F61" i="6"/>
  <c r="F59" i="6"/>
  <c r="F57" i="6"/>
  <c r="F55" i="6"/>
  <c r="F53" i="6"/>
  <c r="F51" i="6"/>
  <c r="F49" i="6"/>
  <c r="F47" i="6"/>
  <c r="F45" i="6"/>
  <c r="F43" i="6"/>
  <c r="F41" i="6"/>
  <c r="F39" i="6"/>
  <c r="F37" i="6"/>
  <c r="F35" i="6"/>
  <c r="F33" i="6"/>
  <c r="F31" i="6"/>
  <c r="F29" i="6"/>
  <c r="F27" i="6"/>
  <c r="F25" i="6"/>
  <c r="F23" i="6"/>
  <c r="F21" i="6"/>
  <c r="F19" i="6"/>
  <c r="F17" i="6"/>
  <c r="F15" i="6"/>
  <c r="F13" i="6"/>
  <c r="F11" i="6"/>
  <c r="F9" i="6"/>
  <c r="F7" i="6"/>
  <c r="F5" i="6"/>
  <c r="F3" i="6"/>
  <c r="M8" i="6" s="1"/>
  <c r="F77" i="5"/>
  <c r="F75" i="5"/>
  <c r="F73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O16" i="6" s="1"/>
  <c r="G5" i="57" l="1"/>
  <c r="G57" i="56"/>
  <c r="H58" i="56" s="1"/>
  <c r="G58" i="56"/>
  <c r="G59" i="55"/>
  <c r="H60" i="55" s="1"/>
  <c r="G60" i="55"/>
  <c r="G5" i="56"/>
  <c r="G5" i="55"/>
  <c r="H6" i="55" s="1"/>
  <c r="G9" i="54"/>
  <c r="H10" i="54" s="1"/>
  <c r="G83" i="53"/>
  <c r="H84" i="53" s="1"/>
  <c r="G84" i="53"/>
  <c r="G8" i="53"/>
  <c r="G67" i="52"/>
  <c r="H68" i="52" s="1"/>
  <c r="G68" i="52"/>
  <c r="G37" i="52"/>
  <c r="G38" i="52" s="1"/>
  <c r="H36" i="52"/>
  <c r="G25" i="52"/>
  <c r="G26" i="52" s="1"/>
  <c r="H26" i="52"/>
  <c r="H6" i="52"/>
  <c r="G7" i="52"/>
  <c r="H8" i="52" s="1"/>
  <c r="G5" i="51"/>
  <c r="G6" i="51" s="1"/>
  <c r="H6" i="51"/>
  <c r="P4" i="51"/>
  <c r="Q4" i="51" s="1"/>
  <c r="G7" i="50"/>
  <c r="H8" i="50" s="1"/>
  <c r="P4" i="49"/>
  <c r="Q4" i="49" s="1"/>
  <c r="G5" i="49"/>
  <c r="H6" i="49" s="1"/>
  <c r="R4" i="48"/>
  <c r="G5" i="48"/>
  <c r="G6" i="48" s="1"/>
  <c r="P4" i="48"/>
  <c r="Q4" i="48" s="1"/>
  <c r="G5" i="47"/>
  <c r="G6" i="47" s="1"/>
  <c r="H6" i="47"/>
  <c r="S4" i="47"/>
  <c r="T4" i="47" s="1"/>
  <c r="G6" i="46"/>
  <c r="G7" i="46"/>
  <c r="G8" i="46"/>
  <c r="H8" i="46"/>
  <c r="P4" i="46"/>
  <c r="Q4" i="46" s="1"/>
  <c r="G6" i="45"/>
  <c r="G7" i="45"/>
  <c r="H8" i="45" s="1"/>
  <c r="G8" i="45"/>
  <c r="P4" i="45"/>
  <c r="Q4" i="45" s="1"/>
  <c r="G5" i="44"/>
  <c r="G6" i="44" s="1"/>
  <c r="P4" i="44"/>
  <c r="Q4" i="44" s="1"/>
  <c r="G5" i="43"/>
  <c r="G6" i="43"/>
  <c r="H6" i="43"/>
  <c r="P4" i="43"/>
  <c r="Q4" i="43" s="1"/>
  <c r="P4" i="42"/>
  <c r="Q4" i="42" s="1"/>
  <c r="G5" i="42"/>
  <c r="G6" i="42" s="1"/>
  <c r="H6" i="42"/>
  <c r="G5" i="41"/>
  <c r="G6" i="41" s="1"/>
  <c r="H6" i="41"/>
  <c r="P4" i="41"/>
  <c r="Q4" i="41" s="1"/>
  <c r="G5" i="40"/>
  <c r="G6" i="40" s="1"/>
  <c r="H6" i="40"/>
  <c r="Q4" i="40"/>
  <c r="P4" i="40"/>
  <c r="P4" i="39"/>
  <c r="Q4" i="39" s="1"/>
  <c r="G5" i="39"/>
  <c r="H6" i="39" s="1"/>
  <c r="G6" i="39"/>
  <c r="G6" i="38"/>
  <c r="G5" i="37"/>
  <c r="H6" i="37" s="1"/>
  <c r="P4" i="37"/>
  <c r="Q4" i="37" s="1"/>
  <c r="G6" i="36"/>
  <c r="L4" i="32"/>
  <c r="G5" i="34"/>
  <c r="H6" i="34" s="1"/>
  <c r="I4" i="5"/>
  <c r="M4" i="5"/>
  <c r="J5" i="6"/>
  <c r="N5" i="6"/>
  <c r="K6" i="6"/>
  <c r="O6" i="6"/>
  <c r="L7" i="6"/>
  <c r="P7" i="6"/>
  <c r="M9" i="6"/>
  <c r="J10" i="6"/>
  <c r="K11" i="6"/>
  <c r="O11" i="6"/>
  <c r="L12" i="6"/>
  <c r="P12" i="6"/>
  <c r="M13" i="6"/>
  <c r="J14" i="6"/>
  <c r="N14" i="6"/>
  <c r="K15" i="6"/>
  <c r="O15" i="6"/>
  <c r="L16" i="6"/>
  <c r="P16" i="6"/>
  <c r="M17" i="6"/>
  <c r="J18" i="6"/>
  <c r="N18" i="6"/>
  <c r="K19" i="6"/>
  <c r="O19" i="6"/>
  <c r="L20" i="6"/>
  <c r="M21" i="6"/>
  <c r="J22" i="6"/>
  <c r="N22" i="6"/>
  <c r="K23" i="6"/>
  <c r="O23" i="6"/>
  <c r="L26" i="6"/>
  <c r="P26" i="6"/>
  <c r="J27" i="6"/>
  <c r="L30" i="6"/>
  <c r="P30" i="6"/>
  <c r="L4" i="33"/>
  <c r="J8" i="6"/>
  <c r="J4" i="5"/>
  <c r="N4" i="5"/>
  <c r="L4" i="8"/>
  <c r="K4" i="9"/>
  <c r="L4" i="10"/>
  <c r="L4" i="14"/>
  <c r="K4" i="15"/>
  <c r="N4" i="16"/>
  <c r="M4" i="22"/>
  <c r="O4" i="25"/>
  <c r="J4" i="6"/>
  <c r="N4" i="6"/>
  <c r="K5" i="6"/>
  <c r="O5" i="6"/>
  <c r="L6" i="6"/>
  <c r="P6" i="6"/>
  <c r="M7" i="6"/>
  <c r="J9" i="6"/>
  <c r="N9" i="6"/>
  <c r="K10" i="6"/>
  <c r="O10" i="6"/>
  <c r="L11" i="6"/>
  <c r="P11" i="6"/>
  <c r="M12" i="6"/>
  <c r="J13" i="6"/>
  <c r="N13" i="6"/>
  <c r="K14" i="6"/>
  <c r="O14" i="6"/>
  <c r="L15" i="6"/>
  <c r="P15" i="6"/>
  <c r="M16" i="6"/>
  <c r="J17" i="6"/>
  <c r="N17" i="6"/>
  <c r="K18" i="6"/>
  <c r="O18" i="6"/>
  <c r="L19" i="6"/>
  <c r="P19" i="6"/>
  <c r="M20" i="6"/>
  <c r="J21" i="6"/>
  <c r="N21" i="6"/>
  <c r="K22" i="6"/>
  <c r="O22" i="6"/>
  <c r="L23" i="6"/>
  <c r="P23" i="6"/>
  <c r="M26" i="6"/>
  <c r="L4" i="27"/>
  <c r="J28" i="6"/>
  <c r="N28" i="6"/>
  <c r="K27" i="6"/>
  <c r="O27" i="6"/>
  <c r="K4" i="29"/>
  <c r="J29" i="6"/>
  <c r="N29" i="6"/>
  <c r="M30" i="6"/>
  <c r="G3" i="6"/>
  <c r="H4" i="6" s="1"/>
  <c r="G3" i="30"/>
  <c r="H4" i="30" s="1"/>
  <c r="G3" i="27"/>
  <c r="H4" i="27" s="1"/>
  <c r="G3" i="24"/>
  <c r="H4" i="24" s="1"/>
  <c r="K4" i="5"/>
  <c r="O4" i="5"/>
  <c r="K4" i="6"/>
  <c r="O4" i="6"/>
  <c r="L5" i="6"/>
  <c r="P5" i="6"/>
  <c r="J7" i="6"/>
  <c r="N7" i="6"/>
  <c r="K9" i="6"/>
  <c r="O9" i="6"/>
  <c r="L10" i="6"/>
  <c r="P10" i="6"/>
  <c r="M11" i="6"/>
  <c r="J12" i="6"/>
  <c r="N12" i="6"/>
  <c r="K13" i="6"/>
  <c r="O13" i="6"/>
  <c r="L14" i="6"/>
  <c r="P14" i="6"/>
  <c r="M15" i="6"/>
  <c r="J16" i="6"/>
  <c r="N16" i="6"/>
  <c r="K17" i="6"/>
  <c r="O17" i="6"/>
  <c r="L18" i="6"/>
  <c r="M19" i="6"/>
  <c r="J20" i="6"/>
  <c r="N20" i="6"/>
  <c r="K21" i="6"/>
  <c r="L22" i="6"/>
  <c r="M23" i="6"/>
  <c r="J26" i="6"/>
  <c r="K28" i="6"/>
  <c r="O28" i="6"/>
  <c r="L27" i="6"/>
  <c r="P27" i="6"/>
  <c r="K29" i="6"/>
  <c r="K4" i="30"/>
  <c r="J30" i="6"/>
  <c r="N30" i="6"/>
  <c r="L4" i="5"/>
  <c r="L4" i="7"/>
  <c r="J4" i="8"/>
  <c r="L4" i="9"/>
  <c r="K4" i="10"/>
  <c r="I4" i="13"/>
  <c r="L4" i="23"/>
  <c r="L4" i="25"/>
  <c r="L4" i="6"/>
  <c r="P4" i="6"/>
  <c r="J6" i="6"/>
  <c r="N6" i="6"/>
  <c r="K7" i="6"/>
  <c r="L9" i="6"/>
  <c r="M10" i="6"/>
  <c r="J11" i="6"/>
  <c r="K12" i="6"/>
  <c r="L13" i="6"/>
  <c r="J15" i="6"/>
  <c r="K16" i="6"/>
  <c r="L17" i="6"/>
  <c r="P17" i="6"/>
  <c r="M18" i="6"/>
  <c r="J19" i="6"/>
  <c r="N19" i="6"/>
  <c r="K20" i="6"/>
  <c r="O20" i="6"/>
  <c r="L21" i="6"/>
  <c r="P21" i="6"/>
  <c r="M22" i="6"/>
  <c r="J23" i="6"/>
  <c r="K26" i="6"/>
  <c r="O26" i="6"/>
  <c r="L28" i="6"/>
  <c r="M27" i="6"/>
  <c r="L4" i="29"/>
  <c r="L29" i="6"/>
  <c r="P29" i="6"/>
  <c r="K30" i="6"/>
  <c r="G3" i="25"/>
  <c r="H4" i="25" s="1"/>
  <c r="G5" i="25" s="1"/>
  <c r="H6" i="25" s="1"/>
  <c r="G3" i="29"/>
  <c r="H4" i="29" s="1"/>
  <c r="O4" i="33"/>
  <c r="I4" i="33"/>
  <c r="N4" i="32"/>
  <c r="O4" i="32"/>
  <c r="M4" i="33"/>
  <c r="J4" i="33"/>
  <c r="N4" i="33"/>
  <c r="G3" i="33"/>
  <c r="H4" i="33" s="1"/>
  <c r="K4" i="33"/>
  <c r="I4" i="32"/>
  <c r="M4" i="32"/>
  <c r="G5" i="32"/>
  <c r="H6" i="32" s="1"/>
  <c r="J4" i="32"/>
  <c r="K4" i="32"/>
  <c r="G5" i="24"/>
  <c r="G6" i="24" s="1"/>
  <c r="G5" i="22"/>
  <c r="H6" i="22" s="1"/>
  <c r="G5" i="27"/>
  <c r="H6" i="27" s="1"/>
  <c r="G5" i="29"/>
  <c r="H6" i="29" s="1"/>
  <c r="G5" i="30"/>
  <c r="H6" i="30" s="1"/>
  <c r="G6" i="30"/>
  <c r="L4" i="30"/>
  <c r="M4" i="30"/>
  <c r="I4" i="30"/>
  <c r="J4" i="30"/>
  <c r="N4" i="30"/>
  <c r="O4" i="30"/>
  <c r="M4" i="29"/>
  <c r="I4" i="29"/>
  <c r="J4" i="29"/>
  <c r="N4" i="29"/>
  <c r="O4" i="29"/>
  <c r="O4" i="28"/>
  <c r="L4" i="28"/>
  <c r="I4" i="28"/>
  <c r="M4" i="28"/>
  <c r="J4" i="28"/>
  <c r="N4" i="28"/>
  <c r="K4" i="28"/>
  <c r="K4" i="27"/>
  <c r="I4" i="27"/>
  <c r="M4" i="27"/>
  <c r="J4" i="27"/>
  <c r="N4" i="27"/>
  <c r="O4" i="27"/>
  <c r="K8" i="6"/>
  <c r="O8" i="6"/>
  <c r="N8" i="6"/>
  <c r="L8" i="6"/>
  <c r="P8" i="6"/>
  <c r="M4" i="25"/>
  <c r="I4" i="25"/>
  <c r="J4" i="25"/>
  <c r="N4" i="25"/>
  <c r="K4" i="25"/>
  <c r="K4" i="24"/>
  <c r="I4" i="24"/>
  <c r="L4" i="24"/>
  <c r="K4" i="23"/>
  <c r="I4" i="23"/>
  <c r="L4" i="22"/>
  <c r="K4" i="22"/>
  <c r="I4" i="22"/>
  <c r="K4" i="21"/>
  <c r="I4" i="21"/>
  <c r="M4" i="21"/>
  <c r="M4" i="20"/>
  <c r="L4" i="20"/>
  <c r="L4" i="19"/>
  <c r="I4" i="19"/>
  <c r="J4" i="19"/>
  <c r="L4" i="18"/>
  <c r="N4" i="18"/>
  <c r="I4" i="18"/>
  <c r="M4" i="18"/>
  <c r="L4" i="17"/>
  <c r="O4" i="17"/>
  <c r="I4" i="17"/>
  <c r="M4" i="17"/>
  <c r="L4" i="16"/>
  <c r="M4" i="16"/>
  <c r="N4" i="15"/>
  <c r="J4" i="24"/>
  <c r="N4" i="24"/>
  <c r="O4" i="24"/>
  <c r="M4" i="23"/>
  <c r="J4" i="23"/>
  <c r="N4" i="23"/>
  <c r="O4" i="23"/>
  <c r="J4" i="22"/>
  <c r="N4" i="22"/>
  <c r="O4" i="22"/>
  <c r="J4" i="21"/>
  <c r="N4" i="21"/>
  <c r="O4" i="21"/>
  <c r="J4" i="20"/>
  <c r="O4" i="20"/>
  <c r="I4" i="20"/>
  <c r="N4" i="20"/>
  <c r="K4" i="19"/>
  <c r="O4" i="19"/>
  <c r="J4" i="18"/>
  <c r="K4" i="18"/>
  <c r="O4" i="18"/>
  <c r="J4" i="17"/>
  <c r="N4" i="17"/>
  <c r="K4" i="17"/>
  <c r="J4" i="16"/>
  <c r="K4" i="16"/>
  <c r="O4" i="16"/>
  <c r="I4" i="16"/>
  <c r="L4" i="15"/>
  <c r="I4" i="15"/>
  <c r="M4" i="15"/>
  <c r="J4" i="15"/>
  <c r="K4" i="14"/>
  <c r="I4" i="14"/>
  <c r="J4" i="14"/>
  <c r="N4" i="14"/>
  <c r="O4" i="14"/>
  <c r="N4" i="13"/>
  <c r="L4" i="13"/>
  <c r="M4" i="13"/>
  <c r="J4" i="13"/>
  <c r="K4" i="13"/>
  <c r="O4" i="13"/>
  <c r="L4" i="12"/>
  <c r="I4" i="12"/>
  <c r="M4" i="12"/>
  <c r="O4" i="11"/>
  <c r="J4" i="12"/>
  <c r="N4" i="12"/>
  <c r="K4" i="12"/>
  <c r="O4" i="12"/>
  <c r="L4" i="11"/>
  <c r="I4" i="11"/>
  <c r="M4" i="11"/>
  <c r="J4" i="11"/>
  <c r="N4" i="11"/>
  <c r="K4" i="11"/>
  <c r="I4" i="10"/>
  <c r="M4" i="10"/>
  <c r="J4" i="10"/>
  <c r="N4" i="10"/>
  <c r="O4" i="10"/>
  <c r="M4" i="9"/>
  <c r="I4" i="9"/>
  <c r="J4" i="9"/>
  <c r="N4" i="9"/>
  <c r="O4" i="9"/>
  <c r="I4" i="8"/>
  <c r="M4" i="8"/>
  <c r="N4" i="8"/>
  <c r="K4" i="8"/>
  <c r="O4" i="8"/>
  <c r="I4" i="7"/>
  <c r="M4" i="7"/>
  <c r="J4" i="7"/>
  <c r="N4" i="7"/>
  <c r="K4" i="7"/>
  <c r="O4" i="7"/>
  <c r="G6" i="57" l="1"/>
  <c r="H6" i="57"/>
  <c r="G59" i="56"/>
  <c r="H60" i="56" s="1"/>
  <c r="G60" i="56"/>
  <c r="G61" i="55"/>
  <c r="H62" i="55" s="1"/>
  <c r="G62" i="55"/>
  <c r="G6" i="56"/>
  <c r="H6" i="56"/>
  <c r="G6" i="55"/>
  <c r="G10" i="54"/>
  <c r="G85" i="53"/>
  <c r="H86" i="53" s="1"/>
  <c r="G86" i="53"/>
  <c r="G9" i="53"/>
  <c r="H10" i="53" s="1"/>
  <c r="G69" i="52"/>
  <c r="H70" i="52" s="1"/>
  <c r="G39" i="52"/>
  <c r="G40" i="52" s="1"/>
  <c r="H38" i="52"/>
  <c r="G27" i="52"/>
  <c r="G28" i="52"/>
  <c r="H28" i="52"/>
  <c r="G8" i="52"/>
  <c r="G7" i="51"/>
  <c r="G8" i="51" s="1"/>
  <c r="G8" i="50"/>
  <c r="H6" i="48"/>
  <c r="G6" i="49"/>
  <c r="G7" i="49" s="1"/>
  <c r="H8" i="49" s="1"/>
  <c r="G7" i="48"/>
  <c r="G8" i="48" s="1"/>
  <c r="H8" i="48"/>
  <c r="G7" i="47"/>
  <c r="H8" i="47" s="1"/>
  <c r="G9" i="46"/>
  <c r="G10" i="46"/>
  <c r="H10" i="46"/>
  <c r="G9" i="45"/>
  <c r="H10" i="45" s="1"/>
  <c r="G10" i="45"/>
  <c r="H6" i="44"/>
  <c r="G7" i="44"/>
  <c r="H8" i="44" s="1"/>
  <c r="G8" i="44"/>
  <c r="G7" i="43"/>
  <c r="H8" i="43" s="1"/>
  <c r="G8" i="43"/>
  <c r="G7" i="42"/>
  <c r="G8" i="42" s="1"/>
  <c r="H8" i="42"/>
  <c r="G7" i="41"/>
  <c r="G8" i="41"/>
  <c r="H8" i="41"/>
  <c r="G7" i="40"/>
  <c r="H8" i="40" s="1"/>
  <c r="G7" i="39"/>
  <c r="H8" i="39" s="1"/>
  <c r="G8" i="39"/>
  <c r="G7" i="38"/>
  <c r="H8" i="38" s="1"/>
  <c r="G6" i="37"/>
  <c r="G7" i="37" s="1"/>
  <c r="G7" i="36"/>
  <c r="H8" i="36" s="1"/>
  <c r="G6" i="34"/>
  <c r="H6" i="24"/>
  <c r="H8" i="24" s="1"/>
  <c r="H6" i="6"/>
  <c r="G5" i="6"/>
  <c r="G6" i="6" s="1"/>
  <c r="G7" i="6" s="1"/>
  <c r="G8" i="6" s="1"/>
  <c r="G9" i="6" s="1"/>
  <c r="G10" i="6" s="1"/>
  <c r="G11" i="6" s="1"/>
  <c r="G12" i="6" s="1"/>
  <c r="G5" i="33"/>
  <c r="H6" i="33" s="1"/>
  <c r="G6" i="32"/>
  <c r="G7" i="24"/>
  <c r="G8" i="24" s="1"/>
  <c r="G6" i="22"/>
  <c r="G6" i="27"/>
  <c r="G6" i="29"/>
  <c r="G7" i="30"/>
  <c r="G8" i="30" s="1"/>
  <c r="G6" i="25"/>
  <c r="G7" i="57" l="1"/>
  <c r="H8" i="57" s="1"/>
  <c r="G61" i="56"/>
  <c r="H62" i="56" s="1"/>
  <c r="G62" i="56"/>
  <c r="G63" i="55"/>
  <c r="H64" i="55" s="1"/>
  <c r="G64" i="55"/>
  <c r="G7" i="56"/>
  <c r="H8" i="56" s="1"/>
  <c r="G8" i="56"/>
  <c r="G7" i="55"/>
  <c r="H8" i="55" s="1"/>
  <c r="G11" i="54"/>
  <c r="H12" i="54" s="1"/>
  <c r="G87" i="53"/>
  <c r="H88" i="53" s="1"/>
  <c r="G88" i="53"/>
  <c r="G10" i="53"/>
  <c r="G70" i="52"/>
  <c r="G41" i="52"/>
  <c r="G42" i="52" s="1"/>
  <c r="H40" i="52"/>
  <c r="G29" i="52"/>
  <c r="G30" i="52" s="1"/>
  <c r="G9" i="52"/>
  <c r="H10" i="52" s="1"/>
  <c r="H8" i="51"/>
  <c r="G9" i="51"/>
  <c r="G10" i="51" s="1"/>
  <c r="H10" i="51"/>
  <c r="G9" i="50"/>
  <c r="H10" i="50" s="1"/>
  <c r="G8" i="49"/>
  <c r="G9" i="48"/>
  <c r="G10" i="48" s="1"/>
  <c r="H10" i="48"/>
  <c r="G8" i="47"/>
  <c r="G9" i="47" s="1"/>
  <c r="G11" i="46"/>
  <c r="H12" i="46" s="1"/>
  <c r="G12" i="46"/>
  <c r="G11" i="45"/>
  <c r="H12" i="45" s="1"/>
  <c r="G9" i="44"/>
  <c r="H10" i="44" s="1"/>
  <c r="G10" i="44"/>
  <c r="G9" i="43"/>
  <c r="H10" i="43" s="1"/>
  <c r="G10" i="43"/>
  <c r="G9" i="42"/>
  <c r="G10" i="42"/>
  <c r="H10" i="42"/>
  <c r="G9" i="41"/>
  <c r="H10" i="41" s="1"/>
  <c r="G8" i="40"/>
  <c r="G9" i="40" s="1"/>
  <c r="G9" i="39"/>
  <c r="G10" i="39"/>
  <c r="H10" i="39"/>
  <c r="G8" i="37"/>
  <c r="H8" i="37"/>
  <c r="G8" i="38"/>
  <c r="G9" i="37"/>
  <c r="G10" i="37" s="1"/>
  <c r="G8" i="36"/>
  <c r="G7" i="34"/>
  <c r="H8" i="34" s="1"/>
  <c r="H8" i="30"/>
  <c r="H8" i="6"/>
  <c r="H10" i="6" s="1"/>
  <c r="H12" i="6" s="1"/>
  <c r="G6" i="33"/>
  <c r="G7" i="33" s="1"/>
  <c r="H8" i="33" s="1"/>
  <c r="G7" i="32"/>
  <c r="H8" i="32" s="1"/>
  <c r="G9" i="24"/>
  <c r="G10" i="24" s="1"/>
  <c r="H10" i="24"/>
  <c r="G7" i="22"/>
  <c r="H8" i="22" s="1"/>
  <c r="G7" i="27"/>
  <c r="H8" i="27" s="1"/>
  <c r="G7" i="29"/>
  <c r="H8" i="29" s="1"/>
  <c r="G9" i="30"/>
  <c r="G10" i="30" s="1"/>
  <c r="G7" i="25"/>
  <c r="H8" i="25" s="1"/>
  <c r="G13" i="6"/>
  <c r="G14" i="6" s="1"/>
  <c r="G8" i="57" l="1"/>
  <c r="G63" i="56"/>
  <c r="H64" i="56" s="1"/>
  <c r="G64" i="56"/>
  <c r="G65" i="55"/>
  <c r="H66" i="55" s="1"/>
  <c r="G66" i="55"/>
  <c r="G9" i="56"/>
  <c r="G8" i="55"/>
  <c r="G12" i="54"/>
  <c r="G13" i="54"/>
  <c r="H14" i="54" s="1"/>
  <c r="G89" i="53"/>
  <c r="H90" i="53" s="1"/>
  <c r="G90" i="53"/>
  <c r="G11" i="53"/>
  <c r="H12" i="53" s="1"/>
  <c r="G71" i="52"/>
  <c r="H72" i="52" s="1"/>
  <c r="G43" i="52"/>
  <c r="G44" i="52" s="1"/>
  <c r="H42" i="52"/>
  <c r="H30" i="52"/>
  <c r="G10" i="52"/>
  <c r="G11" i="51"/>
  <c r="G12" i="51" s="1"/>
  <c r="H12" i="51"/>
  <c r="G10" i="50"/>
  <c r="G9" i="49"/>
  <c r="H10" i="49" s="1"/>
  <c r="G11" i="48"/>
  <c r="G12" i="48" s="1"/>
  <c r="H12" i="48"/>
  <c r="H10" i="47"/>
  <c r="G10" i="47"/>
  <c r="G11" i="47"/>
  <c r="H12" i="47" s="1"/>
  <c r="G12" i="47"/>
  <c r="G13" i="46"/>
  <c r="H14" i="46" s="1"/>
  <c r="G14" i="46"/>
  <c r="G12" i="45"/>
  <c r="G11" i="44"/>
  <c r="H12" i="44" s="1"/>
  <c r="G12" i="44"/>
  <c r="G11" i="43"/>
  <c r="H12" i="43" s="1"/>
  <c r="G12" i="43"/>
  <c r="G10" i="41"/>
  <c r="G11" i="41" s="1"/>
  <c r="G11" i="42"/>
  <c r="H12" i="42" s="1"/>
  <c r="G12" i="42"/>
  <c r="H10" i="40"/>
  <c r="G10" i="40"/>
  <c r="G11" i="40"/>
  <c r="G12" i="40"/>
  <c r="G11" i="39"/>
  <c r="G12" i="39"/>
  <c r="H12" i="39"/>
  <c r="H10" i="37"/>
  <c r="G9" i="38"/>
  <c r="H10" i="38" s="1"/>
  <c r="G11" i="37"/>
  <c r="H12" i="37" s="1"/>
  <c r="G12" i="37"/>
  <c r="G9" i="36"/>
  <c r="H10" i="36" s="1"/>
  <c r="G8" i="34"/>
  <c r="H10" i="30"/>
  <c r="H14" i="6"/>
  <c r="G8" i="33"/>
  <c r="G8" i="32"/>
  <c r="G11" i="24"/>
  <c r="G12" i="24" s="1"/>
  <c r="H12" i="24"/>
  <c r="G8" i="22"/>
  <c r="G8" i="27"/>
  <c r="G8" i="29"/>
  <c r="G11" i="30"/>
  <c r="H12" i="30" s="1"/>
  <c r="G8" i="25"/>
  <c r="G15" i="6"/>
  <c r="G16" i="6" s="1"/>
  <c r="G9" i="57" l="1"/>
  <c r="H10" i="57" s="1"/>
  <c r="G65" i="56"/>
  <c r="H66" i="56" s="1"/>
  <c r="G67" i="55"/>
  <c r="H68" i="55" s="1"/>
  <c r="G68" i="55"/>
  <c r="G10" i="56"/>
  <c r="H10" i="56"/>
  <c r="G9" i="55"/>
  <c r="H10" i="55" s="1"/>
  <c r="G14" i="54"/>
  <c r="G91" i="53"/>
  <c r="H92" i="53" s="1"/>
  <c r="G92" i="53"/>
  <c r="G12" i="53"/>
  <c r="G13" i="53"/>
  <c r="H14" i="53" s="1"/>
  <c r="G72" i="52"/>
  <c r="G45" i="52"/>
  <c r="G46" i="52"/>
  <c r="H44" i="52"/>
  <c r="G11" i="52"/>
  <c r="H12" i="52" s="1"/>
  <c r="G13" i="51"/>
  <c r="G14" i="51" s="1"/>
  <c r="H14" i="51"/>
  <c r="G11" i="50"/>
  <c r="H12" i="50" s="1"/>
  <c r="G10" i="49"/>
  <c r="G13" i="48"/>
  <c r="H14" i="48" s="1"/>
  <c r="G13" i="47"/>
  <c r="H14" i="47" s="1"/>
  <c r="G15" i="46"/>
  <c r="H16" i="46" s="1"/>
  <c r="G16" i="46"/>
  <c r="G13" i="45"/>
  <c r="H14" i="45" s="1"/>
  <c r="G13" i="44"/>
  <c r="H14" i="44" s="1"/>
  <c r="G13" i="43"/>
  <c r="H14" i="43" s="1"/>
  <c r="G14" i="43"/>
  <c r="H12" i="41"/>
  <c r="G12" i="41"/>
  <c r="G13" i="42"/>
  <c r="H14" i="42" s="1"/>
  <c r="G14" i="42"/>
  <c r="G13" i="41"/>
  <c r="H14" i="41" s="1"/>
  <c r="H12" i="40"/>
  <c r="G13" i="40"/>
  <c r="G14" i="40"/>
  <c r="G13" i="39"/>
  <c r="H14" i="39" s="1"/>
  <c r="G14" i="39"/>
  <c r="G10" i="38"/>
  <c r="G11" i="38" s="1"/>
  <c r="G13" i="37"/>
  <c r="H14" i="37" s="1"/>
  <c r="G14" i="37"/>
  <c r="G10" i="36"/>
  <c r="G9" i="34"/>
  <c r="H10" i="34" s="1"/>
  <c r="H16" i="6"/>
  <c r="G9" i="33"/>
  <c r="H10" i="33" s="1"/>
  <c r="G10" i="33"/>
  <c r="G9" i="32"/>
  <c r="H10" i="32" s="1"/>
  <c r="G13" i="24"/>
  <c r="H14" i="24" s="1"/>
  <c r="G9" i="22"/>
  <c r="H10" i="22" s="1"/>
  <c r="G9" i="27"/>
  <c r="H10" i="27" s="1"/>
  <c r="G9" i="29"/>
  <c r="H10" i="29" s="1"/>
  <c r="G12" i="30"/>
  <c r="G9" i="25"/>
  <c r="H10" i="25" s="1"/>
  <c r="G17" i="6"/>
  <c r="G18" i="6" s="1"/>
  <c r="G10" i="57" l="1"/>
  <c r="G66" i="56"/>
  <c r="G69" i="55"/>
  <c r="H70" i="55" s="1"/>
  <c r="G70" i="55"/>
  <c r="G11" i="56"/>
  <c r="H12" i="56" s="1"/>
  <c r="G10" i="55"/>
  <c r="G15" i="54"/>
  <c r="H16" i="54" s="1"/>
  <c r="G93" i="53"/>
  <c r="H94" i="53" s="1"/>
  <c r="G94" i="53"/>
  <c r="G14" i="53"/>
  <c r="G73" i="52"/>
  <c r="H74" i="52" s="1"/>
  <c r="H46" i="52"/>
  <c r="G47" i="52"/>
  <c r="G48" i="52" s="1"/>
  <c r="G12" i="52"/>
  <c r="G15" i="51"/>
  <c r="G16" i="51" s="1"/>
  <c r="H16" i="51"/>
  <c r="G12" i="50"/>
  <c r="G11" i="49"/>
  <c r="H12" i="49" s="1"/>
  <c r="G14" i="48"/>
  <c r="G14" i="47"/>
  <c r="G15" i="47" s="1"/>
  <c r="G17" i="46"/>
  <c r="H18" i="46" s="1"/>
  <c r="G18" i="46"/>
  <c r="G14" i="45"/>
  <c r="G14" i="44"/>
  <c r="G15" i="44" s="1"/>
  <c r="G15" i="43"/>
  <c r="H16" i="43" s="1"/>
  <c r="G16" i="43"/>
  <c r="G14" i="41"/>
  <c r="G15" i="41" s="1"/>
  <c r="G15" i="42"/>
  <c r="H16" i="42" s="1"/>
  <c r="G16" i="42"/>
  <c r="H14" i="40"/>
  <c r="G15" i="40"/>
  <c r="H16" i="40" s="1"/>
  <c r="G16" i="40"/>
  <c r="G15" i="39"/>
  <c r="H16" i="39" s="1"/>
  <c r="G16" i="39"/>
  <c r="H12" i="38"/>
  <c r="G12" i="38"/>
  <c r="G13" i="38"/>
  <c r="H14" i="38" s="1"/>
  <c r="G15" i="37"/>
  <c r="H16" i="37" s="1"/>
  <c r="G11" i="36"/>
  <c r="H12" i="36" s="1"/>
  <c r="G10" i="34"/>
  <c r="H18" i="6"/>
  <c r="H20" i="6" s="1"/>
  <c r="G10" i="27"/>
  <c r="G10" i="29"/>
  <c r="G11" i="29" s="1"/>
  <c r="G11" i="33"/>
  <c r="G12" i="33" s="1"/>
  <c r="G10" i="32"/>
  <c r="G14" i="24"/>
  <c r="G10" i="22"/>
  <c r="G11" i="27"/>
  <c r="G12" i="27" s="1"/>
  <c r="H12" i="27"/>
  <c r="G13" i="30"/>
  <c r="H14" i="30" s="1"/>
  <c r="G10" i="25"/>
  <c r="G19" i="6"/>
  <c r="G20" i="6" s="1"/>
  <c r="G11" i="57" l="1"/>
  <c r="H12" i="57" s="1"/>
  <c r="G67" i="56"/>
  <c r="H68" i="56" s="1"/>
  <c r="G68" i="56"/>
  <c r="G71" i="55"/>
  <c r="H72" i="55" s="1"/>
  <c r="G72" i="55"/>
  <c r="G12" i="56"/>
  <c r="G11" i="55"/>
  <c r="H12" i="55" s="1"/>
  <c r="G16" i="54"/>
  <c r="G95" i="53"/>
  <c r="H96" i="53" s="1"/>
  <c r="G96" i="53"/>
  <c r="G15" i="53"/>
  <c r="H16" i="53" s="1"/>
  <c r="G74" i="52"/>
  <c r="G49" i="52"/>
  <c r="G50" i="52" s="1"/>
  <c r="H48" i="52"/>
  <c r="G13" i="52"/>
  <c r="H14" i="52" s="1"/>
  <c r="G17" i="51"/>
  <c r="G18" i="51" s="1"/>
  <c r="H18" i="51"/>
  <c r="G13" i="50"/>
  <c r="H14" i="50" s="1"/>
  <c r="G12" i="49"/>
  <c r="G15" i="48"/>
  <c r="H16" i="48" s="1"/>
  <c r="H16" i="47"/>
  <c r="G16" i="47"/>
  <c r="G17" i="47" s="1"/>
  <c r="H18" i="47" s="1"/>
  <c r="G19" i="46"/>
  <c r="H20" i="46" s="1"/>
  <c r="G20" i="46"/>
  <c r="G15" i="45"/>
  <c r="H16" i="45" s="1"/>
  <c r="G16" i="45"/>
  <c r="H16" i="44"/>
  <c r="G16" i="44"/>
  <c r="G17" i="44" s="1"/>
  <c r="H18" i="44" s="1"/>
  <c r="G17" i="43"/>
  <c r="H18" i="43" s="1"/>
  <c r="G18" i="43"/>
  <c r="H16" i="41"/>
  <c r="G16" i="41"/>
  <c r="G17" i="41" s="1"/>
  <c r="G17" i="42"/>
  <c r="H18" i="42" s="1"/>
  <c r="G18" i="42"/>
  <c r="G17" i="40"/>
  <c r="H18" i="40" s="1"/>
  <c r="G17" i="39"/>
  <c r="G18" i="39"/>
  <c r="H18" i="39"/>
  <c r="G16" i="37"/>
  <c r="G14" i="38"/>
  <c r="G12" i="36"/>
  <c r="G11" i="34"/>
  <c r="H12" i="34" s="1"/>
  <c r="G12" i="29"/>
  <c r="G13" i="29" s="1"/>
  <c r="H12" i="29"/>
  <c r="H12" i="33"/>
  <c r="G13" i="33"/>
  <c r="G14" i="33" s="1"/>
  <c r="G11" i="32"/>
  <c r="H12" i="32" s="1"/>
  <c r="G15" i="24"/>
  <c r="H16" i="24" s="1"/>
  <c r="G11" i="22"/>
  <c r="H12" i="22" s="1"/>
  <c r="G13" i="27"/>
  <c r="G14" i="27" s="1"/>
  <c r="G14" i="30"/>
  <c r="G11" i="25"/>
  <c r="H12" i="25" s="1"/>
  <c r="G21" i="6"/>
  <c r="G22" i="6" s="1"/>
  <c r="G12" i="57" l="1"/>
  <c r="G13" i="57" s="1"/>
  <c r="H14" i="57" s="1"/>
  <c r="G69" i="56"/>
  <c r="G70" i="56"/>
  <c r="H70" i="56"/>
  <c r="H74" i="55"/>
  <c r="G73" i="55"/>
  <c r="G74" i="55" s="1"/>
  <c r="G13" i="56"/>
  <c r="H14" i="56" s="1"/>
  <c r="G12" i="55"/>
  <c r="G17" i="54"/>
  <c r="H18" i="54" s="1"/>
  <c r="G97" i="53"/>
  <c r="H98" i="53" s="1"/>
  <c r="G98" i="53"/>
  <c r="G16" i="53"/>
  <c r="G17" i="53"/>
  <c r="H18" i="53" s="1"/>
  <c r="G75" i="52"/>
  <c r="H76" i="52" s="1"/>
  <c r="G76" i="52"/>
  <c r="G51" i="52"/>
  <c r="G52" i="52" s="1"/>
  <c r="H50" i="52"/>
  <c r="G14" i="52"/>
  <c r="G19" i="51"/>
  <c r="G20" i="51" s="1"/>
  <c r="H20" i="51"/>
  <c r="G14" i="50"/>
  <c r="G18" i="47"/>
  <c r="G19" i="47" s="1"/>
  <c r="H20" i="47" s="1"/>
  <c r="G13" i="49"/>
  <c r="H14" i="49" s="1"/>
  <c r="G16" i="48"/>
  <c r="G21" i="46"/>
  <c r="H22" i="46" s="1"/>
  <c r="G22" i="46"/>
  <c r="G17" i="45"/>
  <c r="G18" i="45" s="1"/>
  <c r="H18" i="45"/>
  <c r="G18" i="44"/>
  <c r="G19" i="44" s="1"/>
  <c r="H20" i="44" s="1"/>
  <c r="G19" i="43"/>
  <c r="H20" i="43" s="1"/>
  <c r="G20" i="43"/>
  <c r="H18" i="41"/>
  <c r="G18" i="41"/>
  <c r="G19" i="41" s="1"/>
  <c r="H20" i="41" s="1"/>
  <c r="G19" i="42"/>
  <c r="H20" i="42" s="1"/>
  <c r="G20" i="42"/>
  <c r="G18" i="40"/>
  <c r="G19" i="40" s="1"/>
  <c r="G19" i="39"/>
  <c r="H20" i="39" s="1"/>
  <c r="G17" i="37"/>
  <c r="H18" i="37" s="1"/>
  <c r="G15" i="38"/>
  <c r="H16" i="38" s="1"/>
  <c r="G16" i="38"/>
  <c r="G13" i="36"/>
  <c r="H14" i="36" s="1"/>
  <c r="G12" i="34"/>
  <c r="G14" i="29"/>
  <c r="H14" i="29"/>
  <c r="H14" i="33"/>
  <c r="H22" i="6"/>
  <c r="G15" i="33"/>
  <c r="H16" i="33" s="1"/>
  <c r="G12" i="32"/>
  <c r="G16" i="24"/>
  <c r="G12" i="22"/>
  <c r="G15" i="27"/>
  <c r="G16" i="27" s="1"/>
  <c r="H14" i="27"/>
  <c r="G15" i="29"/>
  <c r="G16" i="29" s="1"/>
  <c r="G15" i="30"/>
  <c r="H16" i="30" s="1"/>
  <c r="G12" i="25"/>
  <c r="G23" i="6"/>
  <c r="G24" i="6" s="1"/>
  <c r="G14" i="57" l="1"/>
  <c r="G71" i="56"/>
  <c r="H72" i="56" s="1"/>
  <c r="G72" i="56"/>
  <c r="G75" i="55"/>
  <c r="H76" i="55" s="1"/>
  <c r="G76" i="55"/>
  <c r="G14" i="56"/>
  <c r="G13" i="55"/>
  <c r="H14" i="55" s="1"/>
  <c r="G18" i="54"/>
  <c r="G99" i="53"/>
  <c r="H100" i="53" s="1"/>
  <c r="G100" i="53"/>
  <c r="G18" i="53"/>
  <c r="G53" i="52"/>
  <c r="G54" i="52"/>
  <c r="H52" i="52"/>
  <c r="H54" i="52" s="1"/>
  <c r="G15" i="52"/>
  <c r="H16" i="52" s="1"/>
  <c r="G21" i="51"/>
  <c r="G22" i="51" s="1"/>
  <c r="H22" i="51"/>
  <c r="G15" i="50"/>
  <c r="H16" i="50" s="1"/>
  <c r="G14" i="49"/>
  <c r="G17" i="48"/>
  <c r="H18" i="48" s="1"/>
  <c r="G20" i="47"/>
  <c r="G21" i="47" s="1"/>
  <c r="H22" i="47" s="1"/>
  <c r="G23" i="46"/>
  <c r="H24" i="46" s="1"/>
  <c r="G24" i="46"/>
  <c r="G19" i="45"/>
  <c r="G20" i="45" s="1"/>
  <c r="H20" i="45"/>
  <c r="G20" i="44"/>
  <c r="G22" i="44" s="1"/>
  <c r="G21" i="44"/>
  <c r="H22" i="44" s="1"/>
  <c r="G21" i="43"/>
  <c r="H22" i="43" s="1"/>
  <c r="G22" i="43"/>
  <c r="G20" i="41"/>
  <c r="G21" i="41" s="1"/>
  <c r="G21" i="42"/>
  <c r="H22" i="42" s="1"/>
  <c r="G22" i="42"/>
  <c r="H20" i="40"/>
  <c r="G20" i="40"/>
  <c r="G21" i="40"/>
  <c r="H22" i="40" s="1"/>
  <c r="G20" i="39"/>
  <c r="G21" i="39"/>
  <c r="H22" i="39" s="1"/>
  <c r="G22" i="39"/>
  <c r="G18" i="37"/>
  <c r="G17" i="38"/>
  <c r="G18" i="38" s="1"/>
  <c r="G14" i="36"/>
  <c r="G13" i="34"/>
  <c r="H14" i="34" s="1"/>
  <c r="H16" i="29"/>
  <c r="H24" i="6"/>
  <c r="H16" i="27"/>
  <c r="G16" i="33"/>
  <c r="G13" i="32"/>
  <c r="H14" i="32" s="1"/>
  <c r="G17" i="24"/>
  <c r="H18" i="24" s="1"/>
  <c r="G13" i="22"/>
  <c r="H14" i="22" s="1"/>
  <c r="G17" i="27"/>
  <c r="G18" i="27" s="1"/>
  <c r="G17" i="29"/>
  <c r="H18" i="29" s="1"/>
  <c r="G16" i="30"/>
  <c r="G13" i="25"/>
  <c r="H14" i="25" s="1"/>
  <c r="G25" i="6"/>
  <c r="G26" i="6" s="1"/>
  <c r="G15" i="57" l="1"/>
  <c r="H16" i="57" s="1"/>
  <c r="G73" i="56"/>
  <c r="H74" i="56" s="1"/>
  <c r="G74" i="56"/>
  <c r="G15" i="56"/>
  <c r="H16" i="56" s="1"/>
  <c r="G14" i="55"/>
  <c r="G19" i="54"/>
  <c r="H20" i="54" s="1"/>
  <c r="G101" i="53"/>
  <c r="H102" i="53" s="1"/>
  <c r="G102" i="53"/>
  <c r="G19" i="53"/>
  <c r="H20" i="53" s="1"/>
  <c r="G55" i="52"/>
  <c r="G56" i="52" s="1"/>
  <c r="H56" i="52"/>
  <c r="G16" i="52"/>
  <c r="G23" i="51"/>
  <c r="G24" i="51" s="1"/>
  <c r="H24" i="51"/>
  <c r="G16" i="50"/>
  <c r="G15" i="49"/>
  <c r="H16" i="49" s="1"/>
  <c r="G18" i="48"/>
  <c r="G22" i="47"/>
  <c r="G25" i="46"/>
  <c r="H26" i="46" s="1"/>
  <c r="G26" i="46"/>
  <c r="G21" i="45"/>
  <c r="G22" i="45" s="1"/>
  <c r="H22" i="45"/>
  <c r="G23" i="44"/>
  <c r="H24" i="44" s="1"/>
  <c r="G24" i="44"/>
  <c r="G23" i="43"/>
  <c r="H24" i="43" s="1"/>
  <c r="G24" i="43"/>
  <c r="H22" i="41"/>
  <c r="G22" i="41"/>
  <c r="G23" i="41" s="1"/>
  <c r="G23" i="42"/>
  <c r="H24" i="42" s="1"/>
  <c r="G24" i="42"/>
  <c r="G22" i="40"/>
  <c r="G23" i="39"/>
  <c r="G24" i="39"/>
  <c r="H24" i="39"/>
  <c r="G19" i="37"/>
  <c r="H20" i="37" s="1"/>
  <c r="G19" i="38"/>
  <c r="G20" i="38"/>
  <c r="H18" i="38"/>
  <c r="H20" i="38" s="1"/>
  <c r="G15" i="36"/>
  <c r="H16" i="36" s="1"/>
  <c r="G14" i="34"/>
  <c r="G18" i="29"/>
  <c r="H18" i="27"/>
  <c r="H26" i="6"/>
  <c r="H28" i="6" s="1"/>
  <c r="G17" i="33"/>
  <c r="H18" i="33" s="1"/>
  <c r="G14" i="32"/>
  <c r="G18" i="24"/>
  <c r="G14" i="22"/>
  <c r="G19" i="27"/>
  <c r="H20" i="27" s="1"/>
  <c r="G19" i="29"/>
  <c r="H20" i="29" s="1"/>
  <c r="G17" i="30"/>
  <c r="H18" i="30" s="1"/>
  <c r="G18" i="30"/>
  <c r="G14" i="25"/>
  <c r="G27" i="6"/>
  <c r="G28" i="6" s="1"/>
  <c r="G16" i="57" l="1"/>
  <c r="G75" i="56"/>
  <c r="H76" i="56" s="1"/>
  <c r="G76" i="56"/>
  <c r="G16" i="56"/>
  <c r="G15" i="55"/>
  <c r="H16" i="55" s="1"/>
  <c r="G20" i="54"/>
  <c r="G103" i="53"/>
  <c r="H104" i="53" s="1"/>
  <c r="G20" i="53"/>
  <c r="G21" i="53"/>
  <c r="H22" i="53" s="1"/>
  <c r="G57" i="52"/>
  <c r="G58" i="52" s="1"/>
  <c r="H58" i="52"/>
  <c r="G17" i="52"/>
  <c r="H18" i="52" s="1"/>
  <c r="G25" i="51"/>
  <c r="G26" i="51" s="1"/>
  <c r="H26" i="51"/>
  <c r="G17" i="50"/>
  <c r="H18" i="50" s="1"/>
  <c r="G23" i="47"/>
  <c r="H24" i="47" s="1"/>
  <c r="G16" i="49"/>
  <c r="G19" i="48"/>
  <c r="H20" i="48" s="1"/>
  <c r="G27" i="46"/>
  <c r="H28" i="46" s="1"/>
  <c r="G28" i="46"/>
  <c r="G23" i="45"/>
  <c r="G24" i="45" s="1"/>
  <c r="H24" i="45"/>
  <c r="G25" i="44"/>
  <c r="H26" i="44" s="1"/>
  <c r="G25" i="43"/>
  <c r="H26" i="43" s="1"/>
  <c r="G26" i="43"/>
  <c r="H24" i="41"/>
  <c r="G24" i="41"/>
  <c r="G25" i="41" s="1"/>
  <c r="G25" i="42"/>
  <c r="H26" i="42" s="1"/>
  <c r="G26" i="42"/>
  <c r="G23" i="40"/>
  <c r="H24" i="40" s="1"/>
  <c r="G25" i="39"/>
  <c r="H26" i="39" s="1"/>
  <c r="G26" i="39"/>
  <c r="G20" i="37"/>
  <c r="G21" i="38"/>
  <c r="H22" i="38" s="1"/>
  <c r="G16" i="36"/>
  <c r="G15" i="34"/>
  <c r="H16" i="34" s="1"/>
  <c r="G18" i="33"/>
  <c r="G15" i="32"/>
  <c r="H16" i="32" s="1"/>
  <c r="G19" i="24"/>
  <c r="H20" i="24" s="1"/>
  <c r="G15" i="22"/>
  <c r="H16" i="22" s="1"/>
  <c r="G20" i="27"/>
  <c r="G20" i="29"/>
  <c r="G19" i="30"/>
  <c r="G20" i="30" s="1"/>
  <c r="H20" i="30"/>
  <c r="G15" i="25"/>
  <c r="H16" i="25" s="1"/>
  <c r="G29" i="6"/>
  <c r="H30" i="6" s="1"/>
  <c r="G17" i="57" l="1"/>
  <c r="H18" i="57" s="1"/>
  <c r="G77" i="56"/>
  <c r="H78" i="56" s="1"/>
  <c r="G17" i="56"/>
  <c r="H18" i="56" s="1"/>
  <c r="G16" i="55"/>
  <c r="G21" i="54"/>
  <c r="H22" i="54" s="1"/>
  <c r="G104" i="53"/>
  <c r="G22" i="53"/>
  <c r="G18" i="52"/>
  <c r="G27" i="51"/>
  <c r="G28" i="51" s="1"/>
  <c r="H28" i="51"/>
  <c r="G18" i="50"/>
  <c r="G24" i="47"/>
  <c r="G25" i="47" s="1"/>
  <c r="H26" i="47" s="1"/>
  <c r="G17" i="49"/>
  <c r="H18" i="49" s="1"/>
  <c r="G20" i="48"/>
  <c r="G21" i="48"/>
  <c r="H22" i="48" s="1"/>
  <c r="G26" i="47"/>
  <c r="G27" i="47" s="1"/>
  <c r="G29" i="46"/>
  <c r="H30" i="46" s="1"/>
  <c r="G30" i="46"/>
  <c r="G25" i="45"/>
  <c r="G26" i="45" s="1"/>
  <c r="H26" i="45"/>
  <c r="G26" i="44"/>
  <c r="G27" i="43"/>
  <c r="H28" i="43" s="1"/>
  <c r="G28" i="43"/>
  <c r="H26" i="41"/>
  <c r="G26" i="41"/>
  <c r="G27" i="41" s="1"/>
  <c r="G27" i="42"/>
  <c r="H28" i="42" s="1"/>
  <c r="G28" i="42"/>
  <c r="G24" i="40"/>
  <c r="G25" i="40"/>
  <c r="G26" i="40"/>
  <c r="H26" i="40"/>
  <c r="G27" i="39"/>
  <c r="H28" i="39" s="1"/>
  <c r="G28" i="39"/>
  <c r="G21" i="37"/>
  <c r="H22" i="37" s="1"/>
  <c r="G22" i="37"/>
  <c r="G23" i="37" s="1"/>
  <c r="H24" i="37" s="1"/>
  <c r="G22" i="38"/>
  <c r="G17" i="36"/>
  <c r="H18" i="36" s="1"/>
  <c r="G16" i="34"/>
  <c r="G30" i="6"/>
  <c r="G20" i="24"/>
  <c r="G16" i="32"/>
  <c r="G17" i="32" s="1"/>
  <c r="H18" i="32" s="1"/>
  <c r="G19" i="33"/>
  <c r="H20" i="33" s="1"/>
  <c r="G20" i="33"/>
  <c r="G21" i="24"/>
  <c r="G22" i="24" s="1"/>
  <c r="G16" i="22"/>
  <c r="G21" i="27"/>
  <c r="H22" i="27" s="1"/>
  <c r="G22" i="27"/>
  <c r="G21" i="29"/>
  <c r="H22" i="29" s="1"/>
  <c r="G21" i="30"/>
  <c r="G22" i="30" s="1"/>
  <c r="H22" i="30"/>
  <c r="G16" i="25"/>
  <c r="G31" i="6"/>
  <c r="H32" i="6" s="1"/>
  <c r="G32" i="6"/>
  <c r="G18" i="57" l="1"/>
  <c r="G78" i="56"/>
  <c r="G18" i="56"/>
  <c r="G19" i="56"/>
  <c r="H20" i="56" s="1"/>
  <c r="G20" i="56"/>
  <c r="G17" i="55"/>
  <c r="H18" i="55" s="1"/>
  <c r="G22" i="54"/>
  <c r="G105" i="53"/>
  <c r="H106" i="53" s="1"/>
  <c r="G23" i="53"/>
  <c r="H24" i="53" s="1"/>
  <c r="G29" i="51"/>
  <c r="G30" i="51" s="1"/>
  <c r="H30" i="51"/>
  <c r="G19" i="50"/>
  <c r="H20" i="50" s="1"/>
  <c r="G18" i="49"/>
  <c r="G22" i="48"/>
  <c r="H28" i="47"/>
  <c r="G28" i="47"/>
  <c r="G29" i="47" s="1"/>
  <c r="H30" i="47" s="1"/>
  <c r="G31" i="46"/>
  <c r="H32" i="46" s="1"/>
  <c r="G32" i="46"/>
  <c r="G27" i="45"/>
  <c r="G28" i="45" s="1"/>
  <c r="H28" i="45"/>
  <c r="G27" i="44"/>
  <c r="H28" i="44" s="1"/>
  <c r="G29" i="43"/>
  <c r="G30" i="43"/>
  <c r="H30" i="43"/>
  <c r="H28" i="41"/>
  <c r="G28" i="41"/>
  <c r="G29" i="41" s="1"/>
  <c r="H30" i="41" s="1"/>
  <c r="G29" i="42"/>
  <c r="H30" i="42" s="1"/>
  <c r="G30" i="42"/>
  <c r="G27" i="40"/>
  <c r="H28" i="40" s="1"/>
  <c r="G28" i="40"/>
  <c r="G29" i="39"/>
  <c r="H30" i="39" s="1"/>
  <c r="G30" i="39"/>
  <c r="G24" i="37"/>
  <c r="G23" i="38"/>
  <c r="H24" i="38" s="1"/>
  <c r="G25" i="37"/>
  <c r="H26" i="37" s="1"/>
  <c r="G26" i="37"/>
  <c r="G18" i="36"/>
  <c r="G17" i="34"/>
  <c r="H18" i="34" s="1"/>
  <c r="G22" i="29"/>
  <c r="G21" i="33"/>
  <c r="G22" i="33" s="1"/>
  <c r="G18" i="32"/>
  <c r="G23" i="24"/>
  <c r="G24" i="24" s="1"/>
  <c r="H22" i="24"/>
  <c r="G17" i="22"/>
  <c r="H18" i="22" s="1"/>
  <c r="G23" i="27"/>
  <c r="G24" i="27" s="1"/>
  <c r="G23" i="29"/>
  <c r="G24" i="29" s="1"/>
  <c r="G23" i="30"/>
  <c r="G24" i="30"/>
  <c r="H24" i="30"/>
  <c r="G17" i="25"/>
  <c r="H18" i="25" s="1"/>
  <c r="G33" i="6"/>
  <c r="H34" i="6" s="1"/>
  <c r="G34" i="6"/>
  <c r="G19" i="57" l="1"/>
  <c r="H20" i="57" s="1"/>
  <c r="G79" i="56"/>
  <c r="H80" i="56" s="1"/>
  <c r="G80" i="56"/>
  <c r="G21" i="56"/>
  <c r="H22" i="56" s="1"/>
  <c r="G18" i="55"/>
  <c r="G23" i="54"/>
  <c r="H24" i="54" s="1"/>
  <c r="G106" i="53"/>
  <c r="G24" i="53"/>
  <c r="G31" i="51"/>
  <c r="G32" i="51" s="1"/>
  <c r="H32" i="51"/>
  <c r="G20" i="50"/>
  <c r="G30" i="47"/>
  <c r="G31" i="47" s="1"/>
  <c r="H32" i="47" s="1"/>
  <c r="G19" i="49"/>
  <c r="H20" i="49" s="1"/>
  <c r="G23" i="48"/>
  <c r="H24" i="48" s="1"/>
  <c r="G33" i="46"/>
  <c r="H34" i="46" s="1"/>
  <c r="G34" i="46"/>
  <c r="G29" i="45"/>
  <c r="G30" i="45"/>
  <c r="H30" i="45"/>
  <c r="G28" i="44"/>
  <c r="G31" i="43"/>
  <c r="H32" i="43" s="1"/>
  <c r="G32" i="43"/>
  <c r="G30" i="41"/>
  <c r="G31" i="41" s="1"/>
  <c r="G31" i="42"/>
  <c r="H32" i="42" s="1"/>
  <c r="G32" i="42"/>
  <c r="G29" i="40"/>
  <c r="H30" i="40" s="1"/>
  <c r="G30" i="40"/>
  <c r="G31" i="39"/>
  <c r="H32" i="39" s="1"/>
  <c r="G32" i="39"/>
  <c r="G24" i="38"/>
  <c r="G27" i="37"/>
  <c r="G28" i="37" s="1"/>
  <c r="G19" i="36"/>
  <c r="H20" i="36" s="1"/>
  <c r="G18" i="34"/>
  <c r="H24" i="29"/>
  <c r="H22" i="33"/>
  <c r="G18" i="25"/>
  <c r="G18" i="22"/>
  <c r="G23" i="33"/>
  <c r="G24" i="33" s="1"/>
  <c r="H24" i="33"/>
  <c r="G19" i="32"/>
  <c r="H20" i="32" s="1"/>
  <c r="G25" i="24"/>
  <c r="G26" i="24" s="1"/>
  <c r="H24" i="24"/>
  <c r="H26" i="24" s="1"/>
  <c r="G19" i="22"/>
  <c r="G20" i="22" s="1"/>
  <c r="G25" i="27"/>
  <c r="G26" i="27"/>
  <c r="H24" i="27"/>
  <c r="H26" i="27" s="1"/>
  <c r="G25" i="29"/>
  <c r="G26" i="29" s="1"/>
  <c r="G25" i="30"/>
  <c r="H26" i="30" s="1"/>
  <c r="G26" i="30"/>
  <c r="G19" i="25"/>
  <c r="G20" i="25" s="1"/>
  <c r="G35" i="6"/>
  <c r="G36" i="6" s="1"/>
  <c r="G20" i="57" l="1"/>
  <c r="G81" i="56"/>
  <c r="G82" i="56"/>
  <c r="H82" i="56"/>
  <c r="G22" i="56"/>
  <c r="G19" i="55"/>
  <c r="H20" i="55" s="1"/>
  <c r="G24" i="54"/>
  <c r="G107" i="53"/>
  <c r="H108" i="53" s="1"/>
  <c r="G108" i="53"/>
  <c r="G25" i="53"/>
  <c r="H26" i="53" s="1"/>
  <c r="G33" i="51"/>
  <c r="G34" i="51" s="1"/>
  <c r="H34" i="51"/>
  <c r="G21" i="50"/>
  <c r="H22" i="50" s="1"/>
  <c r="G32" i="47"/>
  <c r="G20" i="49"/>
  <c r="G24" i="48"/>
  <c r="G33" i="47"/>
  <c r="G34" i="47" s="1"/>
  <c r="G35" i="46"/>
  <c r="H36" i="46" s="1"/>
  <c r="G36" i="46"/>
  <c r="G31" i="45"/>
  <c r="H32" i="45" s="1"/>
  <c r="G32" i="45"/>
  <c r="G29" i="44"/>
  <c r="H30" i="44" s="1"/>
  <c r="G30" i="44"/>
  <c r="G33" i="43"/>
  <c r="H34" i="43" s="1"/>
  <c r="G34" i="43"/>
  <c r="H32" i="41"/>
  <c r="G32" i="41"/>
  <c r="G33" i="41" s="1"/>
  <c r="G33" i="42"/>
  <c r="H34" i="42" s="1"/>
  <c r="G31" i="40"/>
  <c r="H32" i="40" s="1"/>
  <c r="G32" i="40"/>
  <c r="G33" i="39"/>
  <c r="H34" i="39" s="1"/>
  <c r="G34" i="39"/>
  <c r="G25" i="38"/>
  <c r="H26" i="38" s="1"/>
  <c r="H28" i="37"/>
  <c r="G29" i="37"/>
  <c r="G30" i="37"/>
  <c r="G20" i="36"/>
  <c r="G19" i="34"/>
  <c r="H20" i="34" s="1"/>
  <c r="H20" i="22"/>
  <c r="H20" i="25"/>
  <c r="H26" i="29"/>
  <c r="H36" i="6"/>
  <c r="G25" i="33"/>
  <c r="H26" i="33" s="1"/>
  <c r="G20" i="32"/>
  <c r="G27" i="24"/>
  <c r="H28" i="24" s="1"/>
  <c r="G28" i="24"/>
  <c r="G21" i="22"/>
  <c r="G22" i="22" s="1"/>
  <c r="G27" i="27"/>
  <c r="H28" i="27" s="1"/>
  <c r="G27" i="29"/>
  <c r="H28" i="29" s="1"/>
  <c r="H28" i="30"/>
  <c r="G27" i="30"/>
  <c r="G28" i="30" s="1"/>
  <c r="G21" i="25"/>
  <c r="G22" i="25" s="1"/>
  <c r="G37" i="6"/>
  <c r="G38" i="6" s="1"/>
  <c r="G21" i="57" l="1"/>
  <c r="H22" i="57" s="1"/>
  <c r="G83" i="56"/>
  <c r="H84" i="56" s="1"/>
  <c r="G84" i="56"/>
  <c r="G23" i="56"/>
  <c r="H24" i="56" s="1"/>
  <c r="G24" i="56"/>
  <c r="G20" i="55"/>
  <c r="G25" i="54"/>
  <c r="H26" i="54" s="1"/>
  <c r="G109" i="53"/>
  <c r="G110" i="53"/>
  <c r="H110" i="53"/>
  <c r="G26" i="53"/>
  <c r="G35" i="51"/>
  <c r="G36" i="51" s="1"/>
  <c r="H36" i="51"/>
  <c r="G22" i="50"/>
  <c r="G21" i="49"/>
  <c r="H22" i="49" s="1"/>
  <c r="G25" i="48"/>
  <c r="H26" i="48" s="1"/>
  <c r="H34" i="47"/>
  <c r="H36" i="47" s="1"/>
  <c r="G35" i="47"/>
  <c r="G36" i="47" s="1"/>
  <c r="G37" i="46"/>
  <c r="H38" i="46" s="1"/>
  <c r="G38" i="46"/>
  <c r="G33" i="45"/>
  <c r="H34" i="45" s="1"/>
  <c r="G34" i="45"/>
  <c r="G31" i="44"/>
  <c r="H32" i="44" s="1"/>
  <c r="G32" i="44"/>
  <c r="G35" i="43"/>
  <c r="H36" i="43" s="1"/>
  <c r="G36" i="43"/>
  <c r="G34" i="42"/>
  <c r="H34" i="41"/>
  <c r="G34" i="41"/>
  <c r="G35" i="41" s="1"/>
  <c r="H36" i="41" s="1"/>
  <c r="G35" i="42"/>
  <c r="H36" i="42" s="1"/>
  <c r="G33" i="40"/>
  <c r="H34" i="40" s="1"/>
  <c r="G35" i="39"/>
  <c r="H36" i="39" s="1"/>
  <c r="H30" i="37"/>
  <c r="G26" i="38"/>
  <c r="G31" i="37"/>
  <c r="G32" i="37" s="1"/>
  <c r="H32" i="37"/>
  <c r="G21" i="36"/>
  <c r="H22" i="36" s="1"/>
  <c r="G20" i="34"/>
  <c r="H38" i="6"/>
  <c r="H22" i="22"/>
  <c r="G26" i="33"/>
  <c r="G21" i="32"/>
  <c r="H22" i="32" s="1"/>
  <c r="G29" i="24"/>
  <c r="H30" i="24" s="1"/>
  <c r="G23" i="22"/>
  <c r="G24" i="22" s="1"/>
  <c r="H24" i="22"/>
  <c r="G28" i="27"/>
  <c r="G28" i="29"/>
  <c r="G29" i="30"/>
  <c r="G30" i="30" s="1"/>
  <c r="H30" i="30"/>
  <c r="G23" i="25"/>
  <c r="G24" i="25" s="1"/>
  <c r="H22" i="25"/>
  <c r="G39" i="6"/>
  <c r="G40" i="6" s="1"/>
  <c r="G22" i="57" l="1"/>
  <c r="G85" i="56"/>
  <c r="H86" i="56" s="1"/>
  <c r="G86" i="56"/>
  <c r="G25" i="56"/>
  <c r="G26" i="56"/>
  <c r="H26" i="56"/>
  <c r="G22" i="55"/>
  <c r="G21" i="55"/>
  <c r="H22" i="55" s="1"/>
  <c r="G26" i="54"/>
  <c r="G111" i="53"/>
  <c r="G112" i="53"/>
  <c r="H112" i="53"/>
  <c r="G27" i="53"/>
  <c r="H28" i="53" s="1"/>
  <c r="G37" i="51"/>
  <c r="G38" i="51" s="1"/>
  <c r="H38" i="51"/>
  <c r="G23" i="50"/>
  <c r="H24" i="50" s="1"/>
  <c r="G22" i="49"/>
  <c r="G26" i="48"/>
  <c r="G37" i="47"/>
  <c r="H38" i="47" s="1"/>
  <c r="G38" i="47"/>
  <c r="G39" i="46"/>
  <c r="H40" i="46" s="1"/>
  <c r="G40" i="46"/>
  <c r="G35" i="45"/>
  <c r="H36" i="45" s="1"/>
  <c r="G36" i="45"/>
  <c r="G33" i="44"/>
  <c r="H34" i="44" s="1"/>
  <c r="G34" i="44"/>
  <c r="G37" i="43"/>
  <c r="H38" i="43" s="1"/>
  <c r="G38" i="43"/>
  <c r="G36" i="42"/>
  <c r="G36" i="41"/>
  <c r="G37" i="41" s="1"/>
  <c r="G37" i="42"/>
  <c r="H38" i="42" s="1"/>
  <c r="G38" i="42"/>
  <c r="G34" i="40"/>
  <c r="G36" i="39"/>
  <c r="G37" i="39"/>
  <c r="H38" i="39" s="1"/>
  <c r="G38" i="39"/>
  <c r="G27" i="38"/>
  <c r="H28" i="38" s="1"/>
  <c r="G33" i="37"/>
  <c r="G34" i="37" s="1"/>
  <c r="G22" i="36"/>
  <c r="G21" i="34"/>
  <c r="H22" i="34" s="1"/>
  <c r="H24" i="25"/>
  <c r="H40" i="6"/>
  <c r="G27" i="33"/>
  <c r="H28" i="33" s="1"/>
  <c r="G22" i="32"/>
  <c r="G30" i="24"/>
  <c r="G25" i="22"/>
  <c r="H26" i="22" s="1"/>
  <c r="G29" i="27"/>
  <c r="H30" i="27" s="1"/>
  <c r="G29" i="29"/>
  <c r="H30" i="29" s="1"/>
  <c r="G31" i="30"/>
  <c r="G32" i="30" s="1"/>
  <c r="G25" i="25"/>
  <c r="G26" i="25"/>
  <c r="H26" i="25"/>
  <c r="G41" i="6"/>
  <c r="G42" i="6" s="1"/>
  <c r="G23" i="57" l="1"/>
  <c r="H24" i="57" s="1"/>
  <c r="G87" i="56"/>
  <c r="H88" i="56" s="1"/>
  <c r="G27" i="56"/>
  <c r="H28" i="56" s="1"/>
  <c r="G23" i="55"/>
  <c r="G24" i="55" s="1"/>
  <c r="G27" i="54"/>
  <c r="H28" i="54" s="1"/>
  <c r="G113" i="53"/>
  <c r="G114" i="53"/>
  <c r="H114" i="53"/>
  <c r="G28" i="53"/>
  <c r="G39" i="51"/>
  <c r="G40" i="51" s="1"/>
  <c r="H40" i="51"/>
  <c r="G24" i="50"/>
  <c r="G23" i="49"/>
  <c r="H24" i="49" s="1"/>
  <c r="G27" i="48"/>
  <c r="H28" i="48" s="1"/>
  <c r="G39" i="47"/>
  <c r="H40" i="47" s="1"/>
  <c r="G41" i="46"/>
  <c r="H42" i="46" s="1"/>
  <c r="G42" i="46"/>
  <c r="G37" i="45"/>
  <c r="H38" i="45" s="1"/>
  <c r="G38" i="45"/>
  <c r="G35" i="44"/>
  <c r="G36" i="44" s="1"/>
  <c r="H36" i="44"/>
  <c r="G39" i="43"/>
  <c r="H40" i="43" s="1"/>
  <c r="G40" i="43"/>
  <c r="H38" i="41"/>
  <c r="G38" i="41"/>
  <c r="G39" i="41" s="1"/>
  <c r="G39" i="42"/>
  <c r="H40" i="42" s="1"/>
  <c r="G40" i="42"/>
  <c r="G35" i="40"/>
  <c r="H36" i="40" s="1"/>
  <c r="G36" i="40"/>
  <c r="G39" i="39"/>
  <c r="H40" i="39" s="1"/>
  <c r="G40" i="39"/>
  <c r="H34" i="37"/>
  <c r="G28" i="38"/>
  <c r="G35" i="37"/>
  <c r="G36" i="37" s="1"/>
  <c r="H36" i="37"/>
  <c r="G23" i="36"/>
  <c r="H24" i="36" s="1"/>
  <c r="G22" i="34"/>
  <c r="G26" i="22"/>
  <c r="G28" i="33"/>
  <c r="G29" i="33" s="1"/>
  <c r="H42" i="6"/>
  <c r="H44" i="6" s="1"/>
  <c r="H32" i="30"/>
  <c r="G23" i="32"/>
  <c r="H24" i="32" s="1"/>
  <c r="G31" i="24"/>
  <c r="H32" i="24" s="1"/>
  <c r="G27" i="22"/>
  <c r="H28" i="22" s="1"/>
  <c r="G30" i="27"/>
  <c r="G30" i="29"/>
  <c r="G33" i="30"/>
  <c r="G34" i="30" s="1"/>
  <c r="G27" i="25"/>
  <c r="G28" i="25" s="1"/>
  <c r="G43" i="6"/>
  <c r="G44" i="6" s="1"/>
  <c r="G24" i="57" l="1"/>
  <c r="G88" i="56"/>
  <c r="H24" i="55"/>
  <c r="G28" i="56"/>
  <c r="G25" i="55"/>
  <c r="G26" i="55" s="1"/>
  <c r="G28" i="54"/>
  <c r="G115" i="53"/>
  <c r="G116" i="53"/>
  <c r="H116" i="53"/>
  <c r="G29" i="53"/>
  <c r="H30" i="53" s="1"/>
  <c r="G41" i="51"/>
  <c r="G42" i="51" s="1"/>
  <c r="H42" i="51"/>
  <c r="G25" i="50"/>
  <c r="H26" i="50" s="1"/>
  <c r="G24" i="49"/>
  <c r="G28" i="48"/>
  <c r="G40" i="47"/>
  <c r="G41" i="47" s="1"/>
  <c r="G43" i="46"/>
  <c r="H44" i="46" s="1"/>
  <c r="G39" i="45"/>
  <c r="G40" i="45" s="1"/>
  <c r="H40" i="45"/>
  <c r="G37" i="44"/>
  <c r="H38" i="44" s="1"/>
  <c r="G41" i="43"/>
  <c r="H42" i="43" s="1"/>
  <c r="G42" i="43"/>
  <c r="H40" i="41"/>
  <c r="G40" i="41"/>
  <c r="G41" i="41" s="1"/>
  <c r="G41" i="42"/>
  <c r="H42" i="42" s="1"/>
  <c r="G42" i="42"/>
  <c r="G37" i="40"/>
  <c r="G38" i="40"/>
  <c r="H38" i="40"/>
  <c r="G41" i="39"/>
  <c r="H42" i="39" s="1"/>
  <c r="G42" i="39"/>
  <c r="G29" i="38"/>
  <c r="H30" i="38" s="1"/>
  <c r="G37" i="37"/>
  <c r="G38" i="37" s="1"/>
  <c r="G24" i="36"/>
  <c r="G23" i="34"/>
  <c r="H24" i="34" s="1"/>
  <c r="G30" i="33"/>
  <c r="H30" i="33"/>
  <c r="H32" i="33" s="1"/>
  <c r="G31" i="33"/>
  <c r="G32" i="33" s="1"/>
  <c r="G24" i="32"/>
  <c r="G32" i="24"/>
  <c r="G28" i="22"/>
  <c r="G31" i="27"/>
  <c r="H32" i="27" s="1"/>
  <c r="G31" i="29"/>
  <c r="H32" i="29" s="1"/>
  <c r="G35" i="30"/>
  <c r="G36" i="30" s="1"/>
  <c r="H34" i="30"/>
  <c r="G29" i="25"/>
  <c r="G30" i="25" s="1"/>
  <c r="H28" i="25"/>
  <c r="H30" i="25" s="1"/>
  <c r="G45" i="6"/>
  <c r="G46" i="6" s="1"/>
  <c r="G25" i="57" l="1"/>
  <c r="H26" i="57" s="1"/>
  <c r="G89" i="56"/>
  <c r="H90" i="56" s="1"/>
  <c r="G90" i="56"/>
  <c r="G29" i="56"/>
  <c r="H30" i="56" s="1"/>
  <c r="G27" i="55"/>
  <c r="G28" i="55" s="1"/>
  <c r="H26" i="55"/>
  <c r="H28" i="55" s="1"/>
  <c r="G29" i="54"/>
  <c r="H30" i="54" s="1"/>
  <c r="G117" i="53"/>
  <c r="G118" i="53"/>
  <c r="H118" i="53"/>
  <c r="G30" i="53"/>
  <c r="G43" i="51"/>
  <c r="G44" i="51" s="1"/>
  <c r="H44" i="51"/>
  <c r="G26" i="50"/>
  <c r="G25" i="49"/>
  <c r="H26" i="49" s="1"/>
  <c r="G29" i="48"/>
  <c r="H30" i="48" s="1"/>
  <c r="H42" i="47"/>
  <c r="G42" i="47"/>
  <c r="G43" i="47" s="1"/>
  <c r="H44" i="47" s="1"/>
  <c r="G44" i="46"/>
  <c r="G41" i="45"/>
  <c r="G42" i="45"/>
  <c r="H42" i="45"/>
  <c r="G38" i="44"/>
  <c r="G40" i="44" s="1"/>
  <c r="G39" i="44"/>
  <c r="H40" i="44" s="1"/>
  <c r="G43" i="43"/>
  <c r="H44" i="43" s="1"/>
  <c r="G44" i="43"/>
  <c r="H42" i="41"/>
  <c r="G42" i="41"/>
  <c r="G43" i="41" s="1"/>
  <c r="G43" i="42"/>
  <c r="H44" i="42" s="1"/>
  <c r="G44" i="42"/>
  <c r="G39" i="40"/>
  <c r="H40" i="40" s="1"/>
  <c r="G40" i="40"/>
  <c r="G43" i="39"/>
  <c r="H44" i="39" s="1"/>
  <c r="G44" i="39"/>
  <c r="G30" i="38"/>
  <c r="G39" i="37"/>
  <c r="G40" i="37" s="1"/>
  <c r="H38" i="37"/>
  <c r="G25" i="36"/>
  <c r="H26" i="36" s="1"/>
  <c r="G24" i="34"/>
  <c r="H36" i="30"/>
  <c r="H46" i="6"/>
  <c r="G33" i="33"/>
  <c r="H34" i="33" s="1"/>
  <c r="G25" i="32"/>
  <c r="H26" i="32" s="1"/>
  <c r="G33" i="24"/>
  <c r="H34" i="24" s="1"/>
  <c r="G29" i="22"/>
  <c r="H30" i="22" s="1"/>
  <c r="G32" i="27"/>
  <c r="G32" i="29"/>
  <c r="G37" i="30"/>
  <c r="G38" i="30" s="1"/>
  <c r="G31" i="25"/>
  <c r="G32" i="25" s="1"/>
  <c r="H32" i="25"/>
  <c r="G47" i="6"/>
  <c r="G48" i="6" s="1"/>
  <c r="G26" i="57" l="1"/>
  <c r="G27" i="57"/>
  <c r="H28" i="57" s="1"/>
  <c r="G28" i="57"/>
  <c r="G91" i="56"/>
  <c r="G92" i="56"/>
  <c r="H92" i="56"/>
  <c r="G30" i="56"/>
  <c r="G29" i="55"/>
  <c r="G30" i="55" s="1"/>
  <c r="H30" i="55"/>
  <c r="G30" i="54"/>
  <c r="G119" i="53"/>
  <c r="G120" i="53"/>
  <c r="H120" i="53"/>
  <c r="G31" i="53"/>
  <c r="H32" i="53" s="1"/>
  <c r="G45" i="51"/>
  <c r="G46" i="51" s="1"/>
  <c r="H46" i="51"/>
  <c r="G27" i="50"/>
  <c r="H28" i="50" s="1"/>
  <c r="G44" i="47"/>
  <c r="G45" i="47" s="1"/>
  <c r="H46" i="47" s="1"/>
  <c r="G26" i="49"/>
  <c r="G30" i="48"/>
  <c r="G45" i="46"/>
  <c r="H46" i="46" s="1"/>
  <c r="G46" i="46"/>
  <c r="G43" i="45"/>
  <c r="G44" i="45" s="1"/>
  <c r="H44" i="45"/>
  <c r="G41" i="44"/>
  <c r="H42" i="44" s="1"/>
  <c r="G45" i="43"/>
  <c r="H46" i="43" s="1"/>
  <c r="G46" i="43"/>
  <c r="H44" i="41"/>
  <c r="G44" i="41"/>
  <c r="G46" i="41" s="1"/>
  <c r="G45" i="42"/>
  <c r="H46" i="42" s="1"/>
  <c r="G45" i="41"/>
  <c r="H46" i="41" s="1"/>
  <c r="G41" i="40"/>
  <c r="H42" i="40" s="1"/>
  <c r="G42" i="40"/>
  <c r="G45" i="39"/>
  <c r="H46" i="39" s="1"/>
  <c r="G46" i="39"/>
  <c r="G31" i="38"/>
  <c r="H32" i="38" s="1"/>
  <c r="G41" i="37"/>
  <c r="G42" i="37" s="1"/>
  <c r="H40" i="37"/>
  <c r="G26" i="36"/>
  <c r="G25" i="34"/>
  <c r="H26" i="34" s="1"/>
  <c r="H38" i="30"/>
  <c r="G34" i="33"/>
  <c r="H48" i="6"/>
  <c r="H50" i="6" s="1"/>
  <c r="G35" i="33"/>
  <c r="H36" i="33" s="1"/>
  <c r="G26" i="32"/>
  <c r="G34" i="24"/>
  <c r="G30" i="22"/>
  <c r="G33" i="27"/>
  <c r="H34" i="27" s="1"/>
  <c r="G33" i="29"/>
  <c r="H34" i="29" s="1"/>
  <c r="G39" i="30"/>
  <c r="G40" i="30" s="1"/>
  <c r="H40" i="30"/>
  <c r="G33" i="25"/>
  <c r="G34" i="25" s="1"/>
  <c r="G49" i="6"/>
  <c r="G50" i="6" s="1"/>
  <c r="G29" i="57" l="1"/>
  <c r="H30" i="57" s="1"/>
  <c r="G93" i="56"/>
  <c r="G94" i="56"/>
  <c r="H94" i="56"/>
  <c r="G31" i="56"/>
  <c r="H32" i="56" s="1"/>
  <c r="G31" i="55"/>
  <c r="G32" i="55" s="1"/>
  <c r="H32" i="55"/>
  <c r="G31" i="54"/>
  <c r="H32" i="54" s="1"/>
  <c r="G121" i="53"/>
  <c r="G122" i="53"/>
  <c r="H122" i="53"/>
  <c r="G32" i="53"/>
  <c r="G47" i="51"/>
  <c r="G48" i="51" s="1"/>
  <c r="H48" i="51"/>
  <c r="G28" i="50"/>
  <c r="G27" i="49"/>
  <c r="H28" i="49" s="1"/>
  <c r="G31" i="48"/>
  <c r="H32" i="48" s="1"/>
  <c r="G46" i="47"/>
  <c r="G47" i="47" s="1"/>
  <c r="G47" i="46"/>
  <c r="G48" i="46"/>
  <c r="H48" i="46"/>
  <c r="G45" i="45"/>
  <c r="G46" i="45" s="1"/>
  <c r="H46" i="45"/>
  <c r="G42" i="44"/>
  <c r="G47" i="43"/>
  <c r="H48" i="43" s="1"/>
  <c r="G46" i="42"/>
  <c r="G47" i="41"/>
  <c r="H48" i="41" s="1"/>
  <c r="G43" i="40"/>
  <c r="H44" i="40" s="1"/>
  <c r="G47" i="39"/>
  <c r="H48" i="39" s="1"/>
  <c r="G48" i="39"/>
  <c r="H42" i="37"/>
  <c r="G32" i="38"/>
  <c r="G43" i="37"/>
  <c r="G44" i="37" s="1"/>
  <c r="G27" i="36"/>
  <c r="H28" i="36" s="1"/>
  <c r="G26" i="34"/>
  <c r="G34" i="27"/>
  <c r="G36" i="33"/>
  <c r="G27" i="32"/>
  <c r="H28" i="32" s="1"/>
  <c r="G35" i="24"/>
  <c r="H36" i="24" s="1"/>
  <c r="G36" i="24"/>
  <c r="G31" i="22"/>
  <c r="H32" i="22" s="1"/>
  <c r="G35" i="27"/>
  <c r="G36" i="27" s="1"/>
  <c r="G34" i="29"/>
  <c r="G41" i="30"/>
  <c r="H42" i="30" s="1"/>
  <c r="G42" i="30"/>
  <c r="G35" i="25"/>
  <c r="G36" i="25" s="1"/>
  <c r="H34" i="25"/>
  <c r="H36" i="25" s="1"/>
  <c r="G51" i="6"/>
  <c r="G52" i="6" s="1"/>
  <c r="G30" i="57" l="1"/>
  <c r="G95" i="56"/>
  <c r="H96" i="56" s="1"/>
  <c r="G96" i="56"/>
  <c r="G32" i="56"/>
  <c r="G33" i="55"/>
  <c r="G34" i="55" s="1"/>
  <c r="H34" i="55"/>
  <c r="G32" i="54"/>
  <c r="G123" i="53"/>
  <c r="G124" i="53"/>
  <c r="H124" i="53"/>
  <c r="G33" i="53"/>
  <c r="H34" i="53" s="1"/>
  <c r="G49" i="51"/>
  <c r="G50" i="51" s="1"/>
  <c r="H50" i="51"/>
  <c r="G29" i="50"/>
  <c r="H30" i="50" s="1"/>
  <c r="G28" i="49"/>
  <c r="G29" i="49"/>
  <c r="G30" i="49" s="1"/>
  <c r="G32" i="48"/>
  <c r="G33" i="48"/>
  <c r="H34" i="48" s="1"/>
  <c r="H48" i="47"/>
  <c r="G48" i="47"/>
  <c r="G49" i="47" s="1"/>
  <c r="H50" i="47" s="1"/>
  <c r="G49" i="46"/>
  <c r="H50" i="46" s="1"/>
  <c r="G50" i="46"/>
  <c r="G47" i="45"/>
  <c r="G48" i="45" s="1"/>
  <c r="H48" i="45"/>
  <c r="G43" i="44"/>
  <c r="H44" i="44" s="1"/>
  <c r="G48" i="43"/>
  <c r="G48" i="41"/>
  <c r="G47" i="42"/>
  <c r="H48" i="42" s="1"/>
  <c r="G48" i="42"/>
  <c r="G49" i="41"/>
  <c r="H50" i="41" s="1"/>
  <c r="G44" i="40"/>
  <c r="G49" i="39"/>
  <c r="H50" i="39" s="1"/>
  <c r="G50" i="39"/>
  <c r="H44" i="37"/>
  <c r="G33" i="38"/>
  <c r="H34" i="38" s="1"/>
  <c r="G45" i="37"/>
  <c r="H46" i="37" s="1"/>
  <c r="G46" i="37"/>
  <c r="G28" i="36"/>
  <c r="G27" i="34"/>
  <c r="H28" i="34" s="1"/>
  <c r="H36" i="27"/>
  <c r="H52" i="6"/>
  <c r="G28" i="32"/>
  <c r="G29" i="32" s="1"/>
  <c r="G30" i="32" s="1"/>
  <c r="G37" i="33"/>
  <c r="H38" i="33" s="1"/>
  <c r="G37" i="24"/>
  <c r="G38" i="24" s="1"/>
  <c r="G32" i="22"/>
  <c r="G37" i="27"/>
  <c r="H38" i="27" s="1"/>
  <c r="G38" i="27"/>
  <c r="G35" i="29"/>
  <c r="H36" i="29" s="1"/>
  <c r="G43" i="30"/>
  <c r="H44" i="30" s="1"/>
  <c r="G37" i="25"/>
  <c r="G38" i="25" s="1"/>
  <c r="H38" i="25"/>
  <c r="G53" i="6"/>
  <c r="G54" i="6" s="1"/>
  <c r="G31" i="57" l="1"/>
  <c r="H32" i="57" s="1"/>
  <c r="G97" i="56"/>
  <c r="H98" i="56" s="1"/>
  <c r="G98" i="56"/>
  <c r="G33" i="56"/>
  <c r="H34" i="56" s="1"/>
  <c r="G35" i="55"/>
  <c r="H36" i="55" s="1"/>
  <c r="G33" i="54"/>
  <c r="H34" i="54" s="1"/>
  <c r="G125" i="53"/>
  <c r="G126" i="53"/>
  <c r="H126" i="53"/>
  <c r="G34" i="53"/>
  <c r="G51" i="51"/>
  <c r="G52" i="51" s="1"/>
  <c r="H52" i="51"/>
  <c r="G30" i="50"/>
  <c r="G50" i="47"/>
  <c r="H30" i="49"/>
  <c r="G31" i="49"/>
  <c r="G32" i="49" s="1"/>
  <c r="G34" i="48"/>
  <c r="G51" i="47"/>
  <c r="H52" i="47" s="1"/>
  <c r="G52" i="47"/>
  <c r="G51" i="46"/>
  <c r="H52" i="46" s="1"/>
  <c r="G52" i="46"/>
  <c r="G49" i="45"/>
  <c r="G50" i="45"/>
  <c r="H50" i="45"/>
  <c r="G44" i="44"/>
  <c r="G49" i="43"/>
  <c r="H50" i="43" s="1"/>
  <c r="G50" i="43"/>
  <c r="G50" i="41"/>
  <c r="G49" i="42"/>
  <c r="G50" i="42"/>
  <c r="H50" i="42"/>
  <c r="G51" i="41"/>
  <c r="H52" i="41" s="1"/>
  <c r="G52" i="41"/>
  <c r="G45" i="40"/>
  <c r="H46" i="40" s="1"/>
  <c r="G46" i="40"/>
  <c r="G51" i="39"/>
  <c r="H52" i="39" s="1"/>
  <c r="G52" i="39"/>
  <c r="G34" i="38"/>
  <c r="G47" i="37"/>
  <c r="H48" i="37" s="1"/>
  <c r="G29" i="36"/>
  <c r="H30" i="36" s="1"/>
  <c r="G28" i="34"/>
  <c r="H38" i="24"/>
  <c r="H54" i="6"/>
  <c r="G38" i="33"/>
  <c r="G39" i="33" s="1"/>
  <c r="H30" i="32"/>
  <c r="G31" i="32"/>
  <c r="G32" i="32" s="1"/>
  <c r="G39" i="24"/>
  <c r="G40" i="24"/>
  <c r="H40" i="24"/>
  <c r="G33" i="22"/>
  <c r="H34" i="22" s="1"/>
  <c r="G34" i="22"/>
  <c r="G39" i="27"/>
  <c r="H40" i="27" s="1"/>
  <c r="G36" i="29"/>
  <c r="G44" i="30"/>
  <c r="G39" i="25"/>
  <c r="H40" i="25" s="1"/>
  <c r="G55" i="6"/>
  <c r="G56" i="6" s="1"/>
  <c r="G32" i="57" l="1"/>
  <c r="G99" i="56"/>
  <c r="H100" i="56" s="1"/>
  <c r="G100" i="56"/>
  <c r="G34" i="56"/>
  <c r="G36" i="55"/>
  <c r="G34" i="54"/>
  <c r="G127" i="53"/>
  <c r="G128" i="53"/>
  <c r="H128" i="53"/>
  <c r="G35" i="53"/>
  <c r="H36" i="53" s="1"/>
  <c r="G53" i="51"/>
  <c r="G54" i="51" s="1"/>
  <c r="H54" i="51"/>
  <c r="G31" i="50"/>
  <c r="H32" i="50" s="1"/>
  <c r="H32" i="49"/>
  <c r="G33" i="49"/>
  <c r="G34" i="49" s="1"/>
  <c r="H34" i="49"/>
  <c r="G35" i="48"/>
  <c r="H36" i="48" s="1"/>
  <c r="G53" i="47"/>
  <c r="H54" i="47" s="1"/>
  <c r="G53" i="46"/>
  <c r="H54" i="46" s="1"/>
  <c r="G54" i="46"/>
  <c r="G51" i="45"/>
  <c r="G52" i="45"/>
  <c r="H52" i="45"/>
  <c r="G45" i="44"/>
  <c r="H46" i="44" s="1"/>
  <c r="G46" i="44"/>
  <c r="G51" i="43"/>
  <c r="G52" i="43" s="1"/>
  <c r="H52" i="43"/>
  <c r="G51" i="42"/>
  <c r="H52" i="42" s="1"/>
  <c r="G52" i="42"/>
  <c r="G53" i="41"/>
  <c r="H54" i="41" s="1"/>
  <c r="G54" i="41"/>
  <c r="G47" i="40"/>
  <c r="G48" i="40" s="1"/>
  <c r="H48" i="40"/>
  <c r="G53" i="39"/>
  <c r="H54" i="39" s="1"/>
  <c r="G54" i="39"/>
  <c r="G35" i="38"/>
  <c r="H36" i="38" s="1"/>
  <c r="G48" i="37"/>
  <c r="G49" i="37" s="1"/>
  <c r="H50" i="37" s="1"/>
  <c r="G30" i="36"/>
  <c r="G31" i="36"/>
  <c r="H32" i="36" s="1"/>
  <c r="H32" i="32"/>
  <c r="G29" i="34"/>
  <c r="H30" i="34" s="1"/>
  <c r="G40" i="33"/>
  <c r="H40" i="33"/>
  <c r="H56" i="6"/>
  <c r="H58" i="6" s="1"/>
  <c r="G40" i="25"/>
  <c r="G41" i="33"/>
  <c r="G42" i="33"/>
  <c r="H42" i="33"/>
  <c r="G33" i="32"/>
  <c r="H34" i="32" s="1"/>
  <c r="G41" i="24"/>
  <c r="H42" i="24" s="1"/>
  <c r="G35" i="22"/>
  <c r="G36" i="22" s="1"/>
  <c r="H36" i="22"/>
  <c r="G40" i="27"/>
  <c r="G37" i="29"/>
  <c r="H38" i="29" s="1"/>
  <c r="G38" i="29"/>
  <c r="G45" i="30"/>
  <c r="H46" i="30" s="1"/>
  <c r="G41" i="25"/>
  <c r="H42" i="25" s="1"/>
  <c r="G57" i="6"/>
  <c r="G58" i="6" s="1"/>
  <c r="G33" i="57" l="1"/>
  <c r="H34" i="57" s="1"/>
  <c r="G101" i="56"/>
  <c r="H102" i="56" s="1"/>
  <c r="G35" i="56"/>
  <c r="H36" i="56" s="1"/>
  <c r="G37" i="55"/>
  <c r="H38" i="55" s="1"/>
  <c r="G35" i="54"/>
  <c r="H36" i="54" s="1"/>
  <c r="G129" i="53"/>
  <c r="G130" i="53"/>
  <c r="H130" i="53"/>
  <c r="G36" i="53"/>
  <c r="G55" i="51"/>
  <c r="G56" i="51" s="1"/>
  <c r="H56" i="51"/>
  <c r="G32" i="50"/>
  <c r="G33" i="50"/>
  <c r="G34" i="50" s="1"/>
  <c r="H34" i="50"/>
  <c r="G35" i="49"/>
  <c r="G36" i="49" s="1"/>
  <c r="H36" i="49"/>
  <c r="G36" i="48"/>
  <c r="G37" i="48"/>
  <c r="H38" i="48" s="1"/>
  <c r="G54" i="47"/>
  <c r="G55" i="47" s="1"/>
  <c r="G55" i="46"/>
  <c r="H56" i="46" s="1"/>
  <c r="G56" i="46"/>
  <c r="G53" i="45"/>
  <c r="G54" i="45"/>
  <c r="H54" i="45"/>
  <c r="G47" i="44"/>
  <c r="G48" i="44"/>
  <c r="H48" i="44"/>
  <c r="G53" i="43"/>
  <c r="G54" i="43"/>
  <c r="H54" i="43"/>
  <c r="G53" i="42"/>
  <c r="H54" i="42" s="1"/>
  <c r="G54" i="42"/>
  <c r="G55" i="41"/>
  <c r="H56" i="41" s="1"/>
  <c r="G49" i="40"/>
  <c r="H50" i="40" s="1"/>
  <c r="G50" i="40"/>
  <c r="G55" i="39"/>
  <c r="H56" i="39" s="1"/>
  <c r="G56" i="39"/>
  <c r="G36" i="38"/>
  <c r="G37" i="38" s="1"/>
  <c r="G50" i="37"/>
  <c r="G51" i="37" s="1"/>
  <c r="H52" i="37" s="1"/>
  <c r="G32" i="36"/>
  <c r="G30" i="34"/>
  <c r="G42" i="25"/>
  <c r="G43" i="33"/>
  <c r="H44" i="33" s="1"/>
  <c r="G34" i="32"/>
  <c r="G42" i="24"/>
  <c r="G37" i="22"/>
  <c r="G38" i="22" s="1"/>
  <c r="H38" i="22"/>
  <c r="G41" i="27"/>
  <c r="H42" i="27" s="1"/>
  <c r="G39" i="29"/>
  <c r="G40" i="29" s="1"/>
  <c r="H40" i="29"/>
  <c r="G46" i="30"/>
  <c r="H44" i="25"/>
  <c r="G43" i="25"/>
  <c r="G44" i="25" s="1"/>
  <c r="G59" i="6"/>
  <c r="G60" i="6" s="1"/>
  <c r="G34" i="57" l="1"/>
  <c r="G35" i="57"/>
  <c r="H36" i="57" s="1"/>
  <c r="G102" i="56"/>
  <c r="G36" i="56"/>
  <c r="G38" i="55"/>
  <c r="G36" i="54"/>
  <c r="G131" i="53"/>
  <c r="G132" i="53"/>
  <c r="H132" i="53"/>
  <c r="G37" i="53"/>
  <c r="H38" i="53" s="1"/>
  <c r="G57" i="51"/>
  <c r="G58" i="51" s="1"/>
  <c r="H58" i="51"/>
  <c r="G35" i="50"/>
  <c r="G36" i="50" s="1"/>
  <c r="G37" i="49"/>
  <c r="G38" i="49" s="1"/>
  <c r="H38" i="49"/>
  <c r="G38" i="48"/>
  <c r="H56" i="47"/>
  <c r="G56" i="47"/>
  <c r="G57" i="47"/>
  <c r="G58" i="47"/>
  <c r="G57" i="46"/>
  <c r="H58" i="46" s="1"/>
  <c r="G58" i="46"/>
  <c r="G55" i="45"/>
  <c r="G56" i="45"/>
  <c r="H56" i="45"/>
  <c r="G49" i="44"/>
  <c r="H50" i="44" s="1"/>
  <c r="G50" i="44"/>
  <c r="G55" i="43"/>
  <c r="G56" i="43" s="1"/>
  <c r="H56" i="43"/>
  <c r="G55" i="42"/>
  <c r="H56" i="42" s="1"/>
  <c r="G56" i="42"/>
  <c r="G56" i="41"/>
  <c r="G51" i="40"/>
  <c r="H52" i="40" s="1"/>
  <c r="G52" i="40"/>
  <c r="G57" i="39"/>
  <c r="H58" i="39" s="1"/>
  <c r="G58" i="39"/>
  <c r="G52" i="37"/>
  <c r="G38" i="38"/>
  <c r="H38" i="38"/>
  <c r="G39" i="38"/>
  <c r="G40" i="38" s="1"/>
  <c r="G53" i="37"/>
  <c r="H54" i="37" s="1"/>
  <c r="G33" i="36"/>
  <c r="H34" i="36" s="1"/>
  <c r="G31" i="34"/>
  <c r="H32" i="34" s="1"/>
  <c r="H60" i="6"/>
  <c r="G44" i="33"/>
  <c r="G35" i="32"/>
  <c r="H36" i="32" s="1"/>
  <c r="G43" i="24"/>
  <c r="H44" i="24" s="1"/>
  <c r="G39" i="22"/>
  <c r="G40" i="22" s="1"/>
  <c r="H40" i="22"/>
  <c r="G42" i="27"/>
  <c r="G41" i="29"/>
  <c r="G42" i="29" s="1"/>
  <c r="G47" i="30"/>
  <c r="H48" i="30" s="1"/>
  <c r="G45" i="25"/>
  <c r="G46" i="25" s="1"/>
  <c r="G61" i="6"/>
  <c r="G62" i="6" s="1"/>
  <c r="G36" i="57" l="1"/>
  <c r="G103" i="56"/>
  <c r="H104" i="56" s="1"/>
  <c r="G104" i="56"/>
  <c r="G37" i="56"/>
  <c r="H38" i="56" s="1"/>
  <c r="G39" i="55"/>
  <c r="H40" i="55" s="1"/>
  <c r="G37" i="54"/>
  <c r="H38" i="54" s="1"/>
  <c r="G133" i="53"/>
  <c r="G134" i="53"/>
  <c r="H134" i="53"/>
  <c r="G38" i="53"/>
  <c r="G59" i="51"/>
  <c r="G60" i="51" s="1"/>
  <c r="H60" i="51"/>
  <c r="G37" i="50"/>
  <c r="G38" i="50" s="1"/>
  <c r="H36" i="50"/>
  <c r="H38" i="50" s="1"/>
  <c r="H58" i="47"/>
  <c r="G39" i="49"/>
  <c r="G40" i="49" s="1"/>
  <c r="G39" i="48"/>
  <c r="H40" i="48" s="1"/>
  <c r="G59" i="47"/>
  <c r="G59" i="46"/>
  <c r="H60" i="46" s="1"/>
  <c r="G60" i="46"/>
  <c r="G57" i="45"/>
  <c r="G58" i="45"/>
  <c r="H58" i="45"/>
  <c r="G51" i="44"/>
  <c r="H52" i="44" s="1"/>
  <c r="G52" i="44"/>
  <c r="G57" i="43"/>
  <c r="G58" i="43"/>
  <c r="H58" i="43"/>
  <c r="G57" i="42"/>
  <c r="G58" i="42" s="1"/>
  <c r="G57" i="41"/>
  <c r="H58" i="41" s="1"/>
  <c r="G53" i="40"/>
  <c r="H54" i="40" s="1"/>
  <c r="G54" i="40"/>
  <c r="G59" i="39"/>
  <c r="H60" i="39" s="1"/>
  <c r="G60" i="39"/>
  <c r="G54" i="37"/>
  <c r="G55" i="37" s="1"/>
  <c r="H56" i="37" s="1"/>
  <c r="G41" i="38"/>
  <c r="G42" i="38" s="1"/>
  <c r="H40" i="38"/>
  <c r="H42" i="38" s="1"/>
  <c r="G34" i="36"/>
  <c r="G32" i="34"/>
  <c r="H62" i="6"/>
  <c r="G45" i="33"/>
  <c r="H46" i="33" s="1"/>
  <c r="G36" i="32"/>
  <c r="G44" i="24"/>
  <c r="G41" i="22"/>
  <c r="G42" i="22" s="1"/>
  <c r="G43" i="27"/>
  <c r="H44" i="27" s="1"/>
  <c r="G43" i="29"/>
  <c r="G44" i="29" s="1"/>
  <c r="H42" i="29"/>
  <c r="H44" i="29" s="1"/>
  <c r="G48" i="30"/>
  <c r="G47" i="25"/>
  <c r="G48" i="25" s="1"/>
  <c r="H46" i="25"/>
  <c r="G63" i="6"/>
  <c r="G64" i="6" s="1"/>
  <c r="G37" i="57" l="1"/>
  <c r="H38" i="57" s="1"/>
  <c r="G105" i="56"/>
  <c r="G106" i="56" s="1"/>
  <c r="H106" i="56"/>
  <c r="G38" i="56"/>
  <c r="G39" i="56"/>
  <c r="H40" i="56" s="1"/>
  <c r="G40" i="55"/>
  <c r="G38" i="54"/>
  <c r="G135" i="53"/>
  <c r="G136" i="53"/>
  <c r="H136" i="53"/>
  <c r="G39" i="53"/>
  <c r="H40" i="53" s="1"/>
  <c r="G61" i="51"/>
  <c r="G62" i="51" s="1"/>
  <c r="H62" i="51"/>
  <c r="G39" i="50"/>
  <c r="G40" i="50" s="1"/>
  <c r="H60" i="47"/>
  <c r="G41" i="49"/>
  <c r="G42" i="49" s="1"/>
  <c r="H40" i="49"/>
  <c r="H42" i="49" s="1"/>
  <c r="G40" i="48"/>
  <c r="G60" i="47"/>
  <c r="G61" i="47" s="1"/>
  <c r="H62" i="47" s="1"/>
  <c r="G61" i="46"/>
  <c r="H62" i="46" s="1"/>
  <c r="G62" i="46"/>
  <c r="G59" i="45"/>
  <c r="G60" i="45"/>
  <c r="H60" i="45"/>
  <c r="G53" i="44"/>
  <c r="H54" i="44" s="1"/>
  <c r="G59" i="43"/>
  <c r="G60" i="43"/>
  <c r="H60" i="43"/>
  <c r="G58" i="41"/>
  <c r="G59" i="42"/>
  <c r="G60" i="42"/>
  <c r="H58" i="42"/>
  <c r="H60" i="42" s="1"/>
  <c r="G59" i="41"/>
  <c r="G60" i="41"/>
  <c r="H60" i="41"/>
  <c r="G55" i="40"/>
  <c r="H56" i="40" s="1"/>
  <c r="G61" i="39"/>
  <c r="H62" i="39" s="1"/>
  <c r="G62" i="39"/>
  <c r="G56" i="37"/>
  <c r="G43" i="38"/>
  <c r="G44" i="38"/>
  <c r="H44" i="38"/>
  <c r="G57" i="37"/>
  <c r="H58" i="37" s="1"/>
  <c r="G58" i="37"/>
  <c r="G35" i="36"/>
  <c r="H36" i="36" s="1"/>
  <c r="G33" i="34"/>
  <c r="H34" i="34" s="1"/>
  <c r="H42" i="22"/>
  <c r="G46" i="33"/>
  <c r="H64" i="6"/>
  <c r="G47" i="33"/>
  <c r="G48" i="33" s="1"/>
  <c r="G37" i="32"/>
  <c r="H38" i="32" s="1"/>
  <c r="G45" i="24"/>
  <c r="H46" i="24" s="1"/>
  <c r="G43" i="22"/>
  <c r="H44" i="22" s="1"/>
  <c r="G44" i="27"/>
  <c r="G45" i="29"/>
  <c r="G46" i="29" s="1"/>
  <c r="H46" i="29"/>
  <c r="G49" i="30"/>
  <c r="H50" i="30" s="1"/>
  <c r="G49" i="25"/>
  <c r="G50" i="25"/>
  <c r="H48" i="25"/>
  <c r="H50" i="25" s="1"/>
  <c r="G65" i="6"/>
  <c r="G66" i="6" s="1"/>
  <c r="G38" i="57" l="1"/>
  <c r="G39" i="57"/>
  <c r="H40" i="57" s="1"/>
  <c r="G107" i="56"/>
  <c r="G108" i="56"/>
  <c r="H108" i="56"/>
  <c r="G40" i="56"/>
  <c r="G41" i="55"/>
  <c r="H42" i="55" s="1"/>
  <c r="G39" i="54"/>
  <c r="H40" i="54" s="1"/>
  <c r="G137" i="53"/>
  <c r="G138" i="53"/>
  <c r="H138" i="53"/>
  <c r="G40" i="53"/>
  <c r="G63" i="51"/>
  <c r="G64" i="51" s="1"/>
  <c r="H64" i="51"/>
  <c r="G41" i="50"/>
  <c r="G42" i="50" s="1"/>
  <c r="H40" i="50"/>
  <c r="H42" i="50" s="1"/>
  <c r="G43" i="49"/>
  <c r="G44" i="49" s="1"/>
  <c r="H44" i="49"/>
  <c r="G41" i="48"/>
  <c r="H42" i="48" s="1"/>
  <c r="G62" i="47"/>
  <c r="G63" i="46"/>
  <c r="H64" i="46" s="1"/>
  <c r="G64" i="46"/>
  <c r="G61" i="45"/>
  <c r="G62" i="45" s="1"/>
  <c r="H62" i="45"/>
  <c r="G54" i="44"/>
  <c r="G61" i="43"/>
  <c r="H62" i="43" s="1"/>
  <c r="G61" i="42"/>
  <c r="G62" i="42"/>
  <c r="H62" i="42"/>
  <c r="G61" i="41"/>
  <c r="G62" i="41"/>
  <c r="H62" i="41"/>
  <c r="G56" i="40"/>
  <c r="G57" i="40"/>
  <c r="H58" i="40" s="1"/>
  <c r="G58" i="40"/>
  <c r="G63" i="39"/>
  <c r="H64" i="39" s="1"/>
  <c r="G64" i="39"/>
  <c r="G45" i="38"/>
  <c r="H46" i="38" s="1"/>
  <c r="G59" i="37"/>
  <c r="H60" i="37" s="1"/>
  <c r="G60" i="37"/>
  <c r="G36" i="36"/>
  <c r="G37" i="36"/>
  <c r="G38" i="36" s="1"/>
  <c r="H38" i="36"/>
  <c r="G34" i="34"/>
  <c r="H66" i="6"/>
  <c r="G50" i="30"/>
  <c r="H48" i="33"/>
  <c r="G49" i="33"/>
  <c r="H50" i="33" s="1"/>
  <c r="G38" i="32"/>
  <c r="G46" i="24"/>
  <c r="G44" i="22"/>
  <c r="G45" i="27"/>
  <c r="H46" i="27" s="1"/>
  <c r="G47" i="29"/>
  <c r="G48" i="29" s="1"/>
  <c r="H48" i="29"/>
  <c r="G51" i="30"/>
  <c r="G52" i="30" s="1"/>
  <c r="G51" i="25"/>
  <c r="G52" i="25" s="1"/>
  <c r="H52" i="25"/>
  <c r="G67" i="6"/>
  <c r="G68" i="6" s="1"/>
  <c r="G40" i="57" l="1"/>
  <c r="H110" i="56"/>
  <c r="G109" i="56"/>
  <c r="G110" i="56"/>
  <c r="G41" i="56"/>
  <c r="H42" i="56" s="1"/>
  <c r="G42" i="55"/>
  <c r="G40" i="54"/>
  <c r="G139" i="53"/>
  <c r="G140" i="53"/>
  <c r="H140" i="53"/>
  <c r="G41" i="53"/>
  <c r="H42" i="53" s="1"/>
  <c r="G65" i="51"/>
  <c r="G66" i="51" s="1"/>
  <c r="H66" i="51"/>
  <c r="G43" i="50"/>
  <c r="G44" i="50" s="1"/>
  <c r="H44" i="50"/>
  <c r="G45" i="49"/>
  <c r="G46" i="49" s="1"/>
  <c r="H46" i="49"/>
  <c r="G42" i="48"/>
  <c r="G63" i="47"/>
  <c r="H64" i="47" s="1"/>
  <c r="G65" i="46"/>
  <c r="H66" i="46" s="1"/>
  <c r="G66" i="46"/>
  <c r="G63" i="45"/>
  <c r="G64" i="45"/>
  <c r="H64" i="45"/>
  <c r="G55" i="44"/>
  <c r="H56" i="44" s="1"/>
  <c r="G62" i="43"/>
  <c r="G63" i="42"/>
  <c r="H64" i="42" s="1"/>
  <c r="G63" i="41"/>
  <c r="H64" i="41" s="1"/>
  <c r="G59" i="40"/>
  <c r="H60" i="40" s="1"/>
  <c r="G60" i="40"/>
  <c r="G65" i="39"/>
  <c r="H66" i="39" s="1"/>
  <c r="G46" i="38"/>
  <c r="G61" i="37"/>
  <c r="H62" i="37" s="1"/>
  <c r="G39" i="36"/>
  <c r="H40" i="36" s="1"/>
  <c r="G35" i="34"/>
  <c r="H36" i="34" s="1"/>
  <c r="H52" i="30"/>
  <c r="G50" i="33"/>
  <c r="G52" i="33" s="1"/>
  <c r="H68" i="6"/>
  <c r="G51" i="33"/>
  <c r="H52" i="33" s="1"/>
  <c r="G39" i="32"/>
  <c r="H40" i="32" s="1"/>
  <c r="G47" i="24"/>
  <c r="H48" i="24" s="1"/>
  <c r="G45" i="22"/>
  <c r="H46" i="22" s="1"/>
  <c r="G46" i="27"/>
  <c r="G49" i="29"/>
  <c r="H50" i="29" s="1"/>
  <c r="G53" i="30"/>
  <c r="G54" i="30" s="1"/>
  <c r="H54" i="30"/>
  <c r="G53" i="25"/>
  <c r="H54" i="25" s="1"/>
  <c r="G69" i="6"/>
  <c r="G70" i="6" s="1"/>
  <c r="G41" i="57" l="1"/>
  <c r="H42" i="57" s="1"/>
  <c r="G111" i="56"/>
  <c r="G112" i="56"/>
  <c r="H112" i="56"/>
  <c r="G42" i="56"/>
  <c r="G43" i="55"/>
  <c r="H44" i="55" s="1"/>
  <c r="G41" i="54"/>
  <c r="H42" i="54" s="1"/>
  <c r="G141" i="53"/>
  <c r="G142" i="53"/>
  <c r="H142" i="53"/>
  <c r="G42" i="53"/>
  <c r="G43" i="53"/>
  <c r="H44" i="53" s="1"/>
  <c r="G67" i="51"/>
  <c r="G68" i="51" s="1"/>
  <c r="G69" i="51" s="1"/>
  <c r="H68" i="51"/>
  <c r="G45" i="50"/>
  <c r="G46" i="50" s="1"/>
  <c r="G64" i="47"/>
  <c r="G47" i="49"/>
  <c r="G48" i="49" s="1"/>
  <c r="G43" i="48"/>
  <c r="H44" i="48" s="1"/>
  <c r="G65" i="47"/>
  <c r="G66" i="47" s="1"/>
  <c r="H66" i="47"/>
  <c r="G67" i="46"/>
  <c r="H68" i="46" s="1"/>
  <c r="G68" i="46"/>
  <c r="G69" i="46" s="1"/>
  <c r="G65" i="45"/>
  <c r="H66" i="45" s="1"/>
  <c r="G56" i="44"/>
  <c r="G57" i="44" s="1"/>
  <c r="H58" i="44" s="1"/>
  <c r="G58" i="44"/>
  <c r="G63" i="43"/>
  <c r="H64" i="43" s="1"/>
  <c r="G64" i="43"/>
  <c r="G64" i="41"/>
  <c r="G64" i="42"/>
  <c r="G65" i="41"/>
  <c r="H66" i="41" s="1"/>
  <c r="G66" i="41"/>
  <c r="G61" i="40"/>
  <c r="G62" i="40" s="1"/>
  <c r="H62" i="40"/>
  <c r="G66" i="39"/>
  <c r="G67" i="39"/>
  <c r="H68" i="39" s="1"/>
  <c r="G68" i="39"/>
  <c r="G62" i="37"/>
  <c r="G47" i="38"/>
  <c r="H48" i="38" s="1"/>
  <c r="G48" i="38"/>
  <c r="G63" i="37"/>
  <c r="H64" i="37" s="1"/>
  <c r="G40" i="36"/>
  <c r="G36" i="34"/>
  <c r="G50" i="29"/>
  <c r="G48" i="24"/>
  <c r="H70" i="6"/>
  <c r="G53" i="33"/>
  <c r="H54" i="33" s="1"/>
  <c r="G40" i="32"/>
  <c r="G49" i="24"/>
  <c r="G50" i="24"/>
  <c r="H50" i="24"/>
  <c r="G46" i="22"/>
  <c r="G47" i="27"/>
  <c r="H48" i="27" s="1"/>
  <c r="G51" i="29"/>
  <c r="H52" i="29" s="1"/>
  <c r="G55" i="30"/>
  <c r="G56" i="30" s="1"/>
  <c r="G54" i="25"/>
  <c r="G71" i="6"/>
  <c r="G72" i="6" s="1"/>
  <c r="G42" i="57" l="1"/>
  <c r="G113" i="56"/>
  <c r="H114" i="56" s="1"/>
  <c r="G114" i="56"/>
  <c r="G43" i="56"/>
  <c r="H44" i="56" s="1"/>
  <c r="G44" i="55"/>
  <c r="G42" i="54"/>
  <c r="G143" i="53"/>
  <c r="G144" i="53" s="1"/>
  <c r="H144" i="53"/>
  <c r="G44" i="53"/>
  <c r="H70" i="51"/>
  <c r="H46" i="50"/>
  <c r="G47" i="50"/>
  <c r="G48" i="50" s="1"/>
  <c r="H48" i="50"/>
  <c r="H48" i="49"/>
  <c r="G49" i="49"/>
  <c r="G50" i="49" s="1"/>
  <c r="G44" i="48"/>
  <c r="G45" i="48"/>
  <c r="H46" i="48" s="1"/>
  <c r="G67" i="47"/>
  <c r="G68" i="47" s="1"/>
  <c r="H68" i="47"/>
  <c r="G66" i="45"/>
  <c r="G67" i="45"/>
  <c r="H68" i="45" s="1"/>
  <c r="G68" i="45"/>
  <c r="G69" i="45" s="1"/>
  <c r="G59" i="44"/>
  <c r="H60" i="44" s="1"/>
  <c r="G65" i="43"/>
  <c r="G66" i="43"/>
  <c r="H66" i="43"/>
  <c r="G65" i="42"/>
  <c r="H66" i="42" s="1"/>
  <c r="G66" i="42"/>
  <c r="G67" i="41"/>
  <c r="H68" i="41" s="1"/>
  <c r="G68" i="41"/>
  <c r="G69" i="41" s="1"/>
  <c r="G63" i="40"/>
  <c r="G64" i="40"/>
  <c r="H64" i="40"/>
  <c r="G69" i="39"/>
  <c r="G49" i="38"/>
  <c r="G50" i="38" s="1"/>
  <c r="G64" i="37"/>
  <c r="G65" i="37"/>
  <c r="H66" i="37" s="1"/>
  <c r="G66" i="37"/>
  <c r="G41" i="36"/>
  <c r="H42" i="36" s="1"/>
  <c r="G37" i="34"/>
  <c r="H38" i="34" s="1"/>
  <c r="H72" i="6"/>
  <c r="H56" i="30"/>
  <c r="G54" i="33"/>
  <c r="G41" i="32"/>
  <c r="H42" i="32" s="1"/>
  <c r="G51" i="24"/>
  <c r="H52" i="24" s="1"/>
  <c r="G52" i="24"/>
  <c r="G47" i="22"/>
  <c r="H48" i="22" s="1"/>
  <c r="G48" i="27"/>
  <c r="G52" i="29"/>
  <c r="G57" i="30"/>
  <c r="G58" i="30" s="1"/>
  <c r="G55" i="25"/>
  <c r="H56" i="25" s="1"/>
  <c r="G73" i="6"/>
  <c r="G74" i="6" s="1"/>
  <c r="G43" i="57" l="1"/>
  <c r="H44" i="57" s="1"/>
  <c r="G115" i="56"/>
  <c r="H116" i="56" s="1"/>
  <c r="G116" i="56"/>
  <c r="G44" i="56"/>
  <c r="G45" i="55"/>
  <c r="H46" i="55" s="1"/>
  <c r="G43" i="54"/>
  <c r="H44" i="54" s="1"/>
  <c r="G45" i="53"/>
  <c r="H46" i="53" s="1"/>
  <c r="G49" i="50"/>
  <c r="G50" i="50" s="1"/>
  <c r="H50" i="50"/>
  <c r="G69" i="47"/>
  <c r="H70" i="47" s="1"/>
  <c r="H72" i="47" s="1"/>
  <c r="G70" i="47"/>
  <c r="G71" i="47" s="1"/>
  <c r="H50" i="49"/>
  <c r="H52" i="49" s="1"/>
  <c r="G51" i="49"/>
  <c r="G52" i="49" s="1"/>
  <c r="G46" i="48"/>
  <c r="G60" i="44"/>
  <c r="G62" i="44" s="1"/>
  <c r="G61" i="44"/>
  <c r="H62" i="44" s="1"/>
  <c r="G67" i="43"/>
  <c r="H68" i="43" s="1"/>
  <c r="G68" i="43"/>
  <c r="G69" i="43" s="1"/>
  <c r="G67" i="42"/>
  <c r="G68" i="42"/>
  <c r="G69" i="42" s="1"/>
  <c r="H68" i="42"/>
  <c r="G65" i="40"/>
  <c r="H66" i="40" s="1"/>
  <c r="G66" i="40"/>
  <c r="G51" i="38"/>
  <c r="G52" i="38" s="1"/>
  <c r="H50" i="38"/>
  <c r="H52" i="38" s="1"/>
  <c r="G67" i="37"/>
  <c r="H68" i="37" s="1"/>
  <c r="G42" i="36"/>
  <c r="G38" i="34"/>
  <c r="H74" i="6"/>
  <c r="G55" i="33"/>
  <c r="H56" i="33" s="1"/>
  <c r="G56" i="33"/>
  <c r="G42" i="32"/>
  <c r="G53" i="24"/>
  <c r="H54" i="24" s="1"/>
  <c r="G48" i="22"/>
  <c r="G49" i="27"/>
  <c r="H50" i="27" s="1"/>
  <c r="G53" i="29"/>
  <c r="H54" i="29" s="1"/>
  <c r="G54" i="29"/>
  <c r="G60" i="30"/>
  <c r="G59" i="30"/>
  <c r="H58" i="30"/>
  <c r="G56" i="25"/>
  <c r="G75" i="6"/>
  <c r="G76" i="6" s="1"/>
  <c r="G44" i="57" l="1"/>
  <c r="G117" i="56"/>
  <c r="H118" i="56" s="1"/>
  <c r="G118" i="56"/>
  <c r="G45" i="56"/>
  <c r="H46" i="56" s="1"/>
  <c r="G46" i="55"/>
  <c r="G44" i="54"/>
  <c r="G46" i="53"/>
  <c r="G51" i="50"/>
  <c r="G52" i="50" s="1"/>
  <c r="H52" i="50"/>
  <c r="G53" i="49"/>
  <c r="G54" i="49" s="1"/>
  <c r="G47" i="48"/>
  <c r="H48" i="48" s="1"/>
  <c r="G63" i="44"/>
  <c r="H64" i="44" s="1"/>
  <c r="G64" i="44"/>
  <c r="G67" i="40"/>
  <c r="H68" i="40" s="1"/>
  <c r="G68" i="40"/>
  <c r="G69" i="40" s="1"/>
  <c r="G53" i="38"/>
  <c r="H54" i="38" s="1"/>
  <c r="G68" i="37"/>
  <c r="G69" i="37"/>
  <c r="H70" i="37" s="1"/>
  <c r="G43" i="36"/>
  <c r="H44" i="36" s="1"/>
  <c r="G39" i="34"/>
  <c r="H40" i="34" s="1"/>
  <c r="G50" i="27"/>
  <c r="H60" i="30"/>
  <c r="H76" i="6"/>
  <c r="G57" i="33"/>
  <c r="G58" i="33" s="1"/>
  <c r="H58" i="33"/>
  <c r="G43" i="32"/>
  <c r="H44" i="32" s="1"/>
  <c r="G54" i="24"/>
  <c r="G49" i="22"/>
  <c r="H50" i="22" s="1"/>
  <c r="G50" i="22"/>
  <c r="G51" i="27"/>
  <c r="G52" i="27" s="1"/>
  <c r="G55" i="29"/>
  <c r="G56" i="29"/>
  <c r="H56" i="29"/>
  <c r="G61" i="30"/>
  <c r="G62" i="30" s="1"/>
  <c r="G57" i="25"/>
  <c r="H58" i="25" s="1"/>
  <c r="G77" i="6"/>
  <c r="G78" i="6" s="1"/>
  <c r="G45" i="57" l="1"/>
  <c r="H46" i="57" s="1"/>
  <c r="G119" i="56"/>
  <c r="H120" i="56" s="1"/>
  <c r="G120" i="56"/>
  <c r="G46" i="56"/>
  <c r="G47" i="55"/>
  <c r="H48" i="55" s="1"/>
  <c r="G45" i="54"/>
  <c r="H46" i="54" s="1"/>
  <c r="G47" i="53"/>
  <c r="H48" i="53" s="1"/>
  <c r="G53" i="50"/>
  <c r="G54" i="50" s="1"/>
  <c r="H54" i="50"/>
  <c r="H54" i="49"/>
  <c r="G55" i="49"/>
  <c r="H56" i="49" s="1"/>
  <c r="G48" i="48"/>
  <c r="G65" i="44"/>
  <c r="H66" i="44" s="1"/>
  <c r="G66" i="44"/>
  <c r="G54" i="38"/>
  <c r="G70" i="37"/>
  <c r="G71" i="37" s="1"/>
  <c r="G44" i="36"/>
  <c r="G45" i="36"/>
  <c r="H46" i="36" s="1"/>
  <c r="G40" i="34"/>
  <c r="H52" i="27"/>
  <c r="H78" i="6"/>
  <c r="H62" i="30"/>
  <c r="H64" i="30" s="1"/>
  <c r="G59" i="33"/>
  <c r="H60" i="33" s="1"/>
  <c r="G44" i="32"/>
  <c r="G55" i="24"/>
  <c r="H56" i="24" s="1"/>
  <c r="G56" i="24"/>
  <c r="G51" i="22"/>
  <c r="G52" i="22" s="1"/>
  <c r="G53" i="27"/>
  <c r="G54" i="27" s="1"/>
  <c r="H54" i="27"/>
  <c r="H58" i="29"/>
  <c r="G57" i="29"/>
  <c r="G58" i="29"/>
  <c r="G63" i="30"/>
  <c r="G64" i="30"/>
  <c r="G58" i="25"/>
  <c r="G46" i="57" l="1"/>
  <c r="G121" i="56"/>
  <c r="H122" i="56" s="1"/>
  <c r="G122" i="56"/>
  <c r="G47" i="56"/>
  <c r="H48" i="56" s="1"/>
  <c r="G48" i="55"/>
  <c r="G46" i="54"/>
  <c r="G48" i="53"/>
  <c r="G49" i="53"/>
  <c r="H50" i="53" s="1"/>
  <c r="G55" i="50"/>
  <c r="G56" i="50" s="1"/>
  <c r="H56" i="50"/>
  <c r="G56" i="49"/>
  <c r="G49" i="48"/>
  <c r="H50" i="48" s="1"/>
  <c r="G67" i="44"/>
  <c r="H68" i="44" s="1"/>
  <c r="G68" i="44"/>
  <c r="G69" i="44" s="1"/>
  <c r="G55" i="38"/>
  <c r="H56" i="38" s="1"/>
  <c r="G56" i="38"/>
  <c r="G46" i="36"/>
  <c r="G41" i="34"/>
  <c r="H52" i="22"/>
  <c r="G60" i="33"/>
  <c r="G45" i="32"/>
  <c r="H46" i="32" s="1"/>
  <c r="G57" i="24"/>
  <c r="G58" i="24" s="1"/>
  <c r="G53" i="22"/>
  <c r="G54" i="22" s="1"/>
  <c r="H54" i="22"/>
  <c r="G55" i="27"/>
  <c r="G56" i="27" s="1"/>
  <c r="G59" i="29"/>
  <c r="H60" i="29" s="1"/>
  <c r="G65" i="30"/>
  <c r="H66" i="30" s="1"/>
  <c r="G66" i="30"/>
  <c r="G59" i="25"/>
  <c r="H60" i="25" s="1"/>
  <c r="G47" i="57" l="1"/>
  <c r="H48" i="57" s="1"/>
  <c r="G123" i="56"/>
  <c r="H124" i="56" s="1"/>
  <c r="G124" i="56"/>
  <c r="G48" i="56"/>
  <c r="G49" i="55"/>
  <c r="H50" i="55" s="1"/>
  <c r="G47" i="54"/>
  <c r="H48" i="54" s="1"/>
  <c r="G50" i="53"/>
  <c r="G57" i="50"/>
  <c r="G58" i="50" s="1"/>
  <c r="H58" i="50"/>
  <c r="G57" i="49"/>
  <c r="H58" i="49" s="1"/>
  <c r="G50" i="48"/>
  <c r="G51" i="48"/>
  <c r="H52" i="48" s="1"/>
  <c r="G57" i="38"/>
  <c r="G58" i="38" s="1"/>
  <c r="H58" i="38"/>
  <c r="G47" i="36"/>
  <c r="H48" i="36" s="1"/>
  <c r="H56" i="27"/>
  <c r="H58" i="24"/>
  <c r="G61" i="33"/>
  <c r="H62" i="33" s="1"/>
  <c r="G46" i="32"/>
  <c r="G59" i="24"/>
  <c r="G60" i="24"/>
  <c r="H60" i="24"/>
  <c r="G55" i="22"/>
  <c r="G56" i="22" s="1"/>
  <c r="H56" i="22"/>
  <c r="G57" i="27"/>
  <c r="G58" i="27" s="1"/>
  <c r="G60" i="29"/>
  <c r="G67" i="30"/>
  <c r="H68" i="30" s="1"/>
  <c r="G60" i="25"/>
  <c r="G48" i="57" l="1"/>
  <c r="G49" i="57" s="1"/>
  <c r="G125" i="56"/>
  <c r="H126" i="56" s="1"/>
  <c r="G126" i="56"/>
  <c r="G49" i="56"/>
  <c r="H50" i="56" s="1"/>
  <c r="G50" i="55"/>
  <c r="G48" i="54"/>
  <c r="G51" i="53"/>
  <c r="H52" i="53" s="1"/>
  <c r="G59" i="50"/>
  <c r="G60" i="50" s="1"/>
  <c r="G58" i="49"/>
  <c r="G52" i="48"/>
  <c r="G59" i="38"/>
  <c r="H60" i="38" s="1"/>
  <c r="G60" i="38"/>
  <c r="G48" i="36"/>
  <c r="G62" i="33"/>
  <c r="G63" i="33"/>
  <c r="G64" i="33" s="1"/>
  <c r="G47" i="32"/>
  <c r="H48" i="32" s="1"/>
  <c r="G61" i="24"/>
  <c r="H62" i="24" s="1"/>
  <c r="G57" i="22"/>
  <c r="G58" i="22"/>
  <c r="H58" i="22"/>
  <c r="G60" i="27"/>
  <c r="G59" i="27"/>
  <c r="H58" i="27"/>
  <c r="H60" i="27" s="1"/>
  <c r="G61" i="29"/>
  <c r="H62" i="29" s="1"/>
  <c r="G68" i="30"/>
  <c r="G61" i="25"/>
  <c r="H62" i="25" s="1"/>
  <c r="G50" i="57" l="1"/>
  <c r="H50" i="57"/>
  <c r="G51" i="57"/>
  <c r="G52" i="57" s="1"/>
  <c r="G127" i="56"/>
  <c r="H128" i="56" s="1"/>
  <c r="G128" i="56"/>
  <c r="G50" i="56"/>
  <c r="G51" i="55"/>
  <c r="H52" i="55" s="1"/>
  <c r="V6" i="55" s="1"/>
  <c r="G49" i="54"/>
  <c r="H50" i="54" s="1"/>
  <c r="G52" i="53"/>
  <c r="G61" i="50"/>
  <c r="G62" i="50" s="1"/>
  <c r="H60" i="50"/>
  <c r="H62" i="50" s="1"/>
  <c r="G59" i="49"/>
  <c r="H60" i="49" s="1"/>
  <c r="G53" i="48"/>
  <c r="H54" i="48" s="1"/>
  <c r="G61" i="38"/>
  <c r="H62" i="38" s="1"/>
  <c r="G49" i="36"/>
  <c r="H50" i="36" s="1"/>
  <c r="G65" i="33"/>
  <c r="G66" i="33"/>
  <c r="H64" i="33"/>
  <c r="H66" i="33" s="1"/>
  <c r="G48" i="32"/>
  <c r="G62" i="24"/>
  <c r="G59" i="22"/>
  <c r="H60" i="22" s="1"/>
  <c r="G61" i="27"/>
  <c r="G62" i="27" s="1"/>
  <c r="G62" i="29"/>
  <c r="G69" i="30"/>
  <c r="H70" i="30" s="1"/>
  <c r="G62" i="25"/>
  <c r="G53" i="57" l="1"/>
  <c r="G54" i="57" s="1"/>
  <c r="H52" i="57"/>
  <c r="G129" i="56"/>
  <c r="H130" i="56" s="1"/>
  <c r="G130" i="56"/>
  <c r="G51" i="56"/>
  <c r="H52" i="56" s="1"/>
  <c r="V6" i="56" s="1"/>
  <c r="G52" i="55"/>
  <c r="Y28" i="55" s="1"/>
  <c r="G50" i="54"/>
  <c r="G53" i="53"/>
  <c r="H54" i="53" s="1"/>
  <c r="G63" i="50"/>
  <c r="G64" i="50" s="1"/>
  <c r="H64" i="50"/>
  <c r="G60" i="49"/>
  <c r="G54" i="48"/>
  <c r="G62" i="38"/>
  <c r="G50" i="36"/>
  <c r="H62" i="27"/>
  <c r="G67" i="33"/>
  <c r="H68" i="33" s="1"/>
  <c r="G49" i="32"/>
  <c r="H50" i="32" s="1"/>
  <c r="G63" i="24"/>
  <c r="H64" i="24" s="1"/>
  <c r="G60" i="22"/>
  <c r="G63" i="27"/>
  <c r="G64" i="27" s="1"/>
  <c r="G63" i="29"/>
  <c r="H64" i="29" s="1"/>
  <c r="G64" i="29"/>
  <c r="G70" i="30"/>
  <c r="G63" i="25"/>
  <c r="H64" i="25" s="1"/>
  <c r="G55" i="57" l="1"/>
  <c r="G56" i="57" s="1"/>
  <c r="V6" i="57"/>
  <c r="H54" i="57"/>
  <c r="H56" i="57" s="1"/>
  <c r="G131" i="56"/>
  <c r="H132" i="56" s="1"/>
  <c r="G132" i="56"/>
  <c r="G52" i="56"/>
  <c r="G51" i="54"/>
  <c r="H52" i="54" s="1"/>
  <c r="G54" i="53"/>
  <c r="G65" i="50"/>
  <c r="G66" i="50" s="1"/>
  <c r="H66" i="50"/>
  <c r="G61" i="49"/>
  <c r="H62" i="49" s="1"/>
  <c r="G55" i="48"/>
  <c r="H56" i="48" s="1"/>
  <c r="G63" i="38"/>
  <c r="H64" i="38" s="1"/>
  <c r="G51" i="36"/>
  <c r="H52" i="36" s="1"/>
  <c r="H64" i="27"/>
  <c r="G64" i="24"/>
  <c r="G65" i="24" s="1"/>
  <c r="G66" i="24" s="1"/>
  <c r="G68" i="33"/>
  <c r="G50" i="32"/>
  <c r="G61" i="22"/>
  <c r="H62" i="22" s="1"/>
  <c r="G65" i="27"/>
  <c r="H66" i="27" s="1"/>
  <c r="G65" i="29"/>
  <c r="G66" i="29"/>
  <c r="H66" i="29"/>
  <c r="G71" i="30"/>
  <c r="H72" i="30" s="1"/>
  <c r="G72" i="30"/>
  <c r="G64" i="25"/>
  <c r="G57" i="57" l="1"/>
  <c r="G58" i="57" s="1"/>
  <c r="H134" i="56"/>
  <c r="G133" i="56"/>
  <c r="G134" i="56"/>
  <c r="G52" i="54"/>
  <c r="G55" i="53"/>
  <c r="H56" i="53" s="1"/>
  <c r="G67" i="50"/>
  <c r="G68" i="50" s="1"/>
  <c r="G69" i="50" s="1"/>
  <c r="G62" i="49"/>
  <c r="G56" i="48"/>
  <c r="G64" i="38"/>
  <c r="G52" i="36"/>
  <c r="G66" i="27"/>
  <c r="G69" i="33"/>
  <c r="H70" i="33" s="1"/>
  <c r="G70" i="33"/>
  <c r="G51" i="32"/>
  <c r="H52" i="32" s="1"/>
  <c r="G67" i="24"/>
  <c r="G68" i="24" s="1"/>
  <c r="H66" i="24"/>
  <c r="H68" i="24" s="1"/>
  <c r="G62" i="22"/>
  <c r="G67" i="27"/>
  <c r="H68" i="27" s="1"/>
  <c r="G67" i="29"/>
  <c r="H68" i="29" s="1"/>
  <c r="G73" i="30"/>
  <c r="G74" i="30"/>
  <c r="H74" i="30"/>
  <c r="G65" i="25"/>
  <c r="H66" i="25" s="1"/>
  <c r="G66" i="25"/>
  <c r="G59" i="57" l="1"/>
  <c r="G60" i="57" s="1"/>
  <c r="H58" i="57"/>
  <c r="H60" i="57" s="1"/>
  <c r="G135" i="56"/>
  <c r="G136" i="56"/>
  <c r="G56" i="53"/>
  <c r="G57" i="53"/>
  <c r="H58" i="53" s="1"/>
  <c r="H68" i="50"/>
  <c r="H70" i="50" s="1"/>
  <c r="G63" i="49"/>
  <c r="H64" i="49" s="1"/>
  <c r="G57" i="48"/>
  <c r="H58" i="48" s="1"/>
  <c r="G65" i="38"/>
  <c r="H66" i="38" s="1"/>
  <c r="G53" i="36"/>
  <c r="H54" i="36" s="1"/>
  <c r="G71" i="33"/>
  <c r="G52" i="32"/>
  <c r="G69" i="24"/>
  <c r="G70" i="24" s="1"/>
  <c r="G63" i="22"/>
  <c r="H64" i="22" s="1"/>
  <c r="G68" i="27"/>
  <c r="G68" i="29"/>
  <c r="G75" i="30"/>
  <c r="H76" i="30" s="1"/>
  <c r="G67" i="25"/>
  <c r="H68" i="25" s="1"/>
  <c r="G61" i="57" l="1"/>
  <c r="G62" i="57" s="1"/>
  <c r="G137" i="56"/>
  <c r="G138" i="56"/>
  <c r="H136" i="56"/>
  <c r="H138" i="56" s="1"/>
  <c r="G58" i="53"/>
  <c r="G64" i="49"/>
  <c r="G58" i="48"/>
  <c r="G66" i="38"/>
  <c r="G54" i="36"/>
  <c r="H70" i="24"/>
  <c r="G53" i="32"/>
  <c r="H54" i="32" s="1"/>
  <c r="G71" i="24"/>
  <c r="G72" i="24"/>
  <c r="H72" i="24"/>
  <c r="G64" i="22"/>
  <c r="G69" i="27"/>
  <c r="H70" i="27" s="1"/>
  <c r="G70" i="27"/>
  <c r="G69" i="29"/>
  <c r="H70" i="29" s="1"/>
  <c r="G76" i="30"/>
  <c r="G68" i="25"/>
  <c r="G63" i="57" l="1"/>
  <c r="G64" i="57" s="1"/>
  <c r="H62" i="57"/>
  <c r="H64" i="57" s="1"/>
  <c r="G139" i="56"/>
  <c r="G140" i="56" s="1"/>
  <c r="G59" i="53"/>
  <c r="H60" i="53" s="1"/>
  <c r="G65" i="49"/>
  <c r="H66" i="49" s="1"/>
  <c r="G59" i="48"/>
  <c r="H60" i="48" s="1"/>
  <c r="G67" i="38"/>
  <c r="H68" i="38" s="1"/>
  <c r="G55" i="36"/>
  <c r="H56" i="36" s="1"/>
  <c r="G54" i="32"/>
  <c r="G73" i="24"/>
  <c r="H74" i="24" s="1"/>
  <c r="G65" i="22"/>
  <c r="H66" i="22" s="1"/>
  <c r="G66" i="22"/>
  <c r="G71" i="27"/>
  <c r="G72" i="27" s="1"/>
  <c r="G70" i="29"/>
  <c r="G77" i="30"/>
  <c r="H78" i="30" s="1"/>
  <c r="G69" i="25"/>
  <c r="H70" i="25" s="1"/>
  <c r="G65" i="57" l="1"/>
  <c r="G66" i="57" s="1"/>
  <c r="G141" i="56"/>
  <c r="G142" i="56" s="1"/>
  <c r="H140" i="56"/>
  <c r="H142" i="56" s="1"/>
  <c r="G60" i="53"/>
  <c r="G66" i="49"/>
  <c r="G60" i="48"/>
  <c r="G68" i="38"/>
  <c r="G56" i="36"/>
  <c r="H72" i="27"/>
  <c r="G55" i="32"/>
  <c r="H56" i="32" s="1"/>
  <c r="G74" i="24"/>
  <c r="G67" i="22"/>
  <c r="G68" i="22" s="1"/>
  <c r="H68" i="22"/>
  <c r="G73" i="27"/>
  <c r="H74" i="27" s="1"/>
  <c r="G71" i="29"/>
  <c r="H72" i="29" s="1"/>
  <c r="G78" i="30"/>
  <c r="G70" i="25"/>
  <c r="G67" i="57" l="1"/>
  <c r="G68" i="57" s="1"/>
  <c r="H66" i="57"/>
  <c r="H68" i="57" s="1"/>
  <c r="G143" i="56"/>
  <c r="G144" i="56"/>
  <c r="H144" i="56"/>
  <c r="G61" i="53"/>
  <c r="H62" i="53" s="1"/>
  <c r="G67" i="49"/>
  <c r="H68" i="49" s="1"/>
  <c r="G61" i="48"/>
  <c r="H62" i="48" s="1"/>
  <c r="G69" i="38"/>
  <c r="H70" i="38" s="1"/>
  <c r="G70" i="38"/>
  <c r="G71" i="38" s="1"/>
  <c r="G57" i="36"/>
  <c r="H58" i="36" s="1"/>
  <c r="G74" i="27"/>
  <c r="G72" i="29"/>
  <c r="G56" i="32"/>
  <c r="G75" i="24"/>
  <c r="H76" i="24" s="1"/>
  <c r="G76" i="24"/>
  <c r="G69" i="22"/>
  <c r="G70" i="22" s="1"/>
  <c r="G75" i="27"/>
  <c r="H76" i="27" s="1"/>
  <c r="G73" i="29"/>
  <c r="H74" i="29" s="1"/>
  <c r="G74" i="29"/>
  <c r="G71" i="25"/>
  <c r="H72" i="25" s="1"/>
  <c r="G69" i="57" l="1"/>
  <c r="G70" i="57" s="1"/>
  <c r="G145" i="56"/>
  <c r="H146" i="56" s="1"/>
  <c r="G62" i="53"/>
  <c r="G68" i="49"/>
  <c r="G69" i="49" s="1"/>
  <c r="H70" i="49" s="1"/>
  <c r="G62" i="48"/>
  <c r="G58" i="36"/>
  <c r="H70" i="22"/>
  <c r="G57" i="32"/>
  <c r="H58" i="32" s="1"/>
  <c r="G77" i="24"/>
  <c r="G78" i="24" s="1"/>
  <c r="H78" i="24"/>
  <c r="G71" i="22"/>
  <c r="G72" i="22" s="1"/>
  <c r="H72" i="22"/>
  <c r="G76" i="27"/>
  <c r="G75" i="29"/>
  <c r="H76" i="29" s="1"/>
  <c r="G72" i="25"/>
  <c r="G71" i="57" l="1"/>
  <c r="G72" i="57" s="1"/>
  <c r="H70" i="57"/>
  <c r="H72" i="57" s="1"/>
  <c r="G146" i="56"/>
  <c r="G63" i="53"/>
  <c r="H64" i="53" s="1"/>
  <c r="G63" i="48"/>
  <c r="H64" i="48" s="1"/>
  <c r="G59" i="36"/>
  <c r="H60" i="36" s="1"/>
  <c r="G58" i="32"/>
  <c r="G73" i="22"/>
  <c r="G74" i="22"/>
  <c r="H74" i="22"/>
  <c r="G77" i="27"/>
  <c r="H78" i="27" s="1"/>
  <c r="G76" i="29"/>
  <c r="G73" i="25"/>
  <c r="H74" i="25" s="1"/>
  <c r="G74" i="25"/>
  <c r="G73" i="57" l="1"/>
  <c r="G147" i="56"/>
  <c r="H148" i="56" s="1"/>
  <c r="G64" i="53"/>
  <c r="G64" i="48"/>
  <c r="G60" i="36"/>
  <c r="G61" i="36"/>
  <c r="H62" i="36" s="1"/>
  <c r="G59" i="32"/>
  <c r="H60" i="32" s="1"/>
  <c r="G75" i="22"/>
  <c r="H76" i="22" s="1"/>
  <c r="G78" i="27"/>
  <c r="G77" i="29"/>
  <c r="H78" i="29" s="1"/>
  <c r="G75" i="25"/>
  <c r="G76" i="25" s="1"/>
  <c r="H76" i="25"/>
  <c r="G148" i="56" l="1"/>
  <c r="G65" i="53"/>
  <c r="H66" i="53" s="1"/>
  <c r="G65" i="48"/>
  <c r="H66" i="48" s="1"/>
  <c r="G62" i="36"/>
  <c r="G60" i="32"/>
  <c r="G76" i="22"/>
  <c r="G78" i="29"/>
  <c r="G77" i="25"/>
  <c r="G78" i="25" s="1"/>
  <c r="G149" i="56" l="1"/>
  <c r="H150" i="56" s="1"/>
  <c r="G66" i="53"/>
  <c r="G66" i="48"/>
  <c r="G63" i="36"/>
  <c r="H64" i="36" s="1"/>
  <c r="H78" i="25"/>
  <c r="G61" i="32"/>
  <c r="H62" i="32" s="1"/>
  <c r="G77" i="22"/>
  <c r="H78" i="22" s="1"/>
  <c r="G150" i="56" l="1"/>
  <c r="G67" i="53"/>
  <c r="H68" i="53" s="1"/>
  <c r="G67" i="48"/>
  <c r="H68" i="48" s="1"/>
  <c r="G64" i="36"/>
  <c r="G62" i="32"/>
  <c r="G78" i="22"/>
  <c r="G151" i="56" l="1"/>
  <c r="H152" i="56" s="1"/>
  <c r="G68" i="53"/>
  <c r="G68" i="48"/>
  <c r="G65" i="36"/>
  <c r="H66" i="36" s="1"/>
  <c r="G63" i="32"/>
  <c r="H64" i="32" s="1"/>
  <c r="G152" i="56" l="1"/>
  <c r="G69" i="53"/>
  <c r="H70" i="53" s="1"/>
  <c r="G69" i="48"/>
  <c r="H70" i="48" s="1"/>
  <c r="G66" i="36"/>
  <c r="G64" i="32"/>
  <c r="G65" i="32"/>
  <c r="G66" i="32" s="1"/>
  <c r="G153" i="56" l="1"/>
  <c r="H154" i="56" s="1"/>
  <c r="G70" i="53"/>
  <c r="G67" i="36"/>
  <c r="H68" i="36" s="1"/>
  <c r="H66" i="32"/>
  <c r="G67" i="32"/>
  <c r="G68" i="32" s="1"/>
  <c r="G154" i="56" l="1"/>
  <c r="G71" i="53"/>
  <c r="H72" i="53" s="1"/>
  <c r="G68" i="36"/>
  <c r="G69" i="36"/>
  <c r="H70" i="36" s="1"/>
  <c r="G69" i="32"/>
  <c r="G70" i="32" s="1"/>
  <c r="H68" i="32"/>
  <c r="G155" i="56" l="1"/>
  <c r="H156" i="56" s="1"/>
  <c r="G72" i="53"/>
  <c r="G70" i="36"/>
  <c r="G71" i="36" s="1"/>
  <c r="G71" i="32"/>
  <c r="H70" i="32"/>
  <c r="G156" i="56" l="1"/>
  <c r="G73" i="53"/>
  <c r="H74" i="53" s="1"/>
  <c r="G157" i="56" l="1"/>
  <c r="H158" i="56" s="1"/>
  <c r="G158" i="56"/>
  <c r="G74" i="53"/>
  <c r="G159" i="56" l="1"/>
  <c r="G160" i="56"/>
  <c r="H160" i="56"/>
  <c r="G75" i="53"/>
  <c r="H76" i="53" s="1"/>
  <c r="G161" i="56" l="1"/>
  <c r="H162" i="56" s="1"/>
  <c r="G162" i="56"/>
  <c r="G76" i="53"/>
  <c r="G163" i="56" l="1"/>
  <c r="H164" i="56" s="1"/>
  <c r="G164" i="56"/>
  <c r="G165" i="56" l="1"/>
  <c r="H166" i="56" s="1"/>
  <c r="G166" i="56"/>
  <c r="Y28" i="56" s="1"/>
  <c r="Y28" i="57" l="1"/>
</calcChain>
</file>

<file path=xl/sharedStrings.xml><?xml version="1.0" encoding="utf-8"?>
<sst xmlns="http://schemas.openxmlformats.org/spreadsheetml/2006/main" count="8109" uniqueCount="59">
  <si>
    <t>Total P/L: $1</t>
  </si>
  <si>
    <t>MyStrat(MyStratOpenLong)</t>
  </si>
  <si>
    <t>Buy to Open</t>
  </si>
  <si>
    <t>MyStrat(MyStratCloseLong)</t>
  </si>
  <si>
    <t>Sell to Close</t>
  </si>
  <si>
    <t>MyStrat(MyStratOpenShort)</t>
  </si>
  <si>
    <t>Sell to Open</t>
  </si>
  <si>
    <t>MyStrat(MyStratCloseShort)</t>
  </si>
  <si>
    <t>Buy to Close</t>
  </si>
  <si>
    <t>Max trade P/L: $378.00</t>
  </si>
  <si>
    <t>Total order(s): 37</t>
  </si>
  <si>
    <t>Highest</t>
  </si>
  <si>
    <t>Lowest</t>
  </si>
  <si>
    <t>Average</t>
  </si>
  <si>
    <t>Winners</t>
  </si>
  <si>
    <t>Losers</t>
  </si>
  <si>
    <t>Avg Losr</t>
  </si>
  <si>
    <t>Avg Wnr</t>
  </si>
  <si>
    <t>ATR</t>
  </si>
  <si>
    <t>Biggest Loser</t>
  </si>
  <si>
    <t>Biggest Winner</t>
  </si>
  <si>
    <t>aapl 4.0</t>
  </si>
  <si>
    <t>aapl 2.4</t>
  </si>
  <si>
    <t>aapl 3.5</t>
  </si>
  <si>
    <t>tsla 3.5</t>
  </si>
  <si>
    <t>spy 2.1</t>
  </si>
  <si>
    <t>spy 2.2</t>
  </si>
  <si>
    <t>spy 2.3</t>
  </si>
  <si>
    <t>spy 2</t>
  </si>
  <si>
    <t>spy 2.4</t>
  </si>
  <si>
    <t>spy 2.5</t>
  </si>
  <si>
    <t>spy 2.6</t>
  </si>
  <si>
    <t>spy 2.7</t>
  </si>
  <si>
    <t>spy 2.8</t>
  </si>
  <si>
    <t>spy 2.9</t>
  </si>
  <si>
    <t>spy 3</t>
  </si>
  <si>
    <t>spy 3.1</t>
  </si>
  <si>
    <t>spy 3.2</t>
  </si>
  <si>
    <t>spy 3.3</t>
  </si>
  <si>
    <t>spy 3.4</t>
  </si>
  <si>
    <t>spy 3.5</t>
  </si>
  <si>
    <t>spy 3.6</t>
  </si>
  <si>
    <t>spy 3.7</t>
  </si>
  <si>
    <t>spy 3.8</t>
  </si>
  <si>
    <t>spy 3.9</t>
  </si>
  <si>
    <t>tsla 4.0</t>
  </si>
  <si>
    <t>spy 4.0</t>
  </si>
  <si>
    <t>spy 4.0 or</t>
  </si>
  <si>
    <t>Total</t>
  </si>
  <si>
    <t>Win Rate</t>
  </si>
  <si>
    <t>RR Ratio</t>
  </si>
  <si>
    <t>Biggest loser</t>
  </si>
  <si>
    <t>3.5 Both</t>
  </si>
  <si>
    <t>3.7 Both</t>
  </si>
  <si>
    <t>ATR Setting</t>
  </si>
  <si>
    <t>4.0 Both</t>
  </si>
  <si>
    <t>2.4 Both</t>
  </si>
  <si>
    <t>Average of all</t>
  </si>
  <si>
    <t>3.5 stochhilo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</si>
</sst>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8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33" borderId="0" xfId="0" applyNumberFormat="1" applyFill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stochorequal'!$H$2:$H$3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stochorequal'!$H$4:$H$77</c:f>
              <c:numCache>
                <c:formatCode>General</c:formatCode>
                <c:ptCount val="74"/>
                <c:pt idx="0">
                  <c:v>1022.85656237302</c:v>
                </c:pt>
                <c:pt idx="2">
                  <c:v>1031.8431777514515</c:v>
                </c:pt>
                <c:pt idx="4">
                  <c:v>1064.5671244911148</c:v>
                </c:pt>
                <c:pt idx="6">
                  <c:v>1064.0316414175034</c:v>
                </c:pt>
                <c:pt idx="8">
                  <c:v>1088.9040663645494</c:v>
                </c:pt>
                <c:pt idx="10">
                  <c:v>1066.8954447255901</c:v>
                </c:pt>
                <c:pt idx="12">
                  <c:v>1082.892911239468</c:v>
                </c:pt>
                <c:pt idx="14">
                  <c:v>1069.8965717621609</c:v>
                </c:pt>
                <c:pt idx="16">
                  <c:v>1066.198072538805</c:v>
                </c:pt>
                <c:pt idx="18">
                  <c:v>1136.77734419481</c:v>
                </c:pt>
                <c:pt idx="20">
                  <c:v>1129.365685899744</c:v>
                </c:pt>
                <c:pt idx="22">
                  <c:v>1118.3273264816476</c:v>
                </c:pt>
                <c:pt idx="24">
                  <c:v>1162.6095460327556</c:v>
                </c:pt>
                <c:pt idx="26">
                  <c:v>1211.9810899746935</c:v>
                </c:pt>
                <c:pt idx="28">
                  <c:v>1225.9436482934411</c:v>
                </c:pt>
                <c:pt idx="30">
                  <c:v>1234.2264055773401</c:v>
                </c:pt>
                <c:pt idx="32">
                  <c:v>1404.3658353593223</c:v>
                </c:pt>
                <c:pt idx="34">
                  <c:v>1422.752777983339</c:v>
                </c:pt>
                <c:pt idx="36">
                  <c:v>1408.9720363531987</c:v>
                </c:pt>
                <c:pt idx="38">
                  <c:v>1421.727403578645</c:v>
                </c:pt>
                <c:pt idx="40">
                  <c:v>1425.2904515551347</c:v>
                </c:pt>
                <c:pt idx="42">
                  <c:v>1457.8943154830201</c:v>
                </c:pt>
                <c:pt idx="44">
                  <c:v>1600.3691764320401</c:v>
                </c:pt>
                <c:pt idx="46">
                  <c:v>1774.8119555017008</c:v>
                </c:pt>
                <c:pt idx="48">
                  <c:v>1775.2631941764441</c:v>
                </c:pt>
                <c:pt idx="50">
                  <c:v>1761.8291572918474</c:v>
                </c:pt>
                <c:pt idx="52">
                  <c:v>1774.696025145852</c:v>
                </c:pt>
                <c:pt idx="54">
                  <c:v>1832.2999534376395</c:v>
                </c:pt>
                <c:pt idx="56">
                  <c:v>1852.4789632619998</c:v>
                </c:pt>
                <c:pt idx="58">
                  <c:v>1898.5170109597482</c:v>
                </c:pt>
                <c:pt idx="60">
                  <c:v>1994.5057613288968</c:v>
                </c:pt>
                <c:pt idx="62">
                  <c:v>2094.0018182837312</c:v>
                </c:pt>
                <c:pt idx="64">
                  <c:v>2263.1175111956668</c:v>
                </c:pt>
                <c:pt idx="66">
                  <c:v>2310.4130115156886</c:v>
                </c:pt>
                <c:pt idx="68">
                  <c:v>2361.6479926753304</c:v>
                </c:pt>
                <c:pt idx="70">
                  <c:v>2461.4547335633497</c:v>
                </c:pt>
                <c:pt idx="72">
                  <c:v>2474.174177792991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2877040"/>
        <c:axId val="-1602874864"/>
      </c:lineChart>
      <c:catAx>
        <c:axId val="-160287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74864"/>
        <c:crosses val="autoZero"/>
        <c:auto val="1"/>
        <c:lblAlgn val="ctr"/>
        <c:lblOffset val="100"/>
        <c:noMultiLvlLbl val="0"/>
      </c:catAx>
      <c:valAx>
        <c:axId val="-1602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7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stoplossatr3.7both'!$H$1:$H$82</c:f>
              <c:numCache>
                <c:formatCode>General</c:formatCode>
                <c:ptCount val="82"/>
                <c:pt idx="3">
                  <c:v>1014.9837464445355</c:v>
                </c:pt>
                <c:pt idx="5">
                  <c:v>1023.9011928199054</c:v>
                </c:pt>
                <c:pt idx="7">
                  <c:v>1048.1263909384734</c:v>
                </c:pt>
                <c:pt idx="9">
                  <c:v>1030.7283522065648</c:v>
                </c:pt>
                <c:pt idx="11">
                  <c:v>1043.9272238169131</c:v>
                </c:pt>
                <c:pt idx="13">
                  <c:v>1018.323304448473</c:v>
                </c:pt>
                <c:pt idx="15">
                  <c:v>1033.5924604316124</c:v>
                </c:pt>
                <c:pt idx="17">
                  <c:v>1084.6327904309792</c:v>
                </c:pt>
                <c:pt idx="19">
                  <c:v>1085.1677247328303</c:v>
                </c:pt>
                <c:pt idx="21">
                  <c:v>1153.7620561869628</c:v>
                </c:pt>
                <c:pt idx="23">
                  <c:v>1184.8435386039432</c:v>
                </c:pt>
                <c:pt idx="25">
                  <c:v>1172.6690648726119</c:v>
                </c:pt>
                <c:pt idx="27">
                  <c:v>1215.7863322481091</c:v>
                </c:pt>
                <c:pt idx="29">
                  <c:v>1271.1938763263261</c:v>
                </c:pt>
                <c:pt idx="31">
                  <c:v>1285.8385921386921</c:v>
                </c:pt>
                <c:pt idx="33">
                  <c:v>1284.8361973731039</c:v>
                </c:pt>
                <c:pt idx="35">
                  <c:v>1358.4036696288174</c:v>
                </c:pt>
                <c:pt idx="37">
                  <c:v>1376.1888433384356</c:v>
                </c:pt>
                <c:pt idx="39">
                  <c:v>1378.9983954097634</c:v>
                </c:pt>
                <c:pt idx="41">
                  <c:v>1388.7062334626294</c:v>
                </c:pt>
                <c:pt idx="43">
                  <c:v>1405.4624485417396</c:v>
                </c:pt>
                <c:pt idx="45">
                  <c:v>1507.3307018769599</c:v>
                </c:pt>
                <c:pt idx="47">
                  <c:v>1663.5327729736721</c:v>
                </c:pt>
                <c:pt idx="49">
                  <c:v>1668.1822280903509</c:v>
                </c:pt>
                <c:pt idx="51">
                  <c:v>1647.9842796118069</c:v>
                </c:pt>
                <c:pt idx="53">
                  <c:v>1627.688396609575</c:v>
                </c:pt>
                <c:pt idx="55">
                  <c:v>1674.74215018216</c:v>
                </c:pt>
                <c:pt idx="57">
                  <c:v>1693.1859853404771</c:v>
                </c:pt>
                <c:pt idx="59">
                  <c:v>1764.5351237074603</c:v>
                </c:pt>
                <c:pt idx="61">
                  <c:v>1839.9923596502811</c:v>
                </c:pt>
                <c:pt idx="63">
                  <c:v>1951.1046458947187</c:v>
                </c:pt>
                <c:pt idx="65">
                  <c:v>2004.8316196463991</c:v>
                </c:pt>
                <c:pt idx="67">
                  <c:v>2037.9285072936334</c:v>
                </c:pt>
                <c:pt idx="69">
                  <c:v>2107.9758891455654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661776"/>
        <c:axId val="-1600661232"/>
      </c:lineChart>
      <c:catAx>
        <c:axId val="-16006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61232"/>
        <c:crosses val="autoZero"/>
        <c:auto val="1"/>
        <c:lblAlgn val="ctr"/>
        <c:lblOffset val="100"/>
        <c:noMultiLvlLbl val="0"/>
      </c:catAx>
      <c:valAx>
        <c:axId val="-16006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</a:t>
            </a:r>
            <a:r>
              <a:rPr lang="en-US" baseline="0"/>
              <a:t> 3.5 for both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stoplossatr3.5both noOR'!$H$1:$H$82</c:f>
              <c:numCache>
                <c:formatCode>General</c:formatCode>
                <c:ptCount val="82"/>
                <c:pt idx="3">
                  <c:v>1014.9837464445355</c:v>
                </c:pt>
                <c:pt idx="5">
                  <c:v>1023.9011928199054</c:v>
                </c:pt>
                <c:pt idx="7">
                  <c:v>1048.1263909384734</c:v>
                </c:pt>
                <c:pt idx="9">
                  <c:v>1046.0175377588471</c:v>
                </c:pt>
                <c:pt idx="11">
                  <c:v>1059.4121932502726</c:v>
                </c:pt>
                <c:pt idx="13">
                  <c:v>1039.5780328746916</c:v>
                </c:pt>
                <c:pt idx="15">
                  <c:v>1055.1658909461576</c:v>
                </c:pt>
                <c:pt idx="17">
                  <c:v>1107.2715489687387</c:v>
                </c:pt>
                <c:pt idx="19">
                  <c:v>1107.8176485687441</c:v>
                </c:pt>
                <c:pt idx="21">
                  <c:v>1177.8437000672543</c:v>
                </c:pt>
                <c:pt idx="23">
                  <c:v>1209.5739238662411</c:v>
                </c:pt>
                <c:pt idx="25">
                  <c:v>1197.145341118882</c:v>
                </c:pt>
                <c:pt idx="27">
                  <c:v>1241.1625641416119</c:v>
                </c:pt>
                <c:pt idx="29">
                  <c:v>1297.7265899550516</c:v>
                </c:pt>
                <c:pt idx="31">
                  <c:v>1312.6769743660948</c:v>
                </c:pt>
                <c:pt idx="33">
                  <c:v>1311.6536573369924</c:v>
                </c:pt>
                <c:pt idx="35">
                  <c:v>1386.7566504208828</c:v>
                </c:pt>
                <c:pt idx="37">
                  <c:v>1404.9130412435336</c:v>
                </c:pt>
                <c:pt idx="39">
                  <c:v>1407.7812350703969</c:v>
                </c:pt>
                <c:pt idx="41">
                  <c:v>1417.6916978304832</c:v>
                </c:pt>
                <c:pt idx="43">
                  <c:v>1434.7976533107039</c:v>
                </c:pt>
                <c:pt idx="45">
                  <c:v>1538.7921292811473</c:v>
                </c:pt>
                <c:pt idx="47">
                  <c:v>1698.2544936327326</c:v>
                </c:pt>
                <c:pt idx="49">
                  <c:v>1703.0009934751909</c:v>
                </c:pt>
                <c:pt idx="51">
                  <c:v>1682.3814677747539</c:v>
                </c:pt>
                <c:pt idx="53">
                  <c:v>1661.6619634338977</c:v>
                </c:pt>
                <c:pt idx="55">
                  <c:v>1709.6978360930741</c:v>
                </c:pt>
                <c:pt idx="57">
                  <c:v>1728.5266361301437</c:v>
                </c:pt>
                <c:pt idx="59">
                  <c:v>1738.3880060001663</c:v>
                </c:pt>
                <c:pt idx="61">
                  <c:v>1811.6419116251109</c:v>
                </c:pt>
                <c:pt idx="63">
                  <c:v>1889.1135863641071</c:v>
                </c:pt>
                <c:pt idx="65">
                  <c:v>2003.1921739492425</c:v>
                </c:pt>
                <c:pt idx="67">
                  <c:v>1984.4767355478286</c:v>
                </c:pt>
                <c:pt idx="69">
                  <c:v>2017.2375933232868</c:v>
                </c:pt>
                <c:pt idx="71">
                  <c:v>2086.5737900936228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659600"/>
        <c:axId val="-1600443568"/>
      </c:lineChart>
      <c:catAx>
        <c:axId val="-16006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43568"/>
        <c:crosses val="autoZero"/>
        <c:auto val="1"/>
        <c:lblAlgn val="ctr"/>
        <c:lblOffset val="100"/>
        <c:noMultiLvlLbl val="0"/>
      </c:catAx>
      <c:valAx>
        <c:axId val="-16004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stochhilo</a:t>
            </a:r>
          </a:p>
        </c:rich>
      </c:tx>
      <c:layout>
        <c:manualLayout>
          <c:xMode val="edge"/>
          <c:yMode val="edge"/>
          <c:x val="0.4921318897637795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stochhilo1trade'!$H$2:$H$3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stochhilo1trade'!$H$4:$H$53</c:f>
              <c:numCache>
                <c:formatCode>General</c:formatCode>
                <c:ptCount val="50"/>
                <c:pt idx="0">
                  <c:v>1008.7858021437363</c:v>
                </c:pt>
                <c:pt idx="2">
                  <c:v>1024.7821539018673</c:v>
                </c:pt>
                <c:pt idx="4">
                  <c:v>1067.4028418744949</c:v>
                </c:pt>
                <c:pt idx="6">
                  <c:v>1075.2529845034162</c:v>
                </c:pt>
                <c:pt idx="8">
                  <c:v>1091.3757673858242</c:v>
                </c:pt>
                <c:pt idx="10">
                  <c:v>1135.1580658806088</c:v>
                </c:pt>
                <c:pt idx="12">
                  <c:v>1179.689444942318</c:v>
                </c:pt>
                <c:pt idx="14">
                  <c:v>1212.2767401638293</c:v>
                </c:pt>
                <c:pt idx="16">
                  <c:v>1214.7184466320962</c:v>
                </c:pt>
                <c:pt idx="18">
                  <c:v>1306.7262529761108</c:v>
                </c:pt>
                <c:pt idx="20">
                  <c:v>1268.1758004242906</c:v>
                </c:pt>
                <c:pt idx="22">
                  <c:v>1282.7857466671137</c:v>
                </c:pt>
                <c:pt idx="24">
                  <c:v>1356.2358137035992</c:v>
                </c:pt>
                <c:pt idx="26">
                  <c:v>1373.9926043227788</c:v>
                </c:pt>
                <c:pt idx="28">
                  <c:v>1394.6420423112265</c:v>
                </c:pt>
                <c:pt idx="30">
                  <c:v>1407.2676806764628</c:v>
                </c:pt>
                <c:pt idx="32">
                  <c:v>1476.0532513620847</c:v>
                </c:pt>
                <c:pt idx="34">
                  <c:v>1627.8810511286154</c:v>
                </c:pt>
                <c:pt idx="36">
                  <c:v>1632.430862232718</c:v>
                </c:pt>
                <c:pt idx="38">
                  <c:v>1675.4821642923596</c:v>
                </c:pt>
                <c:pt idx="40">
                  <c:v>1693.9341491818229</c:v>
                </c:pt>
                <c:pt idx="42">
                  <c:v>1765.3148144134859</c:v>
                </c:pt>
                <c:pt idx="44">
                  <c:v>1778.6854707321886</c:v>
                </c:pt>
                <c:pt idx="46">
                  <c:v>1786.9983117672432</c:v>
                </c:pt>
                <c:pt idx="48">
                  <c:v>1816.7794271754665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2878672"/>
        <c:axId val="-1602877584"/>
      </c:lineChart>
      <c:catAx>
        <c:axId val="-1602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77584"/>
        <c:crosses val="autoZero"/>
        <c:auto val="1"/>
        <c:lblAlgn val="ctr"/>
        <c:lblOffset val="100"/>
        <c:noMultiLvlLbl val="0"/>
      </c:catAx>
      <c:valAx>
        <c:axId val="-1602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stoplossatr3.5OR noOR'!$H$1:$H$82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1036.3207466293854</c:v>
                </c:pt>
                <c:pt idx="11">
                  <c:v>1054.2749313576921</c:v>
                </c:pt>
                <c:pt idx="13">
                  <c:v>1034.5369500490674</c:v>
                </c:pt>
                <c:pt idx="15">
                  <c:v>1050.0492200635263</c:v>
                </c:pt>
                <c:pt idx="17">
                  <c:v>1101.9022092825458</c:v>
                </c:pt>
                <c:pt idx="19">
                  <c:v>1102.4456607568427</c:v>
                </c:pt>
                <c:pt idx="21">
                  <c:v>1214.5354394048652</c:v>
                </c:pt>
                <c:pt idx="23">
                  <c:v>1252.4686403736337</c:v>
                </c:pt>
                <c:pt idx="25">
                  <c:v>1239.5993069428996</c:v>
                </c:pt>
                <c:pt idx="27">
                  <c:v>1235.4723885372816</c:v>
                </c:pt>
                <c:pt idx="29">
                  <c:v>1291.7770935743256</c:v>
                </c:pt>
                <c:pt idx="31">
                  <c:v>1306.6589371550949</c:v>
                </c:pt>
                <c:pt idx="33">
                  <c:v>1305.6403115771873</c:v>
                </c:pt>
                <c:pt idx="35">
                  <c:v>1380.3989910059572</c:v>
                </c:pt>
                <c:pt idx="37">
                  <c:v>1398.4721428918992</c:v>
                </c:pt>
                <c:pt idx="39">
                  <c:v>1401.3271873320393</c:v>
                </c:pt>
                <c:pt idx="41">
                  <c:v>1383.0064215701689</c:v>
                </c:pt>
                <c:pt idx="43">
                  <c:v>1408.4011968932962</c:v>
                </c:pt>
                <c:pt idx="45">
                  <c:v>1510.4824514096406</c:v>
                </c:pt>
                <c:pt idx="47">
                  <c:v>1667.0111328540156</c:v>
                </c:pt>
                <c:pt idx="49">
                  <c:v>1671.670309737771</c:v>
                </c:pt>
                <c:pt idx="51">
                  <c:v>1651.4301284070739</c:v>
                </c:pt>
                <c:pt idx="53">
                  <c:v>1631.0918077767303</c:v>
                </c:pt>
                <c:pt idx="55">
                  <c:v>1678.243948283018</c:v>
                </c:pt>
                <c:pt idx="57">
                  <c:v>1696.7263485344288</c:v>
                </c:pt>
                <c:pt idx="59">
                  <c:v>1768.2246742119507</c:v>
                </c:pt>
                <c:pt idx="61">
                  <c:v>1843.8396872821293</c:v>
                </c:pt>
                <c:pt idx="63">
                  <c:v>1920.1882214004904</c:v>
                </c:pt>
                <c:pt idx="65">
                  <c:v>1920.1882214004904</c:v>
                </c:pt>
                <c:pt idx="67">
                  <c:v>1951.8877682364705</c:v>
                </c:pt>
                <c:pt idx="69">
                  <c:v>2039.5839852670542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444656"/>
        <c:axId val="-1600443024"/>
      </c:lineChart>
      <c:catAx>
        <c:axId val="-16004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43024"/>
        <c:crosses val="autoZero"/>
        <c:auto val="1"/>
        <c:lblAlgn val="ctr"/>
        <c:lblOffset val="100"/>
        <c:noMultiLvlLbl val="0"/>
      </c:catAx>
      <c:valAx>
        <c:axId val="-16004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stoplossatr3.0OR noOR'!$H$1:$H$82</c:f>
              <c:numCache>
                <c:formatCode>General</c:formatCode>
                <c:ptCount val="82"/>
                <c:pt idx="3">
                  <c:v>977.48203623115103</c:v>
                </c:pt>
                <c:pt idx="5">
                  <c:v>986.07000000053438</c:v>
                </c:pt>
                <c:pt idx="7">
                  <c:v>1009.4001233330413</c:v>
                </c:pt>
                <c:pt idx="9">
                  <c:v>1009.4001233330413</c:v>
                </c:pt>
                <c:pt idx="11">
                  <c:v>1026.8879101384696</c:v>
                </c:pt>
                <c:pt idx="13">
                  <c:v>1011.5538546354013</c:v>
                </c:pt>
                <c:pt idx="15">
                  <c:v>1026.721506720256</c:v>
                </c:pt>
                <c:pt idx="17">
                  <c:v>1077.4225388258558</c:v>
                </c:pt>
                <c:pt idx="19">
                  <c:v>1077.9539170754256</c:v>
                </c:pt>
                <c:pt idx="21">
                  <c:v>1187.5535284293346</c:v>
                </c:pt>
                <c:pt idx="23">
                  <c:v>1224.6440119125946</c:v>
                </c:pt>
                <c:pt idx="25">
                  <c:v>1212.0605813857005</c:v>
                </c:pt>
                <c:pt idx="27">
                  <c:v>1208.0253458914335</c:v>
                </c:pt>
                <c:pt idx="29">
                  <c:v>1208.0253458914335</c:v>
                </c:pt>
                <c:pt idx="31">
                  <c:v>1221.9423322883802</c:v>
                </c:pt>
                <c:pt idx="33">
                  <c:v>1220.9897488107765</c:v>
                </c:pt>
                <c:pt idx="35">
                  <c:v>1290.90148515024</c:v>
                </c:pt>
                <c:pt idx="37">
                  <c:v>1307.8028729105326</c:v>
                </c:pt>
                <c:pt idx="39">
                  <c:v>1310.4728119150961</c:v>
                </c:pt>
                <c:pt idx="41">
                  <c:v>1293.339864205642</c:v>
                </c:pt>
                <c:pt idx="43">
                  <c:v>1317.0881814626634</c:v>
                </c:pt>
                <c:pt idx="45">
                  <c:v>1412.5510468513994</c:v>
                </c:pt>
                <c:pt idx="47">
                  <c:v>1558.9312663833625</c:v>
                </c:pt>
                <c:pt idx="49">
                  <c:v>1558.9312663833625</c:v>
                </c:pt>
                <c:pt idx="51">
                  <c:v>1540.0561022257589</c:v>
                </c:pt>
                <c:pt idx="53">
                  <c:v>1523.4118685826822</c:v>
                </c:pt>
                <c:pt idx="55">
                  <c:v>1567.4511618547563</c:v>
                </c:pt>
                <c:pt idx="57">
                  <c:v>1584.7134077741159</c:v>
                </c:pt>
                <c:pt idx="59">
                  <c:v>1651.4916218523244</c:v>
                </c:pt>
                <c:pt idx="61">
                  <c:v>1722.1147515896744</c:v>
                </c:pt>
                <c:pt idx="63">
                  <c:v>1793.4229774481187</c:v>
                </c:pt>
                <c:pt idx="65">
                  <c:v>1793.4229774481187</c:v>
                </c:pt>
                <c:pt idx="67">
                  <c:v>1823.0298123597897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440304"/>
        <c:axId val="-1600442480"/>
      </c:lineChart>
      <c:catAx>
        <c:axId val="-16004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42480"/>
        <c:crosses val="autoZero"/>
        <c:auto val="1"/>
        <c:lblAlgn val="ctr"/>
        <c:lblOffset val="100"/>
        <c:noMultiLvlLbl val="0"/>
      </c:catAx>
      <c:valAx>
        <c:axId val="-16004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stoplossatr3.7OR noOR'!$H$1:$H$82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1036.3207466293854</c:v>
                </c:pt>
                <c:pt idx="11">
                  <c:v>1054.2749313576921</c:v>
                </c:pt>
                <c:pt idx="13">
                  <c:v>1028.4172185604789</c:v>
                </c:pt>
                <c:pt idx="15">
                  <c:v>1043.8377268188569</c:v>
                </c:pt>
                <c:pt idx="17">
                  <c:v>1095.3839832808819</c:v>
                </c:pt>
                <c:pt idx="19">
                  <c:v>1095.9242200057206</c:v>
                </c:pt>
                <c:pt idx="21">
                  <c:v>1207.3509393517929</c:v>
                </c:pt>
                <c:pt idx="23">
                  <c:v>1245.0597491043554</c:v>
                </c:pt>
                <c:pt idx="25">
                  <c:v>1232.2665433218697</c:v>
                </c:pt>
                <c:pt idx="27">
                  <c:v>1228.1640374155022</c:v>
                </c:pt>
                <c:pt idx="29">
                  <c:v>1284.1356758797626</c:v>
                </c:pt>
                <c:pt idx="31">
                  <c:v>1298.9294869482421</c:v>
                </c:pt>
                <c:pt idx="33">
                  <c:v>1297.9168869792061</c:v>
                </c:pt>
                <c:pt idx="35">
                  <c:v>1372.2333366311432</c:v>
                </c:pt>
                <c:pt idx="37">
                  <c:v>1390.1995780421244</c:v>
                </c:pt>
                <c:pt idx="39">
                  <c:v>1393.0377336651363</c:v>
                </c:pt>
                <c:pt idx="41">
                  <c:v>1374.8253431209152</c:v>
                </c:pt>
                <c:pt idx="43">
                  <c:v>1400.0698974140607</c:v>
                </c:pt>
                <c:pt idx="45">
                  <c:v>1501.5472973579524</c:v>
                </c:pt>
                <c:pt idx="47">
                  <c:v>1657.1500442567735</c:v>
                </c:pt>
                <c:pt idx="49">
                  <c:v>1661.7816601032116</c:v>
                </c:pt>
                <c:pt idx="51">
                  <c:v>1641.6612081596747</c:v>
                </c:pt>
                <c:pt idx="53">
                  <c:v>1621.4431974527038</c:v>
                </c:pt>
                <c:pt idx="55">
                  <c:v>1668.3164127461248</c:v>
                </c:pt>
                <c:pt idx="57">
                  <c:v>1686.6894816422875</c:v>
                </c:pt>
                <c:pt idx="59">
                  <c:v>1757.7648639391894</c:v>
                </c:pt>
                <c:pt idx="61">
                  <c:v>1832.932581650344</c:v>
                </c:pt>
                <c:pt idx="63">
                  <c:v>1908.8294813168573</c:v>
                </c:pt>
                <c:pt idx="65">
                  <c:v>1961.3923367510492</c:v>
                </c:pt>
                <c:pt idx="67">
                  <c:v>1993.7721042913504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439216"/>
        <c:axId val="-1600438672"/>
      </c:lineChart>
      <c:catAx>
        <c:axId val="-16004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38672"/>
        <c:crosses val="autoZero"/>
        <c:auto val="1"/>
        <c:lblAlgn val="ctr"/>
        <c:lblOffset val="100"/>
        <c:noMultiLvlLbl val="0"/>
      </c:catAx>
      <c:valAx>
        <c:axId val="-16004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43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stoplossatr3.7OR'!$H$1:$H$82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1014.1665594953847</c:v>
                </c:pt>
                <c:pt idx="11">
                  <c:v>1031.7369244752178</c:v>
                </c:pt>
                <c:pt idx="13">
                  <c:v>1006.4319909309819</c:v>
                </c:pt>
                <c:pt idx="15">
                  <c:v>1021.5228436973043</c:v>
                </c:pt>
                <c:pt idx="17">
                  <c:v>1071.9671581057412</c:v>
                </c:pt>
                <c:pt idx="19">
                  <c:v>1114.0196063894771</c:v>
                </c:pt>
                <c:pt idx="21">
                  <c:v>1228.1210399692127</c:v>
                </c:pt>
                <c:pt idx="23">
                  <c:v>1266.4785557004564</c:v>
                </c:pt>
                <c:pt idx="25">
                  <c:v>1253.465267949538</c:v>
                </c:pt>
                <c:pt idx="27">
                  <c:v>1216.8076551263048</c:v>
                </c:pt>
                <c:pt idx="29">
                  <c:v>1272.2617443834654</c:v>
                </c:pt>
                <c:pt idx="31">
                  <c:v>1309.2857498104611</c:v>
                </c:pt>
                <c:pt idx="33">
                  <c:v>1308.2650764613386</c:v>
                </c:pt>
                <c:pt idx="35">
                  <c:v>1383.174045334154</c:v>
                </c:pt>
                <c:pt idx="37">
                  <c:v>1401.2835301779526</c:v>
                </c:pt>
                <c:pt idx="39">
                  <c:v>1404.1443141930145</c:v>
                </c:pt>
                <c:pt idx="41">
                  <c:v>1388.6078383532285</c:v>
                </c:pt>
                <c:pt idx="43">
                  <c:v>1414.1054669375399</c:v>
                </c:pt>
                <c:pt idx="45">
                  <c:v>1505.4577934581846</c:v>
                </c:pt>
                <c:pt idx="47">
                  <c:v>1661.4657782978977</c:v>
                </c:pt>
                <c:pt idx="49">
                  <c:v>1666.109456312299</c:v>
                </c:pt>
                <c:pt idx="51">
                  <c:v>1645.9366044550209</c:v>
                </c:pt>
                <c:pt idx="53">
                  <c:v>1625.6659397609506</c:v>
                </c:pt>
                <c:pt idx="55">
                  <c:v>1672.6612274832141</c:v>
                </c:pt>
                <c:pt idx="57">
                  <c:v>1691.082145564277</c:v>
                </c:pt>
                <c:pt idx="59">
                  <c:v>1762.3426302590744</c:v>
                </c:pt>
                <c:pt idx="61">
                  <c:v>1782.0902091813982</c:v>
                </c:pt>
                <c:pt idx="63">
                  <c:v>1855.8818604166743</c:v>
                </c:pt>
                <c:pt idx="65">
                  <c:v>1906.9867133576101</c:v>
                </c:pt>
                <c:pt idx="67">
                  <c:v>1909.3360871574819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9896992"/>
        <c:axId val="-1599897536"/>
      </c:lineChart>
      <c:catAx>
        <c:axId val="-15998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897536"/>
        <c:crosses val="autoZero"/>
        <c:auto val="1"/>
        <c:lblAlgn val="ctr"/>
        <c:lblOffset val="100"/>
        <c:noMultiLvlLbl val="0"/>
      </c:catAx>
      <c:valAx>
        <c:axId val="-1599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8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stoplossatr3.5OR'!$H$1:$H$82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1014.1665594953847</c:v>
                </c:pt>
                <c:pt idx="11">
                  <c:v>1031.7369244752178</c:v>
                </c:pt>
                <c:pt idx="13">
                  <c:v>1012.4208964402112</c:v>
                </c:pt>
                <c:pt idx="15">
                  <c:v>1027.6015493043899</c:v>
                </c:pt>
                <c:pt idx="17">
                  <c:v>1078.3460392191621</c:v>
                </c:pt>
                <c:pt idx="19">
                  <c:v>1120.6487261096518</c:v>
                </c:pt>
                <c:pt idx="21">
                  <c:v>1235.4291352290506</c:v>
                </c:pt>
                <c:pt idx="23">
                  <c:v>1274.0149023864742</c:v>
                </c:pt>
                <c:pt idx="25">
                  <c:v>1260.9241773607007</c:v>
                </c:pt>
                <c:pt idx="27">
                  <c:v>1224.0484286064054</c:v>
                </c:pt>
                <c:pt idx="29">
                  <c:v>1279.8325046919401</c:v>
                </c:pt>
                <c:pt idx="31">
                  <c:v>1317.076826317222</c:v>
                </c:pt>
                <c:pt idx="33">
                  <c:v>1316.0500793175213</c:v>
                </c:pt>
                <c:pt idx="35">
                  <c:v>1391.404803830475</c:v>
                </c:pt>
                <c:pt idx="37">
                  <c:v>1409.6220515380612</c:v>
                </c:pt>
                <c:pt idx="39">
                  <c:v>1412.4998590234648</c:v>
                </c:pt>
                <c:pt idx="41">
                  <c:v>1396.8709313473012</c:v>
                </c:pt>
                <c:pt idx="43">
                  <c:v>1422.5202869133429</c:v>
                </c:pt>
                <c:pt idx="45">
                  <c:v>1514.4162174295982</c:v>
                </c:pt>
                <c:pt idx="47">
                  <c:v>1671.3525482363607</c:v>
                </c:pt>
                <c:pt idx="49">
                  <c:v>1676.0238590655911</c:v>
                </c:pt>
                <c:pt idx="51">
                  <c:v>1655.7309660085959</c:v>
                </c:pt>
                <c:pt idx="53">
                  <c:v>1635.3396780666997</c:v>
                </c:pt>
                <c:pt idx="55">
                  <c:v>1682.6146174098217</c:v>
                </c:pt>
                <c:pt idx="57">
                  <c:v>1701.1451515789809</c:v>
                </c:pt>
                <c:pt idx="59">
                  <c:v>1772.8296811304847</c:v>
                </c:pt>
                <c:pt idx="61">
                  <c:v>1792.6947706101712</c:v>
                </c:pt>
                <c:pt idx="63">
                  <c:v>1866.9255287404987</c:v>
                </c:pt>
                <c:pt idx="65">
                  <c:v>1866.9255287404987</c:v>
                </c:pt>
                <c:pt idx="67">
                  <c:v>1869.2255478716295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9901344"/>
        <c:axId val="-1599898080"/>
      </c:lineChart>
      <c:catAx>
        <c:axId val="-15999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898080"/>
        <c:crosses val="autoZero"/>
        <c:auto val="1"/>
        <c:lblAlgn val="ctr"/>
        <c:lblOffset val="100"/>
        <c:noMultiLvlLbl val="0"/>
      </c:catAx>
      <c:valAx>
        <c:axId val="-15998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9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stoplossatr4OR'!$H$1:$H$82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1014.1665594953847</c:v>
                </c:pt>
                <c:pt idx="11">
                  <c:v>1031.7369244752178</c:v>
                </c:pt>
                <c:pt idx="13">
                  <c:v>1006.4319909309819</c:v>
                </c:pt>
                <c:pt idx="15">
                  <c:v>1021.5228436973043</c:v>
                </c:pt>
                <c:pt idx="17">
                  <c:v>1071.9671581057412</c:v>
                </c:pt>
                <c:pt idx="19">
                  <c:v>1114.0196063894771</c:v>
                </c:pt>
                <c:pt idx="21">
                  <c:v>1228.1210399692127</c:v>
                </c:pt>
                <c:pt idx="23">
                  <c:v>1266.4785557004564</c:v>
                </c:pt>
                <c:pt idx="25">
                  <c:v>1253.465267949538</c:v>
                </c:pt>
                <c:pt idx="27">
                  <c:v>1207.5166564866349</c:v>
                </c:pt>
                <c:pt idx="29">
                  <c:v>1262.5473231381916</c:v>
                </c:pt>
                <c:pt idx="31">
                  <c:v>1299.2886298308326</c:v>
                </c:pt>
                <c:pt idx="33">
                  <c:v>1298.2757498865744</c:v>
                </c:pt>
                <c:pt idx="35">
                  <c:v>1372.6127474005934</c:v>
                </c:pt>
                <c:pt idx="37">
                  <c:v>1390.5839563235099</c:v>
                </c:pt>
                <c:pt idx="39">
                  <c:v>1393.4228966722533</c:v>
                </c:pt>
                <c:pt idx="41">
                  <c:v>1378.0050504082139</c:v>
                </c:pt>
                <c:pt idx="43">
                  <c:v>1403.3079905128025</c:v>
                </c:pt>
                <c:pt idx="45">
                  <c:v>1493.9627915553174</c:v>
                </c:pt>
                <c:pt idx="47">
                  <c:v>1648.7795692483487</c:v>
                </c:pt>
                <c:pt idx="49">
                  <c:v>1653.3877902158345</c:v>
                </c:pt>
                <c:pt idx="51">
                  <c:v>1633.3689692264381</c:v>
                </c:pt>
                <c:pt idx="53">
                  <c:v>1613.2530822552926</c:v>
                </c:pt>
                <c:pt idx="55">
                  <c:v>1659.8895349945094</c:v>
                </c:pt>
                <c:pt idx="57">
                  <c:v>1678.1697991898809</c:v>
                </c:pt>
                <c:pt idx="59">
                  <c:v>1748.8861707180884</c:v>
                </c:pt>
                <c:pt idx="61">
                  <c:v>1768.4829659663194</c:v>
                </c:pt>
                <c:pt idx="63">
                  <c:v>1841.711177180194</c:v>
                </c:pt>
                <c:pt idx="65">
                  <c:v>1892.4258163374193</c:v>
                </c:pt>
                <c:pt idx="67">
                  <c:v>1894.7572513704804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9900800"/>
        <c:axId val="-1599901888"/>
      </c:lineChart>
      <c:catAx>
        <c:axId val="-15999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901888"/>
        <c:crosses val="autoZero"/>
        <c:auto val="1"/>
        <c:lblAlgn val="ctr"/>
        <c:lblOffset val="100"/>
        <c:noMultiLvlLbl val="0"/>
      </c:catAx>
      <c:valAx>
        <c:axId val="-15999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9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stoploss10'!$H$1:$H$82</c:f>
              <c:numCache>
                <c:formatCode>General</c:formatCode>
                <c:ptCount val="82"/>
                <c:pt idx="3">
                  <c:v>982.28072395899278</c:v>
                </c:pt>
                <c:pt idx="5">
                  <c:v>990.91084804930256</c:v>
                </c:pt>
                <c:pt idx="7">
                  <c:v>1014.3555044088884</c:v>
                </c:pt>
                <c:pt idx="9">
                  <c:v>992.67088433525896</c:v>
                </c:pt>
                <c:pt idx="11">
                  <c:v>1009.8688382406831</c:v>
                </c:pt>
                <c:pt idx="13">
                  <c:v>994.78892088698319</c:v>
                </c:pt>
                <c:pt idx="15">
                  <c:v>1009.705192700628</c:v>
                </c:pt>
                <c:pt idx="17">
                  <c:v>1059.5659339602864</c:v>
                </c:pt>
                <c:pt idx="19">
                  <c:v>1101.1318917456069</c:v>
                </c:pt>
                <c:pt idx="21">
                  <c:v>1213.9133245749088</c:v>
                </c:pt>
                <c:pt idx="23">
                  <c:v>1251.8270952280975</c:v>
                </c:pt>
                <c:pt idx="25">
                  <c:v>1241.7856175133861</c:v>
                </c:pt>
                <c:pt idx="27">
                  <c:v>1205.4695762634119</c:v>
                </c:pt>
                <c:pt idx="29">
                  <c:v>1260.4069504632512</c:v>
                </c:pt>
                <c:pt idx="31">
                  <c:v>1297.085970311316</c:v>
                </c:pt>
                <c:pt idx="33">
                  <c:v>1277.2286641413675</c:v>
                </c:pt>
                <c:pt idx="35">
                  <c:v>1350.3605423570746</c:v>
                </c:pt>
                <c:pt idx="37">
                  <c:v>1368.0404098025133</c:v>
                </c:pt>
                <c:pt idx="39">
                  <c:v>1370.8333264764319</c:v>
                </c:pt>
                <c:pt idx="41">
                  <c:v>1355.6654276772158</c:v>
                </c:pt>
                <c:pt idx="43">
                  <c:v>1380.5581674449086</c:v>
                </c:pt>
                <c:pt idx="45">
                  <c:v>1469.743312005799</c:v>
                </c:pt>
                <c:pt idx="47">
                  <c:v>1622.0502669626462</c:v>
                </c:pt>
                <c:pt idx="49">
                  <c:v>1626.5837814420504</c:v>
                </c:pt>
                <c:pt idx="51">
                  <c:v>1606.8894969326111</c:v>
                </c:pt>
                <c:pt idx="53">
                  <c:v>1593.5616880003533</c:v>
                </c:pt>
                <c:pt idx="55">
                  <c:v>1639.6288954130675</c:v>
                </c:pt>
                <c:pt idx="57">
                  <c:v>1657.6860303962187</c:v>
                </c:pt>
                <c:pt idx="59">
                  <c:v>1727.5392367041907</c:v>
                </c:pt>
                <c:pt idx="61">
                  <c:v>1746.8968331400279</c:v>
                </c:pt>
                <c:pt idx="63">
                  <c:v>1819.2312195762174</c:v>
                </c:pt>
                <c:pt idx="65">
                  <c:v>1869.3268349949319</c:v>
                </c:pt>
                <c:pt idx="67">
                  <c:v>1871.6298124927675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9898624"/>
        <c:axId val="-1598157872"/>
      </c:lineChart>
      <c:catAx>
        <c:axId val="-15998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7872"/>
        <c:crosses val="autoZero"/>
        <c:auto val="1"/>
        <c:lblAlgn val="ctr"/>
        <c:lblOffset val="100"/>
        <c:noMultiLvlLbl val="0"/>
      </c:catAx>
      <c:valAx>
        <c:axId val="-15981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989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no1minlookback all trades'!$H$2:$H$3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no1minlookback all trades'!$H$4:$H$166</c:f>
              <c:numCache>
                <c:formatCode>General</c:formatCode>
                <c:ptCount val="163"/>
                <c:pt idx="0">
                  <c:v>1022.85656237302</c:v>
                </c:pt>
                <c:pt idx="2">
                  <c:v>1039.6981857370674</c:v>
                </c:pt>
                <c:pt idx="4">
                  <c:v>1048.832768286155</c:v>
                </c:pt>
                <c:pt idx="6">
                  <c:v>1082.0955240888368</c:v>
                </c:pt>
                <c:pt idx="8">
                  <c:v>1081.5512241345646</c:v>
                </c:pt>
                <c:pt idx="10">
                  <c:v>1106.8331806117567</c:v>
                </c:pt>
                <c:pt idx="12">
                  <c:v>1152.8663706404759</c:v>
                </c:pt>
                <c:pt idx="14">
                  <c:v>1145.5745477223936</c:v>
                </c:pt>
                <c:pt idx="16">
                  <c:v>1149.0562726603844</c:v>
                </c:pt>
                <c:pt idx="18">
                  <c:v>1176.4480584257719</c:v>
                </c:pt>
                <c:pt idx="20">
                  <c:v>1194.088201621644</c:v>
                </c:pt>
                <c:pt idx="22">
                  <c:v>1187.7278079034318</c:v>
                </c:pt>
                <c:pt idx="24">
                  <c:v>1235.8309945749631</c:v>
                </c:pt>
                <c:pt idx="26">
                  <c:v>1266.3537994511803</c:v>
                </c:pt>
                <c:pt idx="28">
                  <c:v>1257.4882146569237</c:v>
                </c:pt>
                <c:pt idx="30">
                  <c:v>1310.7663017099781</c:v>
                </c:pt>
                <c:pt idx="32">
                  <c:v>1306.2351458236751</c:v>
                </c:pt>
                <c:pt idx="34">
                  <c:v>1305.5909821261594</c:v>
                </c:pt>
                <c:pt idx="36">
                  <c:v>1356.8083135904844</c:v>
                </c:pt>
                <c:pt idx="38">
                  <c:v>1433.721442428314</c:v>
                </c:pt>
                <c:pt idx="40">
                  <c:v>1456.6449390595267</c:v>
                </c:pt>
                <c:pt idx="42">
                  <c:v>1478.4782381710847</c:v>
                </c:pt>
                <c:pt idx="44">
                  <c:v>1484.7623990994052</c:v>
                </c:pt>
                <c:pt idx="46">
                  <c:v>1536.8998331644466</c:v>
                </c:pt>
                <c:pt idx="48">
                  <c:v>1526.8794219948106</c:v>
                </c:pt>
                <c:pt idx="50">
                  <c:v>1581.4671200544963</c:v>
                </c:pt>
                <c:pt idx="52">
                  <c:v>1566.0099455564452</c:v>
                </c:pt>
                <c:pt idx="54">
                  <c:v>1713.5858036304166</c:v>
                </c:pt>
                <c:pt idx="56">
                  <c:v>1816.4394672627093</c:v>
                </c:pt>
                <c:pt idx="58">
                  <c:v>1888.3647161464003</c:v>
                </c:pt>
                <c:pt idx="60">
                  <c:v>1920.3372338513507</c:v>
                </c:pt>
                <c:pt idx="62">
                  <c:v>2041.8397452764439</c:v>
                </c:pt>
                <c:pt idx="64">
                  <c:v>2073.6424514486521</c:v>
                </c:pt>
                <c:pt idx="66">
                  <c:v>2161.7020495836573</c:v>
                </c:pt>
                <c:pt idx="68">
                  <c:v>2223.8810927305317</c:v>
                </c:pt>
                <c:pt idx="70">
                  <c:v>2189.3040350565684</c:v>
                </c:pt>
                <c:pt idx="72">
                  <c:v>2214.5257860556576</c:v>
                </c:pt>
                <c:pt idx="74">
                  <c:v>2293.1533587297317</c:v>
                </c:pt>
                <c:pt idx="76">
                  <c:v>2287.317917452458</c:v>
                </c:pt>
                <c:pt idx="78">
                  <c:v>2302.7715634399751</c:v>
                </c:pt>
                <c:pt idx="80">
                  <c:v>2620.2110858415158</c:v>
                </c:pt>
                <c:pt idx="82">
                  <c:v>2627.5102784730807</c:v>
                </c:pt>
                <c:pt idx="84">
                  <c:v>2661.9114861341441</c:v>
                </c:pt>
                <c:pt idx="86">
                  <c:v>2644.8220977893779</c:v>
                </c:pt>
                <c:pt idx="88">
                  <c:v>2741.8337327311219</c:v>
                </c:pt>
                <c:pt idx="90">
                  <c:v>2715.2764117065039</c:v>
                </c:pt>
                <c:pt idx="92">
                  <c:v>2758.1422833042438</c:v>
                </c:pt>
                <c:pt idx="94">
                  <c:v>2851.7603222179523</c:v>
                </c:pt>
                <c:pt idx="96">
                  <c:v>2953.4558430184115</c:v>
                </c:pt>
                <c:pt idx="98">
                  <c:v>2980.1933600803868</c:v>
                </c:pt>
                <c:pt idx="100">
                  <c:v>2990.7134576701806</c:v>
                </c:pt>
                <c:pt idx="102">
                  <c:v>3147.4610258794719</c:v>
                </c:pt>
                <c:pt idx="104">
                  <c:v>3155.3490039905446</c:v>
                </c:pt>
                <c:pt idx="106">
                  <c:v>3227.5283758924948</c:v>
                </c:pt>
                <c:pt idx="108">
                  <c:v>3391.6898222092082</c:v>
                </c:pt>
                <c:pt idx="110">
                  <c:v>3723.1476862460554</c:v>
                </c:pt>
                <c:pt idx="112">
                  <c:v>4128.9766904783919</c:v>
                </c:pt>
                <c:pt idx="114">
                  <c:v>4130.0264659005607</c:v>
                </c:pt>
                <c:pt idx="116">
                  <c:v>4141.5695944735999</c:v>
                </c:pt>
                <c:pt idx="118">
                  <c:v>4192.0188624687062</c:v>
                </c:pt>
                <c:pt idx="120">
                  <c:v>4160.2963910041553</c:v>
                </c:pt>
                <c:pt idx="122">
                  <c:v>4113.0572757672999</c:v>
                </c:pt>
                <c:pt idx="124">
                  <c:v>4143.0954688714473</c:v>
                </c:pt>
                <c:pt idx="126">
                  <c:v>4233.9940682036249</c:v>
                </c:pt>
                <c:pt idx="128">
                  <c:v>4193.4467459778853</c:v>
                </c:pt>
                <c:pt idx="130">
                  <c:v>4329.5596364267649</c:v>
                </c:pt>
                <c:pt idx="132">
                  <c:v>4377.2408178155974</c:v>
                </c:pt>
                <c:pt idx="134">
                  <c:v>4575.5241193709253</c:v>
                </c:pt>
                <c:pt idx="136">
                  <c:v>4689.235638814509</c:v>
                </c:pt>
                <c:pt idx="138">
                  <c:v>4926.3227265560818</c:v>
                </c:pt>
                <c:pt idx="140">
                  <c:v>5172.0726742788411</c:v>
                </c:pt>
                <c:pt idx="142">
                  <c:v>5240.3491922495714</c:v>
                </c:pt>
                <c:pt idx="144">
                  <c:v>5449.0413296394263</c:v>
                </c:pt>
                <c:pt idx="146">
                  <c:v>5889.1165922879727</c:v>
                </c:pt>
                <c:pt idx="148">
                  <c:v>5936.708326718117</c:v>
                </c:pt>
                <c:pt idx="150">
                  <c:v>6060.775941049742</c:v>
                </c:pt>
                <c:pt idx="152">
                  <c:v>6139.7893529835292</c:v>
                </c:pt>
                <c:pt idx="154">
                  <c:v>6275.9433610575725</c:v>
                </c:pt>
                <c:pt idx="156">
                  <c:v>6541.1740198211501</c:v>
                </c:pt>
                <c:pt idx="158">
                  <c:v>6553.9684922315555</c:v>
                </c:pt>
                <c:pt idx="160">
                  <c:v>6587.8357966280437</c:v>
                </c:pt>
                <c:pt idx="162">
                  <c:v>6625.144102668587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2635360"/>
        <c:axId val="-902629376"/>
      </c:lineChart>
      <c:catAx>
        <c:axId val="-9026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29376"/>
        <c:crosses val="autoZero"/>
        <c:auto val="1"/>
        <c:lblAlgn val="ctr"/>
        <c:lblOffset val="100"/>
        <c:noMultiLvlLbl val="0"/>
      </c:catAx>
      <c:valAx>
        <c:axId val="-902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263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stoploss5'!$H$1:$H$82</c:f>
              <c:numCache>
                <c:formatCode>General</c:formatCode>
                <c:ptCount val="82"/>
                <c:pt idx="3">
                  <c:v>982.28072395899278</c:v>
                </c:pt>
                <c:pt idx="5">
                  <c:v>990.91084804930256</c:v>
                </c:pt>
                <c:pt idx="7">
                  <c:v>1014.3555044088884</c:v>
                </c:pt>
                <c:pt idx="9">
                  <c:v>992.67088433525896</c:v>
                </c:pt>
                <c:pt idx="11">
                  <c:v>986.93823303345187</c:v>
                </c:pt>
                <c:pt idx="13">
                  <c:v>972.20072809837632</c:v>
                </c:pt>
                <c:pt idx="15">
                  <c:v>986.77830331383882</c:v>
                </c:pt>
                <c:pt idx="17">
                  <c:v>1035.5068807420466</c:v>
                </c:pt>
                <c:pt idx="19">
                  <c:v>1076.1290203482697</c:v>
                </c:pt>
                <c:pt idx="21">
                  <c:v>1186.3495795145916</c:v>
                </c:pt>
                <c:pt idx="23">
                  <c:v>1223.4024604424567</c:v>
                </c:pt>
                <c:pt idx="25">
                  <c:v>1213.5889897247473</c:v>
                </c:pt>
                <c:pt idx="27">
                  <c:v>1178.0975593282415</c:v>
                </c:pt>
                <c:pt idx="29">
                  <c:v>1231.7874970381172</c:v>
                </c:pt>
                <c:pt idx="31">
                  <c:v>1267.6336640525512</c:v>
                </c:pt>
                <c:pt idx="33">
                  <c:v>1248.2272481675782</c:v>
                </c:pt>
                <c:pt idx="35">
                  <c:v>1319.6985560558066</c:v>
                </c:pt>
                <c:pt idx="37">
                  <c:v>1336.9769752684097</c:v>
                </c:pt>
                <c:pt idx="39">
                  <c:v>1339.7064745288969</c:v>
                </c:pt>
                <c:pt idx="41">
                  <c:v>1324.8829859006037</c:v>
                </c:pt>
                <c:pt idx="43">
                  <c:v>1349.2104982184289</c:v>
                </c:pt>
                <c:pt idx="45">
                  <c:v>1436.3705586665762</c:v>
                </c:pt>
                <c:pt idx="47">
                  <c:v>1585.2191529708507</c:v>
                </c:pt>
                <c:pt idx="49">
                  <c:v>1589.6497271209844</c:v>
                </c:pt>
                <c:pt idx="51">
                  <c:v>1570.4026312422106</c:v>
                </c:pt>
                <c:pt idx="53">
                  <c:v>1557.3774504467272</c:v>
                </c:pt>
                <c:pt idx="55">
                  <c:v>1550.2925579585319</c:v>
                </c:pt>
                <c:pt idx="57">
                  <c:v>1567.3658371991855</c:v>
                </c:pt>
                <c:pt idx="59">
                  <c:v>1633.4130422659814</c:v>
                </c:pt>
                <c:pt idx="61">
                  <c:v>1651.7159263993344</c:v>
                </c:pt>
                <c:pt idx="63">
                  <c:v>1720.1091227440904</c:v>
                </c:pt>
                <c:pt idx="65">
                  <c:v>1767.4752432041842</c:v>
                </c:pt>
                <c:pt idx="67">
                  <c:v>1769.6527413478364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152976"/>
        <c:axId val="-1598156784"/>
      </c:lineChart>
      <c:catAx>
        <c:axId val="-15981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6784"/>
        <c:crosses val="autoZero"/>
        <c:auto val="1"/>
        <c:lblAlgn val="ctr"/>
        <c:lblOffset val="100"/>
        <c:noMultiLvlLbl val="0"/>
      </c:catAx>
      <c:valAx>
        <c:axId val="-15981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stochcls rsi9'!$H$1:$H$82</c:f>
              <c:numCache>
                <c:formatCode>General</c:formatCode>
                <c:ptCount val="82"/>
                <c:pt idx="3">
                  <c:v>1003.8050785114541</c:v>
                </c:pt>
                <c:pt idx="5">
                  <c:v>1012.6243113221334</c:v>
                </c:pt>
                <c:pt idx="7">
                  <c:v>1036.582701773752</c:v>
                </c:pt>
                <c:pt idx="9">
                  <c:v>1026.6804562001071</c:v>
                </c:pt>
                <c:pt idx="11">
                  <c:v>1044.4676235684269</c:v>
                </c:pt>
                <c:pt idx="13">
                  <c:v>1009.9009513385646</c:v>
                </c:pt>
                <c:pt idx="15">
                  <c:v>1025.0438191155731</c:v>
                </c:pt>
                <c:pt idx="17">
                  <c:v>1075.6620045168315</c:v>
                </c:pt>
                <c:pt idx="19">
                  <c:v>1076.1925144815775</c:v>
                </c:pt>
                <c:pt idx="21">
                  <c:v>1185.6130374378606</c:v>
                </c:pt>
                <c:pt idx="23">
                  <c:v>1222.6429141801648</c:v>
                </c:pt>
                <c:pt idx="25">
                  <c:v>1210.0800452810161</c:v>
                </c:pt>
                <c:pt idx="27">
                  <c:v>1206.0514034584764</c:v>
                </c:pt>
                <c:pt idx="29">
                  <c:v>1261.0152935148453</c:v>
                </c:pt>
                <c:pt idx="31">
                  <c:v>1275.5427475503709</c:v>
                </c:pt>
                <c:pt idx="33">
                  <c:v>1274.5483790648975</c:v>
                </c:pt>
                <c:pt idx="35">
                  <c:v>1347.5267888475048</c:v>
                </c:pt>
                <c:pt idx="37">
                  <c:v>1365.1695548042294</c:v>
                </c:pt>
                <c:pt idx="39">
                  <c:v>1367.9566104971891</c:v>
                </c:pt>
                <c:pt idx="41">
                  <c:v>1350.0721272302681</c:v>
                </c:pt>
                <c:pt idx="43">
                  <c:v>1330.4813883312554</c:v>
                </c:pt>
                <c:pt idx="45">
                  <c:v>1354.9116985607011</c:v>
                </c:pt>
                <c:pt idx="47">
                  <c:v>1453.116021485901</c:v>
                </c:pt>
                <c:pt idx="49">
                  <c:v>1603.6999191118648</c:v>
                </c:pt>
                <c:pt idx="51">
                  <c:v>1608.1821456815303</c:v>
                </c:pt>
                <c:pt idx="53">
                  <c:v>1594.3898459758577</c:v>
                </c:pt>
                <c:pt idx="55">
                  <c:v>1574.754009533598</c:v>
                </c:pt>
                <c:pt idx="57">
                  <c:v>1624.6701376410406</c:v>
                </c:pt>
                <c:pt idx="59">
                  <c:v>1642.5625327193113</c:v>
                </c:pt>
                <c:pt idx="61">
                  <c:v>1725.6102610297391</c:v>
                </c:pt>
                <c:pt idx="63">
                  <c:v>1799.4029437949823</c:v>
                </c:pt>
                <c:pt idx="65">
                  <c:v>1878.7611370333561</c:v>
                </c:pt>
                <c:pt idx="67">
                  <c:v>1930.4960096387053</c:v>
                </c:pt>
                <c:pt idx="69">
                  <c:v>1962.3657232387511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156240"/>
        <c:axId val="-1598155696"/>
      </c:lineChart>
      <c:catAx>
        <c:axId val="-15981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5696"/>
        <c:crosses val="autoZero"/>
        <c:auto val="1"/>
        <c:lblAlgn val="ctr"/>
        <c:lblOffset val="100"/>
        <c:noMultiLvlLbl val="0"/>
      </c:catAx>
      <c:valAx>
        <c:axId val="-15981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4.0'!$H$1:$H$82</c:f>
              <c:numCache>
                <c:formatCode>General</c:formatCode>
                <c:ptCount val="82"/>
                <c:pt idx="3">
                  <c:v>985.06140017723828</c:v>
                </c:pt>
                <c:pt idx="5">
                  <c:v>990.25413291407085</c:v>
                </c:pt>
                <c:pt idx="7">
                  <c:v>1013.6832515886045</c:v>
                </c:pt>
                <c:pt idx="9">
                  <c:v>1007.5652085763772</c:v>
                </c:pt>
                <c:pt idx="11">
                  <c:v>1010.3480486834256</c:v>
                </c:pt>
                <c:pt idx="13">
                  <c:v>985.56771018629672</c:v>
                </c:pt>
                <c:pt idx="15">
                  <c:v>972.54302762817656</c:v>
                </c:pt>
                <c:pt idx="17">
                  <c:v>1014.9899125630656</c:v>
                </c:pt>
                <c:pt idx="19">
                  <c:v>1042.5221897335971</c:v>
                </c:pt>
                <c:pt idx="21">
                  <c:v>1085.235777662193</c:v>
                </c:pt>
                <c:pt idx="23">
                  <c:v>1109.5420877036993</c:v>
                </c:pt>
                <c:pt idx="25">
                  <c:v>1275.9507986574265</c:v>
                </c:pt>
                <c:pt idx="27">
                  <c:v>1301.1698066908539</c:v>
                </c:pt>
                <c:pt idx="29">
                  <c:v>1310.5676849345509</c:v>
                </c:pt>
                <c:pt idx="31">
                  <c:v>1357.2047162972658</c:v>
                </c:pt>
                <c:pt idx="33">
                  <c:v>1349.0973718111654</c:v>
                </c:pt>
                <c:pt idx="35">
                  <c:v>1410.1362600835976</c:v>
                </c:pt>
                <c:pt idx="37">
                  <c:v>1412.3058117427856</c:v>
                </c:pt>
                <c:pt idx="39">
                  <c:v>1450.5093579186484</c:v>
                </c:pt>
                <c:pt idx="41">
                  <c:v>1431.5455909825175</c:v>
                </c:pt>
                <c:pt idx="43">
                  <c:v>1408.6236700861255</c:v>
                </c:pt>
                <c:pt idx="45">
                  <c:v>1413.2228532564889</c:v>
                </c:pt>
                <c:pt idx="47">
                  <c:v>1496.3809017977319</c:v>
                </c:pt>
                <c:pt idx="49">
                  <c:v>1516.8725125544788</c:v>
                </c:pt>
                <c:pt idx="51">
                  <c:v>1501.8413801029142</c:v>
                </c:pt>
                <c:pt idx="53">
                  <c:v>1477.9924130607235</c:v>
                </c:pt>
                <c:pt idx="55">
                  <c:v>1465.7336979952495</c:v>
                </c:pt>
                <c:pt idx="57">
                  <c:v>1512.1941296547921</c:v>
                </c:pt>
                <c:pt idx="59">
                  <c:v>1512.5726229167904</c:v>
                </c:pt>
                <c:pt idx="61">
                  <c:v>1573.3799374571731</c:v>
                </c:pt>
                <c:pt idx="63">
                  <c:v>1619.9012023772216</c:v>
                </c:pt>
                <c:pt idx="65">
                  <c:v>1691.342917579824</c:v>
                </c:pt>
                <c:pt idx="67">
                  <c:v>1726.6658040649072</c:v>
                </c:pt>
                <c:pt idx="69">
                  <c:v>1727.9401275198975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154608"/>
        <c:axId val="-1598155152"/>
      </c:lineChart>
      <c:catAx>
        <c:axId val="-15981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5152"/>
        <c:crosses val="autoZero"/>
        <c:auto val="1"/>
        <c:lblAlgn val="ctr"/>
        <c:lblOffset val="100"/>
        <c:noMultiLvlLbl val="0"/>
      </c:catAx>
      <c:valAx>
        <c:axId val="-1598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1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stochcls rsi14'!$H$1:$H$82</c:f>
              <c:numCache>
                <c:formatCode>General</c:formatCode>
                <c:ptCount val="82"/>
                <c:pt idx="3">
                  <c:v>1003.8050785114541</c:v>
                </c:pt>
                <c:pt idx="5">
                  <c:v>1012.6243113221334</c:v>
                </c:pt>
                <c:pt idx="7">
                  <c:v>1036.582701773752</c:v>
                </c:pt>
                <c:pt idx="9">
                  <c:v>1026.6804562001071</c:v>
                </c:pt>
                <c:pt idx="11">
                  <c:v>1029.5160915776657</c:v>
                </c:pt>
                <c:pt idx="13">
                  <c:v>995.44424053133923</c:v>
                </c:pt>
                <c:pt idx="15">
                  <c:v>1010.3703384756684</c:v>
                </c:pt>
                <c:pt idx="17">
                  <c:v>1060.2639256210655</c:v>
                </c:pt>
                <c:pt idx="19">
                  <c:v>1060.7868413468611</c:v>
                </c:pt>
                <c:pt idx="21">
                  <c:v>1168.6410118260446</c:v>
                </c:pt>
                <c:pt idx="23">
                  <c:v>1205.1408066641966</c:v>
                </c:pt>
                <c:pt idx="25">
                  <c:v>1322.9835809193914</c:v>
                </c:pt>
                <c:pt idx="27">
                  <c:v>1318.5790566026656</c:v>
                </c:pt>
                <c:pt idx="29">
                  <c:v>1378.6712169284297</c:v>
                </c:pt>
                <c:pt idx="31">
                  <c:v>1458.7916353106398</c:v>
                </c:pt>
                <c:pt idx="33">
                  <c:v>1457.6544124054797</c:v>
                </c:pt>
                <c:pt idx="35">
                  <c:v>1541.1171532298013</c:v>
                </c:pt>
                <c:pt idx="37">
                  <c:v>1561.2945400330584</c:v>
                </c:pt>
                <c:pt idx="39">
                  <c:v>1564.4819937972247</c:v>
                </c:pt>
                <c:pt idx="41">
                  <c:v>1544.0281637380272</c:v>
                </c:pt>
                <c:pt idx="43">
                  <c:v>1518.5325773465574</c:v>
                </c:pt>
                <c:pt idx="45">
                  <c:v>1536.855285099665</c:v>
                </c:pt>
                <c:pt idx="47">
                  <c:v>1632.3338314881578</c:v>
                </c:pt>
                <c:pt idx="49">
                  <c:v>1801.4897604970893</c:v>
                </c:pt>
                <c:pt idx="51">
                  <c:v>1806.5247955265556</c:v>
                </c:pt>
                <c:pt idx="53">
                  <c:v>1791.0314439354199</c:v>
                </c:pt>
                <c:pt idx="55">
                  <c:v>1768.97385207053</c:v>
                </c:pt>
                <c:pt idx="57">
                  <c:v>1831.7989000892719</c:v>
                </c:pt>
                <c:pt idx="59">
                  <c:v>1842.344134415119</c:v>
                </c:pt>
                <c:pt idx="61">
                  <c:v>1935.492792126139</c:v>
                </c:pt>
                <c:pt idx="63">
                  <c:v>2018.2607315787877</c:v>
                </c:pt>
                <c:pt idx="65">
                  <c:v>2107.2711034326085</c:v>
                </c:pt>
                <c:pt idx="67">
                  <c:v>2165.2983853111159</c:v>
                </c:pt>
                <c:pt idx="69">
                  <c:v>2173.2909723081043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416416"/>
        <c:axId val="-1598420224"/>
      </c:lineChart>
      <c:catAx>
        <c:axId val="-15984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20224"/>
        <c:crosses val="autoZero"/>
        <c:auto val="1"/>
        <c:lblAlgn val="ctr"/>
        <c:lblOffset val="100"/>
        <c:noMultiLvlLbl val="0"/>
      </c:catAx>
      <c:valAx>
        <c:axId val="-15984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strsi9 atrstop'!$H$1:$H$82</c:f>
              <c:numCache>
                <c:formatCode>General</c:formatCode>
                <c:ptCount val="82"/>
                <c:pt idx="3">
                  <c:v>1003.8050785114541</c:v>
                </c:pt>
                <c:pt idx="5">
                  <c:v>1009.0966181978608</c:v>
                </c:pt>
                <c:pt idx="7">
                  <c:v>1032.9715444779008</c:v>
                </c:pt>
                <c:pt idx="9">
                  <c:v>1026.7370877779222</c:v>
                </c:pt>
                <c:pt idx="11">
                  <c:v>1044.5252362843817</c:v>
                </c:pt>
                <c:pt idx="13">
                  <c:v>1018.9066497412105</c:v>
                </c:pt>
                <c:pt idx="15">
                  <c:v>1005.4413793878134</c:v>
                </c:pt>
                <c:pt idx="17">
                  <c:v>1055.0915672167212</c:v>
                </c:pt>
                <c:pt idx="19">
                  <c:v>1055.6119319667798</c:v>
                </c:pt>
                <c:pt idx="21">
                  <c:v>1098.8618248885409</c:v>
                </c:pt>
                <c:pt idx="23">
                  <c:v>1133.1822284667435</c:v>
                </c:pt>
                <c:pt idx="25">
                  <c:v>1121.5385836952701</c:v>
                </c:pt>
                <c:pt idx="27">
                  <c:v>1143.7056536024882</c:v>
                </c:pt>
                <c:pt idx="29">
                  <c:v>1195.8282344652855</c:v>
                </c:pt>
                <c:pt idx="31">
                  <c:v>1209.604704742784</c:v>
                </c:pt>
                <c:pt idx="33">
                  <c:v>1208.6617392478315</c:v>
                </c:pt>
                <c:pt idx="35">
                  <c:v>1277.867595333186</c:v>
                </c:pt>
                <c:pt idx="37">
                  <c:v>1294.5983342652321</c:v>
                </c:pt>
                <c:pt idx="39">
                  <c:v>1297.2413156040061</c:v>
                </c:pt>
                <c:pt idx="41">
                  <c:v>1280.2813547221722</c:v>
                </c:pt>
                <c:pt idx="43">
                  <c:v>1259.7814781391805</c:v>
                </c:pt>
                <c:pt idx="45">
                  <c:v>1282.913596034382</c:v>
                </c:pt>
                <c:pt idx="47">
                  <c:v>1375.8994793239899</c:v>
                </c:pt>
                <c:pt idx="49">
                  <c:v>1518.4815603654456</c:v>
                </c:pt>
                <c:pt idx="51">
                  <c:v>1522.7256077176376</c:v>
                </c:pt>
                <c:pt idx="53">
                  <c:v>1509.6662114250344</c:v>
                </c:pt>
                <c:pt idx="55">
                  <c:v>1497.1447886042579</c:v>
                </c:pt>
                <c:pt idx="57">
                  <c:v>1544.6008805468298</c:v>
                </c:pt>
                <c:pt idx="59">
                  <c:v>1544.9874850272329</c:v>
                </c:pt>
                <c:pt idx="61">
                  <c:v>1623.1018327879453</c:v>
                </c:pt>
                <c:pt idx="63">
                  <c:v>1692.510923210908</c:v>
                </c:pt>
                <c:pt idx="65">
                  <c:v>1767.1549096317356</c:v>
                </c:pt>
                <c:pt idx="67">
                  <c:v>1804.0610932481241</c:v>
                </c:pt>
                <c:pt idx="69">
                  <c:v>1833.8435481569861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418048"/>
        <c:axId val="-1598419136"/>
      </c:lineChart>
      <c:catAx>
        <c:axId val="-15984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19136"/>
        <c:crosses val="autoZero"/>
        <c:auto val="1"/>
        <c:lblAlgn val="ctr"/>
        <c:lblOffset val="100"/>
        <c:noMultiLvlLbl val="0"/>
      </c:catAx>
      <c:valAx>
        <c:axId val="-15984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mabias'!$H$1:$H$82</c:f>
              <c:numCache>
                <c:formatCode>General</c:formatCode>
                <c:ptCount val="82"/>
                <c:pt idx="3">
                  <c:v>1127.8264412303927</c:v>
                </c:pt>
                <c:pt idx="5">
                  <c:v>1094.8431380056772</c:v>
                </c:pt>
                <c:pt idx="7">
                  <c:v>1151.8691734395063</c:v>
                </c:pt>
                <c:pt idx="9">
                  <c:v>1192.8588601111455</c:v>
                </c:pt>
                <c:pt idx="11">
                  <c:v>1185.7332455401895</c:v>
                </c:pt>
                <c:pt idx="13">
                  <c:v>1239.3808477130935</c:v>
                </c:pt>
                <c:pt idx="15">
                  <c:v>1241.2876852653471</c:v>
                </c:pt>
                <c:pt idx="17">
                  <c:v>1274.8651095082214</c:v>
                </c:pt>
                <c:pt idx="19">
                  <c:v>1258.197692176692</c:v>
                </c:pt>
                <c:pt idx="21">
                  <c:v>1332.2336197159418</c:v>
                </c:pt>
                <c:pt idx="23">
                  <c:v>1319.0321279434693</c:v>
                </c:pt>
                <c:pt idx="25">
                  <c:v>1298.0861384643681</c:v>
                </c:pt>
                <c:pt idx="27">
                  <c:v>1339.2325229725577</c:v>
                </c:pt>
                <c:pt idx="29">
                  <c:v>1339.5677249656444</c:v>
                </c:pt>
                <c:pt idx="31">
                  <c:v>1393.4200258509104</c:v>
                </c:pt>
                <c:pt idx="33">
                  <c:v>1434.6202856383056</c:v>
                </c:pt>
                <c:pt idx="35">
                  <c:v>1497.8906466455328</c:v>
                </c:pt>
                <c:pt idx="37">
                  <c:v>1529.1733751381307</c:v>
                </c:pt>
                <c:pt idx="39">
                  <c:v>1530.301944137469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422400"/>
        <c:axId val="-1598422944"/>
      </c:lineChart>
      <c:catAx>
        <c:axId val="-15984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22944"/>
        <c:crosses val="autoZero"/>
        <c:auto val="1"/>
        <c:lblAlgn val="ctr"/>
        <c:lblOffset val="100"/>
        <c:noMultiLvlLbl val="0"/>
      </c:catAx>
      <c:valAx>
        <c:axId val="-15984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2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4.0 OR'!$H$1:$H$82</c:f>
              <c:numCache>
                <c:formatCode>General</c:formatCode>
                <c:ptCount val="82"/>
                <c:pt idx="3">
                  <c:v>1092.9096585758887</c:v>
                </c:pt>
                <c:pt idx="5">
                  <c:v>1159.0268932363265</c:v>
                </c:pt>
                <c:pt idx="7">
                  <c:v>1141.4191926174694</c:v>
                </c:pt>
                <c:pt idx="9">
                  <c:v>1147.4361625311087</c:v>
                </c:pt>
                <c:pt idx="11">
                  <c:v>1174.5841613425671</c:v>
                </c:pt>
                <c:pt idx="13">
                  <c:v>1139.7545561160446</c:v>
                </c:pt>
                <c:pt idx="15">
                  <c:v>1142.9024959852986</c:v>
                </c:pt>
                <c:pt idx="17">
                  <c:v>1114.8710559714987</c:v>
                </c:pt>
                <c:pt idx="19">
                  <c:v>1100.1375765289547</c:v>
                </c:pt>
                <c:pt idx="21">
                  <c:v>1148.1533576274601</c:v>
                </c:pt>
                <c:pt idx="23">
                  <c:v>1172.2046762065411</c:v>
                </c:pt>
                <c:pt idx="25">
                  <c:v>1178.6082575723885</c:v>
                </c:pt>
                <c:pt idx="27">
                  <c:v>1205.0058555098124</c:v>
                </c:pt>
                <c:pt idx="29">
                  <c:v>1385.7321869661369</c:v>
                </c:pt>
                <c:pt idx="31">
                  <c:v>1345.2064258737746</c:v>
                </c:pt>
                <c:pt idx="33">
                  <c:v>1354.9223646682292</c:v>
                </c:pt>
                <c:pt idx="35">
                  <c:v>1363.9150591802454</c:v>
                </c:pt>
                <c:pt idx="37">
                  <c:v>1355.767630054946</c:v>
                </c:pt>
                <c:pt idx="39">
                  <c:v>1417.1083091070486</c:v>
                </c:pt>
                <c:pt idx="41">
                  <c:v>1419.288587545595</c:v>
                </c:pt>
                <c:pt idx="43">
                  <c:v>1457.6810211391828</c:v>
                </c:pt>
                <c:pt idx="45">
                  <c:v>1441.5521761635443</c:v>
                </c:pt>
                <c:pt idx="47">
                  <c:v>1418.4700297351069</c:v>
                </c:pt>
                <c:pt idx="49">
                  <c:v>1423.1013614576696</c:v>
                </c:pt>
                <c:pt idx="51">
                  <c:v>1495.6426138586121</c:v>
                </c:pt>
                <c:pt idx="53">
                  <c:v>1516.1241144161065</c:v>
                </c:pt>
                <c:pt idx="55">
                  <c:v>1501.1003980601276</c:v>
                </c:pt>
                <c:pt idx="57">
                  <c:v>1477.2631976775533</c:v>
                </c:pt>
                <c:pt idx="59">
                  <c:v>1465.0105308458351</c:v>
                </c:pt>
                <c:pt idx="61">
                  <c:v>1511.4480397480106</c:v>
                </c:pt>
                <c:pt idx="63">
                  <c:v>1511.8263462681105</c:v>
                </c:pt>
                <c:pt idx="65">
                  <c:v>1559.8858826576079</c:v>
                </c:pt>
                <c:pt idx="67">
                  <c:v>1567.5101446515839</c:v>
                </c:pt>
                <c:pt idx="69">
                  <c:v>1636.6412825055768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416960"/>
        <c:axId val="-1597149056"/>
      </c:lineChart>
      <c:catAx>
        <c:axId val="-15984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9056"/>
        <c:crosses val="autoZero"/>
        <c:auto val="1"/>
        <c:lblAlgn val="ctr"/>
        <c:lblOffset val="100"/>
        <c:noMultiLvlLbl val="0"/>
      </c:catAx>
      <c:valAx>
        <c:axId val="-1597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4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'TSLA 4.0'!$H$1:$H$82</c:f>
              <c:numCache>
                <c:formatCode>General</c:formatCode>
                <c:ptCount val="82"/>
                <c:pt idx="3">
                  <c:v>1063.5400907715577</c:v>
                </c:pt>
                <c:pt idx="5">
                  <c:v>1072.5173407929656</c:v>
                </c:pt>
                <c:pt idx="7">
                  <c:v>1018.7570730840456</c:v>
                </c:pt>
                <c:pt idx="9">
                  <c:v>1130.8899335679664</c:v>
                </c:pt>
                <c:pt idx="11">
                  <c:v>1218.1601235491871</c:v>
                </c:pt>
                <c:pt idx="13">
                  <c:v>1221.0882523015296</c:v>
                </c:pt>
                <c:pt idx="15">
                  <c:v>1378.8012415530613</c:v>
                </c:pt>
                <c:pt idx="17">
                  <c:v>1388.9645740343656</c:v>
                </c:pt>
                <c:pt idx="19">
                  <c:v>1547.4658821226815</c:v>
                </c:pt>
                <c:pt idx="21">
                  <c:v>1548.2528759090424</c:v>
                </c:pt>
                <c:pt idx="23">
                  <c:v>1462.949687153724</c:v>
                </c:pt>
                <c:pt idx="25">
                  <c:v>1331.1020258142194</c:v>
                </c:pt>
                <c:pt idx="27">
                  <c:v>1305.6396161823141</c:v>
                </c:pt>
                <c:pt idx="29">
                  <c:v>1300.539746022569</c:v>
                </c:pt>
                <c:pt idx="31">
                  <c:v>1393.2308972340504</c:v>
                </c:pt>
                <c:pt idx="33">
                  <c:v>1627.6842294103649</c:v>
                </c:pt>
                <c:pt idx="35">
                  <c:v>1448.7148621791293</c:v>
                </c:pt>
                <c:pt idx="37">
                  <c:v>1607.2358388055031</c:v>
                </c:pt>
                <c:pt idx="39">
                  <c:v>1413.8057961070338</c:v>
                </c:pt>
                <c:pt idx="41">
                  <c:v>1488.6313942344257</c:v>
                </c:pt>
                <c:pt idx="43">
                  <c:v>1622.6098535991759</c:v>
                </c:pt>
                <c:pt idx="45">
                  <c:v>1947.5663064844291</c:v>
                </c:pt>
                <c:pt idx="47">
                  <c:v>1951.8010668812199</c:v>
                </c:pt>
                <c:pt idx="49">
                  <c:v>1948.724295718042</c:v>
                </c:pt>
                <c:pt idx="51">
                  <c:v>1873.6213309743455</c:v>
                </c:pt>
                <c:pt idx="53">
                  <c:v>1802.2797054359</c:v>
                </c:pt>
                <c:pt idx="55">
                  <c:v>1769.4230338423974</c:v>
                </c:pt>
                <c:pt idx="57">
                  <c:v>2162.8756069225174</c:v>
                </c:pt>
                <c:pt idx="59">
                  <c:v>2297.9480184688832</c:v>
                </c:pt>
                <c:pt idx="61">
                  <c:v>2502.23142752589</c:v>
                </c:pt>
                <c:pt idx="63">
                  <c:v>2440.1380394088274</c:v>
                </c:pt>
                <c:pt idx="65">
                  <c:v>2266.7221111781046</c:v>
                </c:pt>
                <c:pt idx="67">
                  <c:v>2147.0515189843245</c:v>
                </c:pt>
                <c:pt idx="69">
                  <c:v>2732.4640094731467</c:v>
                </c:pt>
                <c:pt idx="71">
                  <c:v>2854.0262177472591</c:v>
                </c:pt>
                <c:pt idx="73">
                  <c:v>3249.1602280115435</c:v>
                </c:pt>
                <c:pt idx="75">
                  <c:v>3798.8830125345767</c:v>
                </c:pt>
                <c:pt idx="77">
                  <c:v>3567.9036006199494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148512"/>
        <c:axId val="-1597141984"/>
      </c:lineChart>
      <c:catAx>
        <c:axId val="-15971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1984"/>
        <c:crosses val="autoZero"/>
        <c:auto val="1"/>
        <c:lblAlgn val="ctr"/>
        <c:lblOffset val="100"/>
        <c:noMultiLvlLbl val="0"/>
      </c:catAx>
      <c:valAx>
        <c:axId val="-1597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'TSLA 3.5'!$H$1:$H$82</c:f>
              <c:numCache>
                <c:formatCode>General</c:formatCode>
                <c:ptCount val="82"/>
                <c:pt idx="3">
                  <c:v>1063.5400907715577</c:v>
                </c:pt>
                <c:pt idx="5">
                  <c:v>1087.3033996517559</c:v>
                </c:pt>
                <c:pt idx="7">
                  <c:v>1129.6521201834694</c:v>
                </c:pt>
                <c:pt idx="9">
                  <c:v>1265.6477810576043</c:v>
                </c:pt>
                <c:pt idx="11">
                  <c:v>1385.0194906813949</c:v>
                </c:pt>
                <c:pt idx="13">
                  <c:v>1402.9972447549487</c:v>
                </c:pt>
                <c:pt idx="15">
                  <c:v>1507.3765656126227</c:v>
                </c:pt>
                <c:pt idx="17">
                  <c:v>1509.7561329125795</c:v>
                </c:pt>
                <c:pt idx="19">
                  <c:v>1691.2300911720927</c:v>
                </c:pt>
                <c:pt idx="21">
                  <c:v>1729.1577792513851</c:v>
                </c:pt>
                <c:pt idx="23">
                  <c:v>1638.4436569759951</c:v>
                </c:pt>
                <c:pt idx="25">
                  <c:v>1520.0991630111084</c:v>
                </c:pt>
                <c:pt idx="27">
                  <c:v>1517.6067885841348</c:v>
                </c:pt>
                <c:pt idx="29">
                  <c:v>1511.6789678597934</c:v>
                </c:pt>
                <c:pt idx="31">
                  <c:v>1411.8230156428397</c:v>
                </c:pt>
                <c:pt idx="33">
                  <c:v>1649.405035333773</c:v>
                </c:pt>
                <c:pt idx="35">
                  <c:v>1517.9707502684882</c:v>
                </c:pt>
                <c:pt idx="37">
                  <c:v>1712.0444121894791</c:v>
                </c:pt>
                <c:pt idx="39">
                  <c:v>1506.0007092332251</c:v>
                </c:pt>
                <c:pt idx="41">
                  <c:v>1585.7057183362726</c:v>
                </c:pt>
                <c:pt idx="43">
                  <c:v>1734.5124782064865</c:v>
                </c:pt>
                <c:pt idx="45">
                  <c:v>2081.8794198979567</c:v>
                </c:pt>
                <c:pt idx="47">
                  <c:v>2121.4889979021027</c:v>
                </c:pt>
                <c:pt idx="49">
                  <c:v>2164.9644174376917</c:v>
                </c:pt>
                <c:pt idx="51">
                  <c:v>2129.8331490005698</c:v>
                </c:pt>
                <c:pt idx="53">
                  <c:v>2048.735780784576</c:v>
                </c:pt>
                <c:pt idx="55">
                  <c:v>2029.0234296249537</c:v>
                </c:pt>
                <c:pt idx="57">
                  <c:v>2498.2909629082578</c:v>
                </c:pt>
                <c:pt idx="59">
                  <c:v>2692.9526673222904</c:v>
                </c:pt>
                <c:pt idx="61">
                  <c:v>2942.2088625406391</c:v>
                </c:pt>
                <c:pt idx="63">
                  <c:v>2904.8810554354059</c:v>
                </c:pt>
                <c:pt idx="65">
                  <c:v>2698.4367328223229</c:v>
                </c:pt>
                <c:pt idx="67">
                  <c:v>2568.3024673174114</c:v>
                </c:pt>
                <c:pt idx="69">
                  <c:v>3289.2068505614152</c:v>
                </c:pt>
                <c:pt idx="71">
                  <c:v>3572.3668561439517</c:v>
                </c:pt>
                <c:pt idx="73">
                  <c:v>3379.0194541775186</c:v>
                </c:pt>
                <c:pt idx="75">
                  <c:v>3965.5786391174852</c:v>
                </c:pt>
                <c:pt idx="77">
                  <c:v>3724.4638116952424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147968"/>
        <c:axId val="-1597143616"/>
      </c:lineChart>
      <c:catAx>
        <c:axId val="-15971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3616"/>
        <c:crosses val="autoZero"/>
        <c:auto val="1"/>
        <c:lblAlgn val="ctr"/>
        <c:lblOffset val="100"/>
        <c:noMultiLvlLbl val="0"/>
      </c:catAx>
      <c:valAx>
        <c:axId val="-15971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'AAPL 3.5'!$H$1:$H$82</c:f>
              <c:numCache>
                <c:formatCode>General</c:formatCode>
                <c:ptCount val="82"/>
                <c:pt idx="3">
                  <c:v>1121.1998104137037</c:v>
                </c:pt>
                <c:pt idx="5">
                  <c:v>1118.1939127986543</c:v>
                </c:pt>
                <c:pt idx="7">
                  <c:v>1109.7898863974608</c:v>
                </c:pt>
                <c:pt idx="9">
                  <c:v>1130.7774028226459</c:v>
                </c:pt>
                <c:pt idx="11">
                  <c:v>1109.3495689846422</c:v>
                </c:pt>
                <c:pt idx="13">
                  <c:v>1102.5962233942323</c:v>
                </c:pt>
                <c:pt idx="15">
                  <c:v>1119.1811522296439</c:v>
                </c:pt>
                <c:pt idx="17">
                  <c:v>1101.3486849616975</c:v>
                </c:pt>
                <c:pt idx="19">
                  <c:v>1137.0574240574479</c:v>
                </c:pt>
                <c:pt idx="21">
                  <c:v>1236.7522140537158</c:v>
                </c:pt>
                <c:pt idx="23">
                  <c:v>1217.5031523563832</c:v>
                </c:pt>
                <c:pt idx="25">
                  <c:v>1171.2527051225138</c:v>
                </c:pt>
                <c:pt idx="27">
                  <c:v>1089.3362142093094</c:v>
                </c:pt>
                <c:pt idx="29">
                  <c:v>1062.4721891979827</c:v>
                </c:pt>
                <c:pt idx="31">
                  <c:v>1174.4218436409703</c:v>
                </c:pt>
                <c:pt idx="33">
                  <c:v>1172.071746568583</c:v>
                </c:pt>
                <c:pt idx="35">
                  <c:v>1340.6305596202526</c:v>
                </c:pt>
                <c:pt idx="37">
                  <c:v>1402.3660633196275</c:v>
                </c:pt>
                <c:pt idx="39">
                  <c:v>1382.0726650475551</c:v>
                </c:pt>
                <c:pt idx="41">
                  <c:v>1333.4856053185019</c:v>
                </c:pt>
                <c:pt idx="43">
                  <c:v>1381.1700121042788</c:v>
                </c:pt>
                <c:pt idx="45">
                  <c:v>1519.1877848506383</c:v>
                </c:pt>
                <c:pt idx="47">
                  <c:v>1496.7275939066496</c:v>
                </c:pt>
                <c:pt idx="49">
                  <c:v>1574.7172594624162</c:v>
                </c:pt>
                <c:pt idx="51">
                  <c:v>1538.737428705467</c:v>
                </c:pt>
                <c:pt idx="53">
                  <c:v>1534.8917868967665</c:v>
                </c:pt>
                <c:pt idx="55">
                  <c:v>1600.9642388874561</c:v>
                </c:pt>
                <c:pt idx="57">
                  <c:v>1700.9866165536525</c:v>
                </c:pt>
                <c:pt idx="59">
                  <c:v>1668.8379373521111</c:v>
                </c:pt>
                <c:pt idx="61">
                  <c:v>1660.4712622259506</c:v>
                </c:pt>
                <c:pt idx="63">
                  <c:v>1807.3042439791302</c:v>
                </c:pt>
                <c:pt idx="65">
                  <c:v>1818.8370385932519</c:v>
                </c:pt>
                <c:pt idx="67">
                  <c:v>1791.537420753202</c:v>
                </c:pt>
                <c:pt idx="69">
                  <c:v>1842.5594126765823</c:v>
                </c:pt>
                <c:pt idx="71">
                  <c:v>1923.9785103276893</c:v>
                </c:pt>
                <c:pt idx="73">
                  <c:v>1958.9620580032013</c:v>
                </c:pt>
                <c:pt idx="75">
                  <c:v>1925.9551151556325</c:v>
                </c:pt>
                <c:pt idx="77">
                  <c:v>1987.6881790221271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146880"/>
        <c:axId val="-1597145792"/>
      </c:lineChart>
      <c:catAx>
        <c:axId val="-15971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5792"/>
        <c:crosses val="autoZero"/>
        <c:auto val="1"/>
        <c:lblAlgn val="ctr"/>
        <c:lblOffset val="100"/>
        <c:noMultiLvlLbl val="0"/>
      </c:catAx>
      <c:valAx>
        <c:axId val="-1597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14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no1minlookback'!$H$2:$H$3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no1minlookback'!$H$4:$H$76</c:f>
              <c:numCache>
                <c:formatCode>General</c:formatCode>
                <c:ptCount val="73"/>
                <c:pt idx="0">
                  <c:v>1022.85656237302</c:v>
                </c:pt>
                <c:pt idx="2">
                  <c:v>1031.8431777514515</c:v>
                </c:pt>
                <c:pt idx="4">
                  <c:v>1064.5671244911148</c:v>
                </c:pt>
                <c:pt idx="6">
                  <c:v>1064.0316414175034</c:v>
                </c:pt>
                <c:pt idx="8">
                  <c:v>1088.9040663645494</c:v>
                </c:pt>
                <c:pt idx="10">
                  <c:v>1066.8954447255901</c:v>
                </c:pt>
                <c:pt idx="12">
                  <c:v>1082.892911239468</c:v>
                </c:pt>
                <c:pt idx="14">
                  <c:v>1069.8965717621609</c:v>
                </c:pt>
                <c:pt idx="16">
                  <c:v>1066.198072538805</c:v>
                </c:pt>
                <c:pt idx="18">
                  <c:v>1136.77734419481</c:v>
                </c:pt>
                <c:pt idx="20">
                  <c:v>1129.365685899744</c:v>
                </c:pt>
                <c:pt idx="22">
                  <c:v>1118.3273264816476</c:v>
                </c:pt>
                <c:pt idx="24">
                  <c:v>1162.6095460327556</c:v>
                </c:pt>
                <c:pt idx="26">
                  <c:v>1211.9810899746935</c:v>
                </c:pt>
                <c:pt idx="28">
                  <c:v>1225.9436482934411</c:v>
                </c:pt>
                <c:pt idx="30">
                  <c:v>1234.2264055773401</c:v>
                </c:pt>
                <c:pt idx="32">
                  <c:v>1404.3658353593223</c:v>
                </c:pt>
                <c:pt idx="34">
                  <c:v>1422.752777983339</c:v>
                </c:pt>
                <c:pt idx="36">
                  <c:v>1408.9720363531987</c:v>
                </c:pt>
                <c:pt idx="38">
                  <c:v>1421.727403578645</c:v>
                </c:pt>
                <c:pt idx="40">
                  <c:v>1425.2904515551347</c:v>
                </c:pt>
                <c:pt idx="42">
                  <c:v>1457.8943154830201</c:v>
                </c:pt>
                <c:pt idx="44">
                  <c:v>1600.3691764320401</c:v>
                </c:pt>
                <c:pt idx="46">
                  <c:v>1774.8119555017008</c:v>
                </c:pt>
                <c:pt idx="48">
                  <c:v>1775.2631941764441</c:v>
                </c:pt>
                <c:pt idx="50">
                  <c:v>1761.8291572918474</c:v>
                </c:pt>
                <c:pt idx="52">
                  <c:v>1774.696025145852</c:v>
                </c:pt>
                <c:pt idx="54">
                  <c:v>1832.2999534376395</c:v>
                </c:pt>
                <c:pt idx="56">
                  <c:v>1852.4789632619998</c:v>
                </c:pt>
                <c:pt idx="58">
                  <c:v>1898.5170109597482</c:v>
                </c:pt>
                <c:pt idx="60">
                  <c:v>1994.5057613288968</c:v>
                </c:pt>
                <c:pt idx="62">
                  <c:v>2094.0018182837312</c:v>
                </c:pt>
                <c:pt idx="64">
                  <c:v>2263.1175111956668</c:v>
                </c:pt>
                <c:pt idx="66">
                  <c:v>2310.4130115156886</c:v>
                </c:pt>
                <c:pt idx="68">
                  <c:v>2361.6479926753304</c:v>
                </c:pt>
                <c:pt idx="70">
                  <c:v>2461.4547335633497</c:v>
                </c:pt>
                <c:pt idx="72">
                  <c:v>2474.174177792991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5083296"/>
        <c:axId val="-905082752"/>
      </c:lineChart>
      <c:catAx>
        <c:axId val="-9050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082752"/>
        <c:crosses val="autoZero"/>
        <c:auto val="1"/>
        <c:lblAlgn val="ctr"/>
        <c:lblOffset val="100"/>
        <c:noMultiLvlLbl val="0"/>
      </c:catAx>
      <c:valAx>
        <c:axId val="-9050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508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'AAPL 4.0'!$H$1:$H$82</c:f>
              <c:numCache>
                <c:formatCode>General</c:formatCode>
                <c:ptCount val="82"/>
                <c:pt idx="3">
                  <c:v>1117.7744686611602</c:v>
                </c:pt>
                <c:pt idx="5">
                  <c:v>1138.7514694135145</c:v>
                </c:pt>
                <c:pt idx="7">
                  <c:v>1130.9704549317007</c:v>
                </c:pt>
                <c:pt idx="9">
                  <c:v>1150.0669437695317</c:v>
                </c:pt>
                <c:pt idx="11">
                  <c:v>1122.0620668920258</c:v>
                </c:pt>
                <c:pt idx="13">
                  <c:v>1138.9397952330789</c:v>
                </c:pt>
                <c:pt idx="15">
                  <c:v>1112.9204021955643</c:v>
                </c:pt>
                <c:pt idx="17">
                  <c:v>1245.4017567374958</c:v>
                </c:pt>
                <c:pt idx="19">
                  <c:v>1346.1963954428968</c:v>
                </c:pt>
                <c:pt idx="21">
                  <c:v>1293.8152127408391</c:v>
                </c:pt>
                <c:pt idx="23">
                  <c:v>1240.4462882317889</c:v>
                </c:pt>
                <c:pt idx="25">
                  <c:v>1153.6904526603109</c:v>
                </c:pt>
                <c:pt idx="27">
                  <c:v>1125.2393934085158</c:v>
                </c:pt>
                <c:pt idx="29">
                  <c:v>1310.8412806360716</c:v>
                </c:pt>
                <c:pt idx="31">
                  <c:v>1285.5287242780687</c:v>
                </c:pt>
                <c:pt idx="33">
                  <c:v>1494.4808848128991</c:v>
                </c:pt>
                <c:pt idx="35">
                  <c:v>1492.5229640938978</c:v>
                </c:pt>
                <c:pt idx="37">
                  <c:v>1471.9052938886794</c:v>
                </c:pt>
                <c:pt idx="39">
                  <c:v>1420.1601489058589</c:v>
                </c:pt>
                <c:pt idx="41">
                  <c:v>1451.1516083119527</c:v>
                </c:pt>
                <c:pt idx="43">
                  <c:v>1586.6846760335948</c:v>
                </c:pt>
                <c:pt idx="45">
                  <c:v>1562.2066711323907</c:v>
                </c:pt>
                <c:pt idx="47">
                  <c:v>1645.6288893039059</c:v>
                </c:pt>
                <c:pt idx="49">
                  <c:v>1660.2511312753786</c:v>
                </c:pt>
                <c:pt idx="51">
                  <c:v>1650.9151361604277</c:v>
                </c:pt>
                <c:pt idx="53">
                  <c:v>1719.9221323066322</c:v>
                </c:pt>
                <c:pt idx="55">
                  <c:v>1811.0093645831298</c:v>
                </c:pt>
                <c:pt idx="57">
                  <c:v>1769.9511511408539</c:v>
                </c:pt>
                <c:pt idx="59">
                  <c:v>1761.0775475755697</c:v>
                </c:pt>
                <c:pt idx="61">
                  <c:v>1902.2304971130259</c:v>
                </c:pt>
                <c:pt idx="63">
                  <c:v>1928.935283620898</c:v>
                </c:pt>
                <c:pt idx="65">
                  <c:v>1899.9831592888759</c:v>
                </c:pt>
                <c:pt idx="67">
                  <c:v>1947.0357387660617</c:v>
                </c:pt>
                <c:pt idx="69">
                  <c:v>2024.7068588223985</c:v>
                </c:pt>
                <c:pt idx="71">
                  <c:v>2050.4774170594228</c:v>
                </c:pt>
                <c:pt idx="73">
                  <c:v>1996.2385049813813</c:v>
                </c:pt>
                <c:pt idx="75">
                  <c:v>2045.7370103967039</c:v>
                </c:pt>
                <c:pt idx="77">
                  <c:v>2355.6399013121486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887344"/>
        <c:axId val="-1597885712"/>
      </c:lineChart>
      <c:catAx>
        <c:axId val="-15978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5712"/>
        <c:crosses val="autoZero"/>
        <c:auto val="1"/>
        <c:lblAlgn val="ctr"/>
        <c:lblOffset val="100"/>
        <c:noMultiLvlLbl val="0"/>
      </c:catAx>
      <c:valAx>
        <c:axId val="-15978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3.9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'3.9'!$H$1:$H$82</c:f>
              <c:numCache>
                <c:formatCode>General</c:formatCode>
                <c:ptCount val="82"/>
                <c:pt idx="3">
                  <c:v>985.80571257813097</c:v>
                </c:pt>
                <c:pt idx="5">
                  <c:v>1077.3965847559259</c:v>
                </c:pt>
                <c:pt idx="7">
                  <c:v>1066.2069654902803</c:v>
                </c:pt>
                <c:pt idx="9">
                  <c:v>1071.827455556122</c:v>
                </c:pt>
                <c:pt idx="11">
                  <c:v>1097.1865748166997</c:v>
                </c:pt>
                <c:pt idx="13">
                  <c:v>1090.5645509777469</c:v>
                </c:pt>
                <c:pt idx="15">
                  <c:v>1093.5766307378988</c:v>
                </c:pt>
                <c:pt idx="17">
                  <c:v>1066.7549833684129</c:v>
                </c:pt>
                <c:pt idx="19">
                  <c:v>1052.657377610773</c:v>
                </c:pt>
                <c:pt idx="21">
                  <c:v>1098.6008734911316</c:v>
                </c:pt>
                <c:pt idx="23">
                  <c:v>1128.4011536460011</c:v>
                </c:pt>
                <c:pt idx="25">
                  <c:v>1174.6333224857874</c:v>
                </c:pt>
                <c:pt idx="27">
                  <c:v>1200.941892760653</c:v>
                </c:pt>
                <c:pt idx="29">
                  <c:v>1381.0587125905631</c:v>
                </c:pt>
                <c:pt idx="31">
                  <c:v>1408.3551654037153</c:v>
                </c:pt>
                <c:pt idx="33">
                  <c:v>1418.5272046719847</c:v>
                </c:pt>
                <c:pt idx="35">
                  <c:v>1469.0060151093528</c:v>
                </c:pt>
                <c:pt idx="37">
                  <c:v>1467.8608294311771</c:v>
                </c:pt>
                <c:pt idx="39">
                  <c:v>1542.5277104047732</c:v>
                </c:pt>
                <c:pt idx="41">
                  <c:v>1544.9009516639221</c:v>
                </c:pt>
                <c:pt idx="43">
                  <c:v>1586.691259650544</c:v>
                </c:pt>
                <c:pt idx="45">
                  <c:v>1565.9470685956273</c:v>
                </c:pt>
                <c:pt idx="47">
                  <c:v>1540.8731100291729</c:v>
                </c:pt>
                <c:pt idx="49">
                  <c:v>1545.9040901453018</c:v>
                </c:pt>
                <c:pt idx="51">
                  <c:v>1636.869479695988</c:v>
                </c:pt>
                <c:pt idx="53">
                  <c:v>1659.2849570635701</c:v>
                </c:pt>
                <c:pt idx="55">
                  <c:v>1642.8426181339066</c:v>
                </c:pt>
                <c:pt idx="57">
                  <c:v>1616.7545771633636</c:v>
                </c:pt>
                <c:pt idx="59">
                  <c:v>1603.3449456137648</c:v>
                </c:pt>
                <c:pt idx="61">
                  <c:v>1654.1673415061753</c:v>
                </c:pt>
                <c:pt idx="63">
                  <c:v>1654.5813698248282</c:v>
                </c:pt>
                <c:pt idx="65">
                  <c:v>1722.3218392647054</c:v>
                </c:pt>
                <c:pt idx="67">
                  <c:v>1773.2469773413434</c:v>
                </c:pt>
                <c:pt idx="69">
                  <c:v>1851.451626707111</c:v>
                </c:pt>
                <c:pt idx="71">
                  <c:v>1890.1183068717569</c:v>
                </c:pt>
                <c:pt idx="73">
                  <c:v>1891.5132624476898</c:v>
                </c:pt>
                <c:pt idx="75">
                  <c:v>1920.815253087555</c:v>
                </c:pt>
                <c:pt idx="77">
                  <c:v>1938.3137547160766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886256"/>
        <c:axId val="-1597885168"/>
      </c:lineChart>
      <c:catAx>
        <c:axId val="-15978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5168"/>
        <c:crosses val="autoZero"/>
        <c:auto val="1"/>
        <c:lblAlgn val="ctr"/>
        <c:lblOffset val="100"/>
        <c:noMultiLvlLbl val="0"/>
      </c:catAx>
      <c:valAx>
        <c:axId val="-15978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'3.5'!$H$1:$H$82</c:f>
              <c:numCache>
                <c:formatCode>General</c:formatCode>
                <c:ptCount val="82"/>
                <c:pt idx="3">
                  <c:v>987.2998480962226</c:v>
                </c:pt>
                <c:pt idx="5">
                  <c:v>1081.2881480383928</c:v>
                </c:pt>
                <c:pt idx="7">
                  <c:v>1072.2475062979724</c:v>
                </c:pt>
                <c:pt idx="9">
                  <c:v>1079.5147911512604</c:v>
                </c:pt>
                <c:pt idx="11">
                  <c:v>1105.0557904888437</c:v>
                </c:pt>
                <c:pt idx="13">
                  <c:v>1097.2778155425904</c:v>
                </c:pt>
                <c:pt idx="15">
                  <c:v>1100.3084369730195</c:v>
                </c:pt>
                <c:pt idx="17">
                  <c:v>1079.7086230945586</c:v>
                </c:pt>
                <c:pt idx="19">
                  <c:v>1065.4398296613672</c:v>
                </c:pt>
                <c:pt idx="21">
                  <c:v>1119.1465263378311</c:v>
                </c:pt>
                <c:pt idx="23">
                  <c:v>1150.3320554057377</c:v>
                </c:pt>
                <c:pt idx="25">
                  <c:v>1212.108670598707</c:v>
                </c:pt>
                <c:pt idx="27">
                  <c:v>1239.2565860637103</c:v>
                </c:pt>
                <c:pt idx="29">
                  <c:v>1221.5609035631765</c:v>
                </c:pt>
                <c:pt idx="31">
                  <c:v>1245.7049021191519</c:v>
                </c:pt>
                <c:pt idx="33">
                  <c:v>1271.1235112904012</c:v>
                </c:pt>
                <c:pt idx="35">
                  <c:v>1324.4924101541333</c:v>
                </c:pt>
                <c:pt idx="37">
                  <c:v>1304.2155342105202</c:v>
                </c:pt>
                <c:pt idx="39">
                  <c:v>1374.5586945894527</c:v>
                </c:pt>
                <c:pt idx="41">
                  <c:v>1349.9338523359695</c:v>
                </c:pt>
                <c:pt idx="43">
                  <c:v>1323.0633270253459</c:v>
                </c:pt>
                <c:pt idx="45">
                  <c:v>1305.7657725914655</c:v>
                </c:pt>
                <c:pt idx="47">
                  <c:v>1287.7980174019403</c:v>
                </c:pt>
                <c:pt idx="49">
                  <c:v>1293.9442526017988</c:v>
                </c:pt>
                <c:pt idx="51">
                  <c:v>1370.0836093349394</c:v>
                </c:pt>
                <c:pt idx="53">
                  <c:v>1388.8456905623605</c:v>
                </c:pt>
                <c:pt idx="55">
                  <c:v>1375.0832132566893</c:v>
                </c:pt>
                <c:pt idx="57">
                  <c:v>1350.4792697720941</c:v>
                </c:pt>
                <c:pt idx="59">
                  <c:v>1368.1632671602601</c:v>
                </c:pt>
                <c:pt idx="61">
                  <c:v>1411.5309376040366</c:v>
                </c:pt>
                <c:pt idx="63">
                  <c:v>1413.6507247603513</c:v>
                </c:pt>
                <c:pt idx="65">
                  <c:v>1428.7287307543229</c:v>
                </c:pt>
                <c:pt idx="67">
                  <c:v>1487.2225326842843</c:v>
                </c:pt>
                <c:pt idx="69">
                  <c:v>1531.1963191747163</c:v>
                </c:pt>
                <c:pt idx="71">
                  <c:v>1598.725926037913</c:v>
                </c:pt>
                <c:pt idx="73">
                  <c:v>1577.1162121199779</c:v>
                </c:pt>
                <c:pt idx="75">
                  <c:v>1578.2801641572619</c:v>
                </c:pt>
                <c:pt idx="77">
                  <c:v>1623.3572290451718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884624"/>
        <c:axId val="-1597888432"/>
      </c:lineChart>
      <c:catAx>
        <c:axId val="-159788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8432"/>
        <c:crosses val="autoZero"/>
        <c:auto val="1"/>
        <c:lblAlgn val="ctr"/>
        <c:lblOffset val="100"/>
        <c:noMultiLvlLbl val="0"/>
      </c:catAx>
      <c:valAx>
        <c:axId val="-1597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2.4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733516744141906E-2"/>
          <c:y val="0.20234475251285916"/>
          <c:w val="0.8707915573053368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'2.4'!$H$1:$H$82</c:f>
              <c:numCache>
                <c:formatCode>General</c:formatCode>
                <c:ptCount val="82"/>
                <c:pt idx="3">
                  <c:v>987.2998480962226</c:v>
                </c:pt>
                <c:pt idx="5">
                  <c:v>1085.5572025930762</c:v>
                </c:pt>
                <c:pt idx="7">
                  <c:v>1066.5967046867549</c:v>
                </c:pt>
                <c:pt idx="9">
                  <c:v>1077.038573171526</c:v>
                </c:pt>
                <c:pt idx="11">
                  <c:v>1097.6320449338875</c:v>
                </c:pt>
                <c:pt idx="13">
                  <c:v>1095.4235852976924</c:v>
                </c:pt>
                <c:pt idx="15">
                  <c:v>1089.097539534305</c:v>
                </c:pt>
                <c:pt idx="17">
                  <c:v>1104.8092551966408</c:v>
                </c:pt>
                <c:pt idx="19">
                  <c:v>1101.1591280446748</c:v>
                </c:pt>
                <c:pt idx="21">
                  <c:v>1101.7087046314259</c:v>
                </c:pt>
                <c:pt idx="23">
                  <c:v>1137.5702032039617</c:v>
                </c:pt>
                <c:pt idx="25">
                  <c:v>1161.0509241176239</c:v>
                </c:pt>
                <c:pt idx="27">
                  <c:v>1164.8420631961985</c:v>
                </c:pt>
                <c:pt idx="29">
                  <c:v>1155.4983322102416</c:v>
                </c:pt>
                <c:pt idx="31">
                  <c:v>1188.449805562245</c:v>
                </c:pt>
                <c:pt idx="33">
                  <c:v>1185.9931887350795</c:v>
                </c:pt>
                <c:pt idx="35">
                  <c:v>1201.4334431450166</c:v>
                </c:pt>
                <c:pt idx="37">
                  <c:v>1192.0740551173999</c:v>
                </c:pt>
                <c:pt idx="39">
                  <c:v>1256.3688394096657</c:v>
                </c:pt>
                <c:pt idx="41">
                  <c:v>1241.2477578874893</c:v>
                </c:pt>
                <c:pt idx="43">
                  <c:v>1252.0021597447269</c:v>
                </c:pt>
                <c:pt idx="45">
                  <c:v>1236.8927657517293</c:v>
                </c:pt>
                <c:pt idx="47">
                  <c:v>1257.6819224397277</c:v>
                </c:pt>
                <c:pt idx="49">
                  <c:v>1262.4227635013699</c:v>
                </c:pt>
                <c:pt idx="51">
                  <c:v>1344.9965685236825</c:v>
                </c:pt>
                <c:pt idx="53">
                  <c:v>1432.7636714632108</c:v>
                </c:pt>
                <c:pt idx="55">
                  <c:v>1430.9330378912082</c:v>
                </c:pt>
                <c:pt idx="57">
                  <c:v>1422.9343269036831</c:v>
                </c:pt>
                <c:pt idx="59">
                  <c:v>1444.0344388186629</c:v>
                </c:pt>
                <c:pt idx="61">
                  <c:v>1424.7384134909305</c:v>
                </c:pt>
                <c:pt idx="63">
                  <c:v>1422.5775362207216</c:v>
                </c:pt>
                <c:pt idx="65">
                  <c:v>1428.6322701138033</c:v>
                </c:pt>
                <c:pt idx="67">
                  <c:v>1419.0667223659868</c:v>
                </c:pt>
                <c:pt idx="69">
                  <c:v>1432.0163274386307</c:v>
                </c:pt>
                <c:pt idx="71">
                  <c:v>1404.4251636252443</c:v>
                </c:pt>
                <c:pt idx="73">
                  <c:v>1436.3587447643727</c:v>
                </c:pt>
                <c:pt idx="75">
                  <c:v>1461.7885248428202</c:v>
                </c:pt>
                <c:pt idx="77">
                  <c:v>1467.1843040274643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890608"/>
        <c:axId val="-1595639632"/>
      </c:lineChart>
      <c:catAx>
        <c:axId val="-15978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39632"/>
        <c:crosses val="autoZero"/>
        <c:auto val="1"/>
        <c:lblAlgn val="ctr"/>
        <c:lblOffset val="100"/>
        <c:noMultiLvlLbl val="0"/>
      </c:catAx>
      <c:valAx>
        <c:axId val="-15956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8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TSLA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'TSLA 3.5'!$H$1:$H$82</c:f>
              <c:numCache>
                <c:formatCode>General</c:formatCode>
                <c:ptCount val="82"/>
                <c:pt idx="3">
                  <c:v>1063.5400907715577</c:v>
                </c:pt>
                <c:pt idx="5">
                  <c:v>1087.3033996517559</c:v>
                </c:pt>
                <c:pt idx="7">
                  <c:v>1129.6521201834694</c:v>
                </c:pt>
                <c:pt idx="9">
                  <c:v>1265.6477810576043</c:v>
                </c:pt>
                <c:pt idx="11">
                  <c:v>1385.0194906813949</c:v>
                </c:pt>
                <c:pt idx="13">
                  <c:v>1402.9972447549487</c:v>
                </c:pt>
                <c:pt idx="15">
                  <c:v>1507.3765656126227</c:v>
                </c:pt>
                <c:pt idx="17">
                  <c:v>1509.7561329125795</c:v>
                </c:pt>
                <c:pt idx="19">
                  <c:v>1691.2300911720927</c:v>
                </c:pt>
                <c:pt idx="21">
                  <c:v>1729.1577792513851</c:v>
                </c:pt>
                <c:pt idx="23">
                  <c:v>1638.4436569759951</c:v>
                </c:pt>
                <c:pt idx="25">
                  <c:v>1520.0991630111084</c:v>
                </c:pt>
                <c:pt idx="27">
                  <c:v>1517.6067885841348</c:v>
                </c:pt>
                <c:pt idx="29">
                  <c:v>1511.6789678597934</c:v>
                </c:pt>
                <c:pt idx="31">
                  <c:v>1411.8230156428397</c:v>
                </c:pt>
                <c:pt idx="33">
                  <c:v>1649.405035333773</c:v>
                </c:pt>
                <c:pt idx="35">
                  <c:v>1517.9707502684882</c:v>
                </c:pt>
                <c:pt idx="37">
                  <c:v>1712.0444121894791</c:v>
                </c:pt>
                <c:pt idx="39">
                  <c:v>1506.0007092332251</c:v>
                </c:pt>
                <c:pt idx="41">
                  <c:v>1585.7057183362726</c:v>
                </c:pt>
                <c:pt idx="43">
                  <c:v>1734.5124782064865</c:v>
                </c:pt>
                <c:pt idx="45">
                  <c:v>2081.8794198979567</c:v>
                </c:pt>
                <c:pt idx="47">
                  <c:v>2121.4889979021027</c:v>
                </c:pt>
                <c:pt idx="49">
                  <c:v>2164.9644174376917</c:v>
                </c:pt>
                <c:pt idx="51">
                  <c:v>2129.8331490005698</c:v>
                </c:pt>
                <c:pt idx="53">
                  <c:v>2048.735780784576</c:v>
                </c:pt>
                <c:pt idx="55">
                  <c:v>2029.0234296249537</c:v>
                </c:pt>
                <c:pt idx="57">
                  <c:v>2498.2909629082578</c:v>
                </c:pt>
                <c:pt idx="59">
                  <c:v>2692.9526673222904</c:v>
                </c:pt>
                <c:pt idx="61">
                  <c:v>2942.2088625406391</c:v>
                </c:pt>
                <c:pt idx="63">
                  <c:v>2904.8810554354059</c:v>
                </c:pt>
                <c:pt idx="65">
                  <c:v>2698.4367328223229</c:v>
                </c:pt>
                <c:pt idx="67">
                  <c:v>2568.3024673174114</c:v>
                </c:pt>
                <c:pt idx="69">
                  <c:v>3289.2068505614152</c:v>
                </c:pt>
                <c:pt idx="71">
                  <c:v>3572.3668561439517</c:v>
                </c:pt>
                <c:pt idx="73">
                  <c:v>3379.0194541775186</c:v>
                </c:pt>
                <c:pt idx="75">
                  <c:v>3965.5786391174852</c:v>
                </c:pt>
                <c:pt idx="77">
                  <c:v>3724.4638116952424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638544"/>
        <c:axId val="-1595638000"/>
      </c:lineChart>
      <c:catAx>
        <c:axId val="-15956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38000"/>
        <c:crosses val="autoZero"/>
        <c:auto val="1"/>
        <c:lblAlgn val="ctr"/>
        <c:lblOffset val="100"/>
        <c:noMultiLvlLbl val="0"/>
      </c:catAx>
      <c:valAx>
        <c:axId val="-15956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TSLA 4.0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'TSLA 4.0'!$H$1:$H$82</c:f>
              <c:numCache>
                <c:formatCode>General</c:formatCode>
                <c:ptCount val="82"/>
                <c:pt idx="3">
                  <c:v>1063.5400907715577</c:v>
                </c:pt>
                <c:pt idx="5">
                  <c:v>1072.5173407929656</c:v>
                </c:pt>
                <c:pt idx="7">
                  <c:v>1018.7570730840456</c:v>
                </c:pt>
                <c:pt idx="9">
                  <c:v>1130.8899335679664</c:v>
                </c:pt>
                <c:pt idx="11">
                  <c:v>1218.1601235491871</c:v>
                </c:pt>
                <c:pt idx="13">
                  <c:v>1221.0882523015296</c:v>
                </c:pt>
                <c:pt idx="15">
                  <c:v>1378.8012415530613</c:v>
                </c:pt>
                <c:pt idx="17">
                  <c:v>1388.9645740343656</c:v>
                </c:pt>
                <c:pt idx="19">
                  <c:v>1547.4658821226815</c:v>
                </c:pt>
                <c:pt idx="21">
                  <c:v>1548.2528759090424</c:v>
                </c:pt>
                <c:pt idx="23">
                  <c:v>1462.949687153724</c:v>
                </c:pt>
                <c:pt idx="25">
                  <c:v>1331.1020258142194</c:v>
                </c:pt>
                <c:pt idx="27">
                  <c:v>1305.6396161823141</c:v>
                </c:pt>
                <c:pt idx="29">
                  <c:v>1300.539746022569</c:v>
                </c:pt>
                <c:pt idx="31">
                  <c:v>1393.2308972340504</c:v>
                </c:pt>
                <c:pt idx="33">
                  <c:v>1627.6842294103649</c:v>
                </c:pt>
                <c:pt idx="35">
                  <c:v>1448.7148621791293</c:v>
                </c:pt>
                <c:pt idx="37">
                  <c:v>1607.2358388055031</c:v>
                </c:pt>
                <c:pt idx="39">
                  <c:v>1413.8057961070338</c:v>
                </c:pt>
                <c:pt idx="41">
                  <c:v>1488.6313942344257</c:v>
                </c:pt>
                <c:pt idx="43">
                  <c:v>1622.6098535991759</c:v>
                </c:pt>
                <c:pt idx="45">
                  <c:v>1947.5663064844291</c:v>
                </c:pt>
                <c:pt idx="47">
                  <c:v>1951.8010668812199</c:v>
                </c:pt>
                <c:pt idx="49">
                  <c:v>1948.724295718042</c:v>
                </c:pt>
                <c:pt idx="51">
                  <c:v>1873.6213309743455</c:v>
                </c:pt>
                <c:pt idx="53">
                  <c:v>1802.2797054359</c:v>
                </c:pt>
                <c:pt idx="55">
                  <c:v>1769.4230338423974</c:v>
                </c:pt>
                <c:pt idx="57">
                  <c:v>2162.8756069225174</c:v>
                </c:pt>
                <c:pt idx="59">
                  <c:v>2297.9480184688832</c:v>
                </c:pt>
                <c:pt idx="61">
                  <c:v>2502.23142752589</c:v>
                </c:pt>
                <c:pt idx="63">
                  <c:v>2440.1380394088274</c:v>
                </c:pt>
                <c:pt idx="65">
                  <c:v>2266.7221111781046</c:v>
                </c:pt>
                <c:pt idx="67">
                  <c:v>2147.0515189843245</c:v>
                </c:pt>
                <c:pt idx="69">
                  <c:v>2732.4640094731467</c:v>
                </c:pt>
                <c:pt idx="71">
                  <c:v>2854.0262177472591</c:v>
                </c:pt>
                <c:pt idx="73">
                  <c:v>3249.1602280115435</c:v>
                </c:pt>
                <c:pt idx="75">
                  <c:v>3798.8830125345767</c:v>
                </c:pt>
                <c:pt idx="77">
                  <c:v>3567.9036006199494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643440"/>
        <c:axId val="-1595642352"/>
      </c:lineChart>
      <c:catAx>
        <c:axId val="-15956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42352"/>
        <c:crosses val="autoZero"/>
        <c:auto val="1"/>
        <c:lblAlgn val="ctr"/>
        <c:lblOffset val="100"/>
        <c:noMultiLvlLbl val="0"/>
      </c:catAx>
      <c:valAx>
        <c:axId val="-15956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4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'AAPL 3.5'!$H$1:$H$82</c:f>
              <c:numCache>
                <c:formatCode>General</c:formatCode>
                <c:ptCount val="82"/>
                <c:pt idx="3">
                  <c:v>1121.1998104137037</c:v>
                </c:pt>
                <c:pt idx="5">
                  <c:v>1118.1939127986543</c:v>
                </c:pt>
                <c:pt idx="7">
                  <c:v>1109.7898863974608</c:v>
                </c:pt>
                <c:pt idx="9">
                  <c:v>1130.7774028226459</c:v>
                </c:pt>
                <c:pt idx="11">
                  <c:v>1109.3495689846422</c:v>
                </c:pt>
                <c:pt idx="13">
                  <c:v>1102.5962233942323</c:v>
                </c:pt>
                <c:pt idx="15">
                  <c:v>1119.1811522296439</c:v>
                </c:pt>
                <c:pt idx="17">
                  <c:v>1101.3486849616975</c:v>
                </c:pt>
                <c:pt idx="19">
                  <c:v>1137.0574240574479</c:v>
                </c:pt>
                <c:pt idx="21">
                  <c:v>1236.7522140537158</c:v>
                </c:pt>
                <c:pt idx="23">
                  <c:v>1217.5031523563832</c:v>
                </c:pt>
                <c:pt idx="25">
                  <c:v>1171.2527051225138</c:v>
                </c:pt>
                <c:pt idx="27">
                  <c:v>1089.3362142093094</c:v>
                </c:pt>
                <c:pt idx="29">
                  <c:v>1062.4721891979827</c:v>
                </c:pt>
                <c:pt idx="31">
                  <c:v>1174.4218436409703</c:v>
                </c:pt>
                <c:pt idx="33">
                  <c:v>1172.071746568583</c:v>
                </c:pt>
                <c:pt idx="35">
                  <c:v>1340.6305596202526</c:v>
                </c:pt>
                <c:pt idx="37">
                  <c:v>1402.3660633196275</c:v>
                </c:pt>
                <c:pt idx="39">
                  <c:v>1382.0726650475551</c:v>
                </c:pt>
                <c:pt idx="41">
                  <c:v>1333.4856053185019</c:v>
                </c:pt>
                <c:pt idx="43">
                  <c:v>1381.1700121042788</c:v>
                </c:pt>
                <c:pt idx="45">
                  <c:v>1519.1877848506383</c:v>
                </c:pt>
                <c:pt idx="47">
                  <c:v>1496.7275939066496</c:v>
                </c:pt>
                <c:pt idx="49">
                  <c:v>1574.7172594624162</c:v>
                </c:pt>
                <c:pt idx="51">
                  <c:v>1538.737428705467</c:v>
                </c:pt>
                <c:pt idx="53">
                  <c:v>1534.8917868967665</c:v>
                </c:pt>
                <c:pt idx="55">
                  <c:v>1600.9642388874561</c:v>
                </c:pt>
                <c:pt idx="57">
                  <c:v>1700.9866165536525</c:v>
                </c:pt>
                <c:pt idx="59">
                  <c:v>1668.8379373521111</c:v>
                </c:pt>
                <c:pt idx="61">
                  <c:v>1660.4712622259506</c:v>
                </c:pt>
                <c:pt idx="63">
                  <c:v>1807.3042439791302</c:v>
                </c:pt>
                <c:pt idx="65">
                  <c:v>1818.8370385932519</c:v>
                </c:pt>
                <c:pt idx="67">
                  <c:v>1791.537420753202</c:v>
                </c:pt>
                <c:pt idx="69">
                  <c:v>1842.5594126765823</c:v>
                </c:pt>
                <c:pt idx="71">
                  <c:v>1923.9785103276893</c:v>
                </c:pt>
                <c:pt idx="73">
                  <c:v>1958.9620580032013</c:v>
                </c:pt>
                <c:pt idx="75">
                  <c:v>1925.9551151556325</c:v>
                </c:pt>
                <c:pt idx="77">
                  <c:v>1987.6881790221271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640720"/>
        <c:axId val="-1595640176"/>
      </c:lineChart>
      <c:catAx>
        <c:axId val="-159564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40176"/>
        <c:crosses val="autoZero"/>
        <c:auto val="1"/>
        <c:lblAlgn val="ctr"/>
        <c:lblOffset val="100"/>
        <c:noMultiLvlLbl val="0"/>
      </c:catAx>
      <c:valAx>
        <c:axId val="-15956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6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  <a:r>
              <a:rPr lang="en-US" baseline="0"/>
              <a:t> 4.0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'AAPL 4.0'!$H$1:$H$82</c:f>
              <c:numCache>
                <c:formatCode>General</c:formatCode>
                <c:ptCount val="82"/>
                <c:pt idx="3">
                  <c:v>1117.7744686611602</c:v>
                </c:pt>
                <c:pt idx="5">
                  <c:v>1138.7514694135145</c:v>
                </c:pt>
                <c:pt idx="7">
                  <c:v>1130.9704549317007</c:v>
                </c:pt>
                <c:pt idx="9">
                  <c:v>1150.0669437695317</c:v>
                </c:pt>
                <c:pt idx="11">
                  <c:v>1122.0620668920258</c:v>
                </c:pt>
                <c:pt idx="13">
                  <c:v>1138.9397952330789</c:v>
                </c:pt>
                <c:pt idx="15">
                  <c:v>1112.9204021955643</c:v>
                </c:pt>
                <c:pt idx="17">
                  <c:v>1245.4017567374958</c:v>
                </c:pt>
                <c:pt idx="19">
                  <c:v>1346.1963954428968</c:v>
                </c:pt>
                <c:pt idx="21">
                  <c:v>1293.8152127408391</c:v>
                </c:pt>
                <c:pt idx="23">
                  <c:v>1240.4462882317889</c:v>
                </c:pt>
                <c:pt idx="25">
                  <c:v>1153.6904526603109</c:v>
                </c:pt>
                <c:pt idx="27">
                  <c:v>1125.2393934085158</c:v>
                </c:pt>
                <c:pt idx="29">
                  <c:v>1310.8412806360716</c:v>
                </c:pt>
                <c:pt idx="31">
                  <c:v>1285.5287242780687</c:v>
                </c:pt>
                <c:pt idx="33">
                  <c:v>1494.4808848128991</c:v>
                </c:pt>
                <c:pt idx="35">
                  <c:v>1492.5229640938978</c:v>
                </c:pt>
                <c:pt idx="37">
                  <c:v>1471.9052938886794</c:v>
                </c:pt>
                <c:pt idx="39">
                  <c:v>1420.1601489058589</c:v>
                </c:pt>
                <c:pt idx="41">
                  <c:v>1451.1516083119527</c:v>
                </c:pt>
                <c:pt idx="43">
                  <c:v>1586.6846760335948</c:v>
                </c:pt>
                <c:pt idx="45">
                  <c:v>1562.2066711323907</c:v>
                </c:pt>
                <c:pt idx="47">
                  <c:v>1645.6288893039059</c:v>
                </c:pt>
                <c:pt idx="49">
                  <c:v>1660.2511312753786</c:v>
                </c:pt>
                <c:pt idx="51">
                  <c:v>1650.9151361604277</c:v>
                </c:pt>
                <c:pt idx="53">
                  <c:v>1719.9221323066322</c:v>
                </c:pt>
                <c:pt idx="55">
                  <c:v>1811.0093645831298</c:v>
                </c:pt>
                <c:pt idx="57">
                  <c:v>1769.9511511408539</c:v>
                </c:pt>
                <c:pt idx="59">
                  <c:v>1761.0775475755697</c:v>
                </c:pt>
                <c:pt idx="61">
                  <c:v>1902.2304971130259</c:v>
                </c:pt>
                <c:pt idx="63">
                  <c:v>1928.935283620898</c:v>
                </c:pt>
                <c:pt idx="65">
                  <c:v>1899.9831592888759</c:v>
                </c:pt>
                <c:pt idx="67">
                  <c:v>1947.0357387660617</c:v>
                </c:pt>
                <c:pt idx="69">
                  <c:v>2024.7068588223985</c:v>
                </c:pt>
                <c:pt idx="71">
                  <c:v>2050.4774170594228</c:v>
                </c:pt>
                <c:pt idx="73">
                  <c:v>1996.2385049813813</c:v>
                </c:pt>
                <c:pt idx="75">
                  <c:v>2045.7370103967039</c:v>
                </c:pt>
                <c:pt idx="77">
                  <c:v>2355.6399013121486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083040"/>
        <c:axId val="-1595081408"/>
      </c:lineChart>
      <c:catAx>
        <c:axId val="-15950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081408"/>
        <c:crosses val="autoZero"/>
        <c:auto val="1"/>
        <c:lblAlgn val="ctr"/>
        <c:lblOffset val="100"/>
        <c:noMultiLvlLbl val="0"/>
      </c:catAx>
      <c:valAx>
        <c:axId val="-15950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0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'3.5'!$H$1:$H$82</c:f>
              <c:numCache>
                <c:formatCode>General</c:formatCode>
                <c:ptCount val="82"/>
                <c:pt idx="3">
                  <c:v>987.2998480962226</c:v>
                </c:pt>
                <c:pt idx="5">
                  <c:v>1081.2881480383928</c:v>
                </c:pt>
                <c:pt idx="7">
                  <c:v>1072.2475062979724</c:v>
                </c:pt>
                <c:pt idx="9">
                  <c:v>1079.5147911512604</c:v>
                </c:pt>
                <c:pt idx="11">
                  <c:v>1105.0557904888437</c:v>
                </c:pt>
                <c:pt idx="13">
                  <c:v>1097.2778155425904</c:v>
                </c:pt>
                <c:pt idx="15">
                  <c:v>1100.3084369730195</c:v>
                </c:pt>
                <c:pt idx="17">
                  <c:v>1079.7086230945586</c:v>
                </c:pt>
                <c:pt idx="19">
                  <c:v>1065.4398296613672</c:v>
                </c:pt>
                <c:pt idx="21">
                  <c:v>1119.1465263378311</c:v>
                </c:pt>
                <c:pt idx="23">
                  <c:v>1150.3320554057377</c:v>
                </c:pt>
                <c:pt idx="25">
                  <c:v>1212.108670598707</c:v>
                </c:pt>
                <c:pt idx="27">
                  <c:v>1239.2565860637103</c:v>
                </c:pt>
                <c:pt idx="29">
                  <c:v>1221.5609035631765</c:v>
                </c:pt>
                <c:pt idx="31">
                  <c:v>1245.7049021191519</c:v>
                </c:pt>
                <c:pt idx="33">
                  <c:v>1271.1235112904012</c:v>
                </c:pt>
                <c:pt idx="35">
                  <c:v>1324.4924101541333</c:v>
                </c:pt>
                <c:pt idx="37">
                  <c:v>1304.2155342105202</c:v>
                </c:pt>
                <c:pt idx="39">
                  <c:v>1374.5586945894527</c:v>
                </c:pt>
                <c:pt idx="41">
                  <c:v>1349.9338523359695</c:v>
                </c:pt>
                <c:pt idx="43">
                  <c:v>1323.0633270253459</c:v>
                </c:pt>
                <c:pt idx="45">
                  <c:v>1305.7657725914655</c:v>
                </c:pt>
                <c:pt idx="47">
                  <c:v>1287.7980174019403</c:v>
                </c:pt>
                <c:pt idx="49">
                  <c:v>1293.9442526017988</c:v>
                </c:pt>
                <c:pt idx="51">
                  <c:v>1370.0836093349394</c:v>
                </c:pt>
                <c:pt idx="53">
                  <c:v>1388.8456905623605</c:v>
                </c:pt>
                <c:pt idx="55">
                  <c:v>1375.0832132566893</c:v>
                </c:pt>
                <c:pt idx="57">
                  <c:v>1350.4792697720941</c:v>
                </c:pt>
                <c:pt idx="59">
                  <c:v>1368.1632671602601</c:v>
                </c:pt>
                <c:pt idx="61">
                  <c:v>1411.5309376040366</c:v>
                </c:pt>
                <c:pt idx="63">
                  <c:v>1413.6507247603513</c:v>
                </c:pt>
                <c:pt idx="65">
                  <c:v>1428.7287307543229</c:v>
                </c:pt>
                <c:pt idx="67">
                  <c:v>1487.2225326842843</c:v>
                </c:pt>
                <c:pt idx="69">
                  <c:v>1531.1963191747163</c:v>
                </c:pt>
                <c:pt idx="71">
                  <c:v>1598.725926037913</c:v>
                </c:pt>
                <c:pt idx="73">
                  <c:v>1577.1162121199779</c:v>
                </c:pt>
                <c:pt idx="75">
                  <c:v>1578.2801641572619</c:v>
                </c:pt>
                <c:pt idx="77">
                  <c:v>1623.3572290451718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082496"/>
        <c:axId val="-1595081952"/>
      </c:lineChart>
      <c:catAx>
        <c:axId val="-15950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081952"/>
        <c:crosses val="autoZero"/>
        <c:auto val="1"/>
        <c:lblAlgn val="ctr"/>
        <c:lblOffset val="100"/>
        <c:noMultiLvlLbl val="0"/>
      </c:catAx>
      <c:valAx>
        <c:axId val="-15950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08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3.9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'3.9'!$H$1:$H$82</c:f>
              <c:numCache>
                <c:formatCode>General</c:formatCode>
                <c:ptCount val="82"/>
                <c:pt idx="3">
                  <c:v>985.80571257813097</c:v>
                </c:pt>
                <c:pt idx="5">
                  <c:v>1077.3965847559259</c:v>
                </c:pt>
                <c:pt idx="7">
                  <c:v>1066.2069654902803</c:v>
                </c:pt>
                <c:pt idx="9">
                  <c:v>1071.827455556122</c:v>
                </c:pt>
                <c:pt idx="11">
                  <c:v>1097.1865748166997</c:v>
                </c:pt>
                <c:pt idx="13">
                  <c:v>1090.5645509777469</c:v>
                </c:pt>
                <c:pt idx="15">
                  <c:v>1093.5766307378988</c:v>
                </c:pt>
                <c:pt idx="17">
                  <c:v>1066.7549833684129</c:v>
                </c:pt>
                <c:pt idx="19">
                  <c:v>1052.657377610773</c:v>
                </c:pt>
                <c:pt idx="21">
                  <c:v>1098.6008734911316</c:v>
                </c:pt>
                <c:pt idx="23">
                  <c:v>1128.4011536460011</c:v>
                </c:pt>
                <c:pt idx="25">
                  <c:v>1174.6333224857874</c:v>
                </c:pt>
                <c:pt idx="27">
                  <c:v>1200.941892760653</c:v>
                </c:pt>
                <c:pt idx="29">
                  <c:v>1381.0587125905631</c:v>
                </c:pt>
                <c:pt idx="31">
                  <c:v>1408.3551654037153</c:v>
                </c:pt>
                <c:pt idx="33">
                  <c:v>1418.5272046719847</c:v>
                </c:pt>
                <c:pt idx="35">
                  <c:v>1469.0060151093528</c:v>
                </c:pt>
                <c:pt idx="37">
                  <c:v>1467.8608294311771</c:v>
                </c:pt>
                <c:pt idx="39">
                  <c:v>1542.5277104047732</c:v>
                </c:pt>
                <c:pt idx="41">
                  <c:v>1544.9009516639221</c:v>
                </c:pt>
                <c:pt idx="43">
                  <c:v>1586.691259650544</c:v>
                </c:pt>
                <c:pt idx="45">
                  <c:v>1565.9470685956273</c:v>
                </c:pt>
                <c:pt idx="47">
                  <c:v>1540.8731100291729</c:v>
                </c:pt>
                <c:pt idx="49">
                  <c:v>1545.9040901453018</c:v>
                </c:pt>
                <c:pt idx="51">
                  <c:v>1636.869479695988</c:v>
                </c:pt>
                <c:pt idx="53">
                  <c:v>1659.2849570635701</c:v>
                </c:pt>
                <c:pt idx="55">
                  <c:v>1642.8426181339066</c:v>
                </c:pt>
                <c:pt idx="57">
                  <c:v>1616.7545771633636</c:v>
                </c:pt>
                <c:pt idx="59">
                  <c:v>1603.3449456137648</c:v>
                </c:pt>
                <c:pt idx="61">
                  <c:v>1654.1673415061753</c:v>
                </c:pt>
                <c:pt idx="63">
                  <c:v>1654.5813698248282</c:v>
                </c:pt>
                <c:pt idx="65">
                  <c:v>1722.3218392647054</c:v>
                </c:pt>
                <c:pt idx="67">
                  <c:v>1773.2469773413434</c:v>
                </c:pt>
                <c:pt idx="69">
                  <c:v>1851.451626707111</c:v>
                </c:pt>
                <c:pt idx="71">
                  <c:v>1890.1183068717569</c:v>
                </c:pt>
                <c:pt idx="73">
                  <c:v>1891.5132624476898</c:v>
                </c:pt>
                <c:pt idx="75">
                  <c:v>1920.815253087555</c:v>
                </c:pt>
                <c:pt idx="77">
                  <c:v>1938.3137547160766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198032"/>
        <c:axId val="-1595211632"/>
      </c:lineChart>
      <c:catAx>
        <c:axId val="-159519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11632"/>
        <c:crosses val="autoZero"/>
        <c:auto val="1"/>
        <c:lblAlgn val="ctr"/>
        <c:lblOffset val="100"/>
        <c:noMultiLvlLbl val="0"/>
      </c:catAx>
      <c:valAx>
        <c:axId val="-15952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19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stochhilo1trade'!$H$2:$H$3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stochhilo1trade'!$H$4:$H$53</c:f>
              <c:numCache>
                <c:formatCode>General</c:formatCode>
                <c:ptCount val="50"/>
                <c:pt idx="0">
                  <c:v>1008.7858021437363</c:v>
                </c:pt>
                <c:pt idx="2">
                  <c:v>1024.7821539018673</c:v>
                </c:pt>
                <c:pt idx="4">
                  <c:v>1067.4028418744949</c:v>
                </c:pt>
                <c:pt idx="6">
                  <c:v>1075.2529845034162</c:v>
                </c:pt>
                <c:pt idx="8">
                  <c:v>1091.3757673858242</c:v>
                </c:pt>
                <c:pt idx="10">
                  <c:v>1135.1580658806088</c:v>
                </c:pt>
                <c:pt idx="12">
                  <c:v>1179.689444942318</c:v>
                </c:pt>
                <c:pt idx="14">
                  <c:v>1212.2767401638293</c:v>
                </c:pt>
                <c:pt idx="16">
                  <c:v>1214.7184466320962</c:v>
                </c:pt>
                <c:pt idx="18">
                  <c:v>1306.7262529761108</c:v>
                </c:pt>
                <c:pt idx="20">
                  <c:v>1268.1758004242906</c:v>
                </c:pt>
                <c:pt idx="22">
                  <c:v>1282.7857466671137</c:v>
                </c:pt>
                <c:pt idx="24">
                  <c:v>1356.2358137035992</c:v>
                </c:pt>
                <c:pt idx="26">
                  <c:v>1373.9926043227788</c:v>
                </c:pt>
                <c:pt idx="28">
                  <c:v>1394.6420423112265</c:v>
                </c:pt>
                <c:pt idx="30">
                  <c:v>1407.2676806764628</c:v>
                </c:pt>
                <c:pt idx="32">
                  <c:v>1476.0532513620847</c:v>
                </c:pt>
                <c:pt idx="34">
                  <c:v>1627.8810511286154</c:v>
                </c:pt>
                <c:pt idx="36">
                  <c:v>1632.430862232718</c:v>
                </c:pt>
                <c:pt idx="38">
                  <c:v>1675.4821642923596</c:v>
                </c:pt>
                <c:pt idx="40">
                  <c:v>1693.9341491818229</c:v>
                </c:pt>
                <c:pt idx="42">
                  <c:v>1765.3148144134859</c:v>
                </c:pt>
                <c:pt idx="44">
                  <c:v>1778.6854707321886</c:v>
                </c:pt>
                <c:pt idx="46">
                  <c:v>1786.9983117672432</c:v>
                </c:pt>
                <c:pt idx="48">
                  <c:v>1816.7794271754665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147136"/>
        <c:axId val="-906149856"/>
      </c:lineChart>
      <c:catAx>
        <c:axId val="-9061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149856"/>
        <c:crosses val="autoZero"/>
        <c:auto val="1"/>
        <c:lblAlgn val="ctr"/>
        <c:lblOffset val="100"/>
        <c:noMultiLvlLbl val="0"/>
      </c:catAx>
      <c:valAx>
        <c:axId val="-9061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1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ATR 4.0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07915573053368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stoplossatr4OR'!$H$1:$H$82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1014.1665594953847</c:v>
                </c:pt>
                <c:pt idx="11">
                  <c:v>1031.7369244752178</c:v>
                </c:pt>
                <c:pt idx="13">
                  <c:v>1006.4319909309819</c:v>
                </c:pt>
                <c:pt idx="15">
                  <c:v>1021.5228436973043</c:v>
                </c:pt>
                <c:pt idx="17">
                  <c:v>1071.9671581057412</c:v>
                </c:pt>
                <c:pt idx="19">
                  <c:v>1114.0196063894771</c:v>
                </c:pt>
                <c:pt idx="21">
                  <c:v>1228.1210399692127</c:v>
                </c:pt>
                <c:pt idx="23">
                  <c:v>1266.4785557004564</c:v>
                </c:pt>
                <c:pt idx="25">
                  <c:v>1253.465267949538</c:v>
                </c:pt>
                <c:pt idx="27">
                  <c:v>1207.5166564866349</c:v>
                </c:pt>
                <c:pt idx="29">
                  <c:v>1262.5473231381916</c:v>
                </c:pt>
                <c:pt idx="31">
                  <c:v>1299.2886298308326</c:v>
                </c:pt>
                <c:pt idx="33">
                  <c:v>1298.2757498865744</c:v>
                </c:pt>
                <c:pt idx="35">
                  <c:v>1372.6127474005934</c:v>
                </c:pt>
                <c:pt idx="37">
                  <c:v>1390.5839563235099</c:v>
                </c:pt>
                <c:pt idx="39">
                  <c:v>1393.4228966722533</c:v>
                </c:pt>
                <c:pt idx="41">
                  <c:v>1378.0050504082139</c:v>
                </c:pt>
                <c:pt idx="43">
                  <c:v>1403.3079905128025</c:v>
                </c:pt>
                <c:pt idx="45">
                  <c:v>1493.9627915553174</c:v>
                </c:pt>
                <c:pt idx="47">
                  <c:v>1648.7795692483487</c:v>
                </c:pt>
                <c:pt idx="49">
                  <c:v>1653.3877902158345</c:v>
                </c:pt>
                <c:pt idx="51">
                  <c:v>1633.3689692264381</c:v>
                </c:pt>
                <c:pt idx="53">
                  <c:v>1613.2530822552926</c:v>
                </c:pt>
                <c:pt idx="55">
                  <c:v>1659.8895349945094</c:v>
                </c:pt>
                <c:pt idx="57">
                  <c:v>1678.1697991898809</c:v>
                </c:pt>
                <c:pt idx="59">
                  <c:v>1748.8861707180884</c:v>
                </c:pt>
                <c:pt idx="61">
                  <c:v>1768.4829659663194</c:v>
                </c:pt>
                <c:pt idx="63">
                  <c:v>1841.711177180194</c:v>
                </c:pt>
                <c:pt idx="65">
                  <c:v>1892.4258163374193</c:v>
                </c:pt>
                <c:pt idx="67">
                  <c:v>1894.7572513704804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205104"/>
        <c:axId val="-1595204560"/>
      </c:lineChart>
      <c:catAx>
        <c:axId val="-15952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4560"/>
        <c:crosses val="autoZero"/>
        <c:auto val="1"/>
        <c:lblAlgn val="ctr"/>
        <c:lblOffset val="100"/>
        <c:noMultiLvlLbl val="0"/>
      </c:catAx>
      <c:valAx>
        <c:axId val="-15952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 4.0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4.0'!$H$1:$H$82</c:f>
              <c:numCache>
                <c:formatCode>General</c:formatCode>
                <c:ptCount val="82"/>
                <c:pt idx="3">
                  <c:v>985.06140017723828</c:v>
                </c:pt>
                <c:pt idx="5">
                  <c:v>990.25413291407085</c:v>
                </c:pt>
                <c:pt idx="7">
                  <c:v>1013.6832515886045</c:v>
                </c:pt>
                <c:pt idx="9">
                  <c:v>1007.5652085763772</c:v>
                </c:pt>
                <c:pt idx="11">
                  <c:v>1010.3480486834256</c:v>
                </c:pt>
                <c:pt idx="13">
                  <c:v>985.56771018629672</c:v>
                </c:pt>
                <c:pt idx="15">
                  <c:v>972.54302762817656</c:v>
                </c:pt>
                <c:pt idx="17">
                  <c:v>1014.9899125630656</c:v>
                </c:pt>
                <c:pt idx="19">
                  <c:v>1042.5221897335971</c:v>
                </c:pt>
                <c:pt idx="21">
                  <c:v>1085.235777662193</c:v>
                </c:pt>
                <c:pt idx="23">
                  <c:v>1109.5420877036993</c:v>
                </c:pt>
                <c:pt idx="25">
                  <c:v>1275.9507986574265</c:v>
                </c:pt>
                <c:pt idx="27">
                  <c:v>1301.1698066908539</c:v>
                </c:pt>
                <c:pt idx="29">
                  <c:v>1310.5676849345509</c:v>
                </c:pt>
                <c:pt idx="31">
                  <c:v>1357.2047162972658</c:v>
                </c:pt>
                <c:pt idx="33">
                  <c:v>1349.0973718111654</c:v>
                </c:pt>
                <c:pt idx="35">
                  <c:v>1410.1362600835976</c:v>
                </c:pt>
                <c:pt idx="37">
                  <c:v>1412.3058117427856</c:v>
                </c:pt>
                <c:pt idx="39">
                  <c:v>1450.5093579186484</c:v>
                </c:pt>
                <c:pt idx="41">
                  <c:v>1431.5455909825175</c:v>
                </c:pt>
                <c:pt idx="43">
                  <c:v>1408.6236700861255</c:v>
                </c:pt>
                <c:pt idx="45">
                  <c:v>1413.2228532564889</c:v>
                </c:pt>
                <c:pt idx="47">
                  <c:v>1496.3809017977319</c:v>
                </c:pt>
                <c:pt idx="49">
                  <c:v>1516.8725125544788</c:v>
                </c:pt>
                <c:pt idx="51">
                  <c:v>1501.8413801029142</c:v>
                </c:pt>
                <c:pt idx="53">
                  <c:v>1477.9924130607235</c:v>
                </c:pt>
                <c:pt idx="55">
                  <c:v>1465.7336979952495</c:v>
                </c:pt>
                <c:pt idx="57">
                  <c:v>1512.1941296547921</c:v>
                </c:pt>
                <c:pt idx="59">
                  <c:v>1512.5726229167904</c:v>
                </c:pt>
                <c:pt idx="61">
                  <c:v>1573.3799374571731</c:v>
                </c:pt>
                <c:pt idx="63">
                  <c:v>1619.9012023772216</c:v>
                </c:pt>
                <c:pt idx="65">
                  <c:v>1691.342917579824</c:v>
                </c:pt>
                <c:pt idx="67">
                  <c:v>1726.6658040649072</c:v>
                </c:pt>
                <c:pt idx="69">
                  <c:v>1727.9401275198975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199664"/>
        <c:axId val="-1595198576"/>
      </c:lineChart>
      <c:catAx>
        <c:axId val="-15951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198576"/>
        <c:crosses val="autoZero"/>
        <c:auto val="1"/>
        <c:lblAlgn val="ctr"/>
        <c:lblOffset val="100"/>
        <c:noMultiLvlLbl val="0"/>
      </c:catAx>
      <c:valAx>
        <c:axId val="-15951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1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SPY</a:t>
            </a:r>
            <a:r>
              <a:rPr lang="en-US" baseline="0"/>
              <a:t> ATR 3.5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stoplossatr3.5OR'!$H$1:$H$82</c:f>
              <c:numCache>
                <c:formatCode>General</c:formatCode>
                <c:ptCount val="82"/>
                <c:pt idx="3">
                  <c:v>1003.5514066106908</c:v>
                </c:pt>
                <c:pt idx="5">
                  <c:v>1012.3684107102406</c:v>
                </c:pt>
                <c:pt idx="7">
                  <c:v>1036.3207466293854</c:v>
                </c:pt>
                <c:pt idx="9">
                  <c:v>1014.1665594953847</c:v>
                </c:pt>
                <c:pt idx="11">
                  <c:v>1031.7369244752178</c:v>
                </c:pt>
                <c:pt idx="13">
                  <c:v>1012.4208964402112</c:v>
                </c:pt>
                <c:pt idx="15">
                  <c:v>1027.6015493043899</c:v>
                </c:pt>
                <c:pt idx="17">
                  <c:v>1078.3460392191621</c:v>
                </c:pt>
                <c:pt idx="19">
                  <c:v>1120.6487261096518</c:v>
                </c:pt>
                <c:pt idx="21">
                  <c:v>1235.4291352290506</c:v>
                </c:pt>
                <c:pt idx="23">
                  <c:v>1274.0149023864742</c:v>
                </c:pt>
                <c:pt idx="25">
                  <c:v>1260.9241773607007</c:v>
                </c:pt>
                <c:pt idx="27">
                  <c:v>1224.0484286064054</c:v>
                </c:pt>
                <c:pt idx="29">
                  <c:v>1279.8325046919401</c:v>
                </c:pt>
                <c:pt idx="31">
                  <c:v>1317.076826317222</c:v>
                </c:pt>
                <c:pt idx="33">
                  <c:v>1316.0500793175213</c:v>
                </c:pt>
                <c:pt idx="35">
                  <c:v>1391.404803830475</c:v>
                </c:pt>
                <c:pt idx="37">
                  <c:v>1409.6220515380612</c:v>
                </c:pt>
                <c:pt idx="39">
                  <c:v>1412.4998590234648</c:v>
                </c:pt>
                <c:pt idx="41">
                  <c:v>1396.8709313473012</c:v>
                </c:pt>
                <c:pt idx="43">
                  <c:v>1422.5202869133429</c:v>
                </c:pt>
                <c:pt idx="45">
                  <c:v>1514.4162174295982</c:v>
                </c:pt>
                <c:pt idx="47">
                  <c:v>1671.3525482363607</c:v>
                </c:pt>
                <c:pt idx="49">
                  <c:v>1676.0238590655911</c:v>
                </c:pt>
                <c:pt idx="51">
                  <c:v>1655.7309660085959</c:v>
                </c:pt>
                <c:pt idx="53">
                  <c:v>1635.3396780666997</c:v>
                </c:pt>
                <c:pt idx="55">
                  <c:v>1682.6146174098217</c:v>
                </c:pt>
                <c:pt idx="57">
                  <c:v>1701.1451515789809</c:v>
                </c:pt>
                <c:pt idx="59">
                  <c:v>1772.8296811304847</c:v>
                </c:pt>
                <c:pt idx="61">
                  <c:v>1792.6947706101712</c:v>
                </c:pt>
                <c:pt idx="63">
                  <c:v>1866.9255287404987</c:v>
                </c:pt>
                <c:pt idx="65">
                  <c:v>1866.9255287404987</c:v>
                </c:pt>
                <c:pt idx="67">
                  <c:v>1869.2255478716295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5196944"/>
        <c:axId val="-1595205648"/>
      </c:lineChart>
      <c:catAx>
        <c:axId val="-15951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205648"/>
        <c:crosses val="autoZero"/>
        <c:auto val="1"/>
        <c:lblAlgn val="ctr"/>
        <c:lblOffset val="100"/>
        <c:noMultiLvlLbl val="0"/>
      </c:catAx>
      <c:valAx>
        <c:axId val="-15952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19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stochabovebelow'!$H$2:$H$3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stochabovebelow'!$H$4:$H$144</c:f>
              <c:numCache>
                <c:formatCode>General</c:formatCode>
                <c:ptCount val="141"/>
                <c:pt idx="0">
                  <c:v>1014.9837464445355</c:v>
                </c:pt>
                <c:pt idx="2">
                  <c:v>1031.6957416617249</c:v>
                </c:pt>
                <c:pt idx="4">
                  <c:v>1040.7600163205002</c:v>
                </c:pt>
                <c:pt idx="6">
                  <c:v>1065.3840891959412</c:v>
                </c:pt>
                <c:pt idx="8">
                  <c:v>1063.2405131506778</c:v>
                </c:pt>
                <c:pt idx="10">
                  <c:v>1076.8557154432642</c:v>
                </c:pt>
                <c:pt idx="12">
                  <c:v>1121.6421427485186</c:v>
                </c:pt>
                <c:pt idx="14">
                  <c:v>1100.6429223458997</c:v>
                </c:pt>
                <c:pt idx="16">
                  <c:v>1127.7179790175255</c:v>
                </c:pt>
                <c:pt idx="18">
                  <c:v>1112.8147222042401</c:v>
                </c:pt>
                <c:pt idx="20">
                  <c:v>1118.1827225398449</c:v>
                </c:pt>
                <c:pt idx="22">
                  <c:v>1118.1827225398449</c:v>
                </c:pt>
                <c:pt idx="24">
                  <c:v>1163.4693209315772</c:v>
                </c:pt>
                <c:pt idx="26">
                  <c:v>1220.923163096495</c:v>
                </c:pt>
                <c:pt idx="28">
                  <c:v>1251.8180408250041</c:v>
                </c:pt>
                <c:pt idx="30">
                  <c:v>1252.435429876507</c:v>
                </c:pt>
                <c:pt idx="32">
                  <c:v>1301.5675098524171</c:v>
                </c:pt>
                <c:pt idx="34">
                  <c:v>1371.465966411957</c:v>
                </c:pt>
                <c:pt idx="36">
                  <c:v>1388.2538336001126</c:v>
                </c:pt>
                <c:pt idx="38">
                  <c:v>1415.0655281967179</c:v>
                </c:pt>
                <c:pt idx="40">
                  <c:v>1453.1863297065868</c:v>
                </c:pt>
                <c:pt idx="42">
                  <c:v>1438.2545870576055</c:v>
                </c:pt>
                <c:pt idx="44">
                  <c:v>1547.19394653328</c:v>
                </c:pt>
                <c:pt idx="46">
                  <c:v>1552.3312374264483</c:v>
                </c:pt>
                <c:pt idx="48">
                  <c:v>1609.4081084929871</c:v>
                </c:pt>
                <c:pt idx="50">
                  <c:v>1562.3409413171325</c:v>
                </c:pt>
                <c:pt idx="52">
                  <c:v>1650.2540167931777</c:v>
                </c:pt>
                <c:pt idx="54">
                  <c:v>1725.461740182079</c:v>
                </c:pt>
                <c:pt idx="56">
                  <c:v>1815.3341967191627</c:v>
                </c:pt>
                <c:pt idx="58">
                  <c:v>1836.247649741963</c:v>
                </c:pt>
                <c:pt idx="60">
                  <c:v>1889.6841719430608</c:v>
                </c:pt>
                <c:pt idx="62">
                  <c:v>1865.1852414511461</c:v>
                </c:pt>
                <c:pt idx="64">
                  <c:v>1836.6308084753</c:v>
                </c:pt>
                <c:pt idx="66">
                  <c:v>1941.7930745468393</c:v>
                </c:pt>
                <c:pt idx="68">
                  <c:v>1989.1033976666058</c:v>
                </c:pt>
                <c:pt idx="70">
                  <c:v>2000.1634681181702</c:v>
                </c:pt>
                <c:pt idx="72">
                  <c:v>2026.3510112789115</c:v>
                </c:pt>
                <c:pt idx="74">
                  <c:v>2019.0659096744553</c:v>
                </c:pt>
                <c:pt idx="76">
                  <c:v>2076.0343727289319</c:v>
                </c:pt>
                <c:pt idx="78">
                  <c:v>2080.2726912564235</c:v>
                </c:pt>
                <c:pt idx="80">
                  <c:v>2106.219176485657</c:v>
                </c:pt>
                <c:pt idx="82">
                  <c:v>2165.8504391979741</c:v>
                </c:pt>
                <c:pt idx="84">
                  <c:v>2233.1248628001226</c:v>
                </c:pt>
                <c:pt idx="86">
                  <c:v>2248.8455587719627</c:v>
                </c:pt>
                <c:pt idx="88">
                  <c:v>2353.6168772067804</c:v>
                </c:pt>
                <c:pt idx="90">
                  <c:v>2324.7178802931726</c:v>
                </c:pt>
                <c:pt idx="92">
                  <c:v>2352.768069643384</c:v>
                </c:pt>
                <c:pt idx="94">
                  <c:v>2523.2972602355094</c:v>
                </c:pt>
                <c:pt idx="96">
                  <c:v>2784.782186901336</c:v>
                </c:pt>
                <c:pt idx="98">
                  <c:v>2792.565453932847</c:v>
                </c:pt>
                <c:pt idx="100">
                  <c:v>2816.6521191028692</c:v>
                </c:pt>
                <c:pt idx="102">
                  <c:v>2782.4659904195114</c:v>
                </c:pt>
                <c:pt idx="104">
                  <c:v>2748.7765626271239</c:v>
                </c:pt>
                <c:pt idx="106">
                  <c:v>2714.9237836870852</c:v>
                </c:pt>
                <c:pt idx="108">
                  <c:v>2778.5965309213871</c:v>
                </c:pt>
                <c:pt idx="110">
                  <c:v>2858.9211168285847</c:v>
                </c:pt>
                <c:pt idx="112">
                  <c:v>2890.4062441382921</c:v>
                </c:pt>
                <c:pt idx="114">
                  <c:v>3012.6206240976035</c:v>
                </c:pt>
                <c:pt idx="116">
                  <c:v>3029.8078433346741</c:v>
                </c:pt>
                <c:pt idx="118">
                  <c:v>3157.4808697541475</c:v>
                </c:pt>
                <c:pt idx="120">
                  <c:v>3126.4909949436515</c:v>
                </c:pt>
                <c:pt idx="122">
                  <c:v>3260.1898743305828</c:v>
                </c:pt>
                <c:pt idx="124">
                  <c:v>3292.8563092013183</c:v>
                </c:pt>
                <c:pt idx="126">
                  <c:v>3419.1457465045733</c:v>
                </c:pt>
                <c:pt idx="128">
                  <c:v>3625.6189413004881</c:v>
                </c:pt>
                <c:pt idx="130">
                  <c:v>3661.133758896181</c:v>
                </c:pt>
                <c:pt idx="132">
                  <c:v>3626.9284918054691</c:v>
                </c:pt>
                <c:pt idx="134">
                  <c:v>3659.0457313649176</c:v>
                </c:pt>
                <c:pt idx="136">
                  <c:v>3719.4513156944568</c:v>
                </c:pt>
                <c:pt idx="138">
                  <c:v>3847.2957546223533</c:v>
                </c:pt>
                <c:pt idx="140">
                  <c:v>3870.816833040029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2880304"/>
        <c:axId val="-1602875952"/>
      </c:lineChart>
      <c:catAx>
        <c:axId val="-16028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75952"/>
        <c:crosses val="autoZero"/>
        <c:auto val="1"/>
        <c:lblAlgn val="ctr"/>
        <c:lblOffset val="100"/>
        <c:noMultiLvlLbl val="0"/>
      </c:catAx>
      <c:valAx>
        <c:axId val="-16028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28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stochhiorlo'!$H$1:$H$82</c:f>
              <c:numCache>
                <c:formatCode>General</c:formatCode>
                <c:ptCount val="82"/>
                <c:pt idx="3">
                  <c:v>1005.5871596911832</c:v>
                </c:pt>
                <c:pt idx="5">
                  <c:v>1022.1444374427678</c:v>
                </c:pt>
                <c:pt idx="7">
                  <c:v>1031.1247962324605</c:v>
                </c:pt>
                <c:pt idx="9">
                  <c:v>1047.475378201412</c:v>
                </c:pt>
                <c:pt idx="11">
                  <c:v>1091.0398773326174</c:v>
                </c:pt>
                <c:pt idx="13">
                  <c:v>1099.0638569539017</c:v>
                </c:pt>
                <c:pt idx="15">
                  <c:v>1115.5436697932525</c:v>
                </c:pt>
                <c:pt idx="17">
                  <c:v>1160.7233860811386</c:v>
                </c:pt>
                <c:pt idx="19">
                  <c:v>1189.3911679899436</c:v>
                </c:pt>
                <c:pt idx="21">
                  <c:v>1237.105512306686</c:v>
                </c:pt>
                <c:pt idx="23">
                  <c:v>1285.6362113905379</c:v>
                </c:pt>
                <c:pt idx="25">
                  <c:v>1321.1501400330862</c:v>
                </c:pt>
                <c:pt idx="27">
                  <c:v>1339.3756429806949</c:v>
                </c:pt>
                <c:pt idx="29">
                  <c:v>1342.0733456277515</c:v>
                </c:pt>
                <c:pt idx="31">
                  <c:v>1443.7275395081058</c:v>
                </c:pt>
                <c:pt idx="33">
                  <c:v>1401.1353363723656</c:v>
                </c:pt>
                <c:pt idx="35">
                  <c:v>1417.2770352886132</c:v>
                </c:pt>
                <c:pt idx="37">
                  <c:v>1498.427838157827</c:v>
                </c:pt>
                <c:pt idx="39">
                  <c:v>1500.3206050503795</c:v>
                </c:pt>
                <c:pt idx="41">
                  <c:v>1519.9638548276948</c:v>
                </c:pt>
                <c:pt idx="43">
                  <c:v>1542.8070632017432</c:v>
                </c:pt>
                <c:pt idx="45">
                  <c:v>1585.6082772228669</c:v>
                </c:pt>
                <c:pt idx="47">
                  <c:v>1599.9627252387641</c:v>
                </c:pt>
                <c:pt idx="49">
                  <c:v>1659.9437155672524</c:v>
                </c:pt>
                <c:pt idx="51">
                  <c:v>1741.0797903518446</c:v>
                </c:pt>
                <c:pt idx="53">
                  <c:v>1920.1683927062375</c:v>
                </c:pt>
                <c:pt idx="55">
                  <c:v>1925.5351260242676</c:v>
                </c:pt>
                <c:pt idx="57">
                  <c:v>1940.1880072815843</c:v>
                </c:pt>
                <c:pt idx="59">
                  <c:v>1991.355638258452</c:v>
                </c:pt>
                <c:pt idx="61">
                  <c:v>2013.286318828968</c:v>
                </c:pt>
                <c:pt idx="63">
                  <c:v>2098.1241602581817</c:v>
                </c:pt>
                <c:pt idx="65">
                  <c:v>2154.7425783403651</c:v>
                </c:pt>
                <c:pt idx="67">
                  <c:v>2171.0627962612893</c:v>
                </c:pt>
                <c:pt idx="69">
                  <c:v>2180.0481082528281</c:v>
                </c:pt>
                <c:pt idx="71">
                  <c:v>2190.236752434656</c:v>
                </c:pt>
                <c:pt idx="73">
                  <c:v>2226.7380143922469</c:v>
                </c:pt>
                <c:pt idx="75">
                  <c:v>2240.3515452441998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5771552"/>
        <c:axId val="-1605777536"/>
      </c:lineChart>
      <c:catAx>
        <c:axId val="-160577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777536"/>
        <c:crosses val="autoZero"/>
        <c:auto val="1"/>
        <c:lblAlgn val="ctr"/>
        <c:lblOffset val="100"/>
        <c:noMultiLvlLbl val="0"/>
      </c:catAx>
      <c:valAx>
        <c:axId val="-16057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57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stoplossatr2.4both'!$H$1:$H$82</c:f>
              <c:numCache>
                <c:formatCode>General</c:formatCode>
                <c:ptCount val="82"/>
                <c:pt idx="3">
                  <c:v>982.28072395899278</c:v>
                </c:pt>
                <c:pt idx="5">
                  <c:v>990.91084804930256</c:v>
                </c:pt>
                <c:pt idx="7">
                  <c:v>1014.3555044088884</c:v>
                </c:pt>
                <c:pt idx="9">
                  <c:v>1012.3145989901928</c:v>
                </c:pt>
                <c:pt idx="11">
                  <c:v>1006.4685056924876</c:v>
                </c:pt>
                <c:pt idx="13">
                  <c:v>991.43936397603909</c:v>
                </c:pt>
                <c:pt idx="15">
                  <c:v>1006.3054111638463</c:v>
                </c:pt>
                <c:pt idx="17">
                  <c:v>1048.9412201305129</c:v>
                </c:pt>
                <c:pt idx="19">
                  <c:v>1049.4585515667588</c:v>
                </c:pt>
                <c:pt idx="21">
                  <c:v>1078.4483978261003</c:v>
                </c:pt>
                <c:pt idx="23">
                  <c:v>1107.5009869062362</c:v>
                </c:pt>
                <c:pt idx="25">
                  <c:v>1093.6263535106029</c:v>
                </c:pt>
                <c:pt idx="27">
                  <c:v>1133.8373399736331</c:v>
                </c:pt>
                <c:pt idx="29">
                  <c:v>1155.8570195349948</c:v>
                </c:pt>
                <c:pt idx="31">
                  <c:v>1189.4935387127628</c:v>
                </c:pt>
                <c:pt idx="33">
                  <c:v>1171.2833830823495</c:v>
                </c:pt>
                <c:pt idx="35">
                  <c:v>1238.3490199041198</c:v>
                </c:pt>
                <c:pt idx="37">
                  <c:v>1254.5623539259195</c:v>
                </c:pt>
                <c:pt idx="39">
                  <c:v>1284.2943499799208</c:v>
                </c:pt>
                <c:pt idx="41">
                  <c:v>1268.7952478531449</c:v>
                </c:pt>
                <c:pt idx="43">
                  <c:v>1284.3914064826522</c:v>
                </c:pt>
                <c:pt idx="45">
                  <c:v>1293.1087760749272</c:v>
                </c:pt>
                <c:pt idx="47">
                  <c:v>1386.8336084444243</c:v>
                </c:pt>
                <c:pt idx="49">
                  <c:v>1530.5487743571189</c:v>
                </c:pt>
                <c:pt idx="51">
                  <c:v>1530.157669748759</c:v>
                </c:pt>
                <c:pt idx="53">
                  <c:v>1534.4343509915464</c:v>
                </c:pt>
                <c:pt idx="55">
                  <c:v>1534.8194325161255</c:v>
                </c:pt>
                <c:pt idx="57">
                  <c:v>1516.2362086333749</c:v>
                </c:pt>
                <c:pt idx="59">
                  <c:v>1509.3384777577962</c:v>
                </c:pt>
                <c:pt idx="61">
                  <c:v>1525.960732162059</c:v>
                </c:pt>
                <c:pt idx="63">
                  <c:v>1590.2631681403018</c:v>
                </c:pt>
                <c:pt idx="65">
                  <c:v>1658.2679709222466</c:v>
                </c:pt>
                <c:pt idx="67">
                  <c:v>1758.4064005677455</c:v>
                </c:pt>
                <c:pt idx="69">
                  <c:v>1787.3723555841032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4205744"/>
        <c:axId val="-1604205200"/>
      </c:lineChart>
      <c:catAx>
        <c:axId val="-16042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205200"/>
        <c:crosses val="autoZero"/>
        <c:auto val="1"/>
        <c:lblAlgn val="ctr"/>
        <c:lblOffset val="100"/>
        <c:noMultiLvlLbl val="0"/>
      </c:catAx>
      <c:valAx>
        <c:axId val="-16042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2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stoplossatr4and3.5'!$H$1:$H$82</c:f>
              <c:numCache>
                <c:formatCode>General</c:formatCode>
                <c:ptCount val="82"/>
                <c:pt idx="3">
                  <c:v>1014.9837464445355</c:v>
                </c:pt>
                <c:pt idx="5">
                  <c:v>1023.9011928199054</c:v>
                </c:pt>
                <c:pt idx="7">
                  <c:v>1048.1263909384734</c:v>
                </c:pt>
                <c:pt idx="9">
                  <c:v>1025.7198259049549</c:v>
                </c:pt>
                <c:pt idx="11">
                  <c:v>1038.8545614163295</c:v>
                </c:pt>
                <c:pt idx="13">
                  <c:v>1019.4052780219032</c:v>
                </c:pt>
                <c:pt idx="15">
                  <c:v>1034.6906575591834</c:v>
                </c:pt>
                <c:pt idx="17">
                  <c:v>1085.7852181629144</c:v>
                </c:pt>
                <c:pt idx="19">
                  <c:v>1086.3207208351205</c:v>
                </c:pt>
                <c:pt idx="21">
                  <c:v>1154.9879341074304</c:v>
                </c:pt>
                <c:pt idx="23">
                  <c:v>1186.102440753996</c:v>
                </c:pt>
                <c:pt idx="25">
                  <c:v>1173.9150315838015</c:v>
                </c:pt>
                <c:pt idx="27">
                  <c:v>1217.0781112702368</c:v>
                </c:pt>
                <c:pt idx="29">
                  <c:v>1272.544526139488</c:v>
                </c:pt>
                <c:pt idx="31">
                  <c:v>1287.2048020352088</c:v>
                </c:pt>
                <c:pt idx="33">
                  <c:v>1286.201342220199</c:v>
                </c:pt>
                <c:pt idx="35">
                  <c:v>1359.8469802809145</c:v>
                </c:pt>
                <c:pt idx="37">
                  <c:v>1377.6510508260158</c:v>
                </c:pt>
                <c:pt idx="39">
                  <c:v>1380.4635880603867</c:v>
                </c:pt>
                <c:pt idx="41">
                  <c:v>1390.1817407394451</c:v>
                </c:pt>
                <c:pt idx="43">
                  <c:v>1406.9557593803781</c:v>
                </c:pt>
                <c:pt idx="45">
                  <c:v>1508.932248241191</c:v>
                </c:pt>
                <c:pt idx="47">
                  <c:v>1665.3002848149806</c:v>
                </c:pt>
                <c:pt idx="49">
                  <c:v>1669.954680000835</c:v>
                </c:pt>
                <c:pt idx="51">
                  <c:v>1649.7352711016213</c:v>
                </c:pt>
                <c:pt idx="53">
                  <c:v>1629.4178236228013</c:v>
                </c:pt>
                <c:pt idx="55">
                  <c:v>1676.5215720424785</c:v>
                </c:pt>
                <c:pt idx="57">
                  <c:v>1694.9850038673424</c:v>
                </c:pt>
                <c:pt idx="59">
                  <c:v>1766.409951048543</c:v>
                </c:pt>
                <c:pt idx="61">
                  <c:v>1841.9473606796782</c:v>
                </c:pt>
                <c:pt idx="63">
                  <c:v>1953.17770428063</c:v>
                </c:pt>
                <c:pt idx="65">
                  <c:v>1934.9295414299272</c:v>
                </c:pt>
                <c:pt idx="67">
                  <c:v>1966.8724462656539</c:v>
                </c:pt>
                <c:pt idx="69">
                  <c:v>2034.4774995364273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665040"/>
        <c:axId val="-1600665584"/>
      </c:lineChart>
      <c:catAx>
        <c:axId val="-16006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65584"/>
        <c:crosses val="autoZero"/>
        <c:auto val="1"/>
        <c:lblAlgn val="ctr"/>
        <c:lblOffset val="100"/>
        <c:noMultiLvlLbl val="0"/>
      </c:catAx>
      <c:valAx>
        <c:axId val="-16006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6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'SPY stoplossatr4.both'!$H$1:$H$82</c:f>
              <c:numCache>
                <c:formatCode>General</c:formatCode>
                <c:ptCount val="82"/>
                <c:pt idx="3">
                  <c:v>1014.9837464445355</c:v>
                </c:pt>
                <c:pt idx="5">
                  <c:v>1023.9011928199054</c:v>
                </c:pt>
                <c:pt idx="7">
                  <c:v>1048.1263909384734</c:v>
                </c:pt>
                <c:pt idx="9">
                  <c:v>1041.8004677943723</c:v>
                </c:pt>
                <c:pt idx="11">
                  <c:v>1055.1411220885727</c:v>
                </c:pt>
                <c:pt idx="13">
                  <c:v>1029.2621646326081</c:v>
                </c:pt>
                <c:pt idx="15">
                  <c:v>1044.69534235786</c:v>
                </c:pt>
                <c:pt idx="17">
                  <c:v>1096.2839491482775</c:v>
                </c:pt>
                <c:pt idx="19">
                  <c:v>1096.8246297308137</c:v>
                </c:pt>
                <c:pt idx="21">
                  <c:v>1166.1558035982773</c:v>
                </c:pt>
                <c:pt idx="23">
                  <c:v>1197.5711642531314</c:v>
                </c:pt>
                <c:pt idx="25">
                  <c:v>1185.2659119513985</c:v>
                </c:pt>
                <c:pt idx="27">
                  <c:v>1228.8463463361179</c:v>
                </c:pt>
                <c:pt idx="29">
                  <c:v>1284.8490799530307</c:v>
                </c:pt>
                <c:pt idx="31">
                  <c:v>1299.6511097520336</c:v>
                </c:pt>
                <c:pt idx="33">
                  <c:v>1298.6379472311146</c:v>
                </c:pt>
                <c:pt idx="35">
                  <c:v>1372.9956835312528</c:v>
                </c:pt>
                <c:pt idx="37">
                  <c:v>1390.9719061226065</c:v>
                </c:pt>
                <c:pt idx="39">
                  <c:v>1393.811638488497</c:v>
                </c:pt>
                <c:pt idx="41">
                  <c:v>1403.6237584356168</c:v>
                </c:pt>
                <c:pt idx="43">
                  <c:v>1420.5599692912795</c:v>
                </c:pt>
                <c:pt idx="45">
                  <c:v>1523.5224945297041</c:v>
                </c:pt>
                <c:pt idx="47">
                  <c:v>1681.4024930672742</c:v>
                </c:pt>
                <c:pt idx="49">
                  <c:v>1686.1018927734872</c:v>
                </c:pt>
                <c:pt idx="51">
                  <c:v>1665.6869773126027</c:v>
                </c:pt>
                <c:pt idx="53">
                  <c:v>1645.1730753123718</c:v>
                </c:pt>
                <c:pt idx="55">
                  <c:v>1692.7322817497011</c:v>
                </c:pt>
                <c:pt idx="57">
                  <c:v>1711.3742411512469</c:v>
                </c:pt>
                <c:pt idx="59">
                  <c:v>1783.4898141519516</c:v>
                </c:pt>
                <c:pt idx="61">
                  <c:v>1859.7576140387125</c:v>
                </c:pt>
                <c:pt idx="63">
                  <c:v>1972.0634718715228</c:v>
                </c:pt>
                <c:pt idx="65">
                  <c:v>2026.3675824238821</c:v>
                </c:pt>
                <c:pt idx="67">
                  <c:v>2059.8199978538173</c:v>
                </c:pt>
                <c:pt idx="69">
                  <c:v>2130.6198308310409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663952"/>
        <c:axId val="-1600659056"/>
      </c:lineChart>
      <c:catAx>
        <c:axId val="-16006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59056"/>
        <c:crosses val="autoZero"/>
        <c:auto val="1"/>
        <c:lblAlgn val="ctr"/>
        <c:lblOffset val="100"/>
        <c:noMultiLvlLbl val="0"/>
      </c:catAx>
      <c:valAx>
        <c:axId val="-16006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6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21</xdr:row>
      <xdr:rowOff>157162</xdr:rowOff>
    </xdr:from>
    <xdr:to>
      <xdr:col>22</xdr:col>
      <xdr:colOff>171450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28</xdr:col>
      <xdr:colOff>304800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21</xdr:row>
      <xdr:rowOff>157162</xdr:rowOff>
    </xdr:from>
    <xdr:to>
      <xdr:col>22</xdr:col>
      <xdr:colOff>171450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21</xdr:row>
      <xdr:rowOff>157162</xdr:rowOff>
    </xdr:from>
    <xdr:to>
      <xdr:col>22</xdr:col>
      <xdr:colOff>171450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1</xdr:row>
      <xdr:rowOff>157162</xdr:rowOff>
    </xdr:from>
    <xdr:to>
      <xdr:col>26</xdr:col>
      <xdr:colOff>95250</xdr:colOff>
      <xdr:row>14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16</xdr:row>
      <xdr:rowOff>123825</xdr:rowOff>
    </xdr:from>
    <xdr:to>
      <xdr:col>29</xdr:col>
      <xdr:colOff>304800</xdr:colOff>
      <xdr:row>31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17</xdr:row>
      <xdr:rowOff>9525</xdr:rowOff>
    </xdr:from>
    <xdr:to>
      <xdr:col>37</xdr:col>
      <xdr:colOff>76200</xdr:colOff>
      <xdr:row>31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485775</xdr:colOff>
      <xdr:row>32</xdr:row>
      <xdr:rowOff>152400</xdr:rowOff>
    </xdr:from>
    <xdr:to>
      <xdr:col>29</xdr:col>
      <xdr:colOff>180975</xdr:colOff>
      <xdr:row>47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352425</xdr:colOff>
      <xdr:row>33</xdr:row>
      <xdr:rowOff>66675</xdr:rowOff>
    </xdr:from>
    <xdr:to>
      <xdr:col>37</xdr:col>
      <xdr:colOff>47625</xdr:colOff>
      <xdr:row>47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29</xdr:col>
      <xdr:colOff>257175</xdr:colOff>
      <xdr:row>14</xdr:row>
      <xdr:rowOff>142875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19050</xdr:colOff>
      <xdr:row>1</xdr:row>
      <xdr:rowOff>171450</xdr:rowOff>
    </xdr:from>
    <xdr:to>
      <xdr:col>35</xdr:col>
      <xdr:colOff>552450</xdr:colOff>
      <xdr:row>14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152400</xdr:colOff>
      <xdr:row>15</xdr:row>
      <xdr:rowOff>0</xdr:rowOff>
    </xdr:from>
    <xdr:to>
      <xdr:col>27</xdr:col>
      <xdr:colOff>457200</xdr:colOff>
      <xdr:row>29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35</xdr:col>
      <xdr:colOff>304800</xdr:colOff>
      <xdr:row>29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27</xdr:col>
      <xdr:colOff>304800</xdr:colOff>
      <xdr:row>44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21</xdr:row>
      <xdr:rowOff>157162</xdr:rowOff>
    </xdr:from>
    <xdr:to>
      <xdr:col>22</xdr:col>
      <xdr:colOff>171450</xdr:colOff>
      <xdr:row>36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452436</xdr:colOff>
      <xdr:row>21</xdr:row>
      <xdr:rowOff>157162</xdr:rowOff>
    </xdr:from>
    <xdr:to>
      <xdr:col>24</xdr:col>
      <xdr:colOff>19049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21</xdr:row>
      <xdr:rowOff>157162</xdr:rowOff>
    </xdr:from>
    <xdr:to>
      <xdr:col>20</xdr:col>
      <xdr:colOff>33337</xdr:colOff>
      <xdr:row>36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5"/>
  <sheetViews>
    <sheetView zoomScaleNormal="100" workbookViewId="0">
      <selection activeCell="M28" sqref="M28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22" x14ac:dyDescent="0.25">
      <c r="A2">
        <v>1</v>
      </c>
      <c r="B2" t="s">
        <v>5</v>
      </c>
      <c r="C2" t="s">
        <v>6</v>
      </c>
      <c r="D2">
        <v>-100</v>
      </c>
      <c r="E2" s="1">
        <v>394.66</v>
      </c>
      <c r="G2">
        <v>1000</v>
      </c>
    </row>
    <row r="3" spans="1:22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2.2856562373019963E-2</v>
      </c>
      <c r="G3">
        <f>G2*F3</f>
        <v>22.856562373019962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22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1022.85656237302</v>
      </c>
      <c r="I4" s="2">
        <f>AVERAGE('SPY stochorequal'!F:F)</f>
        <v>2.5357837968841775E-2</v>
      </c>
      <c r="J4" s="2">
        <f>MAX('SPY stochorequal'!F:F)</f>
        <v>0.13785106931203212</v>
      </c>
      <c r="K4" s="2">
        <f>MIN('SPY stochorequal'!F:F)</f>
        <v>-2.0211717743362001E-2</v>
      </c>
      <c r="L4" s="2">
        <f>SUMIF('SPY stochorequal'!F:F,"&gt;0")/COUNTIF('SPY stochorequal'!F:F,"&gt;0")</f>
        <v>3.475725019239162E-2</v>
      </c>
      <c r="M4" s="2">
        <f>SUMIF('SPY stochorequal'!F:F,"&lt;0")/COUNTIF('SPY stochorequal'!F:F,"&lt;0")</f>
        <v>-8.7150313415263782E-3</v>
      </c>
      <c r="N4">
        <f>COUNTIF('SPY stochorequal'!F:F,"&gt;0")</f>
        <v>29</v>
      </c>
      <c r="O4">
        <f>COUNTIF('SPY stochorequal'!F:F,"&lt;0")</f>
        <v>8</v>
      </c>
      <c r="P4">
        <f>N4+O4</f>
        <v>37</v>
      </c>
      <c r="Q4" s="2">
        <f>N4/P4</f>
        <v>0.78378378378378377</v>
      </c>
      <c r="R4" s="3">
        <f>L4/ABS(M4)</f>
        <v>3.9881956622205474</v>
      </c>
    </row>
    <row r="5" spans="1:22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8.9866153784316154</v>
      </c>
    </row>
    <row r="6" spans="1:22" x14ac:dyDescent="0.25">
      <c r="A6">
        <v>5</v>
      </c>
      <c r="B6" t="s">
        <v>5</v>
      </c>
      <c r="C6" t="s">
        <v>6</v>
      </c>
      <c r="D6">
        <v>-100</v>
      </c>
      <c r="E6" s="1">
        <v>398.56</v>
      </c>
      <c r="G6">
        <f>H4+G5</f>
        <v>1031.8431777514515</v>
      </c>
      <c r="H6">
        <f>H4+G5</f>
        <v>1031.8431777514515</v>
      </c>
      <c r="V6">
        <f>SUM(H52/P4)</f>
        <v>47.980086329093083</v>
      </c>
    </row>
    <row r="7" spans="1:22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3.171406997231288E-2</v>
      </c>
      <c r="G7">
        <f t="shared" ref="G7" si="1">G6*F7</f>
        <v>32.723946739663212</v>
      </c>
    </row>
    <row r="8" spans="1:22" x14ac:dyDescent="0.25">
      <c r="A8">
        <v>7</v>
      </c>
      <c r="B8" t="s">
        <v>5</v>
      </c>
      <c r="C8" t="s">
        <v>6</v>
      </c>
      <c r="D8">
        <v>-100</v>
      </c>
      <c r="E8" s="1">
        <v>397.59</v>
      </c>
      <c r="G8">
        <f t="shared" ref="G8" si="2">G6+G7</f>
        <v>1064.5671244911148</v>
      </c>
      <c r="H8">
        <f t="shared" ref="H8" si="3">H6+G7</f>
        <v>1064.5671244911148</v>
      </c>
    </row>
    <row r="9" spans="1:22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-5.0300545761018721E-4</v>
      </c>
      <c r="G9">
        <f t="shared" ref="G9" si="5">G8*F9</f>
        <v>-0.53548307361141434</v>
      </c>
    </row>
    <row r="10" spans="1:22" x14ac:dyDescent="0.25">
      <c r="A10">
        <v>9</v>
      </c>
      <c r="B10" t="s">
        <v>1</v>
      </c>
      <c r="C10" t="s">
        <v>2</v>
      </c>
      <c r="D10">
        <v>100</v>
      </c>
      <c r="E10" s="1">
        <v>397.85</v>
      </c>
      <c r="G10">
        <f t="shared" ref="G10" si="6">G8+G9</f>
        <v>1064.0316414175034</v>
      </c>
      <c r="H10">
        <f t="shared" ref="H10" si="7">H8+G9</f>
        <v>1064.0316414175034</v>
      </c>
    </row>
    <row r="11" spans="1:22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2.3375644086966189E-2</v>
      </c>
      <c r="G11">
        <f t="shared" ref="G11" si="9">G10*F11</f>
        <v>24.872424947045989</v>
      </c>
    </row>
    <row r="12" spans="1:22" x14ac:dyDescent="0.25">
      <c r="A12">
        <v>11</v>
      </c>
      <c r="B12" t="s">
        <v>5</v>
      </c>
      <c r="C12" t="s">
        <v>6</v>
      </c>
      <c r="D12">
        <v>-100</v>
      </c>
      <c r="E12" s="1">
        <v>395.01</v>
      </c>
      <c r="G12">
        <f t="shared" ref="G12" si="10">G10+G11</f>
        <v>1088.9040663645494</v>
      </c>
      <c r="H12">
        <f t="shared" ref="H12" si="11">H10+G11</f>
        <v>1088.9040663645494</v>
      </c>
    </row>
    <row r="13" spans="1:22" x14ac:dyDescent="0.25">
      <c r="A13">
        <v>12</v>
      </c>
      <c r="B13" t="s">
        <v>7</v>
      </c>
      <c r="C13" t="s">
        <v>8</v>
      </c>
      <c r="D13">
        <v>100</v>
      </c>
      <c r="E13" s="1">
        <v>395.81</v>
      </c>
      <c r="F13" s="2">
        <f t="shared" ref="F13" si="12">IF(C13="Sell to Close",(SUM(E13-E12)/E12)*10,(SUM(E12-E13)/E13)*10)</f>
        <v>-2.0211717743362001E-2</v>
      </c>
      <c r="G13">
        <f t="shared" ref="G13" si="13">G12*F13</f>
        <v>-22.008621638959397</v>
      </c>
    </row>
    <row r="14" spans="1:22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1066.8954447255901</v>
      </c>
      <c r="H14">
        <f t="shared" ref="H14" si="15">H12+G13</f>
        <v>1066.8954447255901</v>
      </c>
    </row>
    <row r="15" spans="1:22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15.997466513877997</v>
      </c>
    </row>
    <row r="16" spans="1:22" x14ac:dyDescent="0.25">
      <c r="A16">
        <v>15</v>
      </c>
      <c r="B16" t="s">
        <v>1</v>
      </c>
      <c r="C16" t="s">
        <v>2</v>
      </c>
      <c r="D16">
        <v>100</v>
      </c>
      <c r="E16" s="1">
        <v>399.95</v>
      </c>
      <c r="G16">
        <f t="shared" ref="G16" si="18">G14+G15</f>
        <v>1082.892911239468</v>
      </c>
      <c r="H16">
        <f t="shared" ref="H16" si="19">H14+G15</f>
        <v>1082.892911239468</v>
      </c>
    </row>
    <row r="17" spans="1:25" x14ac:dyDescent="0.25">
      <c r="A17">
        <v>16</v>
      </c>
      <c r="B17" t="s">
        <v>3</v>
      </c>
      <c r="C17" t="s">
        <v>4</v>
      </c>
      <c r="D17">
        <v>-100</v>
      </c>
      <c r="E17" s="1">
        <v>399.47</v>
      </c>
      <c r="F17" s="2">
        <f t="shared" ref="F17" si="20">IF(C17="Sell to Close",(SUM(E17-E16)/E16)*10,(SUM(E16-E17)/E17)*10)</f>
        <v>-1.2001500187522475E-2</v>
      </c>
      <c r="G17">
        <f t="shared" ref="G17" si="21">G16*F17</f>
        <v>-12.996339477307234</v>
      </c>
    </row>
    <row r="18" spans="1:25" x14ac:dyDescent="0.25">
      <c r="A18">
        <v>17</v>
      </c>
      <c r="B18" t="s">
        <v>1</v>
      </c>
      <c r="C18" t="s">
        <v>2</v>
      </c>
      <c r="D18">
        <v>100</v>
      </c>
      <c r="E18" s="1">
        <v>404.99</v>
      </c>
      <c r="G18">
        <f t="shared" ref="G18:G80" si="22">G16+G17</f>
        <v>1069.8965717621609</v>
      </c>
      <c r="H18">
        <f t="shared" ref="H18" si="23">H16+G17</f>
        <v>1069.8965717621609</v>
      </c>
    </row>
    <row r="19" spans="1:25" x14ac:dyDescent="0.25">
      <c r="A19">
        <v>18</v>
      </c>
      <c r="B19" t="s">
        <v>3</v>
      </c>
      <c r="C19" t="s">
        <v>4</v>
      </c>
      <c r="D19">
        <v>-100</v>
      </c>
      <c r="E19" s="1">
        <v>404.85</v>
      </c>
      <c r="F19" s="2">
        <f t="shared" ref="F19" si="24">IF(C19="Sell to Close",(SUM(E19-E18)/E18)*10,(SUM(E18-E19)/E19)*10)</f>
        <v>-3.4568754784065374E-3</v>
      </c>
      <c r="G19">
        <f t="shared" ref="G19" si="25">G18*F19</f>
        <v>-3.6984992233558343</v>
      </c>
    </row>
    <row r="20" spans="1:25" x14ac:dyDescent="0.25">
      <c r="A20">
        <v>19</v>
      </c>
      <c r="B20" t="s">
        <v>5</v>
      </c>
      <c r="C20" t="s">
        <v>6</v>
      </c>
      <c r="D20">
        <v>-100</v>
      </c>
      <c r="E20" s="1">
        <v>404.49</v>
      </c>
      <c r="G20">
        <f t="shared" si="22"/>
        <v>1066.198072538805</v>
      </c>
      <c r="H20">
        <f t="shared" ref="H20" si="26">H18+G19</f>
        <v>1066.198072538805</v>
      </c>
    </row>
    <row r="21" spans="1:25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7">IF(C21="Sell to Close",(SUM(E21-E20)/E20)*10,(SUM(E20-E21)/E21)*10)</f>
        <v>6.619714804768248E-2</v>
      </c>
      <c r="G21">
        <f t="shared" ref="G21" si="28">G20*F21</f>
        <v>70.579271656004977</v>
      </c>
    </row>
    <row r="22" spans="1:25" x14ac:dyDescent="0.25">
      <c r="A22">
        <v>21</v>
      </c>
      <c r="B22" t="s">
        <v>5</v>
      </c>
      <c r="C22" t="s">
        <v>6</v>
      </c>
      <c r="D22">
        <v>-100</v>
      </c>
      <c r="E22" s="1">
        <v>398.52</v>
      </c>
      <c r="G22">
        <f t="shared" si="22"/>
        <v>1136.77734419481</v>
      </c>
      <c r="H22">
        <f t="shared" ref="H22" si="29">H20+G21</f>
        <v>1136.77734419481</v>
      </c>
    </row>
    <row r="23" spans="1:25" x14ac:dyDescent="0.25">
      <c r="A23">
        <v>22</v>
      </c>
      <c r="B23" t="s">
        <v>7</v>
      </c>
      <c r="C23" t="s">
        <v>8</v>
      </c>
      <c r="D23">
        <v>100</v>
      </c>
      <c r="E23" s="1">
        <v>398.78</v>
      </c>
      <c r="F23" s="2">
        <f t="shared" ref="F23" si="30">IF(C23="Sell to Close",(SUM(E23-E22)/E22)*10,(SUM(E22-E23)/E23)*10)</f>
        <v>-6.519885651236043E-3</v>
      </c>
      <c r="G23">
        <f t="shared" ref="G23" si="31">G22*F23</f>
        <v>-7.4116582950659584</v>
      </c>
    </row>
    <row r="24" spans="1:25" x14ac:dyDescent="0.25">
      <c r="A24">
        <v>23</v>
      </c>
      <c r="B24" t="s">
        <v>5</v>
      </c>
      <c r="C24" t="s">
        <v>6</v>
      </c>
      <c r="D24">
        <v>-100</v>
      </c>
      <c r="E24" s="1">
        <v>398.63</v>
      </c>
      <c r="G24">
        <f t="shared" si="22"/>
        <v>1129.365685899744</v>
      </c>
      <c r="H24">
        <f t="shared" ref="H24" si="32">H22+G23</f>
        <v>1129.365685899744</v>
      </c>
    </row>
    <row r="25" spans="1:25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3">IF(C25="Sell to Close",(SUM(E25-E24)/E24)*10,(SUM(E24-E25)/E25)*10)</f>
        <v>-9.7739461681115337E-3</v>
      </c>
      <c r="G25">
        <f t="shared" ref="G25" si="34">G24*F25</f>
        <v>-11.038359418096457</v>
      </c>
    </row>
    <row r="26" spans="1:25" x14ac:dyDescent="0.25">
      <c r="A26">
        <v>25</v>
      </c>
      <c r="B26" t="s">
        <v>5</v>
      </c>
      <c r="C26" t="s">
        <v>6</v>
      </c>
      <c r="D26">
        <v>-100</v>
      </c>
      <c r="E26" s="1">
        <v>390.46</v>
      </c>
      <c r="G26">
        <f t="shared" si="22"/>
        <v>1118.3273264816476</v>
      </c>
      <c r="H26">
        <f t="shared" ref="H26" si="35">H24+G25</f>
        <v>1118.3273264816476</v>
      </c>
    </row>
    <row r="27" spans="1:25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36">IF(C27="Sell to Close",(SUM(E27-E26)/E26)*10,(SUM(E26-E27)/E27)*10)</f>
        <v>3.9596832253418791E-2</v>
      </c>
      <c r="G27">
        <f t="shared" ref="G27" si="37">G26*F27</f>
        <v>44.282219551108106</v>
      </c>
    </row>
    <row r="28" spans="1:25" x14ac:dyDescent="0.25">
      <c r="A28">
        <v>27</v>
      </c>
      <c r="B28" t="s">
        <v>5</v>
      </c>
      <c r="C28" t="s">
        <v>6</v>
      </c>
      <c r="D28">
        <v>-100</v>
      </c>
      <c r="E28" s="1">
        <v>387.83</v>
      </c>
      <c r="G28">
        <f t="shared" si="22"/>
        <v>1162.6095460327556</v>
      </c>
      <c r="H28">
        <f t="shared" ref="H28" si="38">H26+G27</f>
        <v>1162.6095460327556</v>
      </c>
      <c r="Y28">
        <f>SLOPE(G:G,A:A)</f>
        <v>10.034093306892883</v>
      </c>
    </row>
    <row r="29" spans="1:25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39">IF(C29="Sell to Close",(SUM(E29-E28)/E28)*10,(SUM(E28-E29)/E29)*10)</f>
        <v>4.2466143608068212E-2</v>
      </c>
      <c r="G29">
        <f t="shared" ref="G29" si="40">G28*F29</f>
        <v>49.371543941937986</v>
      </c>
    </row>
    <row r="30" spans="1:25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si="22"/>
        <v>1211.9810899746935</v>
      </c>
      <c r="H30">
        <f t="shared" ref="H30" si="41">H28+G29</f>
        <v>1211.9810899746935</v>
      </c>
    </row>
    <row r="31" spans="1:25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2">IF(C31="Sell to Close",(SUM(E31-E30)/E30)*10,(SUM(E30-E31)/E31)*10)</f>
        <v>1.1520442384987293E-2</v>
      </c>
      <c r="G31">
        <f t="shared" ref="G31" si="43">G30*F31</f>
        <v>13.962558318747556</v>
      </c>
    </row>
    <row r="32" spans="1:25" x14ac:dyDescent="0.25">
      <c r="A32">
        <v>31</v>
      </c>
      <c r="B32" t="s">
        <v>5</v>
      </c>
      <c r="C32" t="s">
        <v>6</v>
      </c>
      <c r="D32">
        <v>-100</v>
      </c>
      <c r="E32" s="1">
        <v>385.09</v>
      </c>
      <c r="G32">
        <f t="shared" si="22"/>
        <v>1225.9436482934411</v>
      </c>
      <c r="H32">
        <f t="shared" ref="H32" si="44">H30+G31</f>
        <v>1225.9436482934411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45">IF(C33="Sell to Close",(SUM(E33-E32)/E32)*10,(SUM(E32-E33)/E33)*10)</f>
        <v>6.7562300236465693E-3</v>
      </c>
      <c r="G33">
        <f t="shared" ref="G33" si="46">G32*F33</f>
        <v>8.2827572838989578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388.1</v>
      </c>
      <c r="G34">
        <f t="shared" si="22"/>
        <v>1234.2264055773401</v>
      </c>
      <c r="H34">
        <f t="shared" ref="H34" si="47">H32+G33</f>
        <v>1234.2264055773401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48">IF(C35="Sell to Close",(SUM(E35-E34)/E34)*10,(SUM(E34-E35)/E35)*10)</f>
        <v>0.13785106931203212</v>
      </c>
      <c r="G35">
        <f t="shared" ref="G35" si="49">G34*F35</f>
        <v>170.13942978198216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si="22"/>
        <v>1404.3658353593223</v>
      </c>
      <c r="H36">
        <f t="shared" ref="H36" si="50">H34+G35</f>
        <v>1404.3658353593223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51">IF(C37="Sell to Close",(SUM(E37-E36)/E36)*10,(SUM(E36-E37)/E37)*10)</f>
        <v>1.3092701460735958E-2</v>
      </c>
      <c r="G37">
        <f t="shared" ref="G37" si="52">G36*F37</f>
        <v>18.386942624016672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392.32</v>
      </c>
      <c r="G38">
        <f t="shared" si="22"/>
        <v>1422.752777983339</v>
      </c>
      <c r="H38">
        <f t="shared" ref="H38" si="53">H36+G37</f>
        <v>1422.752777983339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54">IF(C39="Sell to Close",(SUM(E39-E38)/E38)*10,(SUM(E38-E39)/E39)*10)</f>
        <v>-9.685970636215218E-3</v>
      </c>
      <c r="G39">
        <f t="shared" ref="G39" si="55">G38*F39</f>
        <v>-13.78074163014025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si="22"/>
        <v>1408.9720363531987</v>
      </c>
      <c r="H40">
        <f t="shared" ref="H40" si="56">H38+G39</f>
        <v>1408.9720363531987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57">IF(C41="Sell to Close",(SUM(E41-E40)/E40)*10,(SUM(E40-E41)/E41)*10)</f>
        <v>9.052959814916179E-3</v>
      </c>
      <c r="G41">
        <f t="shared" ref="G41" si="58">G40*F41</f>
        <v>12.755367225446125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399.02</v>
      </c>
      <c r="G42">
        <f t="shared" si="22"/>
        <v>1421.727403578645</v>
      </c>
      <c r="H42">
        <f t="shared" ref="H42" si="59">H40+G41</f>
        <v>1421.727403578645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399.12</v>
      </c>
      <c r="F43" s="2">
        <f t="shared" ref="F43" si="60">IF(C43="Sell to Close",(SUM(E43-E42)/E42)*10,(SUM(E42-E43)/E43)*10)</f>
        <v>2.5061400431061788E-3</v>
      </c>
      <c r="G43">
        <f t="shared" ref="G43" si="61">G42*F43</f>
        <v>3.5630479764898211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398.72</v>
      </c>
      <c r="G44">
        <f t="shared" si="22"/>
        <v>1425.2904515551347</v>
      </c>
      <c r="H44">
        <f t="shared" ref="H44" si="62">H42+G43</f>
        <v>1425.2904515551347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397.81</v>
      </c>
      <c r="F45" s="2">
        <f t="shared" ref="F45" si="63">IF(C45="Sell to Close",(SUM(E45-E44)/E44)*10,(SUM(E44-E45)/E45)*10)</f>
        <v>2.2875241949675097E-2</v>
      </c>
      <c r="G45">
        <f t="shared" ref="G45" si="64">G44*F45</f>
        <v>32.603863927885378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394.98</v>
      </c>
      <c r="G46">
        <f t="shared" si="22"/>
        <v>1457.8943154830201</v>
      </c>
      <c r="H46">
        <f t="shared" ref="H46" si="65">H44+G45</f>
        <v>1457.8943154830201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398.84</v>
      </c>
      <c r="F47" s="2">
        <f t="shared" ref="F47" si="66">IF(C47="Sell to Close",(SUM(E47-E46)/E46)*10,(SUM(E46-E47)/E47)*10)</f>
        <v>9.7726467162893224E-2</v>
      </c>
      <c r="G47">
        <f t="shared" ref="G47" si="67">G46*F47</f>
        <v>142.47486094902007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395.08</v>
      </c>
      <c r="G48">
        <f t="shared" si="22"/>
        <v>1600.3691764320401</v>
      </c>
      <c r="H48">
        <f t="shared" ref="H48" si="68">H46+G47</f>
        <v>1600.3691764320401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69">IF(C49="Sell to Close",(SUM(E49-E48)/E48)*10,(SUM(E48-E49)/E49)*10)</f>
        <v>0.10900158640806486</v>
      </c>
      <c r="G49">
        <f t="shared" ref="G49" si="70">G48*F49</f>
        <v>174.44277906966062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393.32</v>
      </c>
      <c r="G50">
        <f t="shared" si="22"/>
        <v>1774.8119555017008</v>
      </c>
      <c r="H50">
        <f t="shared" ref="H50" si="71">H48+G49</f>
        <v>1774.8119555017008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393.33</v>
      </c>
      <c r="F51" s="2">
        <f t="shared" ref="F51" si="72">IF(C51="Sell to Close",(SUM(E51-E50)/E50)*10,(SUM(E50-E51)/E51)*10)</f>
        <v>2.5424590664067188E-4</v>
      </c>
      <c r="G51">
        <f t="shared" ref="G51" si="73">G50*F51</f>
        <v>0.4512386747432337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396.14</v>
      </c>
      <c r="G52">
        <f t="shared" si="22"/>
        <v>1775.2631941764441</v>
      </c>
      <c r="H52">
        <f t="shared" ref="H52" si="74">H50+G51</f>
        <v>1775.2631941764441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396.44</v>
      </c>
      <c r="F53" s="2">
        <f t="shared" ref="F53:F116" si="75">IF(C53="Sell to Close",(SUM(E53-E52)/E52)*10,(SUM(E52-E53)/E53)*10)</f>
        <v>-7.5673494097470333E-3</v>
      </c>
      <c r="G53">
        <f t="shared" ref="G53" si="76">G52*F53</f>
        <v>-13.434036884596747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397.09</v>
      </c>
      <c r="G54">
        <f t="shared" si="22"/>
        <v>1761.8291572918474</v>
      </c>
      <c r="H54">
        <f t="shared" ref="H54" si="77">H52+G53</f>
        <v>1761.8291572918474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397.38</v>
      </c>
      <c r="F55" s="2">
        <f t="shared" ref="F55:F118" si="78">IF(C55="Sell to Close",(SUM(E55-E54)/E54)*10,(SUM(E54-E55)/E55)*10)</f>
        <v>7.3031302727346557E-3</v>
      </c>
      <c r="G55">
        <f t="shared" ref="G55" si="79">G54*F55</f>
        <v>12.866867854004678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395.63</v>
      </c>
      <c r="G56">
        <f t="shared" si="22"/>
        <v>1774.696025145852</v>
      </c>
      <c r="H56">
        <f t="shared" ref="H56" si="80">H54+G55</f>
        <v>1774.696025145852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394.35</v>
      </c>
      <c r="F57" s="2">
        <f t="shared" ref="F57:F120" si="81">IF(C57="Sell to Close",(SUM(E57-E56)/E56)*10,(SUM(E56-E57)/E57)*10)</f>
        <v>3.2458475973119627E-2</v>
      </c>
      <c r="G57">
        <f t="shared" ref="G57" si="82">G56*F57</f>
        <v>57.60392829178754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si="22"/>
        <v>1832.2999534376395</v>
      </c>
      <c r="H58">
        <f t="shared" ref="H58" si="83">H56+G57</f>
        <v>1832.2999534376395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399.97</v>
      </c>
      <c r="F59" s="2">
        <f t="shared" ref="F59:F122" si="84">IF(C59="Sell to Close",(SUM(E59-E58)/E58)*10,(SUM(E58-E59)/E59)*10)</f>
        <v>1.1012940204741936E-2</v>
      </c>
      <c r="G59">
        <f t="shared" ref="G59" si="85">G58*F59</f>
        <v>20.179009824360158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402.38</v>
      </c>
      <c r="G60">
        <f t="shared" si="22"/>
        <v>1852.4789632619998</v>
      </c>
      <c r="H60">
        <f t="shared" ref="H60" si="86">H58+G59</f>
        <v>1852.4789632619998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403.38</v>
      </c>
      <c r="F61" s="2">
        <f t="shared" ref="F61:F124" si="87">IF(C61="Sell to Close",(SUM(E61-E60)/E60)*10,(SUM(E60-E61)/E61)*10)</f>
        <v>2.4852129827526222E-2</v>
      </c>
      <c r="G61">
        <f t="shared" ref="G61" si="88">G60*F61</f>
        <v>46.038047697748397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405.46</v>
      </c>
      <c r="G62">
        <f t="shared" si="22"/>
        <v>1898.5170109597482</v>
      </c>
      <c r="H62">
        <f t="shared" ref="H62" si="89">H60+G61</f>
        <v>1898.5170109597482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407.51</v>
      </c>
      <c r="F63" s="2">
        <f t="shared" ref="F63:F126" si="90">IF(C63="Sell to Close",(SUM(E63-E62)/E62)*10,(SUM(E62-E63)/E63)*10)</f>
        <v>5.0559857939131148E-2</v>
      </c>
      <c r="G63">
        <f t="shared" ref="G63" si="91">G62*F63</f>
        <v>95.988750369148761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408.94</v>
      </c>
      <c r="G64">
        <f t="shared" si="22"/>
        <v>1994.5057613288968</v>
      </c>
      <c r="H64">
        <f t="shared" ref="H64" si="92">H62+G63</f>
        <v>1994.5057613288968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410.98</v>
      </c>
      <c r="F65" s="2">
        <f t="shared" ref="F65:F128" si="93">IF(C65="Sell to Close",(SUM(E65-E64)/E64)*10,(SUM(E64-E65)/E65)*10)</f>
        <v>4.9885068714237313E-2</v>
      </c>
      <c r="G65">
        <f t="shared" ref="G65" si="94">G64*F65</f>
        <v>99.496056954834231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410.66</v>
      </c>
      <c r="G66">
        <f t="shared" si="22"/>
        <v>2094.0018182837312</v>
      </c>
      <c r="H66">
        <f t="shared" ref="H66" si="95">H64+G65</f>
        <v>2094.0018182837312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407.37</v>
      </c>
      <c r="F67" s="2">
        <f t="shared" ref="F67:F130" si="96">IF(C67="Sell to Close",(SUM(E67-E66)/E66)*10,(SUM(E66-E67)/E67)*10)</f>
        <v>8.0761960870953192E-2</v>
      </c>
      <c r="G67">
        <f t="shared" ref="G67" si="97">G66*F67</f>
        <v>169.11569291193553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407.58</v>
      </c>
      <c r="G68">
        <f t="shared" si="22"/>
        <v>2263.1175111956668</v>
      </c>
      <c r="H68">
        <f t="shared" ref="H68" si="98">H66+G67</f>
        <v>2263.1175111956668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406.73</v>
      </c>
      <c r="F69" s="2">
        <f t="shared" ref="F69:F132" si="99">IF(C69="Sell to Close",(SUM(E69-E68)/E68)*10,(SUM(E68-E69)/E69)*10)</f>
        <v>2.0898384677795239E-2</v>
      </c>
      <c r="G69">
        <f t="shared" ref="G69" si="100">G68*F69</f>
        <v>47.295500320021617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406.75</v>
      </c>
      <c r="G70">
        <f t="shared" si="22"/>
        <v>2310.4130115156886</v>
      </c>
      <c r="H70">
        <f t="shared" ref="H70" si="101">H68+G69</f>
        <v>2310.4130115156886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405.85</v>
      </c>
      <c r="F71" s="2">
        <f t="shared" ref="F71:F134" si="102">IF(C71="Sell to Close",(SUM(E71-E70)/E70)*10,(SUM(E70-E71)/E71)*10)</f>
        <v>2.2175680670197786E-2</v>
      </c>
      <c r="G71">
        <f t="shared" ref="G71" si="103">G70*F71</f>
        <v>51.234981159641912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406.99</v>
      </c>
      <c r="G72">
        <f t="shared" si="22"/>
        <v>2361.6479926753304</v>
      </c>
      <c r="H72">
        <f t="shared" ref="H72" si="104">H70+G71</f>
        <v>2361.6479926753304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408.71</v>
      </c>
      <c r="F73" s="2">
        <f t="shared" ref="F73:F136" si="105">IF(C73="Sell to Close",(SUM(E73-E72)/E72)*10,(SUM(E72-E73)/E73)*10)</f>
        <v>4.2261480626058882E-2</v>
      </c>
      <c r="G73">
        <f t="shared" ref="G73" si="106">G72*F73</f>
        <v>99.80674088801932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406.6</v>
      </c>
      <c r="G74">
        <f t="shared" si="22"/>
        <v>2461.4547335633497</v>
      </c>
      <c r="H74">
        <f t="shared" ref="H74" si="107">H72+G73</f>
        <v>2461.4547335633497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406.39</v>
      </c>
      <c r="F75" s="2">
        <f t="shared" ref="F75:F138" si="108">IF(C75="Sell to Close",(SUM(E75-E74)/E74)*10,(SUM(E74-E75)/E75)*10)</f>
        <v>5.1674499864670983E-3</v>
      </c>
      <c r="G75">
        <f t="shared" ref="G75" si="109">G74*F75</f>
        <v>12.719444229641306</v>
      </c>
    </row>
    <row r="76" spans="1:8" x14ac:dyDescent="0.25">
      <c r="E76" s="1"/>
      <c r="G76">
        <f t="shared" si="22"/>
        <v>2474.174177792991</v>
      </c>
      <c r="H76">
        <f t="shared" ref="H76" si="110">H74+G75</f>
        <v>2474.174177792991</v>
      </c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0" spans="1:8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16" workbookViewId="0">
      <selection activeCell="I4" sqref="I4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1.498374644453555E-2</v>
      </c>
      <c r="G3">
        <f>G2*F3</f>
        <v>14.98374644453555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1014.9837464445355</v>
      </c>
      <c r="I4" s="2">
        <f>AVERAGE('SPY stoplossatr3.7both'!F:F)</f>
        <v>2.2545355123533083E-2</v>
      </c>
      <c r="J4" s="2">
        <f>MAX('SPY stoplossatr3.7both'!F:F)</f>
        <v>0.1036282687682312</v>
      </c>
      <c r="K4" s="2">
        <f>MIN('SPY stoplossatr3.7both'!F:F)</f>
        <v>-2.452653670130793E-2</v>
      </c>
      <c r="L4" s="2">
        <f>SUMIF('SPY stoplossatr3.7both'!F:F,"&gt;0")/COUNTIF('SPY stoplossatr3.7both'!F:F,"&gt;0")</f>
        <v>3.0112352489413362E-2</v>
      </c>
      <c r="M4" s="2">
        <f>SUMIF('SPY stoplossatr3.7both'!F:F,"&lt;0")/COUNTIF('SPY stoplossatr3.7both'!F:F,"&lt;0")</f>
        <v>-1.2767299250574909E-2</v>
      </c>
      <c r="N4">
        <f>COUNTIF('SPY stoplossatr3.7both'!F:F,"&gt;0")</f>
        <v>28</v>
      </c>
      <c r="O4">
        <f>COUNTIF('SPY stoplossatr3.7both'!F:F,"&lt;0")</f>
        <v>6</v>
      </c>
      <c r="P4">
        <f>N4+O4</f>
        <v>34</v>
      </c>
      <c r="Q4" s="2">
        <f>N4/P4</f>
        <v>0.82352941176470584</v>
      </c>
      <c r="R4" s="3">
        <f>L4/ABS(M4)</f>
        <v>2.3585530423012062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8.9174463753698952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1023.9011928199054</v>
      </c>
      <c r="H6">
        <f>H4+G5</f>
        <v>1023.9011928199054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24.225198118568056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396.95</v>
      </c>
      <c r="G8">
        <f t="shared" ref="G8" si="2">G6+G7</f>
        <v>1048.1263909384734</v>
      </c>
      <c r="H8">
        <f t="shared" ref="H8" si="3">H6+G7</f>
        <v>1048.1263909384734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-1.6599180101104727E-2</v>
      </c>
      <c r="G9">
        <f t="shared" ref="G9" si="5">G8*F9</f>
        <v>-17.39803873190862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1030.7283522065648</v>
      </c>
      <c r="H10">
        <f t="shared" ref="H10" si="7">H8+G9</f>
        <v>1030.7283522065648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1.280538328269744E-2</v>
      </c>
      <c r="G11">
        <f t="shared" ref="G11" si="9">G10*F11</f>
        <v>13.198871610348224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1043.9272238169131</v>
      </c>
      <c r="H12">
        <f t="shared" ref="H12" si="11">H10+G11</f>
        <v>1043.9272238169131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-25.603919368440017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1018.323304448473</v>
      </c>
      <c r="H14">
        <f t="shared" ref="H14" si="15">H12+G13</f>
        <v>1018.323304448473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15.269155983139513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1033.5924604316124</v>
      </c>
      <c r="H16">
        <f t="shared" ref="H16" si="19">H14+G15</f>
        <v>1033.5924604316124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51.040329999366804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1084.6327904309792</v>
      </c>
      <c r="H18">
        <f t="shared" ref="H18" si="23">H16+G17</f>
        <v>1084.6327904309792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0.53493430185099411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1085.1677247328303</v>
      </c>
      <c r="H20">
        <f t="shared" ref="H20" si="27">H18+G19</f>
        <v>1085.1677247328303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8">IF(C21="Sell to Close",(SUM(E21-E20)/E20)*10,(SUM(E20-E21)/E21)*10)</f>
        <v>6.3210810541771911E-2</v>
      </c>
      <c r="G21">
        <f t="shared" ref="G21" si="29">G20*F21</f>
        <v>68.594331454132629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1153.7620561869628</v>
      </c>
      <c r="H22">
        <f t="shared" ref="H22" si="31">H20+G21</f>
        <v>1153.7620561869628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397.19</v>
      </c>
      <c r="F23" s="2">
        <f t="shared" ref="F23" si="32">IF(C23="Sell to Close",(SUM(E23-E22)/E22)*10,(SUM(E22-E23)/E23)*10)</f>
        <v>2.6939248218736455E-2</v>
      </c>
      <c r="G23">
        <f t="shared" ref="G23" si="33">G22*F23</f>
        <v>31.081482416980347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1184.8435386039432</v>
      </c>
      <c r="H24">
        <f t="shared" ref="H24" si="35">H22+G23</f>
        <v>1184.8435386039432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-12.174473731331238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1172.6690648726119</v>
      </c>
      <c r="H26">
        <f t="shared" ref="H26" si="39">H24+G25</f>
        <v>1172.6690648726119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40">IF(C27="Sell to Close",(SUM(E27-E26)/E26)*10,(SUM(E26-E27)/E27)*10)</f>
        <v>3.6768487092461347E-2</v>
      </c>
      <c r="G27">
        <f t="shared" ref="G27" si="41">G26*F27</f>
        <v>43.117267375497349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1215.7863322481091</v>
      </c>
      <c r="H28">
        <f t="shared" ref="H28" si="43">H26+G27</f>
        <v>1215.7863322481091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55.407544078216965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1271.1938763263261</v>
      </c>
      <c r="H30">
        <f t="shared" ref="H30" si="47">H28+G29</f>
        <v>1271.1938763263261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14.644715812366101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1285.8385921386921</v>
      </c>
      <c r="H32">
        <f t="shared" ref="H32" si="51">H30+G31</f>
        <v>1285.8385921386921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-1.0023947655880696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1284.8361973731039</v>
      </c>
      <c r="H34">
        <f t="shared" ref="H34" si="55">H32+G33</f>
        <v>1284.8361973731039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73.567472255713412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1358.4036696288174</v>
      </c>
      <c r="H36">
        <f t="shared" ref="H36" si="59">H34+G35</f>
        <v>1358.4036696288174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17.785173709618302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1376.1888433384356</v>
      </c>
      <c r="H38">
        <f t="shared" ref="H38" si="63">H36+G37</f>
        <v>1376.1888433384356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2.809552071327845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1378.9983954097634</v>
      </c>
      <c r="H40">
        <f t="shared" ref="H40" si="67">H38+G39</f>
        <v>1378.9983954097634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68">IF(C41="Sell to Close",(SUM(E41-E40)/E40)*10,(SUM(E40-E41)/E41)*10)</f>
        <v>7.0397747272080424E-3</v>
      </c>
      <c r="G41">
        <f t="shared" ref="G41" si="69">G40*F41</f>
        <v>9.7078380528660944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1388.7062334626294</v>
      </c>
      <c r="H42">
        <f t="shared" ref="H42" si="71">H40+G41</f>
        <v>1388.7062334626294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397.81</v>
      </c>
      <c r="F43" s="2">
        <f t="shared" ref="F43" si="72">IF(C43="Sell to Close",(SUM(E43-E42)/E42)*10,(SUM(E42-E43)/E43)*10)</f>
        <v>1.2066061687740836E-2</v>
      </c>
      <c r="G43">
        <f t="shared" ref="G43" si="73">G42*F43</f>
        <v>16.756215079110312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1405.4624485417396</v>
      </c>
      <c r="H44">
        <f t="shared" ref="H44" si="75">H42+G43</f>
        <v>1405.4624485417396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101.86825333522032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1507.3307018769599</v>
      </c>
      <c r="H46">
        <f t="shared" ref="H46" si="78">H44+G45</f>
        <v>1507.3307018769599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156.20207109671216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1663.5327729736721</v>
      </c>
      <c r="H48">
        <f t="shared" ref="H48" si="81">H46+G47</f>
        <v>1663.5327729736721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4.6494551166787774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1668.1822280903509</v>
      </c>
      <c r="H50">
        <f t="shared" ref="H50" si="84">H48+G49</f>
        <v>1668.1822280903509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-20.197948478544014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1647.9842796118069</v>
      </c>
      <c r="H52">
        <f t="shared" ref="H52" si="87">H50+G51</f>
        <v>1647.9842796118069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-20.295883002231893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1627.688396609575</v>
      </c>
      <c r="H54">
        <f t="shared" ref="H54" si="90">H52+G53</f>
        <v>1627.688396609575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47.053753572585087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1674.74215018216</v>
      </c>
      <c r="H56">
        <f t="shared" ref="H56" si="93">H54+G55</f>
        <v>1674.74215018216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18.443835158317068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1693.1859853404771</v>
      </c>
      <c r="H58">
        <f t="shared" ref="H58" si="96">H56+G57</f>
        <v>1693.1859853404771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71.349138366983269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1764.5351237074603</v>
      </c>
      <c r="H60">
        <f t="shared" ref="H60" si="99">H58+G59</f>
        <v>1764.5351237074603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75.457235942820802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1839.9923596502811</v>
      </c>
      <c r="H62">
        <f t="shared" ref="H62" si="102">H60+G61</f>
        <v>1839.9923596502811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407.37</v>
      </c>
      <c r="F63" s="2">
        <f t="shared" ref="F63" si="103">IF(C63="Sell to Close",(SUM(E63-E62)/E62)*10,(SUM(E62-E63)/E63)*10)</f>
        <v>6.0387362839678417E-2</v>
      </c>
      <c r="G63">
        <f t="shared" ref="G63" si="104">G62*F63</f>
        <v>111.11228624443758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1951.1046458947187</v>
      </c>
      <c r="H64">
        <f t="shared" ref="H64" si="105">H62+G63</f>
        <v>1951.1046458947187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53.726973751680319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2004.8316196463991</v>
      </c>
      <c r="H66">
        <f t="shared" ref="H66" si="108">H64+G65</f>
        <v>2004.8316196463991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33.096887647234333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2037.9285072936334</v>
      </c>
      <c r="H68">
        <f t="shared" ref="H68" si="111">H66+G67</f>
        <v>2037.9285072936334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408.71</v>
      </c>
      <c r="F69" s="2">
        <f t="shared" ref="F69" si="112">IF(C69="Sell to Close",(SUM(E69-E68)/E68)*10,(SUM(E68-E69)/E69)*10)</f>
        <v>3.4371854361542248E-2</v>
      </c>
      <c r="G69">
        <f t="shared" ref="G69" si="113">G68*F69</f>
        <v>70.047381851931959</v>
      </c>
    </row>
    <row r="70" spans="1:8" x14ac:dyDescent="0.25">
      <c r="E70" s="1"/>
      <c r="H70">
        <f t="shared" ref="H70" si="114">H68+G69</f>
        <v>2107.9758891455654</v>
      </c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2"/>
  <sheetViews>
    <sheetView workbookViewId="0">
      <selection activeCell="Z13" sqref="Z13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26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26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1.498374644453555E-2</v>
      </c>
      <c r="G3">
        <f>G2*F3</f>
        <v>14.98374644453555</v>
      </c>
      <c r="K3" t="s">
        <v>54</v>
      </c>
      <c r="L3" t="s">
        <v>57</v>
      </c>
      <c r="M3" t="s">
        <v>20</v>
      </c>
      <c r="N3" t="s">
        <v>51</v>
      </c>
      <c r="O3" s="2" t="s">
        <v>17</v>
      </c>
      <c r="P3" s="2" t="s">
        <v>16</v>
      </c>
      <c r="Q3" t="s">
        <v>14</v>
      </c>
      <c r="R3" t="s">
        <v>15</v>
      </c>
      <c r="S3" t="s">
        <v>48</v>
      </c>
      <c r="T3" s="2" t="s">
        <v>49</v>
      </c>
      <c r="U3" s="3" t="s">
        <v>50</v>
      </c>
    </row>
    <row r="4" spans="1:26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1014.9837464445355</v>
      </c>
      <c r="K4" t="s">
        <v>52</v>
      </c>
      <c r="L4" s="2">
        <f>AVERAGE('SPY stoplossatr3.5both noOR'!F:F)</f>
        <v>2.1593128153817698E-2</v>
      </c>
      <c r="M4" s="2">
        <f>MAX('SPY stoplossatr3.5both noOR'!F:F)</f>
        <v>0.1036282687682312</v>
      </c>
      <c r="N4" s="2">
        <f>MIN('SPY stoplossatr3.5both noOR'!F:F)</f>
        <v>-1.8721853969539268E-2</v>
      </c>
      <c r="O4" s="2">
        <f>SUMIF('SPY stoplossatr3.5both noOR'!F:F,"&gt;0")/COUNTIF('SPY stoplossatr3.5both noOR'!F:F,"&gt;0")</f>
        <v>2.9332651684012639E-2</v>
      </c>
      <c r="P4" s="2">
        <f>SUMIF('SPY stoplossatr3.5both noOR'!F:F,"&lt;0")/COUNTIF('SPY stoplossatr3.5both noOR'!F:F,"&lt;0")</f>
        <v>-9.3649659669620654E-3</v>
      </c>
      <c r="Q4">
        <f>COUNTIF('SPY stoplossatr3.5both noOR'!F:F,"&gt;0")</f>
        <v>28</v>
      </c>
      <c r="R4">
        <f>COUNTIF('SPY stoplossatr3.5both noOR'!F:F,"&lt;0")</f>
        <v>7</v>
      </c>
      <c r="S4">
        <f>Q4+R4</f>
        <v>35</v>
      </c>
      <c r="T4" s="2">
        <f>Q4/S4</f>
        <v>0.8</v>
      </c>
      <c r="U4" s="3">
        <f>O4/ABS(P4)</f>
        <v>3.1321685297622031</v>
      </c>
    </row>
    <row r="5" spans="1:26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8.9174463753698952</v>
      </c>
      <c r="K5" t="s">
        <v>53</v>
      </c>
      <c r="L5" s="2">
        <f>AVERAGE('SPY stoplossatr3.7both'!F:F)</f>
        <v>2.2545355123533083E-2</v>
      </c>
      <c r="M5" s="2">
        <f>MAX('SPY stoplossatr3.7both'!F:F)</f>
        <v>0.1036282687682312</v>
      </c>
      <c r="N5" s="2">
        <f>MIN('SPY stoplossatr3.7both'!F:F)</f>
        <v>-2.452653670130793E-2</v>
      </c>
      <c r="O5" s="2">
        <f>SUMIF('SPY stoplossatr3.7both'!F:F,"&gt;0")/COUNTIF('SPY stoplossatr3.7both'!F:F,"&gt;0")</f>
        <v>3.0112352489413362E-2</v>
      </c>
      <c r="P5" s="2">
        <f>SUMIF('SPY stoplossatr3.7both'!F:F,"&lt;0")/COUNTIF('SPY stoplossatr3.7both'!F:F,"&lt;0")</f>
        <v>-1.2767299250574909E-2</v>
      </c>
      <c r="Q5">
        <f>COUNTIF('SPY stoplossatr3.7both'!F:F,"&gt;0")</f>
        <v>28</v>
      </c>
      <c r="R5">
        <f>COUNTIF('SPY stoplossatr3.7both'!F:F,"&lt;0")</f>
        <v>6</v>
      </c>
      <c r="S5">
        <f>Q5+R5</f>
        <v>34</v>
      </c>
      <c r="T5" s="2">
        <f>Q5/S5</f>
        <v>0.82352941176470584</v>
      </c>
      <c r="U5" s="3">
        <f>O5/ABS(P5)</f>
        <v>2.3585530423012062</v>
      </c>
    </row>
    <row r="6" spans="1:26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1023.9011928199054</v>
      </c>
      <c r="H6">
        <f>H4+G5</f>
        <v>1023.9011928199054</v>
      </c>
      <c r="K6" t="s">
        <v>55</v>
      </c>
      <c r="L6" s="2">
        <f>AVERAGE('SPY stoplossatr4.both'!F:F)</f>
        <v>2.2856052823047493E-2</v>
      </c>
      <c r="M6" s="2">
        <f>MAX('SPY stoplossatr4.both'!F:F)</f>
        <v>0.1036282687682312</v>
      </c>
      <c r="N6" s="2">
        <f>MIN('SPY stoplossatr4.both'!F:F)</f>
        <v>-2.452653670130793E-2</v>
      </c>
      <c r="O6" s="2">
        <f>SUMIF('SPY stoplossatr4.both'!F:F,"&gt;0")/COUNTIF('SPY stoplossatr4.both'!F:F,"&gt;0")</f>
        <v>3.0112352489413362E-2</v>
      </c>
      <c r="P6" s="2">
        <f>SUMIF('SPY stoplossatr4.both'!F:F,"&lt;0")/COUNTIF('SPY stoplossatr4.both'!F:F,"&lt;0")</f>
        <v>-1.1006678953326588E-2</v>
      </c>
      <c r="Q6">
        <f>COUNTIF('SPY stoplossatr4.both'!F:F,"&gt;0")</f>
        <v>28</v>
      </c>
      <c r="R6">
        <f>COUNTIF('SPY stoplossatr4.both'!F:F,"&lt;0")</f>
        <v>6</v>
      </c>
      <c r="S6">
        <f>Q6+R6</f>
        <v>34</v>
      </c>
      <c r="T6" s="2">
        <f>Q6/S6</f>
        <v>0.82352941176470584</v>
      </c>
      <c r="U6" s="3">
        <f>O6/ABS(P6)</f>
        <v>2.7358254580790144</v>
      </c>
    </row>
    <row r="7" spans="1:26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24.225198118568056</v>
      </c>
      <c r="K7" t="s">
        <v>56</v>
      </c>
      <c r="L7" s="2">
        <v>1.7586971635077723E-2</v>
      </c>
      <c r="M7" s="2">
        <v>0.1036282687682312</v>
      </c>
      <c r="N7" s="2">
        <v>-1.7719276041007179E-2</v>
      </c>
      <c r="O7" s="2">
        <v>2.8967234361867895E-2</v>
      </c>
      <c r="P7" s="2">
        <v>-9.7256589092186846E-3</v>
      </c>
      <c r="Q7">
        <v>24</v>
      </c>
      <c r="R7">
        <v>10</v>
      </c>
      <c r="S7">
        <v>34</v>
      </c>
      <c r="T7" s="2">
        <v>0.70588235294117652</v>
      </c>
      <c r="U7" s="3">
        <v>2.9784341227935363</v>
      </c>
    </row>
    <row r="8" spans="1:26" x14ac:dyDescent="0.25">
      <c r="A8">
        <v>7</v>
      </c>
      <c r="B8" t="s">
        <v>5</v>
      </c>
      <c r="C8" t="s">
        <v>6</v>
      </c>
      <c r="D8">
        <v>-100</v>
      </c>
      <c r="E8" s="1">
        <v>397.53</v>
      </c>
      <c r="G8">
        <f t="shared" ref="G8" si="2">G6+G7</f>
        <v>1048.1263909384734</v>
      </c>
      <c r="H8">
        <f t="shared" ref="H8" si="3">H6+G7</f>
        <v>1048.1263909384734</v>
      </c>
      <c r="K8" t="s">
        <v>58</v>
      </c>
      <c r="L8" s="2">
        <v>2.4509318716220849E-2</v>
      </c>
      <c r="M8" s="2">
        <v>0.10286065196253984</v>
      </c>
      <c r="N8" s="2">
        <v>-2.9501552038171862E-2</v>
      </c>
      <c r="O8" s="2">
        <v>2.6759771664320545E-2</v>
      </c>
      <c r="P8" s="2">
        <v>-2.9501552038171862E-2</v>
      </c>
      <c r="Q8">
        <v>24</v>
      </c>
      <c r="R8">
        <v>1</v>
      </c>
      <c r="S8">
        <v>25</v>
      </c>
      <c r="T8" s="2">
        <v>0.96</v>
      </c>
      <c r="U8" s="3">
        <v>0.90706318195382585</v>
      </c>
    </row>
    <row r="9" spans="1:26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-2.0120218304378896E-3</v>
      </c>
      <c r="G9">
        <f t="shared" ref="G9" si="5">G8*F9</f>
        <v>-2.1088531796262862</v>
      </c>
    </row>
    <row r="10" spans="1:26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1046.0175377588471</v>
      </c>
      <c r="H10">
        <f t="shared" ref="H10" si="7">H8+G9</f>
        <v>1046.0175377588471</v>
      </c>
    </row>
    <row r="11" spans="1:26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1.280538328269744E-2</v>
      </c>
      <c r="G11">
        <f t="shared" ref="G11" si="9">G10*F11</f>
        <v>13.394655491425478</v>
      </c>
      <c r="W11">
        <f>SUM(H72/S4)</f>
        <v>59.616394002674937</v>
      </c>
    </row>
    <row r="12" spans="1:26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1059.4121932502726</v>
      </c>
      <c r="H12">
        <f t="shared" ref="H12" si="11">H10+G11</f>
        <v>1059.4121932502726</v>
      </c>
    </row>
    <row r="13" spans="1:26" x14ac:dyDescent="0.25">
      <c r="A13">
        <v>12</v>
      </c>
      <c r="B13" t="s">
        <v>7</v>
      </c>
      <c r="C13" t="s">
        <v>8</v>
      </c>
      <c r="D13">
        <v>100</v>
      </c>
      <c r="E13" s="1">
        <v>395.26</v>
      </c>
      <c r="F13" s="2">
        <f t="shared" ref="F13" si="12">IF(C13="Sell to Close",(SUM(E13-E12)/E12)*10,(SUM(E12-E13)/E13)*10)</f>
        <v>-1.8721853969539268E-2</v>
      </c>
      <c r="G13">
        <f t="shared" ref="G13" si="13">G12*F13</f>
        <v>-19.834160375580918</v>
      </c>
      <c r="Z13">
        <f>SLOPE(H:H,A:A)</f>
        <v>15.825646750090199</v>
      </c>
    </row>
    <row r="14" spans="1:26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1039.5780328746916</v>
      </c>
      <c r="H14">
        <f t="shared" ref="H14" si="15">H12+G13</f>
        <v>1039.5780328746916</v>
      </c>
    </row>
    <row r="15" spans="1:26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15.587858071465945</v>
      </c>
    </row>
    <row r="16" spans="1:26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1055.1658909461576</v>
      </c>
      <c r="H16">
        <f t="shared" ref="H16" si="19">H14+G15</f>
        <v>1055.1658909461576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52.105658022581082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1107.2715489687387</v>
      </c>
      <c r="H18">
        <f t="shared" ref="H18" si="23">H16+G17</f>
        <v>1107.2715489687387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0.54609960000536539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1107.8176485687441</v>
      </c>
      <c r="H20">
        <f t="shared" ref="H20" si="27">H18+G19</f>
        <v>1107.8176485687441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8">IF(C21="Sell to Close",(SUM(E21-E20)/E20)*10,(SUM(E20-E21)/E21)*10)</f>
        <v>6.3210810541771911E-2</v>
      </c>
      <c r="G21">
        <f t="shared" ref="G21" si="29">G20*F21</f>
        <v>70.026051498510142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1177.8437000672543</v>
      </c>
      <c r="H22">
        <f t="shared" ref="H22" si="31">H20+G21</f>
        <v>1177.8437000672543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397.19</v>
      </c>
      <c r="F23" s="2">
        <f t="shared" ref="F23" si="32">IF(C23="Sell to Close",(SUM(E23-E22)/E22)*10,(SUM(E22-E23)/E23)*10)</f>
        <v>2.6939248218736455E-2</v>
      </c>
      <c r="G23">
        <f t="shared" ref="G23" si="33">G22*F23</f>
        <v>31.730223798986735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1209.5739238662411</v>
      </c>
      <c r="H24">
        <f t="shared" ref="H24" si="35">H22+G23</f>
        <v>1209.5739238662411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-12.428582747359041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1197.145341118882</v>
      </c>
      <c r="H26">
        <f t="shared" ref="H26" si="39">H24+G25</f>
        <v>1197.145341118882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40">IF(C27="Sell to Close",(SUM(E27-E26)/E26)*10,(SUM(E26-E27)/E27)*10)</f>
        <v>3.6768487092461347E-2</v>
      </c>
      <c r="G27">
        <f t="shared" ref="G27" si="41">G26*F27</f>
        <v>44.017223022729851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1241.1625641416119</v>
      </c>
      <c r="H28">
        <f t="shared" ref="H28" si="43">H26+G27</f>
        <v>1241.1625641416119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56.564025813439642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1297.7265899550516</v>
      </c>
      <c r="H30">
        <f t="shared" ref="H30" si="47">H28+G29</f>
        <v>1297.7265899550516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14.950384411043201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1312.6769743660948</v>
      </c>
      <c r="H32">
        <f t="shared" ref="H32" si="51">H30+G31</f>
        <v>1312.6769743660948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-1.0233170291023836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1311.6536573369924</v>
      </c>
      <c r="H34">
        <f t="shared" ref="H34" si="55">H32+G33</f>
        <v>1311.6536573369924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75.102993083890368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1386.7566504208828</v>
      </c>
      <c r="H36">
        <f t="shared" ref="H36" si="59">H34+G35</f>
        <v>1386.7566504208828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18.156390822650796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1404.9130412435336</v>
      </c>
      <c r="H38">
        <f t="shared" ref="H38" si="63">H36+G37</f>
        <v>1404.9130412435336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2.8681938268631737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1407.7812350703969</v>
      </c>
      <c r="H40">
        <f t="shared" ref="H40" si="67">H38+G39</f>
        <v>1407.7812350703969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68">IF(C41="Sell to Close",(SUM(E41-E40)/E40)*10,(SUM(E40-E41)/E41)*10)</f>
        <v>7.0397747272080424E-3</v>
      </c>
      <c r="G41">
        <f t="shared" ref="G41" si="69">G40*F41</f>
        <v>9.910462760086304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70" si="70">G40+G41</f>
        <v>1417.6916978304832</v>
      </c>
      <c r="H42">
        <f t="shared" ref="H42" si="71">H40+G41</f>
        <v>1417.6916978304832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397.81</v>
      </c>
      <c r="F43" s="2">
        <f t="shared" ref="F43" si="72">IF(C43="Sell to Close",(SUM(E43-E42)/E42)*10,(SUM(E42-E43)/E43)*10)</f>
        <v>1.2066061687740836E-2</v>
      </c>
      <c r="G43">
        <f t="shared" ref="G43" si="73">G42*F43</f>
        <v>17.105955480220651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1434.7976533107039</v>
      </c>
      <c r="H44">
        <f t="shared" ref="H44" si="75">H42+G43</f>
        <v>1434.7976533107039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103.99447597044335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1538.7921292811473</v>
      </c>
      <c r="H46">
        <f t="shared" ref="H46" si="78">H44+G45</f>
        <v>1538.7921292811473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159.46236435158551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1698.2544936327326</v>
      </c>
      <c r="H48">
        <f t="shared" ref="H48" si="81">H46+G47</f>
        <v>1698.2544936327326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4.7464998424581086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1703.0009934751909</v>
      </c>
      <c r="H50">
        <f t="shared" ref="H50" si="84">H48+G49</f>
        <v>1703.0009934751909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-20.619525700436956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1682.3814677747539</v>
      </c>
      <c r="H52">
        <f t="shared" ref="H52" si="87">H50+G51</f>
        <v>1682.3814677747539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-20.719504340856176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1661.6619634338977</v>
      </c>
      <c r="H54">
        <f t="shared" ref="H54" si="90">H52+G53</f>
        <v>1661.6619634338977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48.035872659176377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1709.6978360930741</v>
      </c>
      <c r="H56">
        <f t="shared" ref="H56" si="93">H54+G55</f>
        <v>1709.6978360930741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18.828800037069705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403.15</v>
      </c>
      <c r="G58">
        <f t="shared" si="70"/>
        <v>1728.5266361301437</v>
      </c>
      <c r="H58">
        <f t="shared" ref="H58" si="96">H56+G57</f>
        <v>1728.5266361301437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403.38</v>
      </c>
      <c r="F59" s="2">
        <f t="shared" ref="F59" si="97">IF(C59="Sell to Close",(SUM(E59-E58)/E58)*10,(SUM(E58-E59)/E59)*10)</f>
        <v>5.7050725536405365E-3</v>
      </c>
      <c r="G59">
        <f t="shared" ref="G59" si="98">G58*F59</f>
        <v>9.8613698700226848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405.8</v>
      </c>
      <c r="G60">
        <f t="shared" si="74"/>
        <v>1738.3880060001663</v>
      </c>
      <c r="H60">
        <f t="shared" ref="H60" si="99">H58+G59</f>
        <v>1738.3880060001663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407.51</v>
      </c>
      <c r="F61" s="2">
        <f t="shared" ref="F61" si="100">IF(C61="Sell to Close",(SUM(E61-E60)/E60)*10,(SUM(E60-E61)/E61)*10)</f>
        <v>4.2138984721537195E-2</v>
      </c>
      <c r="G61">
        <f t="shared" ref="G61" si="101">G60*F61</f>
        <v>73.253905624944522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409.23</v>
      </c>
      <c r="G62">
        <f t="shared" si="70"/>
        <v>1811.6419116251109</v>
      </c>
      <c r="H62">
        <f t="shared" ref="H62" si="102">H60+G61</f>
        <v>1811.6419116251109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410.98</v>
      </c>
      <c r="F63" s="2">
        <f t="shared" ref="F63" si="103">IF(C63="Sell to Close",(SUM(E63-E62)/E62)*10,(SUM(E62-E63)/E63)*10)</f>
        <v>4.2763238276763677E-2</v>
      </c>
      <c r="G63">
        <f t="shared" ref="G63" si="104">G62*F63</f>
        <v>77.471674738996256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409.83</v>
      </c>
      <c r="G64">
        <f t="shared" si="70"/>
        <v>1889.1135863641071</v>
      </c>
      <c r="H64">
        <f t="shared" ref="H64" si="105">H62+G63</f>
        <v>1889.1135863641071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407.37</v>
      </c>
      <c r="F65" s="2">
        <f t="shared" ref="F65" si="106">IF(C65="Sell to Close",(SUM(E65-E64)/E64)*10,(SUM(E64-E65)/E65)*10)</f>
        <v>6.0387362839678417E-2</v>
      </c>
      <c r="G65">
        <f t="shared" ref="G65" si="107">G64*F65</f>
        <v>114.07858758513551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406.35</v>
      </c>
      <c r="G66">
        <f t="shared" si="70"/>
        <v>2003.1921739492425</v>
      </c>
      <c r="H66">
        <f t="shared" ref="H66" si="108">H64+G65</f>
        <v>2003.1921739492425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406.73</v>
      </c>
      <c r="F67" s="2">
        <f t="shared" ref="F67" si="109">IF(C67="Sell to Close",(SUM(E67-E66)/E66)*10,(SUM(E66-E67)/E67)*10)</f>
        <v>-9.3428072677204897E-3</v>
      </c>
      <c r="G67">
        <f t="shared" ref="G67" si="110">G66*F67</f>
        <v>-18.715438401413792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406.52</v>
      </c>
      <c r="G68">
        <f t="shared" si="70"/>
        <v>1984.4767355478286</v>
      </c>
      <c r="H68">
        <f t="shared" ref="H68" si="111">H66+G67</f>
        <v>1984.4767355478286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405.85</v>
      </c>
      <c r="F69" s="2">
        <f t="shared" ref="F69" si="112">IF(C69="Sell to Close",(SUM(E69-E68)/E68)*10,(SUM(E68-E69)/E69)*10)</f>
        <v>1.6508562276702207E-2</v>
      </c>
      <c r="G69">
        <f t="shared" ref="G69" si="113">G68*F69</f>
        <v>32.760857775458028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407.31</v>
      </c>
      <c r="G70">
        <f t="shared" si="70"/>
        <v>2017.2375933232868</v>
      </c>
      <c r="H70">
        <f t="shared" ref="H70:H72" si="114">H68+G69</f>
        <v>2017.2375933232868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408.71</v>
      </c>
      <c r="F71" s="2">
        <f t="shared" ref="F71" si="115">IF(C71="Sell to Close",(SUM(E71-E70)/E70)*10,(SUM(E70-E71)/E71)*10)</f>
        <v>3.4371854361542248E-2</v>
      </c>
      <c r="G71">
        <f t="shared" ref="G71" si="116">G70*F71</f>
        <v>69.336196770336002</v>
      </c>
    </row>
    <row r="72" spans="1:8" x14ac:dyDescent="0.25">
      <c r="E72" s="1"/>
      <c r="H72">
        <f t="shared" si="114"/>
        <v>2086.5737900936228</v>
      </c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19" workbookViewId="0">
      <selection activeCell="J69" sqref="J69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3.5514066106908299E-3</v>
      </c>
      <c r="G3">
        <f>G2*F3</f>
        <v>3.55140661069083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1003.5514066106908</v>
      </c>
      <c r="I4" s="2">
        <f>AVERAGE('SPY stoplossatr3.5OR noOR'!F:F)</f>
        <v>2.1615131384471881E-2</v>
      </c>
      <c r="J4" s="2">
        <f>MAX('SPY stoplossatr3.5OR noOR'!F:F)</f>
        <v>0.1036282687682312</v>
      </c>
      <c r="K4" s="2">
        <f>MIN('SPY stoplossatr3.5OR noOR'!F:F)</f>
        <v>-1.8721853969539268E-2</v>
      </c>
      <c r="L4" s="2">
        <f>SUMIF('SPY stoplossatr3.5OR noOR'!F:F,"&gt;0")/COUNTIF('SPY stoplossatr3.5OR noOR'!F:F,"&gt;0")</f>
        <v>3.2220700116219338E-2</v>
      </c>
      <c r="M4" s="2">
        <f>SUMIF('SPY stoplossatr3.5OR noOR'!F:F,"&lt;0")/COUNTIF('SPY stoplossatr3.5OR noOR'!F:F,"&lt;0")</f>
        <v>-1.0086147976205646E-2</v>
      </c>
      <c r="N4">
        <f>COUNTIF('SPY stoplossatr3.5OR noOR'!F:F,"&gt;0")</f>
        <v>25</v>
      </c>
      <c r="O4">
        <f>COUNTIF('SPY stoplossatr3.5OR noOR'!F:F,"&lt;0")</f>
        <v>7</v>
      </c>
      <c r="P4">
        <f>N4+O4</f>
        <v>32</v>
      </c>
      <c r="Q4" s="2">
        <f>N4/P4</f>
        <v>0.78125</v>
      </c>
      <c r="R4" s="3">
        <f>L4/ABS(M4)</f>
        <v>3.1945496132152318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8.8170040995497807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1012.3684107102406</v>
      </c>
      <c r="H6">
        <f>H4+G5</f>
        <v>1012.3684107102406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23.952335919144826</v>
      </c>
    </row>
    <row r="8" spans="1:18" x14ac:dyDescent="0.25">
      <c r="A8">
        <v>7</v>
      </c>
      <c r="B8" t="s">
        <v>7</v>
      </c>
      <c r="C8" t="s">
        <v>8</v>
      </c>
      <c r="D8">
        <v>100</v>
      </c>
      <c r="E8" s="1">
        <v>397.41</v>
      </c>
      <c r="G8">
        <f t="shared" ref="G8" si="2">G6+G7</f>
        <v>1036.3207466293854</v>
      </c>
      <c r="H8">
        <f t="shared" ref="H8" si="3">H6+G7</f>
        <v>1036.3207466293854</v>
      </c>
    </row>
    <row r="9" spans="1:18" x14ac:dyDescent="0.25">
      <c r="A9">
        <v>8</v>
      </c>
      <c r="B9" t="s">
        <v>5</v>
      </c>
      <c r="C9" t="s">
        <v>6</v>
      </c>
      <c r="D9">
        <v>-100</v>
      </c>
      <c r="E9" s="1">
        <v>397.41</v>
      </c>
      <c r="F9" s="2">
        <f t="shared" ref="F9" si="4">IF(C9="Sell to Close",(SUM(E9-E8)/E8)*10,(SUM(E8-E9)/E9)*10)</f>
        <v>0</v>
      </c>
      <c r="G9">
        <f t="shared" ref="G9" si="5">G8*F9</f>
        <v>0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1036.3207466293854</v>
      </c>
      <c r="H10">
        <f t="shared" ref="H10" si="7">H8+G9</f>
        <v>1036.3207466293854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17.954184728306771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1054.2749313576921</v>
      </c>
      <c r="H12">
        <f t="shared" ref="H12" si="11">H10+G11</f>
        <v>1054.2749313576921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395.26</v>
      </c>
      <c r="F13" s="2">
        <f t="shared" ref="F13" si="12">IF(C13="Sell to Close",(SUM(E13-E12)/E12)*10,(SUM(E12-E13)/E13)*10)</f>
        <v>-1.8721853969539268E-2</v>
      </c>
      <c r="G13">
        <f t="shared" ref="G13" si="13">G12*F13</f>
        <v>-19.737981308624747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1034.5369500490674</v>
      </c>
      <c r="H14">
        <f t="shared" ref="H14" si="15">H12+G13</f>
        <v>1034.5369500490674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15.512270014458775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1050.0492200635263</v>
      </c>
      <c r="H16">
        <f t="shared" ref="H16" si="19">H14+G15</f>
        <v>1050.0492200635263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51.852989219019378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1101.9022092825458</v>
      </c>
      <c r="H18">
        <f t="shared" ref="H18" si="23">H16+G17</f>
        <v>1101.9022092825458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0.54345147429703866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1102.4456607568427</v>
      </c>
      <c r="H20">
        <f t="shared" ref="H20" si="27">H18+G19</f>
        <v>1102.4456607568427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0.10167374469148122</v>
      </c>
      <c r="G21">
        <f t="shared" ref="G21" si="29">G20*F21</f>
        <v>112.08977864802253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1214.5354394048652</v>
      </c>
      <c r="H22">
        <f t="shared" ref="H22" si="31">H20+G21</f>
        <v>1214.5354394048652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37.933200968768425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1252.4686403736337</v>
      </c>
      <c r="H24">
        <f t="shared" ref="H24" si="35">H22+G23</f>
        <v>1252.4686403736337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-12.869333430734049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1239.5993069428996</v>
      </c>
      <c r="H26">
        <f t="shared" ref="H26" si="39">H24+G25</f>
        <v>1239.5993069428996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390.48</v>
      </c>
      <c r="F27" s="2">
        <f t="shared" ref="F27" si="40">IF(C27="Sell to Close",(SUM(E27-E26)/E26)*10,(SUM(E26-E27)/E27)*10)</f>
        <v>-3.3292358123334217E-3</v>
      </c>
      <c r="G27">
        <f t="shared" ref="G27" si="41">G26*F27</f>
        <v>-4.1269184056179906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1235.4723885372816</v>
      </c>
      <c r="H28">
        <f t="shared" ref="H28" si="43">H26+G27</f>
        <v>1235.4723885372816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56.304705037044059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1291.7770935743256</v>
      </c>
      <c r="H30">
        <f t="shared" ref="H30" si="47">H28+G29</f>
        <v>1291.7770935743256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14.881843580769356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1306.6589371550949</v>
      </c>
      <c r="H32">
        <f t="shared" ref="H32" si="51">H30+G31</f>
        <v>1306.6589371550949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-1.0186255779075748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1305.6403115771873</v>
      </c>
      <c r="H34">
        <f t="shared" ref="H34" si="55">H32+G33</f>
        <v>1305.6403115771873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74.758679428770009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1380.3989910059572</v>
      </c>
      <c r="H36">
        <f t="shared" ref="H36" si="59">H34+G35</f>
        <v>1380.3989910059572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18.073151885942139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1398.4721428918992</v>
      </c>
      <c r="H38">
        <f t="shared" ref="H38" si="63">H36+G37</f>
        <v>1398.4721428918992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2.8550444401400927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1401.3271873320393</v>
      </c>
      <c r="H40">
        <f t="shared" ref="H40" si="67">H38+G39</f>
        <v>1401.3271873320393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-18.32076576187044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1383.0064215701689</v>
      </c>
      <c r="H42">
        <f t="shared" ref="H42" si="71">H40+G41</f>
        <v>1383.0064215701689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25.394775323127288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1408.4011968932962</v>
      </c>
      <c r="H44">
        <f t="shared" ref="H44" si="75">H42+G43</f>
        <v>1408.4011968932962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102.08125451634432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1510.4824514096406</v>
      </c>
      <c r="H46">
        <f t="shared" ref="H46" si="78">H44+G45</f>
        <v>1510.4824514096406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156.52868144437497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1667.0111328540156</v>
      </c>
      <c r="H48">
        <f t="shared" ref="H48" si="81">H46+G47</f>
        <v>1667.0111328540156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4.6591768837554808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1671.670309737771</v>
      </c>
      <c r="H50">
        <f t="shared" ref="H50" si="84">H48+G49</f>
        <v>1671.670309737771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-20.240181330697219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1651.4301284070739</v>
      </c>
      <c r="H52">
        <f t="shared" ref="H52" si="87">H50+G51</f>
        <v>1651.4301284070739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-20.33832063034361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1631.0918077767303</v>
      </c>
      <c r="H54">
        <f t="shared" ref="H54" si="90">H52+G53</f>
        <v>1631.0918077767303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47.152140506287566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1678.243948283018</v>
      </c>
      <c r="H56">
        <f t="shared" ref="H56" si="93">H54+G55</f>
        <v>1678.243948283018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18.482400251410894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1696.7263485344288</v>
      </c>
      <c r="H58">
        <f t="shared" ref="H58" si="96">H56+G57</f>
        <v>1696.7263485344288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71.49832567752189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1768.2246742119507</v>
      </c>
      <c r="H60">
        <f t="shared" ref="H60" si="99">H58+G59</f>
        <v>1768.2246742119507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75.615013070178478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1843.8396872821293</v>
      </c>
      <c r="H62">
        <f t="shared" ref="H62" si="102">H60+G61</f>
        <v>1843.8396872821293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76.348534118361201</v>
      </c>
    </row>
    <row r="64" spans="1:8" x14ac:dyDescent="0.25">
      <c r="A64">
        <v>63</v>
      </c>
      <c r="B64" t="s">
        <v>7</v>
      </c>
      <c r="C64" t="s">
        <v>8</v>
      </c>
      <c r="D64">
        <v>100</v>
      </c>
      <c r="E64" s="1">
        <v>407.85</v>
      </c>
      <c r="G64">
        <f t="shared" si="70"/>
        <v>1920.1882214004904</v>
      </c>
      <c r="H64">
        <f t="shared" ref="H64" si="105">H62+G63</f>
        <v>1920.1882214004904</v>
      </c>
    </row>
    <row r="65" spans="1:8" x14ac:dyDescent="0.25">
      <c r="A65">
        <v>64</v>
      </c>
      <c r="B65" t="s">
        <v>5</v>
      </c>
      <c r="C65" t="s">
        <v>6</v>
      </c>
      <c r="D65">
        <v>-100</v>
      </c>
      <c r="E65" s="1">
        <v>407.85</v>
      </c>
      <c r="F65" s="2">
        <f t="shared" ref="F65" si="106">IF(C65="Sell to Close",(SUM(E65-E64)/E64)*10,(SUM(E64-E65)/E65)*10)</f>
        <v>0</v>
      </c>
      <c r="G65">
        <f t="shared" ref="G65" si="107">G64*F65</f>
        <v>0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1920.1882214004904</v>
      </c>
      <c r="H66">
        <f t="shared" ref="H66" si="108">H64+G65</f>
        <v>1920.1882214004904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31.699546835980041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1951.8877682364705</v>
      </c>
      <c r="H68">
        <f t="shared" ref="H68:H70" si="111">H66+G67</f>
        <v>1951.8877682364705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87.69621703058381</v>
      </c>
    </row>
    <row r="70" spans="1:8" x14ac:dyDescent="0.25">
      <c r="E70" s="1"/>
      <c r="H70">
        <f t="shared" si="111"/>
        <v>2039.5839852670542</v>
      </c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workbookViewId="0">
      <selection activeCell="A2" sqref="A2:E69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395.24</v>
      </c>
      <c r="F3" s="2">
        <f>IF(C3="Sell to Close",(SUM(E3-E2)/E2)*10,(SUM(E2-E3)/E3)*10)</f>
        <v>-2.2517963768848959E-2</v>
      </c>
      <c r="G3">
        <f>G2*F3</f>
        <v>-22.517963768848958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977.48203623115103</v>
      </c>
      <c r="I4" s="2">
        <f>AVERAGE('SPY stoplossatr3.0OR noOR'!F:F)</f>
        <v>1.9581590576773243E-2</v>
      </c>
      <c r="J4" s="2">
        <f>MAX('SPY stoplossatr3.0OR noOR'!F:F)</f>
        <v>0.1036282687682312</v>
      </c>
      <c r="K4" s="2">
        <f>MIN('SPY stoplossatr3.0OR noOR'!F:F)</f>
        <v>-2.2517963768848959E-2</v>
      </c>
      <c r="L4" s="2">
        <f>SUMIF('SPY stoplossatr3.0OR noOR'!F:F,"&gt;0")/COUNTIF('SPY stoplossatr3.0OR noOR'!F:F,"&gt;0")</f>
        <v>3.4254442973222464E-2</v>
      </c>
      <c r="M4" s="2">
        <f>SUMIF('SPY stoplossatr3.0OR noOR'!F:F,"&lt;0")/COUNTIF('SPY stoplossatr3.0OR noOR'!F:F,"&lt;0")</f>
        <v>-1.0977958225075479E-2</v>
      </c>
      <c r="N4">
        <f>COUNTIF('SPY stoplossatr3.0OR noOR'!F:F,"&gt;0")</f>
        <v>22</v>
      </c>
      <c r="O4">
        <f>COUNTIF('SPY stoplossatr3.0OR noOR'!F:F,"&lt;0")</f>
        <v>8</v>
      </c>
      <c r="P4">
        <f>N4+O4</f>
        <v>30</v>
      </c>
      <c r="Q4" s="2">
        <f>N4/P4</f>
        <v>0.73333333333333328</v>
      </c>
      <c r="R4" s="3">
        <f>L4/ABS(M4)</f>
        <v>3.1202927057036556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8.5879637693833644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986.07000000053438</v>
      </c>
      <c r="H6">
        <f>H4+G5</f>
        <v>986.07000000053438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23.330123332506925</v>
      </c>
    </row>
    <row r="8" spans="1:18" x14ac:dyDescent="0.25">
      <c r="A8">
        <v>7</v>
      </c>
      <c r="B8" t="s">
        <v>7</v>
      </c>
      <c r="C8" t="s">
        <v>8</v>
      </c>
      <c r="D8">
        <v>100</v>
      </c>
      <c r="E8" s="1">
        <v>397.41</v>
      </c>
      <c r="G8">
        <f t="shared" ref="G8" si="2">G6+G7</f>
        <v>1009.4001233330413</v>
      </c>
      <c r="H8">
        <f t="shared" ref="H8" si="3">H6+G7</f>
        <v>1009.4001233330413</v>
      </c>
    </row>
    <row r="9" spans="1:18" x14ac:dyDescent="0.25">
      <c r="A9">
        <v>8</v>
      </c>
      <c r="B9" t="s">
        <v>5</v>
      </c>
      <c r="C9" t="s">
        <v>6</v>
      </c>
      <c r="D9">
        <v>-100</v>
      </c>
      <c r="E9" s="1">
        <v>397.41</v>
      </c>
      <c r="F9" s="2">
        <f t="shared" ref="F9" si="4">IF(C9="Sell to Close",(SUM(E9-E8)/E8)*10,(SUM(E8-E9)/E9)*10)</f>
        <v>0</v>
      </c>
      <c r="G9">
        <f t="shared" ref="G9" si="5">G8*F9</f>
        <v>0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1009.4001233330413</v>
      </c>
      <c r="H10">
        <f t="shared" ref="H10" si="7">H8+G9</f>
        <v>1009.4001233330413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17.487786805428385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1026.8879101384696</v>
      </c>
      <c r="H12">
        <f t="shared" ref="H12" si="11">H10+G11</f>
        <v>1026.8879101384696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395.11</v>
      </c>
      <c r="F13" s="2">
        <f t="shared" ref="F13" si="12">IF(C13="Sell to Close",(SUM(E13-E12)/E12)*10,(SUM(E12-E13)/E13)*10)</f>
        <v>-1.4932550428995262E-2</v>
      </c>
      <c r="G13">
        <f t="shared" ref="G13" si="13">G12*F13</f>
        <v>-15.334055503068253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1011.5538546354013</v>
      </c>
      <c r="H14">
        <f t="shared" ref="H14" si="15">H12+G13</f>
        <v>1011.5538546354013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15.167652084854668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1026.721506720256</v>
      </c>
      <c r="H16">
        <f t="shared" ref="H16" si="19">H14+G15</f>
        <v>1026.721506720256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50.701032105599701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1077.4225388258558</v>
      </c>
      <c r="H18">
        <f t="shared" ref="H18" si="23">H16+G17</f>
        <v>1077.4225388258558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0.53137824956990443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1077.9539170754256</v>
      </c>
      <c r="H20">
        <f t="shared" ref="H20" si="27">H18+G19</f>
        <v>1077.9539170754256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0.10167374469148122</v>
      </c>
      <c r="G21">
        <f t="shared" ref="G21" si="29">G20*F21</f>
        <v>109.59961135390894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1187.5535284293346</v>
      </c>
      <c r="H22">
        <f t="shared" ref="H22" si="31">H20+G21</f>
        <v>1187.5535284293346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37.090483483259931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1224.6440119125946</v>
      </c>
      <c r="H24">
        <f t="shared" ref="H24" si="35">H22+G23</f>
        <v>1224.6440119125946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-12.583430526894013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1212.0605813857005</v>
      </c>
      <c r="H26">
        <f t="shared" ref="H26" si="39">H24+G25</f>
        <v>1212.0605813857005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390.48</v>
      </c>
      <c r="F27" s="2">
        <f t="shared" ref="F27" si="40">IF(C27="Sell to Close",(SUM(E27-E26)/E26)*10,(SUM(E26-E27)/E27)*10)</f>
        <v>-3.3292358123334217E-3</v>
      </c>
      <c r="G27">
        <f t="shared" ref="G27" si="41">G26*F27</f>
        <v>-4.0352354942669422</v>
      </c>
    </row>
    <row r="28" spans="1:8" x14ac:dyDescent="0.25">
      <c r="A28">
        <v>27</v>
      </c>
      <c r="B28" t="s">
        <v>7</v>
      </c>
      <c r="C28" t="s">
        <v>8</v>
      </c>
      <c r="D28">
        <v>100</v>
      </c>
      <c r="E28" s="1">
        <v>387.95</v>
      </c>
      <c r="G28">
        <f t="shared" ref="G28" si="42">G26+G27</f>
        <v>1208.0253458914335</v>
      </c>
      <c r="H28">
        <f t="shared" ref="H28" si="43">H26+G27</f>
        <v>1208.0253458914335</v>
      </c>
    </row>
    <row r="29" spans="1:8" x14ac:dyDescent="0.25">
      <c r="A29">
        <v>28</v>
      </c>
      <c r="B29" t="s">
        <v>5</v>
      </c>
      <c r="C29" t="s">
        <v>6</v>
      </c>
      <c r="D29">
        <v>-100</v>
      </c>
      <c r="E29" s="1">
        <v>387.95</v>
      </c>
      <c r="F29" s="2">
        <f t="shared" ref="F29" si="44">IF(C29="Sell to Close",(SUM(E29-E28)/E28)*10,(SUM(E28-E29)/E29)*10)</f>
        <v>0</v>
      </c>
      <c r="G29">
        <f t="shared" ref="G29" si="45">G28*F29</f>
        <v>0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1208.0253458914335</v>
      </c>
      <c r="H30">
        <f t="shared" ref="H30" si="47">H28+G29</f>
        <v>1208.0253458914335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13.916986396946605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1221.9423322883802</v>
      </c>
      <c r="H32">
        <f t="shared" ref="H32" si="51">H30+G31</f>
        <v>1221.9423322883802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-0.95258347760356699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1220.9897488107765</v>
      </c>
      <c r="H34">
        <f t="shared" ref="H34" si="55">H32+G33</f>
        <v>1220.9897488107765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69.911736339463474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1290.90148515024</v>
      </c>
      <c r="H36">
        <f t="shared" ref="H36" si="59">H34+G35</f>
        <v>1290.90148515024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16.901387760292764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1307.8028729105326</v>
      </c>
      <c r="H38">
        <f t="shared" ref="H38" si="63">H36+G37</f>
        <v>1307.8028729105326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2.6699390045634099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1310.4728119150961</v>
      </c>
      <c r="H40">
        <f t="shared" ref="H40" si="67">H38+G39</f>
        <v>1310.4728119150961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-17.132947709454069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1293.339864205642</v>
      </c>
      <c r="H42">
        <f t="shared" ref="H42" si="71">H40+G41</f>
        <v>1293.339864205642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23.748317257021384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1317.0881814626634</v>
      </c>
      <c r="H44">
        <f t="shared" ref="H44" si="75">H42+G43</f>
        <v>1317.0881814626634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95.462865388735892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1412.5510468513994</v>
      </c>
      <c r="H46">
        <f t="shared" ref="H46" si="78">H44+G45</f>
        <v>1412.5510468513994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146.38021953196315</v>
      </c>
    </row>
    <row r="48" spans="1:8" x14ac:dyDescent="0.25">
      <c r="A48">
        <v>47</v>
      </c>
      <c r="B48" t="s">
        <v>3</v>
      </c>
      <c r="C48" t="s">
        <v>4</v>
      </c>
      <c r="D48">
        <v>-100</v>
      </c>
      <c r="E48" s="1">
        <v>393.57</v>
      </c>
      <c r="G48">
        <f t="shared" si="74"/>
        <v>1558.9312663833625</v>
      </c>
      <c r="H48">
        <f t="shared" ref="H48" si="81">H46+G47</f>
        <v>1558.9312663833625</v>
      </c>
    </row>
    <row r="49" spans="1:8" x14ac:dyDescent="0.25">
      <c r="A49">
        <v>48</v>
      </c>
      <c r="B49" t="s">
        <v>1</v>
      </c>
      <c r="C49" t="s">
        <v>2</v>
      </c>
      <c r="D49">
        <v>100</v>
      </c>
      <c r="E49" s="1">
        <v>393.57</v>
      </c>
      <c r="F49" s="2">
        <f t="shared" ref="F49" si="82">IF(C49="Sell to Close",(SUM(E49-E48)/E48)*10,(SUM(E48-E49)/E49)*10)</f>
        <v>0</v>
      </c>
      <c r="G49">
        <f t="shared" ref="G49" si="83">G48*F49</f>
        <v>0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1558.9312663833625</v>
      </c>
      <c r="H50">
        <f t="shared" ref="H50" si="84">H48+G49</f>
        <v>1558.9312663833625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-18.875164157603734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1540.0561022257589</v>
      </c>
      <c r="H52">
        <f t="shared" ref="H52" si="87">H50+G51</f>
        <v>1540.0561022257589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397.44</v>
      </c>
      <c r="F53" s="2">
        <f t="shared" ref="F53" si="88">IF(C53="Sell to Close",(SUM(E53-E52)/E52)*10,(SUM(E52-E53)/E53)*10)</f>
        <v>-1.0807550204840947E-2</v>
      </c>
      <c r="G53">
        <f t="shared" ref="G53" si="89">G52*F53</f>
        <v>-16.64423364307655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1523.4118685826822</v>
      </c>
      <c r="H54">
        <f t="shared" ref="H54" si="90">H52+G53</f>
        <v>1523.4118685826822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44.039293272073962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1567.4511618547563</v>
      </c>
      <c r="H56">
        <f t="shared" ref="H56" si="93">H54+G55</f>
        <v>1567.4511618547563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17.262245919359703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1584.7134077741159</v>
      </c>
      <c r="H58">
        <f t="shared" ref="H58" si="96">H56+G57</f>
        <v>1584.7134077741159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66.77821407820862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1651.4916218523244</v>
      </c>
      <c r="H60">
        <f t="shared" ref="H60" si="99">H58+G59</f>
        <v>1651.4916218523244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70.623129737349842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1722.1147515896744</v>
      </c>
      <c r="H62">
        <f t="shared" ref="H62" si="102">H60+G61</f>
        <v>1722.1147515896744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71.308225858444288</v>
      </c>
    </row>
    <row r="64" spans="1:8" x14ac:dyDescent="0.25">
      <c r="A64">
        <v>63</v>
      </c>
      <c r="B64" t="s">
        <v>7</v>
      </c>
      <c r="C64" t="s">
        <v>8</v>
      </c>
      <c r="D64">
        <v>100</v>
      </c>
      <c r="E64" s="1">
        <v>407.85</v>
      </c>
      <c r="G64">
        <f t="shared" si="70"/>
        <v>1793.4229774481187</v>
      </c>
      <c r="H64">
        <f t="shared" ref="H64" si="105">H62+G63</f>
        <v>1793.4229774481187</v>
      </c>
    </row>
    <row r="65" spans="1:8" x14ac:dyDescent="0.25">
      <c r="A65">
        <v>64</v>
      </c>
      <c r="B65" t="s">
        <v>5</v>
      </c>
      <c r="C65" t="s">
        <v>6</v>
      </c>
      <c r="D65">
        <v>-100</v>
      </c>
      <c r="E65" s="1">
        <v>407.85</v>
      </c>
      <c r="F65" s="2">
        <f t="shared" ref="F65" si="106">IF(C65="Sell to Close",(SUM(E65-E64)/E64)*10,(SUM(E64-E65)/E65)*10)</f>
        <v>0</v>
      </c>
      <c r="G65">
        <f t="shared" ref="G65" si="107">G64*F65</f>
        <v>0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1793.4229774481187</v>
      </c>
      <c r="H66">
        <f t="shared" ref="H66" si="108">H64+G65</f>
        <v>1793.4229774481187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29.606834911670965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1823.0298123597897</v>
      </c>
      <c r="H68">
        <f t="shared" ref="H68" si="111">H66+G67</f>
        <v>1823.0298123597897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81.906767735100672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workbookViewId="0">
      <selection activeCell="E1" sqref="E1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3.5514066106908299E-3</v>
      </c>
      <c r="G3">
        <f>G2*F3</f>
        <v>3.55140661069083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1003.5514066106908</v>
      </c>
      <c r="I4" s="2">
        <f>AVERAGE('SPY stoplossatr3.7OR noOR'!F:F)</f>
        <v>2.2254308218974589E-2</v>
      </c>
      <c r="J4" s="2">
        <f>MAX('SPY stoplossatr3.7OR noOR'!F:F)</f>
        <v>0.1036282687682312</v>
      </c>
      <c r="K4" s="2">
        <f>MIN('SPY stoplossatr3.7OR noOR'!F:F)</f>
        <v>-2.452653670130793E-2</v>
      </c>
      <c r="L4" s="2">
        <f>SUMIF('SPY stoplossatr3.7OR noOR'!F:F,"&gt;0")/COUNTIF('SPY stoplossatr3.7OR noOR'!F:F,"&gt;0")</f>
        <v>3.2040546077320937E-2</v>
      </c>
      <c r="M4" s="2">
        <f>SUMIF('SPY stoplossatr3.7OR noOR'!F:F,"&lt;0")/COUNTIF('SPY stoplossatr3.7OR noOR'!F:F,"&lt;0")</f>
        <v>-1.0915388366458311E-2</v>
      </c>
      <c r="N4">
        <f>COUNTIF('SPY stoplossatr3.7OR noOR'!F:F,"&gt;0")</f>
        <v>26</v>
      </c>
      <c r="O4">
        <f>COUNTIF('SPY stoplossatr3.7OR noOR'!F:F,"&lt;0")</f>
        <v>7</v>
      </c>
      <c r="P4">
        <f>N4+O4</f>
        <v>33</v>
      </c>
      <c r="Q4" s="2">
        <f>N4/P4</f>
        <v>0.78787878787878785</v>
      </c>
      <c r="R4" s="3">
        <f>L4/ABS(M4)</f>
        <v>2.9353555734011003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8.8170040995497807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1012.3684107102406</v>
      </c>
      <c r="H6">
        <f>H4+G5</f>
        <v>1012.3684107102406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23.952335919144826</v>
      </c>
    </row>
    <row r="8" spans="1:18" x14ac:dyDescent="0.25">
      <c r="A8">
        <v>7</v>
      </c>
      <c r="B8" t="s">
        <v>7</v>
      </c>
      <c r="C8" t="s">
        <v>8</v>
      </c>
      <c r="D8">
        <v>100</v>
      </c>
      <c r="E8" s="1">
        <v>397.41</v>
      </c>
      <c r="G8">
        <f t="shared" ref="G8" si="2">G6+G7</f>
        <v>1036.3207466293854</v>
      </c>
      <c r="H8">
        <f t="shared" ref="H8" si="3">H6+G7</f>
        <v>1036.3207466293854</v>
      </c>
    </row>
    <row r="9" spans="1:18" x14ac:dyDescent="0.25">
      <c r="A9">
        <v>8</v>
      </c>
      <c r="B9" t="s">
        <v>5</v>
      </c>
      <c r="C9" t="s">
        <v>6</v>
      </c>
      <c r="D9">
        <v>-100</v>
      </c>
      <c r="E9" s="1">
        <v>397.41</v>
      </c>
      <c r="F9" s="2">
        <f t="shared" ref="F9" si="4">IF(C9="Sell to Close",(SUM(E9-E8)/E8)*10,(SUM(E8-E9)/E9)*10)</f>
        <v>0</v>
      </c>
      <c r="G9">
        <f t="shared" ref="G9" si="5">G8*F9</f>
        <v>0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1036.3207466293854</v>
      </c>
      <c r="H10">
        <f t="shared" ref="H10" si="7">H8+G9</f>
        <v>1036.3207466293854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17.954184728306771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1054.2749313576921</v>
      </c>
      <c r="H12">
        <f t="shared" ref="H12" si="11">H10+G11</f>
        <v>1054.2749313576921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-25.857712797213335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1028.4172185604789</v>
      </c>
      <c r="H14">
        <f t="shared" ref="H14" si="15">H12+G13</f>
        <v>1028.4172185604789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15.42050825837798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1043.8377268188569</v>
      </c>
      <c r="H16">
        <f t="shared" ref="H16" si="19">H14+G15</f>
        <v>1043.8377268188569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51.546256462025035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1095.3839832808819</v>
      </c>
      <c r="H18">
        <f t="shared" ref="H18" si="23">H16+G17</f>
        <v>1095.3839832808819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0.54023672483872509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1095.9242200057206</v>
      </c>
      <c r="H20">
        <f t="shared" ref="H20" si="27">H18+G19</f>
        <v>1095.9242200057206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0.10167374469148122</v>
      </c>
      <c r="G21">
        <f t="shared" ref="G21" si="29">G20*F21</f>
        <v>111.42671934607233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1207.3509393517929</v>
      </c>
      <c r="H22">
        <f t="shared" ref="H22" si="31">H20+G21</f>
        <v>1207.3509393517929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37.708809752562445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1245.0597491043554</v>
      </c>
      <c r="H24">
        <f t="shared" ref="H24" si="35">H22+G23</f>
        <v>1245.0597491043554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-12.793205782485744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1232.2665433218697</v>
      </c>
      <c r="H26">
        <f t="shared" ref="H26" si="39">H24+G25</f>
        <v>1232.2665433218697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390.48</v>
      </c>
      <c r="F27" s="2">
        <f t="shared" ref="F27" si="40">IF(C27="Sell to Close",(SUM(E27-E26)/E26)*10,(SUM(E26-E27)/E27)*10)</f>
        <v>-3.3292358123334217E-3</v>
      </c>
      <c r="G27">
        <f t="shared" ref="G27" si="41">G26*F27</f>
        <v>-4.1025059063674822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1228.1640374155022</v>
      </c>
      <c r="H28">
        <f t="shared" ref="H28" si="43">H26+G27</f>
        <v>1228.1640374155022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55.971638464260408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1284.1356758797626</v>
      </c>
      <c r="H30">
        <f t="shared" ref="H30" si="47">H28+G29</f>
        <v>1284.1356758797626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14.793811068479522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1298.9294869482421</v>
      </c>
      <c r="H32">
        <f t="shared" ref="H32" si="51">H30+G31</f>
        <v>1298.9294869482421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-1.0125999690359855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1297.9168869792061</v>
      </c>
      <c r="H34">
        <f t="shared" ref="H34" si="55">H32+G33</f>
        <v>1297.9168869792061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74.316449651937162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1372.2333366311432</v>
      </c>
      <c r="H36">
        <f t="shared" ref="H36" si="59">H34+G35</f>
        <v>1372.2333366311432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17.966241410981144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1390.1995780421244</v>
      </c>
      <c r="H38">
        <f t="shared" ref="H38" si="63">H36+G37</f>
        <v>1390.1995780421244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2.8381556230119895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1393.0377336651363</v>
      </c>
      <c r="H40">
        <f t="shared" ref="H40" si="67">H38+G39</f>
        <v>1393.0377336651363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-18.212390544220984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1374.8253431209152</v>
      </c>
      <c r="H42">
        <f t="shared" ref="H42" si="71">H40+G41</f>
        <v>1374.8253431209152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25.244554293145516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1400.0698974140607</v>
      </c>
      <c r="H44">
        <f t="shared" ref="H44" si="75">H42+G43</f>
        <v>1400.0698974140607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101.47739994389173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1501.5472973579524</v>
      </c>
      <c r="H46">
        <f t="shared" ref="H46" si="78">H44+G45</f>
        <v>1501.5472973579524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155.60274689882107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1657.1500442567735</v>
      </c>
      <c r="H48">
        <f t="shared" ref="H48" si="81">H46+G47</f>
        <v>1657.1500442567735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4.6316158464381862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1661.7816601032116</v>
      </c>
      <c r="H50">
        <f t="shared" ref="H50" si="84">H48+G49</f>
        <v>1661.7816601032116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-20.120451943536775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1641.6612081596747</v>
      </c>
      <c r="H52">
        <f t="shared" ref="H52" si="87">H50+G51</f>
        <v>1641.6612081596747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-20.218010706971011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1621.4431974527038</v>
      </c>
      <c r="H54">
        <f t="shared" ref="H54" si="90">H52+G53</f>
        <v>1621.4431974527038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46.873215293421069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1668.3164127461248</v>
      </c>
      <c r="H56">
        <f t="shared" ref="H56" si="93">H54+G55</f>
        <v>1668.3164127461248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18.373068896162639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1686.6894816422875</v>
      </c>
      <c r="H58">
        <f t="shared" ref="H58" si="96">H56+G57</f>
        <v>1686.6894816422875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71.07538229690185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1757.7648639391894</v>
      </c>
      <c r="H60">
        <f t="shared" ref="H60" si="99">H58+G59</f>
        <v>1757.7648639391894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75.167717711154637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1832.932581650344</v>
      </c>
      <c r="H62">
        <f t="shared" ref="H62" si="102">H60+G61</f>
        <v>1832.932581650344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75.896899666513377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1908.8294813168573</v>
      </c>
      <c r="H64">
        <f t="shared" ref="H64" si="105">H62+G63</f>
        <v>1908.8294813168573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52.562855434191938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1961.3923367510492</v>
      </c>
      <c r="H66">
        <f t="shared" ref="H66" si="108">H64+G65</f>
        <v>1961.3923367510492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32.379767540301167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1993.7721042913504</v>
      </c>
      <c r="H68">
        <f t="shared" ref="H68" si="111">H66+G67</f>
        <v>1993.7721042913504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89.578035178442434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J70" sqref="J70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3.5514066106908299E-3</v>
      </c>
      <c r="G3">
        <f>G2*F3</f>
        <v>3.55140661069083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1003.5514066106908</v>
      </c>
      <c r="I4" s="2">
        <f>AVERAGE('SPY stoplossatr3.7OR'!F:F)</f>
        <v>2.0991591301947589E-2</v>
      </c>
      <c r="J4" s="2">
        <f>MAX('SPY stoplossatr3.7OR'!F:F)</f>
        <v>0.1036282687682312</v>
      </c>
      <c r="K4" s="2">
        <f>MIN('SPY stoplossatr3.7OR'!F:F)</f>
        <v>-2.924501680305755E-2</v>
      </c>
      <c r="L4" s="2">
        <f>SUMIF('SPY stoplossatr3.7OR'!F:F,"&gt;0")/COUNTIF('SPY stoplossatr3.7OR'!F:F,"&gt;0")</f>
        <v>3.2131007580103427E-2</v>
      </c>
      <c r="M4" s="2">
        <f>SUMIF('SPY stoplossatr3.7OR'!F:F,"&lt;0")/COUNTIF('SPY stoplossatr3.7OR'!F:F,"&lt;0")</f>
        <v>-1.5211511602058886E-2</v>
      </c>
      <c r="N4">
        <f>COUNTIF('SPY stoplossatr3.7OR'!F:F,"&gt;0")</f>
        <v>26</v>
      </c>
      <c r="O4">
        <f>COUNTIF('SPY stoplossatr3.7OR'!F:F,"&lt;0")</f>
        <v>8</v>
      </c>
      <c r="P4">
        <f>N4+O4</f>
        <v>34</v>
      </c>
      <c r="Q4" s="2">
        <f>N4/P4</f>
        <v>0.76470588235294112</v>
      </c>
      <c r="R4" s="3">
        <f>L4/ABS(M4)</f>
        <v>2.1122823569851188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8.8170040995497807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1012.3684107102406</v>
      </c>
      <c r="H6">
        <f>H4+G5</f>
        <v>1012.3684107102406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23.952335919144826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1036.3207466293854</v>
      </c>
      <c r="H8">
        <f t="shared" ref="H8" si="3">H6+G7</f>
        <v>1036.3207466293854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-22.154187134000679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1014.1665594953847</v>
      </c>
      <c r="H10">
        <f t="shared" ref="H10" si="7">H8+G9</f>
        <v>1014.1665594953847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17.570364979833109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1031.7369244752178</v>
      </c>
      <c r="H12">
        <f t="shared" ref="H12" si="11">H10+G11</f>
        <v>1031.7369244752178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-25.304933544235997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1006.4319909309819</v>
      </c>
      <c r="H14">
        <f t="shared" ref="H14" si="15">H12+G13</f>
        <v>1006.4319909309819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15.090852766322408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1021.5228436973043</v>
      </c>
      <c r="H16">
        <f t="shared" ref="H16" si="19">H14+G15</f>
        <v>1021.5228436973043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50.444314408436782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405.31</v>
      </c>
      <c r="G18">
        <f t="shared" ref="G18" si="22">G16+G17</f>
        <v>1071.9671581057412</v>
      </c>
      <c r="H18">
        <f t="shared" ref="H18" si="23">H16+G17</f>
        <v>1071.9671581057412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406.9</v>
      </c>
      <c r="F19" s="2">
        <f t="shared" ref="F19" si="24">IF(C19="Sell to Close",(SUM(E19-E18)/E18)*10,(SUM(E18-E19)/E19)*10)</f>
        <v>3.9229231945917327E-2</v>
      </c>
      <c r="G19">
        <f t="shared" ref="G19" si="25">G18*F19</f>
        <v>42.052448283735956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404.4</v>
      </c>
      <c r="G20">
        <f t="shared" ref="G20" si="26">G18+G19</f>
        <v>1114.0196063894771</v>
      </c>
      <c r="H20">
        <f t="shared" ref="H20" si="27">H18+G19</f>
        <v>1114.0196063894771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0.10242318261303937</v>
      </c>
      <c r="G21">
        <f t="shared" ref="G21" si="29">G20*F21</f>
        <v>114.10143357973566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1228.1210399692127</v>
      </c>
      <c r="H22">
        <f t="shared" ref="H22" si="31">H20+G21</f>
        <v>1228.1210399692127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38.357515731243637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1266.4785557004564</v>
      </c>
      <c r="H24">
        <f t="shared" ref="H24" si="35">H22+G23</f>
        <v>1266.4785557004564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-13.013287750918423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388.67</v>
      </c>
      <c r="G26">
        <f t="shared" ref="G26" si="38">G24+G25</f>
        <v>1253.465267949538</v>
      </c>
      <c r="H26">
        <f t="shared" ref="H26" si="39">H24+G25</f>
        <v>1253.465267949538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389.81</v>
      </c>
      <c r="F27" s="2">
        <f t="shared" ref="F27" si="40">IF(C27="Sell to Close",(SUM(E27-E26)/E26)*10,(SUM(E26-E27)/E27)*10)</f>
        <v>-2.924501680305755E-2</v>
      </c>
      <c r="G27">
        <f t="shared" ref="G27" si="41">G26*F27</f>
        <v>-36.657612823233272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1216.8076551263048</v>
      </c>
      <c r="H28">
        <f t="shared" ref="H28" si="43">H26+G27</f>
        <v>1216.8076551263048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55.454089257160604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1272.2617443834654</v>
      </c>
      <c r="H30">
        <f t="shared" ref="H30" si="47">H28+G29</f>
        <v>1272.2617443834654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37.024005426995792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1309.2857498104611</v>
      </c>
      <c r="H32">
        <f t="shared" ref="H32" si="51">H30+G31</f>
        <v>1309.2857498104611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-1.0206733491224207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1308.2650764613386</v>
      </c>
      <c r="H34">
        <f t="shared" ref="H34" si="55">H32+G33</f>
        <v>1308.2650764613386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74.908968872815379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1383.174045334154</v>
      </c>
      <c r="H36">
        <f t="shared" ref="H36" si="59">H34+G35</f>
        <v>1383.174045334154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18.109484843798544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1401.2835301779526</v>
      </c>
      <c r="H38">
        <f t="shared" ref="H38" si="63">H36+G37</f>
        <v>1401.2835301779526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2.860784015061856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ref="G40" si="66">G38+G39</f>
        <v>1404.1443141930145</v>
      </c>
      <c r="H40">
        <f t="shared" ref="H40" si="67">H38+G39</f>
        <v>1404.1443141930145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-1.10647286626766E-2</v>
      </c>
      <c r="G41">
        <f t="shared" ref="G41" si="69">G40*F41</f>
        <v>-15.536475839785824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1388.6078383532285</v>
      </c>
      <c r="H42">
        <f t="shared" ref="H42" si="71">H40+G41</f>
        <v>1388.6078383532285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25.49762858431135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396.28</v>
      </c>
      <c r="G44">
        <f t="shared" ref="G44:G60" si="74">G42+G43</f>
        <v>1414.1054669375399</v>
      </c>
      <c r="H44">
        <f t="shared" ref="H44" si="75">H42+G43</f>
        <v>1414.1054669375399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6.4600787322095551E-2</v>
      </c>
      <c r="G45">
        <f t="shared" ref="G45" si="77">G44*F45</f>
        <v>91.352326520644638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1505.4577934581846</v>
      </c>
      <c r="H46">
        <f t="shared" ref="H46" si="78">H44+G45</f>
        <v>1505.4577934581846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156.00798483971303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1661.4657782978977</v>
      </c>
      <c r="H48">
        <f t="shared" ref="H48" si="81">H46+G47</f>
        <v>1661.4657782978977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4.6436780144012859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1666.109456312299</v>
      </c>
      <c r="H50">
        <f t="shared" ref="H50" si="84">H48+G49</f>
        <v>1666.109456312299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-20.172851857278122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1645.9366044550209</v>
      </c>
      <c r="H52">
        <f t="shared" ref="H52" si="87">H50+G51</f>
        <v>1645.9366044550209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-20.270664694070305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1625.6659397609506</v>
      </c>
      <c r="H54">
        <f t="shared" ref="H54" si="90">H52+G53</f>
        <v>1625.6659397609506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46.995287722263505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1672.6612274832141</v>
      </c>
      <c r="H56">
        <f t="shared" ref="H56" si="93">H54+G55</f>
        <v>1672.6612274832141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18.420918081062887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1691.082145564277</v>
      </c>
      <c r="H58">
        <f t="shared" ref="H58" si="96">H56+G57</f>
        <v>1691.082145564277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71.260484694797412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410.52</v>
      </c>
      <c r="G60">
        <f t="shared" si="74"/>
        <v>1762.3426302590744</v>
      </c>
      <c r="H60">
        <f t="shared" ref="H60" si="99">H58+G59</f>
        <v>1762.3426302590744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1.1205300594369005E-2</v>
      </c>
      <c r="G61">
        <f t="shared" ref="G61" si="101">G60*F61</f>
        <v>19.747578922323843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1782.0902091813982</v>
      </c>
      <c r="H62">
        <f t="shared" ref="H62" si="102">H60+G61</f>
        <v>1782.0902091813982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73.791651235276092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1855.8818604166743</v>
      </c>
      <c r="H64">
        <f t="shared" ref="H64" si="105">H62+G63</f>
        <v>1855.8818604166743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51.104852940935842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405.9</v>
      </c>
      <c r="G66">
        <f t="shared" si="70"/>
        <v>1906.9867133576101</v>
      </c>
      <c r="H66">
        <f t="shared" ref="H66" si="108">H64+G65</f>
        <v>1906.9867133576101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1.2319822594543434E-3</v>
      </c>
      <c r="G67">
        <f t="shared" ref="G67" si="110">G66*F67</f>
        <v>2.3493737998717208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1909.3360871574819</v>
      </c>
      <c r="H68">
        <f t="shared" ref="H68" si="111">H66+G67</f>
        <v>1909.3360871574819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85.784415788911659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I4" sqref="I4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3.5514066106908299E-3</v>
      </c>
      <c r="G3">
        <f>G2*F3</f>
        <v>3.55140661069083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1003.5514066106908</v>
      </c>
      <c r="I4" s="2">
        <f>AVERAGE('SPY stoplossatr3.5OR'!F:F)</f>
        <v>2.0352414467444877E-2</v>
      </c>
      <c r="J4" s="2">
        <f>MAX('SPY stoplossatr3.5OR'!F:F)</f>
        <v>0.1036282687682312</v>
      </c>
      <c r="K4" s="2">
        <f>MIN('SPY stoplossatr3.5OR'!F:F)</f>
        <v>-2.924501680305755E-2</v>
      </c>
      <c r="L4" s="2">
        <f>SUMIF('SPY stoplossatr3.5OR'!F:F,"&gt;0")/COUNTIF('SPY stoplossatr3.5OR'!F:F,"&gt;0")</f>
        <v>3.2314780079113134E-2</v>
      </c>
      <c r="M4" s="2">
        <f>SUMIF('SPY stoplossatr3.5OR'!F:F,"&lt;0")/COUNTIF('SPY stoplossatr3.5OR'!F:F,"&lt;0")</f>
        <v>-1.4485926260587804E-2</v>
      </c>
      <c r="N4">
        <f>COUNTIF('SPY stoplossatr3.5OR'!F:F,"&gt;0")</f>
        <v>25</v>
      </c>
      <c r="O4">
        <f>COUNTIF('SPY stoplossatr3.5OR'!F:F,"&lt;0")</f>
        <v>8</v>
      </c>
      <c r="P4">
        <f>N4+O4</f>
        <v>33</v>
      </c>
      <c r="Q4" s="2">
        <f>N4/P4</f>
        <v>0.75757575757575757</v>
      </c>
      <c r="R4" s="3">
        <f>L4/ABS(M4)</f>
        <v>2.2307707148166771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8.8170040995497807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1012.3684107102406</v>
      </c>
      <c r="H6">
        <f>H4+G5</f>
        <v>1012.3684107102406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23.952335919144826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1036.3207466293854</v>
      </c>
      <c r="H8">
        <f t="shared" ref="H8" si="3">H6+G7</f>
        <v>1036.3207466293854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-22.154187134000679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1014.1665594953847</v>
      </c>
      <c r="H10">
        <f t="shared" ref="H10" si="7">H8+G9</f>
        <v>1014.1665594953847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17.570364979833109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1031.7369244752178</v>
      </c>
      <c r="H12">
        <f t="shared" ref="H12" si="11">H10+G11</f>
        <v>1031.7369244752178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395.26</v>
      </c>
      <c r="F13" s="2">
        <f t="shared" ref="F13" si="12">IF(C13="Sell to Close",(SUM(E13-E12)/E12)*10,(SUM(E12-E13)/E13)*10)</f>
        <v>-1.8721853969539268E-2</v>
      </c>
      <c r="G13">
        <f t="shared" ref="G13" si="13">G12*F13</f>
        <v>-19.316028035006592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1012.4208964402112</v>
      </c>
      <c r="H14">
        <f t="shared" ref="H14" si="15">H12+G13</f>
        <v>1012.4208964402112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15.180652864178592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1027.6015493043899</v>
      </c>
      <c r="H16">
        <f t="shared" ref="H16" si="19">H14+G15</f>
        <v>1027.6015493043899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50.744489914772309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405.31</v>
      </c>
      <c r="G18">
        <f t="shared" ref="G18" si="22">G16+G17</f>
        <v>1078.3460392191621</v>
      </c>
      <c r="H18">
        <f t="shared" ref="H18" si="23">H16+G17</f>
        <v>1078.3460392191621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406.9</v>
      </c>
      <c r="F19" s="2">
        <f t="shared" ref="F19" si="24">IF(C19="Sell to Close",(SUM(E19-E18)/E18)*10,(SUM(E18-E19)/E19)*10)</f>
        <v>3.9229231945917327E-2</v>
      </c>
      <c r="G19">
        <f t="shared" ref="G19" si="25">G18*F19</f>
        <v>42.302686890489774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404.4</v>
      </c>
      <c r="G20">
        <f t="shared" ref="G20" si="26">G18+G19</f>
        <v>1120.6487261096518</v>
      </c>
      <c r="H20">
        <f t="shared" ref="H20" si="27">H18+G19</f>
        <v>1120.6487261096518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0.10242318261303937</v>
      </c>
      <c r="G21">
        <f t="shared" ref="G21" si="29">G20*F21</f>
        <v>114.7804091193988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1235.4291352290506</v>
      </c>
      <c r="H22">
        <f t="shared" ref="H22" si="31">H20+G21</f>
        <v>1235.4291352290506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38.58576715742366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1274.0149023864742</v>
      </c>
      <c r="H24">
        <f t="shared" ref="H24" si="35">H22+G23</f>
        <v>1274.0149023864742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-13.090725025773494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388.67</v>
      </c>
      <c r="G26">
        <f t="shared" ref="G26" si="38">G24+G25</f>
        <v>1260.9241773607007</v>
      </c>
      <c r="H26">
        <f t="shared" ref="H26" si="39">H24+G25</f>
        <v>1260.9241773607007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389.81</v>
      </c>
      <c r="F27" s="2">
        <f t="shared" ref="F27" si="40">IF(C27="Sell to Close",(SUM(E27-E26)/E26)*10,(SUM(E26-E27)/E27)*10)</f>
        <v>-2.924501680305755E-2</v>
      </c>
      <c r="G27">
        <f t="shared" ref="G27" si="41">G26*F27</f>
        <v>-36.875748754295209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1224.0484286064054</v>
      </c>
      <c r="H28">
        <f t="shared" ref="H28" si="43">H26+G27</f>
        <v>1224.0484286064054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55.784076085534643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1279.8325046919401</v>
      </c>
      <c r="H30">
        <f t="shared" ref="H30" si="47">H28+G29</f>
        <v>1279.8325046919401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37.244321625281927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1317.076826317222</v>
      </c>
      <c r="H32">
        <f t="shared" ref="H32" si="51">H30+G31</f>
        <v>1317.076826317222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-1.026746999700666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1316.0500793175213</v>
      </c>
      <c r="H34">
        <f t="shared" ref="H34" si="55">H32+G33</f>
        <v>1316.0500793175213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75.354724512953652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1391.404803830475</v>
      </c>
      <c r="H36">
        <f t="shared" ref="H36" si="59">H34+G35</f>
        <v>1391.404803830475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18.217247707586289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1409.6220515380612</v>
      </c>
      <c r="H38">
        <f t="shared" ref="H38" si="63">H36+G37</f>
        <v>1409.6220515380612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2.8778074854035229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ref="G40" si="66">G38+G39</f>
        <v>1412.4998590234648</v>
      </c>
      <c r="H40">
        <f t="shared" ref="H40" si="67">H38+G39</f>
        <v>1412.4998590234648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-1.10647286626766E-2</v>
      </c>
      <c r="G41">
        <f t="shared" ref="G41" si="69">G40*F41</f>
        <v>-15.628927676163588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1396.8709313473012</v>
      </c>
      <c r="H42">
        <f t="shared" ref="H42" si="71">H40+G41</f>
        <v>1396.8709313473012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25.649355566041738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396.28</v>
      </c>
      <c r="G44">
        <f t="shared" ref="G44:G60" si="74">G42+G43</f>
        <v>1422.5202869133429</v>
      </c>
      <c r="H44">
        <f t="shared" ref="H44" si="75">H42+G43</f>
        <v>1422.5202869133429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6.4600787322095551E-2</v>
      </c>
      <c r="G45">
        <f t="shared" ref="G45" si="77">G44*F45</f>
        <v>91.895930516255206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1514.4162174295982</v>
      </c>
      <c r="H46">
        <f t="shared" ref="H46" si="78">H44+G45</f>
        <v>1514.4162174295982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156.93633080676244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1671.3525482363607</v>
      </c>
      <c r="H48">
        <f t="shared" ref="H48" si="81">H46+G47</f>
        <v>1671.3525482363607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4.6713108292304417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1676.0238590655911</v>
      </c>
      <c r="H50">
        <f t="shared" ref="H50" si="84">H48+G49</f>
        <v>1676.0238590655911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-20.292893056995112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1655.7309660085959</v>
      </c>
      <c r="H52">
        <f t="shared" ref="H52" si="87">H50+G51</f>
        <v>1655.7309660085959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-20.391287941896273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1635.3396780666997</v>
      </c>
      <c r="H54">
        <f t="shared" ref="H54" si="90">H52+G53</f>
        <v>1635.3396780666997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47.274939343121972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1682.6146174098217</v>
      </c>
      <c r="H56">
        <f t="shared" ref="H56" si="93">H54+G55</f>
        <v>1682.6146174098217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18.530534169159097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1701.1451515789809</v>
      </c>
      <c r="H58">
        <f t="shared" ref="H58" si="96">H56+G57</f>
        <v>1701.1451515789809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71.684529551503758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410.52</v>
      </c>
      <c r="G60">
        <f t="shared" si="74"/>
        <v>1772.8296811304847</v>
      </c>
      <c r="H60">
        <f t="shared" ref="H60" si="99">H58+G59</f>
        <v>1772.8296811304847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1.1205300594369005E-2</v>
      </c>
      <c r="G61">
        <f t="shared" ref="G61" si="101">G60*F61</f>
        <v>19.865089479686432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1792.6947706101712</v>
      </c>
      <c r="H62">
        <f t="shared" ref="H62" si="102">H60+G61</f>
        <v>1792.6947706101712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74.230758130327459</v>
      </c>
    </row>
    <row r="64" spans="1:8" x14ac:dyDescent="0.25">
      <c r="A64">
        <v>63</v>
      </c>
      <c r="B64" t="s">
        <v>7</v>
      </c>
      <c r="C64" t="s">
        <v>8</v>
      </c>
      <c r="D64">
        <v>100</v>
      </c>
      <c r="E64" s="1">
        <v>407.85</v>
      </c>
      <c r="G64">
        <f t="shared" si="70"/>
        <v>1866.9255287404987</v>
      </c>
      <c r="H64">
        <f t="shared" ref="H64" si="105">H62+G63</f>
        <v>1866.9255287404987</v>
      </c>
    </row>
    <row r="65" spans="1:8" x14ac:dyDescent="0.25">
      <c r="A65">
        <v>64</v>
      </c>
      <c r="B65" t="s">
        <v>5</v>
      </c>
      <c r="C65" t="s">
        <v>6</v>
      </c>
      <c r="D65">
        <v>-100</v>
      </c>
      <c r="E65" s="1">
        <v>407.85</v>
      </c>
      <c r="F65" s="2">
        <f t="shared" ref="F65" si="106">IF(C65="Sell to Close",(SUM(E65-E64)/E64)*10,(SUM(E64-E65)/E65)*10)</f>
        <v>0</v>
      </c>
      <c r="G65">
        <f t="shared" ref="G65" si="107">G64*F65</f>
        <v>0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405.9</v>
      </c>
      <c r="G66">
        <f t="shared" si="70"/>
        <v>1866.9255287404987</v>
      </c>
      <c r="H66">
        <f t="shared" ref="H66" si="108">H64+G65</f>
        <v>1866.9255287404987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1.2319822594543434E-3</v>
      </c>
      <c r="G67">
        <f t="shared" ref="G67" si="110">G66*F67</f>
        <v>2.3000191311307145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1869.2255478716295</v>
      </c>
      <c r="H68">
        <f t="shared" ref="H68" si="111">H66+G67</f>
        <v>1869.2255478716295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83.98229242113014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F77" sqref="F77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3.5514066106908299E-3</v>
      </c>
      <c r="G3">
        <f>G2*F3</f>
        <v>3.55140661069083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1003.5514066106908</v>
      </c>
      <c r="I4" s="2">
        <f>AVERAGE('SPY stoplossatr4OR'!F:F)</f>
        <v>2.0773583932409814E-2</v>
      </c>
      <c r="J4" s="2">
        <f>MAX('SPY stoplossatr4OR'!F:F)</f>
        <v>0.1036282687682312</v>
      </c>
      <c r="K4" s="2">
        <f>MIN('SPY stoplossatr4OR'!F:F)</f>
        <v>-3.6657267367341879E-2</v>
      </c>
      <c r="L4" s="2">
        <f>SUMIF('SPY stoplossatr4OR'!F:F,"&gt;0")/COUNTIF('SPY stoplossatr4OR'!F:F,"&gt;0")</f>
        <v>3.2131007580103427E-2</v>
      </c>
      <c r="M4" s="2">
        <f>SUMIF('SPY stoplossatr4OR'!F:F,"&lt;0")/COUNTIF('SPY stoplossatr4OR'!F:F,"&lt;0")</f>
        <v>-1.6138042922594426E-2</v>
      </c>
      <c r="N4">
        <f>COUNTIF('SPY stoplossatr4OR'!F:F,"&gt;0")</f>
        <v>26</v>
      </c>
      <c r="O4">
        <f>COUNTIF('SPY stoplossatr4OR'!F:F,"&lt;0")</f>
        <v>8</v>
      </c>
      <c r="P4">
        <f>N4+O4</f>
        <v>34</v>
      </c>
      <c r="Q4" s="2">
        <f>N4/P4</f>
        <v>0.76470588235294112</v>
      </c>
      <c r="R4" s="3">
        <f>L4/ABS(M4)</f>
        <v>1.9910101698340197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8.8170040995497807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1012.3684107102406</v>
      </c>
      <c r="H6">
        <f>H4+G5</f>
        <v>1012.3684107102406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23.952335919144826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1036.3207466293854</v>
      </c>
      <c r="H8">
        <f t="shared" ref="H8" si="3">H6+G7</f>
        <v>1036.3207466293854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-22.154187134000679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1014.1665594953847</v>
      </c>
      <c r="H10">
        <f t="shared" ref="H10" si="7">H8+G9</f>
        <v>1014.1665594953847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17.570364979833109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1031.7369244752178</v>
      </c>
      <c r="H12">
        <f t="shared" ref="H12" si="11">H10+G11</f>
        <v>1031.7369244752178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-25.304933544235997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1006.4319909309819</v>
      </c>
      <c r="H14">
        <f t="shared" ref="H14" si="15">H12+G13</f>
        <v>1006.4319909309819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15.090852766322408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1021.5228436973043</v>
      </c>
      <c r="H16">
        <f t="shared" ref="H16" si="19">H14+G15</f>
        <v>1021.5228436973043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50.444314408436782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405.31</v>
      </c>
      <c r="G18">
        <f t="shared" ref="G18" si="22">G16+G17</f>
        <v>1071.9671581057412</v>
      </c>
      <c r="H18">
        <f t="shared" ref="H18" si="23">H16+G17</f>
        <v>1071.9671581057412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406.9</v>
      </c>
      <c r="F19" s="2">
        <f t="shared" ref="F19" si="24">IF(C19="Sell to Close",(SUM(E19-E18)/E18)*10,(SUM(E18-E19)/E19)*10)</f>
        <v>3.9229231945917327E-2</v>
      </c>
      <c r="G19">
        <f t="shared" ref="G19" si="25">G18*F19</f>
        <v>42.052448283735956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404.4</v>
      </c>
      <c r="G20">
        <f t="shared" ref="G20" si="26">G18+G19</f>
        <v>1114.0196063894771</v>
      </c>
      <c r="H20">
        <f t="shared" ref="H20" si="27">H18+G19</f>
        <v>1114.0196063894771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0.10242318261303937</v>
      </c>
      <c r="G21">
        <f t="shared" ref="G21" si="29">G20*F21</f>
        <v>114.10143357973566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1228.1210399692127</v>
      </c>
      <c r="H22">
        <f t="shared" ref="H22" si="31">H20+G21</f>
        <v>1228.1210399692127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38.357515731243637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1266.4785557004564</v>
      </c>
      <c r="H24">
        <f t="shared" ref="H24" si="35">H22+G23</f>
        <v>1266.4785557004564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-13.013287750918423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388.67</v>
      </c>
      <c r="G26">
        <f t="shared" ref="G26" si="38">G24+G25</f>
        <v>1253.465267949538</v>
      </c>
      <c r="H26">
        <f t="shared" ref="H26" si="39">H24+G25</f>
        <v>1253.465267949538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390.1</v>
      </c>
      <c r="F27" s="2">
        <f t="shared" ref="F27" si="40">IF(C27="Sell to Close",(SUM(E27-E26)/E26)*10,(SUM(E26-E27)/E27)*10)</f>
        <v>-3.6657267367341879E-2</v>
      </c>
      <c r="G27">
        <f t="shared" ref="G27" si="41">G26*F27</f>
        <v>-45.948611462903045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1207.5166564866349</v>
      </c>
      <c r="H28">
        <f t="shared" ref="H28" si="43">H26+G27</f>
        <v>1207.5166564866349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55.030666651556658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1262.5473231381916</v>
      </c>
      <c r="H30">
        <f t="shared" ref="H30" si="47">H28+G29</f>
        <v>1262.5473231381916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36.741306692641068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1299.2886298308326</v>
      </c>
      <c r="H32">
        <f t="shared" ref="H32" si="51">H30+G31</f>
        <v>1299.2886298308326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-1.0128799442582317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1298.2757498865744</v>
      </c>
      <c r="H34">
        <f t="shared" ref="H34" si="55">H32+G33</f>
        <v>1298.2757498865744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74.336997514019032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1372.6127474005934</v>
      </c>
      <c r="H36">
        <f t="shared" ref="H36" si="59">H34+G35</f>
        <v>1372.6127474005934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17.971208922916546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1390.5839563235099</v>
      </c>
      <c r="H38">
        <f t="shared" ref="H38" si="63">H36+G37</f>
        <v>1390.5839563235099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2.8389403487433946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ref="G40" si="66">G38+G39</f>
        <v>1393.4228966722533</v>
      </c>
      <c r="H40">
        <f t="shared" ref="H40" si="67">H38+G39</f>
        <v>1393.4228966722533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-1.10647286626766E-2</v>
      </c>
      <c r="G41">
        <f t="shared" ref="G41" si="69">G40*F41</f>
        <v>-15.417846264039335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1378.0050504082139</v>
      </c>
      <c r="H42">
        <f t="shared" ref="H42" si="71">H40+G41</f>
        <v>1378.0050504082139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25.302940104588522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396.28</v>
      </c>
      <c r="G44">
        <f t="shared" ref="G44:G60" si="74">G42+G43</f>
        <v>1403.3079905128025</v>
      </c>
      <c r="H44">
        <f t="shared" ref="H44" si="75">H42+G43</f>
        <v>1403.3079905128025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6.4600787322095551E-2</v>
      </c>
      <c r="G45">
        <f t="shared" ref="G45" si="77">G44*F45</f>
        <v>90.654801042514833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1493.9627915553174</v>
      </c>
      <c r="H46">
        <f t="shared" ref="H46" si="78">H44+G45</f>
        <v>1493.9627915553174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154.81677769303138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1648.7795692483487</v>
      </c>
      <c r="H48">
        <f t="shared" ref="H48" si="81">H46+G47</f>
        <v>1648.7795692483487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4.608220967485857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1653.3877902158345</v>
      </c>
      <c r="H50">
        <f t="shared" ref="H50" si="84">H48+G49</f>
        <v>1653.3877902158345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-20.018820989396396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1633.3689692264381</v>
      </c>
      <c r="H52">
        <f t="shared" ref="H52" si="87">H50+G51</f>
        <v>1633.3689692264381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-20.115886971145589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1613.2530822552926</v>
      </c>
      <c r="H54">
        <f t="shared" ref="H54" si="90">H52+G53</f>
        <v>1613.2530822552926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46.636452739216722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1659.8895349945094</v>
      </c>
      <c r="H56">
        <f t="shared" ref="H56" si="93">H54+G55</f>
        <v>1659.8895349945094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18.28026419537143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1678.1697991898809</v>
      </c>
      <c r="H58">
        <f t="shared" ref="H58" si="96">H56+G57</f>
        <v>1678.1697991898809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70.716371528207532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410.52</v>
      </c>
      <c r="G60">
        <f t="shared" si="74"/>
        <v>1748.8861707180884</v>
      </c>
      <c r="H60">
        <f t="shared" ref="H60" si="99">H58+G59</f>
        <v>1748.8861707180884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1.1205300594369005E-2</v>
      </c>
      <c r="G61">
        <f t="shared" ref="G61" si="101">G60*F61</f>
        <v>19.596795248231128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1768.4829659663194</v>
      </c>
      <c r="H62">
        <f t="shared" ref="H62" si="102">H60+G61</f>
        <v>1768.4829659663194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73.22821121387453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1841.711177180194</v>
      </c>
      <c r="H64">
        <f t="shared" ref="H64" si="105">H62+G63</f>
        <v>1841.711177180194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50.714639157225321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405.9</v>
      </c>
      <c r="G66">
        <f t="shared" si="70"/>
        <v>1892.4258163374193</v>
      </c>
      <c r="H66">
        <f t="shared" ref="H66" si="108">H64+G65</f>
        <v>1892.4258163374193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1.2319822594543434E-3</v>
      </c>
      <c r="G67">
        <f t="shared" ref="G67" si="110">G66*F67</f>
        <v>2.331435033061104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1894.7572513704804</v>
      </c>
      <c r="H68">
        <f t="shared" ref="H68" si="111">H66+G67</f>
        <v>1894.7572513704804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85.129404385061704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395.05</v>
      </c>
      <c r="F3" s="2">
        <f>IF(C3="Sell to Close",(SUM(E3-E2)/E2)*10,(SUM(E2-E3)/E3)*10)</f>
        <v>-1.7719276041007179E-2</v>
      </c>
      <c r="G3">
        <f>G2*F3</f>
        <v>-17.719276041007181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982.28072395899278</v>
      </c>
      <c r="I4" s="2">
        <f>AVERAGE('SPY stoploss10'!F:F)</f>
        <v>2.0405380481190529E-2</v>
      </c>
      <c r="J4" s="2">
        <f>MAX('SPY stoploss10'!F:F)</f>
        <v>0.1036282687682312</v>
      </c>
      <c r="K4" s="2">
        <f>MIN('SPY stoploss10'!F:F)</f>
        <v>-2.924501680305755E-2</v>
      </c>
      <c r="L4" s="2">
        <f>SUMIF('SPY stoploss10'!F:F,"&gt;0")/COUNTIF('SPY stoploss10'!F:F,"&gt;0")</f>
        <v>3.3274191618879928E-2</v>
      </c>
      <c r="M4" s="2">
        <f>SUMIF('SPY stoploss10'!F:F,"&lt;0")/COUNTIF('SPY stoploss10'!F:F,"&lt;0")</f>
        <v>-1.5341317123502266E-2</v>
      </c>
      <c r="N4">
        <f>COUNTIF('SPY stoploss10'!F:F,"&gt;0")</f>
        <v>25</v>
      </c>
      <c r="O4">
        <f>COUNTIF('SPY stoploss10'!F:F,"&lt;0")</f>
        <v>9</v>
      </c>
      <c r="P4">
        <f>N4+O4</f>
        <v>34</v>
      </c>
      <c r="Q4" s="2">
        <f>N4/P4</f>
        <v>0.73529411764705888</v>
      </c>
      <c r="R4" s="3">
        <f>L4/ABS(M4)</f>
        <v>2.1689266541466141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8.6301240903097582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990.91084804930256</v>
      </c>
      <c r="H6">
        <f>H4+G5</f>
        <v>990.91084804930256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23.444656359585757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1014.3555044088884</v>
      </c>
      <c r="H8">
        <f t="shared" ref="H8" si="3">H6+G7</f>
        <v>1014.3555044088884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-21.684620073629386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992.67088433525896</v>
      </c>
      <c r="H10">
        <f t="shared" ref="H10" si="7">H8+G9</f>
        <v>992.67088433525896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17.197953905424122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1009.8688382406831</v>
      </c>
      <c r="H12">
        <f t="shared" ref="H12" si="11">H10+G11</f>
        <v>1009.8688382406831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395.11</v>
      </c>
      <c r="F13" s="2">
        <f t="shared" ref="F13" si="12">IF(C13="Sell to Close",(SUM(E13-E12)/E12)*10,(SUM(E12-E13)/E13)*10)</f>
        <v>-1.4932550428995262E-2</v>
      </c>
      <c r="G13">
        <f t="shared" ref="G13" si="13">G12*F13</f>
        <v>-15.079917353699859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994.78892088698319</v>
      </c>
      <c r="H14">
        <f t="shared" ref="H14" si="15">H12+G13</f>
        <v>994.78892088698319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14.916271813644789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1009.705192700628</v>
      </c>
      <c r="H16">
        <f t="shared" ref="H16" si="19">H14+G15</f>
        <v>1009.705192700628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49.860741259658361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405.31</v>
      </c>
      <c r="G18">
        <f t="shared" ref="G18" si="22">G16+G17</f>
        <v>1059.5659339602864</v>
      </c>
      <c r="H18">
        <f t="shared" ref="H18" si="23">H16+G17</f>
        <v>1059.5659339602864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406.9</v>
      </c>
      <c r="F19" s="2">
        <f t="shared" ref="F19" si="24">IF(C19="Sell to Close",(SUM(E19-E18)/E18)*10,(SUM(E18-E19)/E19)*10)</f>
        <v>3.9229231945917327E-2</v>
      </c>
      <c r="G19">
        <f t="shared" ref="G19" si="25">G18*F19</f>
        <v>41.565957785320599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404.4</v>
      </c>
      <c r="G20">
        <f t="shared" ref="G20" si="26">G18+G19</f>
        <v>1101.1318917456069</v>
      </c>
      <c r="H20">
        <f t="shared" ref="H20" si="27">H18+G19</f>
        <v>1101.1318917456069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0.10242318261303937</v>
      </c>
      <c r="G21">
        <f t="shared" ref="G21" si="29">G20*F21</f>
        <v>112.78143282930179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1213.9133245749088</v>
      </c>
      <c r="H22">
        <f t="shared" ref="H22" si="31">H20+G21</f>
        <v>1213.9133245749088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37.913770653188706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1251.8270952280975</v>
      </c>
      <c r="H24">
        <f t="shared" ref="H24" si="35">H22+G23</f>
        <v>1251.8270952280975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398.93</v>
      </c>
      <c r="F25" s="2">
        <f t="shared" ref="F25" si="36">IF(C25="Sell to Close",(SUM(E25-E24)/E24)*10,(SUM(E24-E25)/E25)*10)</f>
        <v>-8.0214573985409252E-3</v>
      </c>
      <c r="G25">
        <f t="shared" ref="G25" si="37">G24*F25</f>
        <v>-10.041477714711418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388.67</v>
      </c>
      <c r="G26">
        <f t="shared" ref="G26" si="38">G24+G25</f>
        <v>1241.7856175133861</v>
      </c>
      <c r="H26">
        <f t="shared" ref="H26" si="39">H24+G25</f>
        <v>1241.7856175133861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389.81</v>
      </c>
      <c r="F27" s="2">
        <f t="shared" ref="F27" si="40">IF(C27="Sell to Close",(SUM(E27-E26)/E26)*10,(SUM(E26-E27)/E27)*10)</f>
        <v>-2.924501680305755E-2</v>
      </c>
      <c r="G27">
        <f t="shared" ref="G27" si="41">G26*F27</f>
        <v>-36.31604124997417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1205.4695762634119</v>
      </c>
      <c r="H28">
        <f t="shared" ref="H28" si="43">H26+G27</f>
        <v>1205.4695762634119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54.937374199839297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1260.4069504632512</v>
      </c>
      <c r="H30">
        <f t="shared" ref="H30" si="47">H28+G29</f>
        <v>1260.4069504632512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36.679019848064769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1297.085970311316</v>
      </c>
      <c r="H32">
        <f t="shared" ref="H32" si="51">H30+G31</f>
        <v>1297.085970311316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385.39</v>
      </c>
      <c r="F33" s="2">
        <f t="shared" ref="F33" si="52">IF(C33="Sell to Close",(SUM(E33-E32)/E32)*10,(SUM(E32-E33)/E33)*10)</f>
        <v>-1.5309167336982666E-2</v>
      </c>
      <c r="G33">
        <f t="shared" ref="G33" si="53">G32*F33</f>
        <v>-19.857306169948469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1277.2286641413675</v>
      </c>
      <c r="H34">
        <f t="shared" ref="H34" si="55">H32+G33</f>
        <v>1277.2286641413675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73.131878215707033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1350.3605423570746</v>
      </c>
      <c r="H36">
        <f t="shared" ref="H36" si="59">H34+G35</f>
        <v>1350.3605423570746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17.679867445438671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1368.0404098025133</v>
      </c>
      <c r="H38">
        <f t="shared" ref="H38" si="63">H36+G37</f>
        <v>1368.0404098025133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2.7929166739187283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ref="G40" si="66">G38+G39</f>
        <v>1370.8333264764319</v>
      </c>
      <c r="H40">
        <f t="shared" ref="H40" si="67">H38+G39</f>
        <v>1370.8333264764319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-1.10647286626766E-2</v>
      </c>
      <c r="G41">
        <f t="shared" ref="G41" si="69">G40*F41</f>
        <v>-15.167898799216086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1355.6654276772158</v>
      </c>
      <c r="H42">
        <f t="shared" ref="H42" si="71">H40+G41</f>
        <v>1355.6654276772158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24.892739767692731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396.28</v>
      </c>
      <c r="G44">
        <f t="shared" ref="G44:G60" si="74">G42+G43</f>
        <v>1380.5581674449086</v>
      </c>
      <c r="H44">
        <f t="shared" ref="H44" si="75">H42+G43</f>
        <v>1380.5581674449086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6.4600787322095551E-2</v>
      </c>
      <c r="G45">
        <f t="shared" ref="G45" si="77">G44*F45</f>
        <v>89.185144560890521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1469.743312005799</v>
      </c>
      <c r="H46">
        <f t="shared" ref="H46" si="78">H44+G45</f>
        <v>1469.743312005799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152.30695495684722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1622.0502669626462</v>
      </c>
      <c r="H48">
        <f t="shared" ref="H48" si="81">H46+G47</f>
        <v>1622.0502669626462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4.5335144794042543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1626.5837814420504</v>
      </c>
      <c r="H50">
        <f t="shared" ref="H50" si="84">H48+G49</f>
        <v>1626.5837814420504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-19.694284509439356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1606.8894969326111</v>
      </c>
      <c r="H52">
        <f t="shared" ref="H52" si="87">H50+G51</f>
        <v>1606.8894969326111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397.54</v>
      </c>
      <c r="F53" s="2">
        <f t="shared" ref="F53" si="88">IF(C53="Sell to Close",(SUM(E53-E52)/E52)*10,(SUM(E52-E53)/E53)*10)</f>
        <v>-8.2941664362727544E-3</v>
      </c>
      <c r="G53">
        <f t="shared" ref="G53" si="89">G52*F53</f>
        <v>-13.327808932257675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1593.5616880003533</v>
      </c>
      <c r="H54">
        <f t="shared" ref="H54" si="90">H52+G53</f>
        <v>1593.5616880003533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46.067207412714104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1639.6288954130675</v>
      </c>
      <c r="H56">
        <f t="shared" ref="H56" si="93">H54+G55</f>
        <v>1639.6288954130675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18.057134983151183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1657.6860303962187</v>
      </c>
      <c r="H58">
        <f t="shared" ref="H58" si="96">H56+G57</f>
        <v>1657.6860303962187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69.853206307971902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410.52</v>
      </c>
      <c r="G60">
        <f t="shared" si="74"/>
        <v>1727.5392367041907</v>
      </c>
      <c r="H60">
        <f t="shared" ref="H60" si="99">H58+G59</f>
        <v>1727.5392367041907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1.1205300594369005E-2</v>
      </c>
      <c r="G61">
        <f t="shared" ref="G61" si="101">G60*F61</f>
        <v>19.357596435837245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1746.8968331400279</v>
      </c>
      <c r="H62">
        <f t="shared" ref="H62" si="102">H60+G61</f>
        <v>1746.8968331400279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72.334386436189604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1819.2312195762174</v>
      </c>
      <c r="H64">
        <f t="shared" ref="H64" si="105">H62+G63</f>
        <v>1819.2312195762174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50.095615418714424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405.9</v>
      </c>
      <c r="G66">
        <f t="shared" si="70"/>
        <v>1869.3268349949319</v>
      </c>
      <c r="H66">
        <f t="shared" ref="H66" si="108">H64+G65</f>
        <v>1869.3268349949319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1.2319822594543434E-3</v>
      </c>
      <c r="G67">
        <f t="shared" ref="G67" si="110">G66*F67</f>
        <v>2.3029774978356929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1871.6298124927675</v>
      </c>
      <c r="H68">
        <f t="shared" ref="H68" si="111">H66+G67</f>
        <v>1871.6298124927675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84.090313443365844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Q3" sqref="Q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395.05</v>
      </c>
      <c r="F3" s="2">
        <f>IF(C3="Sell to Close",(SUM(E3-E2)/E2)*10,(SUM(E2-E3)/E3)*10)</f>
        <v>-1.7719276041007179E-2</v>
      </c>
      <c r="G3">
        <f>G2*F3</f>
        <v>-17.719276041007181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982.28072395899278</v>
      </c>
      <c r="I4" s="2">
        <f>AVERAGE('SPY stoploss5'!F:F)</f>
        <v>1.8741925103390535E-2</v>
      </c>
      <c r="J4" s="2">
        <f>MAX('SPY stoploss5'!F:F)</f>
        <v>0.1036282687682312</v>
      </c>
      <c r="K4" s="2">
        <f>MIN('SPY stoploss5'!F:F)</f>
        <v>-2.924501680305755E-2</v>
      </c>
      <c r="L4" s="2">
        <f>SUMIF('SPY stoploss5'!F:F,"&gt;0")/COUNTIF('SPY stoploss5'!F:F,"&gt;0")</f>
        <v>3.4157457825425591E-2</v>
      </c>
      <c r="M4" s="2">
        <f>SUMIF('SPY stoploss5'!F:F,"&lt;0")/COUNTIF('SPY stoploss5'!F:F,"&lt;0")</f>
        <v>-1.3490552406319117E-2</v>
      </c>
      <c r="N4">
        <f>COUNTIF('SPY stoploss5'!F:F,"&gt;0")</f>
        <v>23</v>
      </c>
      <c r="O4">
        <f>COUNTIF('SPY stoploss5'!F:F,"&lt;0")</f>
        <v>11</v>
      </c>
      <c r="P4">
        <f>N4+O4</f>
        <v>34</v>
      </c>
      <c r="Q4" s="2">
        <f>N4/P4</f>
        <v>0.67647058823529416</v>
      </c>
      <c r="R4" s="3">
        <f>L4/ABS(M4)</f>
        <v>2.5319539776166526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8.6301240903097582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990.91084804930256</v>
      </c>
      <c r="H6">
        <f>H4+G5</f>
        <v>990.91084804930256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23.444656359585757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1014.3555044088884</v>
      </c>
      <c r="H8">
        <f t="shared" ref="H8" si="3">H6+G7</f>
        <v>1014.3555044088884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-21.684620073629386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992.67088433525896</v>
      </c>
      <c r="H10">
        <f t="shared" ref="H10" si="7">H8+G9</f>
        <v>992.67088433525896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398.04</v>
      </c>
      <c r="F11" s="2">
        <f t="shared" ref="F11" si="8">IF(C11="Sell to Close",(SUM(E11-E10)/E10)*10,(SUM(E10-E11)/E11)*10)</f>
        <v>-5.7749767745489582E-3</v>
      </c>
      <c r="G11">
        <f t="shared" ref="G11" si="9">G10*F11</f>
        <v>-5.7326513018070955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986.93823303345187</v>
      </c>
      <c r="H12">
        <f t="shared" ref="H12" si="11">H10+G11</f>
        <v>986.93823303345187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395.11</v>
      </c>
      <c r="F13" s="2">
        <f t="shared" ref="F13" si="12">IF(C13="Sell to Close",(SUM(E13-E12)/E12)*10,(SUM(E12-E13)/E13)*10)</f>
        <v>-1.4932550428995262E-2</v>
      </c>
      <c r="G13">
        <f t="shared" ref="G13" si="13">G12*F13</f>
        <v>-14.737504935075497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972.20072809837632</v>
      </c>
      <c r="H14">
        <f t="shared" ref="H14" si="15">H12+G13</f>
        <v>972.20072809837632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14.577575215462481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986.77830331383882</v>
      </c>
      <c r="H16">
        <f t="shared" ref="H16" si="19">H14+G15</f>
        <v>986.77830331383882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48.728577428207771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405.31</v>
      </c>
      <c r="G18">
        <f t="shared" ref="G18" si="22">G16+G17</f>
        <v>1035.5068807420466</v>
      </c>
      <c r="H18">
        <f t="shared" ref="H18" si="23">H16+G17</f>
        <v>1035.5068807420466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406.9</v>
      </c>
      <c r="F19" s="2">
        <f t="shared" ref="F19" si="24">IF(C19="Sell to Close",(SUM(E19-E18)/E18)*10,(SUM(E18-E19)/E19)*10)</f>
        <v>3.9229231945917327E-2</v>
      </c>
      <c r="G19">
        <f t="shared" ref="G19" si="25">G18*F19</f>
        <v>40.622139606223101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404.4</v>
      </c>
      <c r="G20">
        <f t="shared" ref="G20" si="26">G18+G19</f>
        <v>1076.1290203482697</v>
      </c>
      <c r="H20">
        <f t="shared" ref="H20" si="27">H18+G19</f>
        <v>1076.1290203482697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0.10242318261303937</v>
      </c>
      <c r="G21">
        <f t="shared" ref="G21" si="29">G20*F21</f>
        <v>110.22055916632199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1186.3495795145916</v>
      </c>
      <c r="H22">
        <f t="shared" ref="H22" si="31">H20+G21</f>
        <v>1186.3495795145916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37.052880927865203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1223.4024604424567</v>
      </c>
      <c r="H24">
        <f t="shared" ref="H24" si="35">H22+G23</f>
        <v>1223.4024604424567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398.93</v>
      </c>
      <c r="F25" s="2">
        <f t="shared" ref="F25" si="36">IF(C25="Sell to Close",(SUM(E25-E24)/E24)*10,(SUM(E24-E25)/E25)*10)</f>
        <v>-8.0214573985409252E-3</v>
      </c>
      <c r="G25">
        <f t="shared" ref="G25" si="37">G24*F25</f>
        <v>-9.8134707177093166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388.67</v>
      </c>
      <c r="G26">
        <f t="shared" ref="G26" si="38">G24+G25</f>
        <v>1213.5889897247473</v>
      </c>
      <c r="H26">
        <f t="shared" ref="H26" si="39">H24+G25</f>
        <v>1213.5889897247473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389.81</v>
      </c>
      <c r="F27" s="2">
        <f t="shared" ref="F27" si="40">IF(C27="Sell to Close",(SUM(E27-E26)/E26)*10,(SUM(E26-E27)/E27)*10)</f>
        <v>-2.924501680305755E-2</v>
      </c>
      <c r="G27">
        <f t="shared" ref="G27" si="41">G26*F27</f>
        <v>-35.491430396505869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1178.0975593282415</v>
      </c>
      <c r="H28">
        <f t="shared" ref="H28" si="43">H26+G27</f>
        <v>1178.0975593282415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53.689937709875821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1231.7874970381172</v>
      </c>
      <c r="H30">
        <f t="shared" ref="H30" si="47">H28+G29</f>
        <v>1231.7874970381172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35.846167014433981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1267.6336640525512</v>
      </c>
      <c r="H32">
        <f t="shared" ref="H32" si="51">H30+G31</f>
        <v>1267.6336640525512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385.39</v>
      </c>
      <c r="F33" s="2">
        <f t="shared" ref="F33" si="52">IF(C33="Sell to Close",(SUM(E33-E32)/E32)*10,(SUM(E32-E33)/E33)*10)</f>
        <v>-1.5309167336982666E-2</v>
      </c>
      <c r="G33">
        <f t="shared" ref="G33" si="53">G32*F33</f>
        <v>-19.406415884972976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1248.2272481675782</v>
      </c>
      <c r="H34">
        <f t="shared" ref="H34" si="55">H32+G33</f>
        <v>1248.2272481675782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71.47130788822848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1319.6985560558066</v>
      </c>
      <c r="H36">
        <f t="shared" ref="H36" si="59">H34+G35</f>
        <v>1319.6985560558066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17.278419212602994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1336.9769752684097</v>
      </c>
      <c r="H38">
        <f t="shared" ref="H38" si="63">H36+G37</f>
        <v>1336.9769752684097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2.7294992604872017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ref="G40" si="66">G38+G39</f>
        <v>1339.7064745288969</v>
      </c>
      <c r="H40">
        <f t="shared" ref="H40" si="67">H38+G39</f>
        <v>1339.7064745288969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-1.10647286626766E-2</v>
      </c>
      <c r="G41">
        <f t="shared" ref="G41" si="69">G40*F41</f>
        <v>-14.823488628293305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1324.8829859006037</v>
      </c>
      <c r="H42">
        <f t="shared" ref="H42" si="71">H40+G41</f>
        <v>1324.8829859006037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397.56</v>
      </c>
      <c r="F43" s="2">
        <f t="shared" ref="F43" si="72">IF(C43="Sell to Close",(SUM(E43-E42)/E42)*10,(SUM(E42-E43)/E43)*10)</f>
        <v>1.8362008250327452E-2</v>
      </c>
      <c r="G43">
        <f t="shared" ref="G43" si="73">G42*F43</f>
        <v>24.327512317825356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396.28</v>
      </c>
      <c r="G44">
        <f t="shared" ref="G44:G60" si="74">G42+G43</f>
        <v>1349.2104982184289</v>
      </c>
      <c r="H44">
        <f t="shared" ref="H44" si="75">H42+G43</f>
        <v>1349.2104982184289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6.4600787322095551E-2</v>
      </c>
      <c r="G45">
        <f t="shared" ref="G45" si="77">G44*F45</f>
        <v>87.160060448147306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1436.3705586665762</v>
      </c>
      <c r="H46">
        <f t="shared" ref="H46" si="78">H44+G45</f>
        <v>1436.3705586665762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148.84859430427437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1585.2191529708507</v>
      </c>
      <c r="H48">
        <f t="shared" ref="H48" si="81">H46+G47</f>
        <v>1585.2191529708507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4.430574150133781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1589.6497271209844</v>
      </c>
      <c r="H50">
        <f t="shared" ref="H50" si="84">H48+G49</f>
        <v>1589.6497271209844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-19.247095878773621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1570.4026312422106</v>
      </c>
      <c r="H52">
        <f t="shared" ref="H52" si="87">H50+G51</f>
        <v>1570.4026312422106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397.54</v>
      </c>
      <c r="F53" s="2">
        <f t="shared" ref="F53" si="88">IF(C53="Sell to Close",(SUM(E53-E52)/E52)*10,(SUM(E52-E53)/E53)*10)</f>
        <v>-8.2941664362727544E-3</v>
      </c>
      <c r="G53">
        <f t="shared" ref="G53" si="89">G52*F53</f>
        <v>-13.025180795483562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1557.3774504467272</v>
      </c>
      <c r="H54">
        <f t="shared" ref="H54" si="90">H52+G53</f>
        <v>1557.3774504467272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395.67</v>
      </c>
      <c r="F55" s="2">
        <f t="shared" ref="F55" si="91">IF(C55="Sell to Close",(SUM(E55-E54)/E54)*10,(SUM(E54-E55)/E55)*10)</f>
        <v>-4.5492455834409183E-3</v>
      </c>
      <c r="G55">
        <f t="shared" ref="G55" si="92">G54*F55</f>
        <v>-7.0848924881952513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1550.2925579585319</v>
      </c>
      <c r="H56">
        <f t="shared" ref="H56" si="93">H54+G55</f>
        <v>1550.2925579585319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17.073279240653733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1567.3658371991855</v>
      </c>
      <c r="H58">
        <f t="shared" ref="H58" si="96">H56+G57</f>
        <v>1567.3658371991855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66.04720506679584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410.52</v>
      </c>
      <c r="G60">
        <f t="shared" si="74"/>
        <v>1633.4130422659814</v>
      </c>
      <c r="H60">
        <f t="shared" ref="H60" si="99">H58+G59</f>
        <v>1633.4130422659814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1.1205300594369005E-2</v>
      </c>
      <c r="G61">
        <f t="shared" ref="G61" si="101">G60*F61</f>
        <v>18.302884133353086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1651.7159263993344</v>
      </c>
      <c r="H62">
        <f t="shared" ref="H62" si="102">H60+G61</f>
        <v>1651.7159263993344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408.14</v>
      </c>
      <c r="F63" s="2">
        <f t="shared" ref="F63" si="103">IF(C63="Sell to Close",(SUM(E63-E62)/E62)*10,(SUM(E62-E63)/E63)*10)</f>
        <v>4.1407360219532452E-2</v>
      </c>
      <c r="G63">
        <f t="shared" ref="G63" si="104">G62*F63</f>
        <v>68.393196344755992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1720.1091227440904</v>
      </c>
      <c r="H64">
        <f t="shared" ref="H64" si="105">H62+G63</f>
        <v>1720.1091227440904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47.366120460093647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405.9</v>
      </c>
      <c r="G66">
        <f t="shared" si="70"/>
        <v>1767.4752432041842</v>
      </c>
      <c r="H66">
        <f t="shared" ref="H66" si="108">H64+G65</f>
        <v>1767.4752432041842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1.2319822594543434E-3</v>
      </c>
      <c r="G67">
        <f t="shared" ref="G67" si="110">G66*F67</f>
        <v>2.177498143652306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1769.6527413478364</v>
      </c>
      <c r="H68">
        <f t="shared" ref="H68" si="111">H66+G67</f>
        <v>1769.6527413478364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409.14</v>
      </c>
      <c r="F69" s="2">
        <f t="shared" ref="F69" si="112">IF(C69="Sell to Close",(SUM(E69-E68)/E68)*10,(SUM(E68-E69)/E69)*10)</f>
        <v>4.4928923915444841E-2</v>
      </c>
      <c r="G69">
        <f t="shared" ref="G69" si="113">G68*F69</f>
        <v>79.508593372775323</v>
      </c>
    </row>
    <row r="70" spans="1:8" x14ac:dyDescent="0.25">
      <c r="E70" s="1"/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6"/>
  <sheetViews>
    <sheetView topLeftCell="A46" zoomScaleNormal="100" workbookViewId="0">
      <selection activeCell="J103" sqref="J103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22" x14ac:dyDescent="0.25">
      <c r="A2">
        <v>1</v>
      </c>
      <c r="B2" t="s">
        <v>5</v>
      </c>
      <c r="C2" t="s">
        <v>6</v>
      </c>
      <c r="D2">
        <v>-100</v>
      </c>
      <c r="E2" s="1">
        <v>394.66</v>
      </c>
      <c r="G2">
        <v>1000</v>
      </c>
    </row>
    <row r="3" spans="1:22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2.2856562373019963E-2</v>
      </c>
      <c r="G3">
        <f>G2*F3</f>
        <v>22.856562373019962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22" x14ac:dyDescent="0.25">
      <c r="A4">
        <v>3</v>
      </c>
      <c r="B4" t="s">
        <v>5</v>
      </c>
      <c r="C4" t="s">
        <v>6</v>
      </c>
      <c r="D4">
        <v>-100</v>
      </c>
      <c r="E4" s="1">
        <v>395.42</v>
      </c>
      <c r="H4">
        <f>G2+G3</f>
        <v>1022.85656237302</v>
      </c>
      <c r="I4" s="2">
        <f>AVERAGE('SPY no1minlookback all trades'!F:F)</f>
        <v>2.3708786910420537E-2</v>
      </c>
      <c r="J4" s="2">
        <f>MAX('SPY no1minlookback all trades'!F:F)</f>
        <v>0.13785106931203212</v>
      </c>
      <c r="K4" s="2">
        <f>MIN('SPY no1minlookback all trades'!F:F)</f>
        <v>-1.5548069448042651E-2</v>
      </c>
      <c r="L4" s="2">
        <f>SUMIF('SPY no1minlookback all trades'!F:F,"&gt;0")/COUNTIF('SPY no1minlookback all trades'!F:F,"&gt;0")</f>
        <v>3.0540555552694675E-2</v>
      </c>
      <c r="M4" s="2">
        <f>SUMIF('SPY no1minlookback all trades'!F:F,"&lt;0")/COUNTIF('SPY no1minlookback all trades'!F:F,"&lt;0")</f>
        <v>-6.8064463584039843E-3</v>
      </c>
      <c r="N4">
        <f>COUNTIF('SPY no1minlookback all trades'!F:F,"&gt;0")</f>
        <v>67</v>
      </c>
      <c r="O4">
        <f>COUNTIF('SPY no1minlookback all trades'!F:F,"&lt;0")</f>
        <v>15</v>
      </c>
      <c r="P4">
        <f>N4+O4</f>
        <v>82</v>
      </c>
      <c r="Q4" s="2">
        <f>N4/P4</f>
        <v>0.81707317073170727</v>
      </c>
      <c r="R4" s="3">
        <f>L4/ABS(M4)</f>
        <v>4.4870045166793915</v>
      </c>
    </row>
    <row r="5" spans="1:22" x14ac:dyDescent="0.25">
      <c r="A5">
        <v>4</v>
      </c>
      <c r="B5" t="s">
        <v>7</v>
      </c>
      <c r="C5" t="s">
        <v>8</v>
      </c>
      <c r="D5">
        <v>100</v>
      </c>
      <c r="E5" s="1">
        <v>394.77</v>
      </c>
      <c r="F5" s="2">
        <f>IF(C5="Sell to Close",(SUM(E5-E4)/E4)*10,(SUM(E4-E5)/E5)*10)</f>
        <v>1.6465283582846574E-2</v>
      </c>
      <c r="G5">
        <f>H4*F5</f>
        <v>16.841623364047368</v>
      </c>
    </row>
    <row r="6" spans="1:22" x14ac:dyDescent="0.25">
      <c r="A6">
        <v>5</v>
      </c>
      <c r="B6" t="s">
        <v>1</v>
      </c>
      <c r="C6" t="s">
        <v>2</v>
      </c>
      <c r="D6">
        <v>100</v>
      </c>
      <c r="E6" s="1">
        <v>398.37</v>
      </c>
      <c r="G6">
        <f>H4+G5</f>
        <v>1039.6981857370674</v>
      </c>
      <c r="H6">
        <f>H4+G5</f>
        <v>1039.6981857370674</v>
      </c>
      <c r="V6">
        <f>SUM(H52/P4)</f>
        <v>18.620480756034276</v>
      </c>
    </row>
    <row r="7" spans="1:22" x14ac:dyDescent="0.25">
      <c r="A7">
        <v>6</v>
      </c>
      <c r="B7" t="s">
        <v>3</v>
      </c>
      <c r="C7" t="s">
        <v>4</v>
      </c>
      <c r="D7">
        <v>-100</v>
      </c>
      <c r="E7" s="1">
        <v>398.72</v>
      </c>
      <c r="F7" s="2">
        <f t="shared" ref="F7" si="0">IF(C7="Sell to Close",(SUM(E7-E6)/E6)*10,(SUM(E6-E7)/E7)*10)</f>
        <v>8.7858021437362942E-3</v>
      </c>
      <c r="G7">
        <f t="shared" ref="G7" si="1">G6*F7</f>
        <v>9.1345825490874635</v>
      </c>
    </row>
    <row r="8" spans="1:22" x14ac:dyDescent="0.25">
      <c r="A8">
        <v>7</v>
      </c>
      <c r="B8" t="s">
        <v>5</v>
      </c>
      <c r="C8" t="s">
        <v>6</v>
      </c>
      <c r="D8">
        <v>-100</v>
      </c>
      <c r="E8" s="1">
        <v>398.56</v>
      </c>
      <c r="G8">
        <f t="shared" ref="G8" si="2">G6+G7</f>
        <v>1048.832768286155</v>
      </c>
      <c r="H8">
        <f t="shared" ref="H8" si="3">H6+G7</f>
        <v>1048.832768286155</v>
      </c>
    </row>
    <row r="9" spans="1:22" x14ac:dyDescent="0.25">
      <c r="A9">
        <v>8</v>
      </c>
      <c r="B9" t="s">
        <v>7</v>
      </c>
      <c r="C9" t="s">
        <v>8</v>
      </c>
      <c r="D9">
        <v>100</v>
      </c>
      <c r="E9" s="1">
        <v>397.3</v>
      </c>
      <c r="F9" s="2">
        <f t="shared" ref="F9" si="4">IF(C9="Sell to Close",(SUM(E9-E8)/E8)*10,(SUM(E8-E9)/E9)*10)</f>
        <v>3.171406997231288E-2</v>
      </c>
      <c r="G9">
        <f t="shared" ref="G9" si="5">G8*F9</f>
        <v>33.262755802681738</v>
      </c>
    </row>
    <row r="10" spans="1:22" x14ac:dyDescent="0.25">
      <c r="A10">
        <v>9</v>
      </c>
      <c r="B10" t="s">
        <v>5</v>
      </c>
      <c r="C10" t="s">
        <v>6</v>
      </c>
      <c r="D10">
        <v>-100</v>
      </c>
      <c r="E10" s="1">
        <v>397.59</v>
      </c>
      <c r="G10">
        <f t="shared" ref="G10" si="6">G8+G9</f>
        <v>1082.0955240888368</v>
      </c>
      <c r="H10">
        <f t="shared" ref="H10" si="7">H8+G9</f>
        <v>1082.0955240888368</v>
      </c>
    </row>
    <row r="11" spans="1:22" x14ac:dyDescent="0.25">
      <c r="A11">
        <v>10</v>
      </c>
      <c r="B11" t="s">
        <v>7</v>
      </c>
      <c r="C11" t="s">
        <v>8</v>
      </c>
      <c r="D11">
        <v>100</v>
      </c>
      <c r="E11" s="1">
        <v>397.61</v>
      </c>
      <c r="F11" s="2">
        <f t="shared" ref="F11" si="8">IF(C11="Sell to Close",(SUM(E11-E10)/E10)*10,(SUM(E10-E11)/E11)*10)</f>
        <v>-5.0300545761018721E-4</v>
      </c>
      <c r="G11">
        <f t="shared" ref="G11" si="9">G10*F11</f>
        <v>-0.54429995427224065</v>
      </c>
    </row>
    <row r="12" spans="1:22" x14ac:dyDescent="0.25">
      <c r="A12">
        <v>11</v>
      </c>
      <c r="B12" t="s">
        <v>1</v>
      </c>
      <c r="C12" t="s">
        <v>2</v>
      </c>
      <c r="D12">
        <v>100</v>
      </c>
      <c r="E12" s="1">
        <v>397.85</v>
      </c>
      <c r="G12">
        <f t="shared" ref="G12" si="10">G10+G11</f>
        <v>1081.5512241345646</v>
      </c>
      <c r="H12">
        <f t="shared" ref="H12" si="11">H10+G11</f>
        <v>1081.5512241345646</v>
      </c>
    </row>
    <row r="13" spans="1:22" x14ac:dyDescent="0.25">
      <c r="A13">
        <v>12</v>
      </c>
      <c r="B13" t="s">
        <v>3</v>
      </c>
      <c r="C13" t="s">
        <v>4</v>
      </c>
      <c r="D13">
        <v>-100</v>
      </c>
      <c r="E13" s="1">
        <v>398.78</v>
      </c>
      <c r="F13" s="2">
        <f t="shared" ref="F13" si="12">IF(C13="Sell to Close",(SUM(E13-E12)/E12)*10,(SUM(E12-E13)/E13)*10)</f>
        <v>2.3375644086966189E-2</v>
      </c>
      <c r="G13">
        <f t="shared" ref="G13" si="13">G12*F13</f>
        <v>25.281956477192178</v>
      </c>
    </row>
    <row r="14" spans="1:22" x14ac:dyDescent="0.25">
      <c r="A14">
        <v>13</v>
      </c>
      <c r="B14" t="s">
        <v>5</v>
      </c>
      <c r="C14" t="s">
        <v>6</v>
      </c>
      <c r="D14">
        <v>-100</v>
      </c>
      <c r="E14" s="1">
        <v>398.38</v>
      </c>
      <c r="G14">
        <f t="shared" ref="G14" si="14">G12+G13</f>
        <v>1106.8331806117567</v>
      </c>
      <c r="H14">
        <f t="shared" ref="H14" si="15">H12+G13</f>
        <v>1106.8331806117567</v>
      </c>
    </row>
    <row r="15" spans="1:22" x14ac:dyDescent="0.25">
      <c r="A15">
        <v>14</v>
      </c>
      <c r="B15" t="s">
        <v>7</v>
      </c>
      <c r="C15" t="s">
        <v>8</v>
      </c>
      <c r="D15">
        <v>100</v>
      </c>
      <c r="E15" s="1">
        <v>396.73</v>
      </c>
      <c r="F15" s="2">
        <f t="shared" ref="F15" si="16">IF(C15="Sell to Close",(SUM(E15-E14)/E14)*10,(SUM(E14-E15)/E15)*10)</f>
        <v>4.1589998235575257E-2</v>
      </c>
      <c r="G15">
        <f t="shared" ref="G15" si="17">G14*F15</f>
        <v>46.033190028719112</v>
      </c>
    </row>
    <row r="16" spans="1:22" x14ac:dyDescent="0.25">
      <c r="A16">
        <v>15</v>
      </c>
      <c r="B16" t="s">
        <v>5</v>
      </c>
      <c r="C16" t="s">
        <v>6</v>
      </c>
      <c r="D16">
        <v>-100</v>
      </c>
      <c r="E16" s="1">
        <v>395.01</v>
      </c>
      <c r="G16">
        <f t="shared" ref="G16" si="18">G14+G15</f>
        <v>1152.8663706404759</v>
      </c>
      <c r="H16">
        <f t="shared" ref="H16" si="19">H14+G15</f>
        <v>1152.8663706404759</v>
      </c>
    </row>
    <row r="17" spans="1:25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20">IF(C17="Sell to Close",(SUM(E17-E16)/E16)*10,(SUM(E16-E17)/E17)*10)</f>
        <v>-6.3249506653848108E-3</v>
      </c>
      <c r="G17">
        <f t="shared" ref="G17" si="21">G16*F17</f>
        <v>-7.29182291808225</v>
      </c>
    </row>
    <row r="18" spans="1:25" x14ac:dyDescent="0.25">
      <c r="A18">
        <v>17</v>
      </c>
      <c r="B18" t="s">
        <v>5</v>
      </c>
      <c r="C18" t="s">
        <v>6</v>
      </c>
      <c r="D18">
        <v>-100</v>
      </c>
      <c r="E18" s="1">
        <v>394.95</v>
      </c>
      <c r="G18">
        <f t="shared" ref="G18:G80" si="22">G16+G17</f>
        <v>1145.5745477223936</v>
      </c>
      <c r="H18">
        <f t="shared" ref="H18" si="23">H16+G17</f>
        <v>1145.5745477223936</v>
      </c>
    </row>
    <row r="19" spans="1:25" x14ac:dyDescent="0.25">
      <c r="A19">
        <v>18</v>
      </c>
      <c r="B19" t="s">
        <v>7</v>
      </c>
      <c r="C19" t="s">
        <v>8</v>
      </c>
      <c r="D19">
        <v>100</v>
      </c>
      <c r="E19" s="1">
        <v>394.83</v>
      </c>
      <c r="F19" s="2">
        <f t="shared" ref="F19" si="24">IF(C19="Sell to Close",(SUM(E19-E18)/E18)*10,(SUM(E18-E19)/E19)*10)</f>
        <v>3.0392827292760063E-3</v>
      </c>
      <c r="G19">
        <f t="shared" ref="G19" si="25">G18*F19</f>
        <v>3.481724937990843</v>
      </c>
    </row>
    <row r="20" spans="1:25" x14ac:dyDescent="0.25">
      <c r="A20">
        <v>19</v>
      </c>
      <c r="B20" t="s">
        <v>5</v>
      </c>
      <c r="C20" t="s">
        <v>6</v>
      </c>
      <c r="D20">
        <v>-100</v>
      </c>
      <c r="E20" s="1">
        <v>395.26</v>
      </c>
      <c r="G20">
        <f t="shared" si="22"/>
        <v>1149.0562726603844</v>
      </c>
      <c r="H20">
        <f t="shared" ref="H20" si="26">H18+G19</f>
        <v>1149.0562726603844</v>
      </c>
    </row>
    <row r="21" spans="1:25" x14ac:dyDescent="0.25">
      <c r="A21">
        <v>20</v>
      </c>
      <c r="B21" t="s">
        <v>7</v>
      </c>
      <c r="C21" t="s">
        <v>8</v>
      </c>
      <c r="D21">
        <v>100</v>
      </c>
      <c r="E21" s="1">
        <v>394.32</v>
      </c>
      <c r="F21" s="2">
        <f t="shared" ref="F21" si="27">IF(C21="Sell to Close",(SUM(E21-E20)/E20)*10,(SUM(E20-E21)/E21)*10)</f>
        <v>2.3838506796510395E-2</v>
      </c>
      <c r="G21">
        <f t="shared" ref="G21" si="28">G20*F21</f>
        <v>27.391785765387475</v>
      </c>
    </row>
    <row r="22" spans="1:25" x14ac:dyDescent="0.25">
      <c r="A22">
        <v>21</v>
      </c>
      <c r="B22" t="s">
        <v>1</v>
      </c>
      <c r="C22" t="s">
        <v>2</v>
      </c>
      <c r="D22">
        <v>100</v>
      </c>
      <c r="E22" s="1">
        <v>393.48</v>
      </c>
      <c r="G22">
        <f t="shared" si="22"/>
        <v>1176.4480584257719</v>
      </c>
      <c r="H22">
        <f t="shared" ref="H22" si="29">H20+G21</f>
        <v>1176.4480584257719</v>
      </c>
    </row>
    <row r="23" spans="1:25" x14ac:dyDescent="0.25">
      <c r="A23">
        <v>22</v>
      </c>
      <c r="B23" t="s">
        <v>3</v>
      </c>
      <c r="C23" t="s">
        <v>4</v>
      </c>
      <c r="D23">
        <v>-100</v>
      </c>
      <c r="E23" s="1">
        <v>394.07</v>
      </c>
      <c r="F23" s="2">
        <f t="shared" ref="F23" si="30">IF(C23="Sell to Close",(SUM(E23-E22)/E22)*10,(SUM(E22-E23)/E23)*10)</f>
        <v>1.499440886449057E-2</v>
      </c>
      <c r="G23">
        <f t="shared" ref="G23" si="31">G22*F23</f>
        <v>17.640143195872113</v>
      </c>
    </row>
    <row r="24" spans="1:25" x14ac:dyDescent="0.25">
      <c r="A24">
        <v>23</v>
      </c>
      <c r="B24" t="s">
        <v>1</v>
      </c>
      <c r="C24" t="s">
        <v>2</v>
      </c>
      <c r="D24">
        <v>100</v>
      </c>
      <c r="E24" s="1">
        <v>394.25</v>
      </c>
      <c r="G24">
        <f t="shared" si="22"/>
        <v>1194.088201621644</v>
      </c>
      <c r="H24">
        <f t="shared" ref="H24" si="32">H22+G23</f>
        <v>1194.088201621644</v>
      </c>
    </row>
    <row r="25" spans="1:25" x14ac:dyDescent="0.25">
      <c r="A25">
        <v>24</v>
      </c>
      <c r="B25" t="s">
        <v>3</v>
      </c>
      <c r="C25" t="s">
        <v>4</v>
      </c>
      <c r="D25">
        <v>-100</v>
      </c>
      <c r="E25" s="1">
        <v>394.04</v>
      </c>
      <c r="F25" s="2">
        <f t="shared" ref="F25" si="33">IF(C25="Sell to Close",(SUM(E25-E24)/E24)*10,(SUM(E24-E25)/E25)*10)</f>
        <v>-5.3265694356367669E-3</v>
      </c>
      <c r="G25">
        <f t="shared" ref="G25" si="34">G24*F25</f>
        <v>-6.3603937182123218</v>
      </c>
    </row>
    <row r="26" spans="1:25" x14ac:dyDescent="0.25">
      <c r="A26">
        <v>25</v>
      </c>
      <c r="B26" t="s">
        <v>1</v>
      </c>
      <c r="C26" t="s">
        <v>2</v>
      </c>
      <c r="D26">
        <v>100</v>
      </c>
      <c r="E26" s="1">
        <v>395.06</v>
      </c>
      <c r="G26">
        <f t="shared" si="22"/>
        <v>1187.7278079034318</v>
      </c>
      <c r="H26">
        <f t="shared" ref="H26" si="35">H24+G25</f>
        <v>1187.7278079034318</v>
      </c>
    </row>
    <row r="27" spans="1:25" x14ac:dyDescent="0.25">
      <c r="A27">
        <v>26</v>
      </c>
      <c r="B27" t="s">
        <v>3</v>
      </c>
      <c r="C27" t="s">
        <v>4</v>
      </c>
      <c r="D27">
        <v>-100</v>
      </c>
      <c r="E27" s="1">
        <v>396.66</v>
      </c>
      <c r="F27" s="2">
        <f t="shared" ref="F27" si="36">IF(C27="Sell to Close",(SUM(E27-E26)/E26)*10,(SUM(E26-E27)/E27)*10)</f>
        <v>4.0500177188275775E-2</v>
      </c>
      <c r="G27">
        <f t="shared" ref="G27" si="37">G26*F27</f>
        <v>48.103186671531361</v>
      </c>
    </row>
    <row r="28" spans="1:25" x14ac:dyDescent="0.25">
      <c r="A28">
        <v>27</v>
      </c>
      <c r="B28" t="s">
        <v>1</v>
      </c>
      <c r="C28" t="s">
        <v>2</v>
      </c>
      <c r="D28">
        <v>100</v>
      </c>
      <c r="E28" s="1">
        <v>396.79</v>
      </c>
      <c r="G28">
        <f t="shared" si="22"/>
        <v>1235.8309945749631</v>
      </c>
      <c r="H28">
        <f t="shared" ref="H28" si="38">H26+G27</f>
        <v>1235.8309945749631</v>
      </c>
      <c r="Y28">
        <f>SLOPE(G:G,A:A)</f>
        <v>16.966205605209197</v>
      </c>
    </row>
    <row r="29" spans="1:25" x14ac:dyDescent="0.25">
      <c r="A29">
        <v>28</v>
      </c>
      <c r="B29" t="s">
        <v>3</v>
      </c>
      <c r="C29" t="s">
        <v>4</v>
      </c>
      <c r="D29">
        <v>-100</v>
      </c>
      <c r="E29" s="1">
        <v>397.77</v>
      </c>
      <c r="F29" s="2">
        <f t="shared" ref="F29" si="39">IF(C29="Sell to Close",(SUM(E29-E28)/E28)*10,(SUM(E28-E29)/E29)*10)</f>
        <v>2.4698203079713734E-2</v>
      </c>
      <c r="G29">
        <f t="shared" ref="G29" si="40">G28*F29</f>
        <v>30.522804876217041</v>
      </c>
    </row>
    <row r="30" spans="1:25" x14ac:dyDescent="0.25">
      <c r="A30">
        <v>29</v>
      </c>
      <c r="B30" t="s">
        <v>1</v>
      </c>
      <c r="C30" t="s">
        <v>2</v>
      </c>
      <c r="D30">
        <v>100</v>
      </c>
      <c r="E30" s="1">
        <v>399.95</v>
      </c>
      <c r="G30">
        <f t="shared" si="22"/>
        <v>1266.3537994511803</v>
      </c>
      <c r="H30">
        <f t="shared" ref="H30" si="41">H28+G29</f>
        <v>1266.3537994511803</v>
      </c>
    </row>
    <row r="31" spans="1:25" x14ac:dyDescent="0.25">
      <c r="A31">
        <v>30</v>
      </c>
      <c r="B31" t="s">
        <v>3</v>
      </c>
      <c r="C31" t="s">
        <v>4</v>
      </c>
      <c r="D31">
        <v>-100</v>
      </c>
      <c r="E31" s="1">
        <v>399.67</v>
      </c>
      <c r="F31" s="2">
        <f t="shared" ref="F31" si="42">IF(C31="Sell to Close",(SUM(E31-E30)/E30)*10,(SUM(E30-E31)/E31)*10)</f>
        <v>-7.0008751093879919E-3</v>
      </c>
      <c r="G31">
        <f t="shared" ref="G31" si="43">G30*F31</f>
        <v>-8.8655847942566801</v>
      </c>
    </row>
    <row r="32" spans="1:25" x14ac:dyDescent="0.25">
      <c r="A32">
        <v>31</v>
      </c>
      <c r="B32" t="s">
        <v>1</v>
      </c>
      <c r="C32" t="s">
        <v>2</v>
      </c>
      <c r="D32">
        <v>100</v>
      </c>
      <c r="E32" s="1">
        <v>401.24</v>
      </c>
      <c r="G32">
        <f t="shared" si="22"/>
        <v>1257.4882146569237</v>
      </c>
      <c r="H32">
        <f t="shared" ref="H32" si="44">H30+G31</f>
        <v>1257.4882146569237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402.94</v>
      </c>
      <c r="F33" s="2">
        <f t="shared" ref="F33" si="45">IF(C33="Sell to Close",(SUM(E33-E32)/E32)*10,(SUM(E32-E33)/E33)*10)</f>
        <v>4.2368657162795045E-2</v>
      </c>
      <c r="G33">
        <f t="shared" ref="G33" si="46">G32*F33</f>
        <v>53.278087053054421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404.99</v>
      </c>
      <c r="G34">
        <f t="shared" si="22"/>
        <v>1310.7663017099781</v>
      </c>
      <c r="H34">
        <f t="shared" ref="H34" si="47">H32+G33</f>
        <v>1310.7663017099781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404.85</v>
      </c>
      <c r="F35" s="2">
        <f t="shared" ref="F35" si="48">IF(C35="Sell to Close",(SUM(E35-E34)/E34)*10,(SUM(E34-E35)/E35)*10)</f>
        <v>-3.4568754784065374E-3</v>
      </c>
      <c r="G35">
        <f t="shared" ref="G35" si="49">G34*F35</f>
        <v>-4.531155886302848</v>
      </c>
    </row>
    <row r="36" spans="1:8" x14ac:dyDescent="0.25">
      <c r="A36">
        <v>35</v>
      </c>
      <c r="B36" t="s">
        <v>1</v>
      </c>
      <c r="C36" t="s">
        <v>2</v>
      </c>
      <c r="D36">
        <v>100</v>
      </c>
      <c r="E36" s="1">
        <v>405.56</v>
      </c>
      <c r="G36">
        <f t="shared" si="22"/>
        <v>1306.2351458236751</v>
      </c>
      <c r="H36">
        <f t="shared" ref="H36" si="50">H34+G35</f>
        <v>1306.2351458236751</v>
      </c>
    </row>
    <row r="37" spans="1:8" x14ac:dyDescent="0.25">
      <c r="A37">
        <v>36</v>
      </c>
      <c r="B37" t="s">
        <v>3</v>
      </c>
      <c r="C37" t="s">
        <v>4</v>
      </c>
      <c r="D37">
        <v>-100</v>
      </c>
      <c r="E37" s="1">
        <v>405.54</v>
      </c>
      <c r="F37" s="2">
        <f t="shared" ref="F37" si="51">IF(C37="Sell to Close",(SUM(E37-E36)/E36)*10,(SUM(E36-E37)/E37)*10)</f>
        <v>-4.9314528059921613E-4</v>
      </c>
      <c r="G37">
        <f t="shared" ref="G37" si="52">G36*F37</f>
        <v>-0.64416369751577429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405.31</v>
      </c>
      <c r="G38">
        <f t="shared" si="22"/>
        <v>1305.5909821261594</v>
      </c>
      <c r="H38">
        <f t="shared" ref="H38" si="53">H36+G37</f>
        <v>1305.5909821261594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406.9</v>
      </c>
      <c r="F39" s="2">
        <f t="shared" ref="F39" si="54">IF(C39="Sell to Close",(SUM(E39-E38)/E38)*10,(SUM(E38-E39)/E39)*10)</f>
        <v>3.9229231945917327E-2</v>
      </c>
      <c r="G39">
        <f t="shared" ref="G39" si="55">G38*F39</f>
        <v>51.217331464325106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404.49</v>
      </c>
      <c r="G40">
        <f t="shared" si="22"/>
        <v>1356.8083135904844</v>
      </c>
      <c r="H40">
        <f t="shared" ref="H40" si="56">H38+G39</f>
        <v>1356.8083135904844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402.21</v>
      </c>
      <c r="F41" s="2">
        <f t="shared" ref="F41" si="57">IF(C41="Sell to Close",(SUM(E41-E40)/E40)*10,(SUM(E40-E41)/E41)*10)</f>
        <v>5.6686805400164839E-2</v>
      </c>
      <c r="G41">
        <f t="shared" ref="G41" si="58">G40*F41</f>
        <v>76.913128837829618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400.92</v>
      </c>
      <c r="G42">
        <f t="shared" si="22"/>
        <v>1433.721442428314</v>
      </c>
      <c r="H42">
        <f t="shared" ref="H42" si="59">H40+G41</f>
        <v>1433.721442428314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400.28</v>
      </c>
      <c r="F43" s="2">
        <f t="shared" ref="F43" si="60">IF(C43="Sell to Close",(SUM(E43-E42)/E42)*10,(SUM(E42-E43)/E43)*10)</f>
        <v>1.5988807834516922E-2</v>
      </c>
      <c r="G43">
        <f t="shared" ref="G43" si="61">G42*F43</f>
        <v>22.923496631212728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400.9</v>
      </c>
      <c r="G44">
        <f t="shared" si="22"/>
        <v>1456.6449390595267</v>
      </c>
      <c r="H44">
        <f t="shared" ref="H44" si="62">H42+G43</f>
        <v>1456.6449390595267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400.3</v>
      </c>
      <c r="F45" s="2">
        <f t="shared" ref="F45" si="63">IF(C45="Sell to Close",(SUM(E45-E44)/E44)*10,(SUM(E44-E45)/E45)*10)</f>
        <v>1.4988758431175767E-2</v>
      </c>
      <c r="G45">
        <f t="shared" ref="G45" si="64">G44*F45</f>
        <v>21.833299111557992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400.13</v>
      </c>
      <c r="G46">
        <f t="shared" si="22"/>
        <v>1478.4782381710847</v>
      </c>
      <c r="H46">
        <f t="shared" ref="H46" si="65">H44+G45</f>
        <v>1478.4782381710847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399.96</v>
      </c>
      <c r="F47" s="2">
        <f t="shared" ref="F47" si="66">IF(C47="Sell to Close",(SUM(E47-E46)/E46)*10,(SUM(E46-E47)/E47)*10)</f>
        <v>4.2504250425046486E-3</v>
      </c>
      <c r="G47">
        <f t="shared" ref="G47" si="67">G46*F47</f>
        <v>6.2841609283205306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400.09</v>
      </c>
      <c r="G48">
        <f t="shared" si="22"/>
        <v>1484.7623990994052</v>
      </c>
      <c r="H48">
        <f t="shared" ref="H48" si="68">H46+G47</f>
        <v>1484.7623990994052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398.69</v>
      </c>
      <c r="F49" s="2">
        <f t="shared" ref="F49" si="69">IF(C49="Sell to Close",(SUM(E49-E48)/E48)*10,(SUM(E48-E49)/E49)*10)</f>
        <v>3.5115001630338795E-2</v>
      </c>
      <c r="G49">
        <f t="shared" ref="G49" si="70">G48*F49</f>
        <v>52.137434065041354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398.52</v>
      </c>
      <c r="G50">
        <f t="shared" si="22"/>
        <v>1536.8998331644466</v>
      </c>
      <c r="H50">
        <f t="shared" ref="H50" si="71">H48+G49</f>
        <v>1536.8998331644466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398.78</v>
      </c>
      <c r="F51" s="2">
        <f t="shared" ref="F51" si="72">IF(C51="Sell to Close",(SUM(E51-E50)/E50)*10,(SUM(E50-E51)/E51)*10)</f>
        <v>-6.519885651236043E-3</v>
      </c>
      <c r="G51">
        <f t="shared" ref="G51" si="73">G50*F51</f>
        <v>-10.020411169635944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398.61</v>
      </c>
      <c r="G52">
        <f t="shared" si="22"/>
        <v>1526.8794219948106</v>
      </c>
      <c r="H52">
        <f t="shared" ref="H52" si="74">H50+G51</f>
        <v>1526.8794219948106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397.19</v>
      </c>
      <c r="F53" s="2">
        <f t="shared" ref="F53:F116" si="75">IF(C53="Sell to Close",(SUM(E53-E52)/E52)*10,(SUM(E52-E53)/E53)*10)</f>
        <v>3.5751151841688256E-2</v>
      </c>
      <c r="G53">
        <f t="shared" ref="G53" si="76">G52*F53</f>
        <v>54.587698059685671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398.63</v>
      </c>
      <c r="G54">
        <f t="shared" si="22"/>
        <v>1581.4671200544963</v>
      </c>
      <c r="H54">
        <f t="shared" ref="H54" si="77">H52+G53</f>
        <v>1581.4671200544963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399.02</v>
      </c>
      <c r="F55" s="2">
        <f t="shared" ref="F55:F118" si="78">IF(C55="Sell to Close",(SUM(E55-E54)/E54)*10,(SUM(E54-E55)/E55)*10)</f>
        <v>-9.7739461681115337E-3</v>
      </c>
      <c r="G55">
        <f t="shared" ref="G55" si="79">G54*F55</f>
        <v>-15.457174498051026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398.47</v>
      </c>
      <c r="G56">
        <f t="shared" si="22"/>
        <v>1566.0099455564452</v>
      </c>
      <c r="H56">
        <f t="shared" ref="H56" si="80">H54+G55</f>
        <v>1566.0099455564452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394.75</v>
      </c>
      <c r="F57" s="2">
        <f t="shared" ref="F57:F120" si="81">IF(C57="Sell to Close",(SUM(E57-E56)/E56)*10,(SUM(E56-E57)/E57)*10)</f>
        <v>9.4236858771374971E-2</v>
      </c>
      <c r="G57">
        <f t="shared" ref="G57" si="82">G56*F57</f>
        <v>147.57585807397135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393.87</v>
      </c>
      <c r="G58">
        <f t="shared" si="22"/>
        <v>1713.5858036304166</v>
      </c>
      <c r="H58">
        <f t="shared" ref="H58" si="83">H56+G57</f>
        <v>1713.5858036304166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391.52</v>
      </c>
      <c r="F59" s="2">
        <f t="shared" ref="F59:F122" si="84">IF(C59="Sell to Close",(SUM(E59-E58)/E58)*10,(SUM(E58-E59)/E59)*10)</f>
        <v>6.0022476501839568E-2</v>
      </c>
      <c r="G59">
        <f t="shared" ref="G59" si="85">G58*F59</f>
        <v>102.85366363229255</v>
      </c>
    </row>
    <row r="60" spans="1:8" x14ac:dyDescent="0.25">
      <c r="A60">
        <v>59</v>
      </c>
      <c r="B60" t="s">
        <v>5</v>
      </c>
      <c r="C60" t="s">
        <v>6</v>
      </c>
      <c r="D60">
        <v>-100</v>
      </c>
      <c r="E60" s="1">
        <v>390.46</v>
      </c>
      <c r="G60">
        <f t="shared" si="22"/>
        <v>1816.4394672627093</v>
      </c>
      <c r="H60">
        <f t="shared" ref="H60" si="86">H58+G59</f>
        <v>1816.4394672627093</v>
      </c>
    </row>
    <row r="61" spans="1:8" x14ac:dyDescent="0.25">
      <c r="A61">
        <v>60</v>
      </c>
      <c r="B61" t="s">
        <v>7</v>
      </c>
      <c r="C61" t="s">
        <v>8</v>
      </c>
      <c r="D61">
        <v>100</v>
      </c>
      <c r="E61" s="1">
        <v>388.92</v>
      </c>
      <c r="F61" s="2">
        <f t="shared" ref="F61:F124" si="87">IF(C61="Sell to Close",(SUM(E61-E60)/E60)*10,(SUM(E60-E61)/E61)*10)</f>
        <v>3.9596832253418791E-2</v>
      </c>
      <c r="G61">
        <f t="shared" ref="G61" si="88">G60*F61</f>
        <v>71.925248883690898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390.47</v>
      </c>
      <c r="G62">
        <f t="shared" si="22"/>
        <v>1888.3647161464003</v>
      </c>
      <c r="H62">
        <f t="shared" ref="H62" si="89">H60+G61</f>
        <v>1888.3647161464003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389.81</v>
      </c>
      <c r="F63" s="2">
        <f t="shared" ref="F63:F126" si="90">IF(C63="Sell to Close",(SUM(E63-E62)/E62)*10,(SUM(E62-E63)/E63)*10)</f>
        <v>1.6931325517560478E-2</v>
      </c>
      <c r="G63">
        <f t="shared" ref="G63" si="91">G62*F63</f>
        <v>31.972517704950395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388.08</v>
      </c>
      <c r="G64">
        <f t="shared" si="22"/>
        <v>1920.3372338513507</v>
      </c>
      <c r="H64">
        <f t="shared" ref="H64" si="92">H62+G63</f>
        <v>1920.3372338513507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385.64</v>
      </c>
      <c r="F65" s="2">
        <f t="shared" ref="F65:F128" si="93">IF(C65="Sell to Close",(SUM(E65-E64)/E64)*10,(SUM(E64-E65)/E65)*10)</f>
        <v>6.327144487086396E-2</v>
      </c>
      <c r="G65">
        <f t="shared" ref="G65" si="94">G64*F65</f>
        <v>121.50251142509313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385.82</v>
      </c>
      <c r="G66">
        <f t="shared" si="22"/>
        <v>2041.8397452764439</v>
      </c>
      <c r="H66">
        <f t="shared" ref="H66" si="95">H64+G65</f>
        <v>2041.8397452764439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385.22</v>
      </c>
      <c r="F67" s="2">
        <f t="shared" ref="F67:F130" si="96">IF(C67="Sell to Close",(SUM(E67-E66)/E66)*10,(SUM(E66-E67)/E67)*10)</f>
        <v>1.5575515289963291E-2</v>
      </c>
      <c r="G67">
        <f t="shared" ref="G67" si="97">G66*F67</f>
        <v>31.802706172208001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387.83</v>
      </c>
      <c r="G68">
        <f t="shared" si="22"/>
        <v>2073.6424514486521</v>
      </c>
      <c r="H68">
        <f t="shared" ref="H68" si="98">H66+G67</f>
        <v>2073.6424514486521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386.19</v>
      </c>
      <c r="F69" s="2">
        <f t="shared" ref="F69:F132" si="99">IF(C69="Sell to Close",(SUM(E69-E68)/E68)*10,(SUM(E68-E69)/E69)*10)</f>
        <v>4.2466143608068212E-2</v>
      </c>
      <c r="G69">
        <f t="shared" ref="G69" si="100">G68*F69</f>
        <v>88.059598135005075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387.01</v>
      </c>
      <c r="G70">
        <f t="shared" si="22"/>
        <v>2161.7020495836573</v>
      </c>
      <c r="H70">
        <f t="shared" ref="H70" si="101">H68+G69</f>
        <v>2161.7020495836573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385.9</v>
      </c>
      <c r="F71" s="2">
        <f t="shared" ref="F71:F134" si="102">IF(C71="Sell to Close",(SUM(E71-E70)/E70)*10,(SUM(E70-E71)/E71)*10)</f>
        <v>2.8763928478880894E-2</v>
      </c>
      <c r="G71">
        <f t="shared" ref="G71" si="103">G70*F71</f>
        <v>62.179043146874562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385.3</v>
      </c>
      <c r="G72">
        <f t="shared" si="22"/>
        <v>2223.8810927305317</v>
      </c>
      <c r="H72">
        <f t="shared" ref="H72" si="104">H70+G71</f>
        <v>2223.8810927305317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385.9</v>
      </c>
      <c r="F73" s="2">
        <f t="shared" ref="F73:F136" si="105">IF(C73="Sell to Close",(SUM(E73-E72)/E72)*10,(SUM(E72-E73)/E73)*10)</f>
        <v>-1.5548069448042651E-2</v>
      </c>
      <c r="G73">
        <f t="shared" ref="G73" si="106">G72*F73</f>
        <v>-34.577057673963289</v>
      </c>
    </row>
    <row r="74" spans="1:8" x14ac:dyDescent="0.25">
      <c r="A74">
        <v>73</v>
      </c>
      <c r="B74" t="s">
        <v>1</v>
      </c>
      <c r="C74" t="s">
        <v>2</v>
      </c>
      <c r="D74">
        <v>100</v>
      </c>
      <c r="E74" s="1">
        <v>390.61</v>
      </c>
      <c r="G74">
        <f t="shared" si="22"/>
        <v>2189.3040350565684</v>
      </c>
      <c r="H74">
        <f t="shared" ref="H74" si="107">H72+G73</f>
        <v>2189.3040350565684</v>
      </c>
    </row>
    <row r="75" spans="1:8" x14ac:dyDescent="0.25">
      <c r="A75">
        <v>74</v>
      </c>
      <c r="B75" t="s">
        <v>3</v>
      </c>
      <c r="C75" t="s">
        <v>4</v>
      </c>
      <c r="D75">
        <v>-100</v>
      </c>
      <c r="E75" s="1">
        <v>391.06</v>
      </c>
      <c r="F75" s="2">
        <f t="shared" ref="F75:F138" si="108">IF(C75="Sell to Close",(SUM(E75-E74)/E74)*10,(SUM(E74-E75)/E75)*10)</f>
        <v>1.1520442384987293E-2</v>
      </c>
      <c r="G75">
        <f t="shared" ref="G75" si="109">G74*F75</f>
        <v>25.221750999089394</v>
      </c>
    </row>
    <row r="76" spans="1:8" x14ac:dyDescent="0.25">
      <c r="A76">
        <v>75</v>
      </c>
      <c r="B76" t="s">
        <v>1</v>
      </c>
      <c r="C76" t="s">
        <v>2</v>
      </c>
      <c r="D76">
        <v>100</v>
      </c>
      <c r="E76" s="1">
        <v>391.49</v>
      </c>
      <c r="G76">
        <f t="shared" si="22"/>
        <v>2214.5257860556576</v>
      </c>
      <c r="H76">
        <f t="shared" ref="H76" si="110">H74+G75</f>
        <v>2214.5257860556576</v>
      </c>
    </row>
    <row r="77" spans="1:8" x14ac:dyDescent="0.25">
      <c r="A77">
        <v>76</v>
      </c>
      <c r="B77" t="s">
        <v>3</v>
      </c>
      <c r="C77" t="s">
        <v>4</v>
      </c>
      <c r="D77">
        <v>-100</v>
      </c>
      <c r="E77" s="1">
        <v>392.88</v>
      </c>
      <c r="F77" s="2">
        <f t="shared" ref="F77:F140" si="111">IF(C77="Sell to Close",(SUM(E77-E76)/E76)*10,(SUM(E76-E77)/E77)*10)</f>
        <v>3.5505376893406888E-2</v>
      </c>
      <c r="G77">
        <f t="shared" ref="G77" si="112">G76*F77</f>
        <v>78.627572674074273</v>
      </c>
    </row>
    <row r="78" spans="1:8" x14ac:dyDescent="0.25">
      <c r="A78">
        <v>77</v>
      </c>
      <c r="B78" t="s">
        <v>1</v>
      </c>
      <c r="C78" t="s">
        <v>2</v>
      </c>
      <c r="D78">
        <v>100</v>
      </c>
      <c r="E78" s="1">
        <v>392.97</v>
      </c>
      <c r="G78">
        <f t="shared" si="22"/>
        <v>2293.1533587297317</v>
      </c>
      <c r="H78">
        <f t="shared" ref="H78" si="113">H76+G77</f>
        <v>2293.1533587297317</v>
      </c>
    </row>
    <row r="79" spans="1:8" x14ac:dyDescent="0.25">
      <c r="A79">
        <v>78</v>
      </c>
      <c r="B79" t="s">
        <v>3</v>
      </c>
      <c r="C79" t="s">
        <v>4</v>
      </c>
      <c r="D79">
        <v>-100</v>
      </c>
      <c r="E79" s="1">
        <v>392.87</v>
      </c>
      <c r="F79" s="2">
        <f t="shared" ref="F79:F142" si="114">IF(C79="Sell to Close",(SUM(E79-E78)/E78)*10,(SUM(E78-E79)/E79)*10)</f>
        <v>-2.5447235157905878E-3</v>
      </c>
      <c r="G79">
        <f t="shared" ref="G79" si="115">G78*F79</f>
        <v>-5.8354412772737181</v>
      </c>
    </row>
    <row r="80" spans="1:8" x14ac:dyDescent="0.25">
      <c r="A80">
        <v>79</v>
      </c>
      <c r="B80" t="s">
        <v>5</v>
      </c>
      <c r="C80" t="s">
        <v>6</v>
      </c>
      <c r="D80">
        <v>-100</v>
      </c>
      <c r="E80" s="1">
        <v>385.09</v>
      </c>
      <c r="G80">
        <f t="shared" si="22"/>
        <v>2287.317917452458</v>
      </c>
      <c r="H80">
        <f t="shared" ref="H80" si="116">H78+G79</f>
        <v>2287.317917452458</v>
      </c>
    </row>
    <row r="81" spans="1:8" x14ac:dyDescent="0.25">
      <c r="A81">
        <v>80</v>
      </c>
      <c r="B81" t="s">
        <v>7</v>
      </c>
      <c r="C81" t="s">
        <v>8</v>
      </c>
      <c r="D81">
        <v>100</v>
      </c>
      <c r="E81" s="1">
        <v>384.83</v>
      </c>
      <c r="F81" s="2">
        <f t="shared" ref="F81:F144" si="117">IF(C81="Sell to Close",(SUM(E81-E80)/E80)*10,(SUM(E80-E81)/E81)*10)</f>
        <v>6.7562300236465693E-3</v>
      </c>
      <c r="G81">
        <f t="shared" ref="G81" si="118">G80*F81</f>
        <v>15.453645987517042</v>
      </c>
    </row>
    <row r="82" spans="1:8" x14ac:dyDescent="0.25">
      <c r="A82">
        <v>81</v>
      </c>
      <c r="B82" t="s">
        <v>1</v>
      </c>
      <c r="C82" t="s">
        <v>2</v>
      </c>
      <c r="D82">
        <v>100</v>
      </c>
      <c r="E82" s="1">
        <v>388.1</v>
      </c>
      <c r="G82">
        <f t="shared" ref="G82:G144" si="119">G80+G81</f>
        <v>2302.7715634399751</v>
      </c>
      <c r="H82">
        <f t="shared" ref="H82" si="120">H80+G81</f>
        <v>2302.7715634399751</v>
      </c>
    </row>
    <row r="83" spans="1:8" x14ac:dyDescent="0.25">
      <c r="A83">
        <v>82</v>
      </c>
      <c r="B83" t="s">
        <v>3</v>
      </c>
      <c r="C83" t="s">
        <v>4</v>
      </c>
      <c r="D83">
        <v>-100</v>
      </c>
      <c r="E83" s="1">
        <v>393.45</v>
      </c>
      <c r="F83" s="2">
        <f t="shared" ref="F83:F146" si="121">IF(C83="Sell to Close",(SUM(E83-E82)/E82)*10,(SUM(E82-E83)/E83)*10)</f>
        <v>0.13785106931203212</v>
      </c>
      <c r="G83">
        <f t="shared" ref="G83" si="122">G82*F83</f>
        <v>317.43952240154056</v>
      </c>
    </row>
    <row r="84" spans="1:8" x14ac:dyDescent="0.25">
      <c r="A84">
        <v>83</v>
      </c>
      <c r="B84" t="s">
        <v>1</v>
      </c>
      <c r="C84" t="s">
        <v>2</v>
      </c>
      <c r="D84">
        <v>100</v>
      </c>
      <c r="E84" s="1">
        <v>394.87</v>
      </c>
      <c r="G84">
        <f t="shared" si="119"/>
        <v>2620.2110858415158</v>
      </c>
      <c r="H84">
        <f t="shared" ref="H84" si="123">H82+G83</f>
        <v>2620.2110858415158</v>
      </c>
    </row>
    <row r="85" spans="1:8" x14ac:dyDescent="0.25">
      <c r="A85">
        <v>84</v>
      </c>
      <c r="B85" t="s">
        <v>3</v>
      </c>
      <c r="C85" t="s">
        <v>4</v>
      </c>
      <c r="D85">
        <v>-100</v>
      </c>
      <c r="E85" s="1">
        <v>394.98</v>
      </c>
      <c r="F85" s="2">
        <f t="shared" ref="F85:F148" si="124">IF(C85="Sell to Close",(SUM(E85-E84)/E84)*10,(SUM(E84-E85)/E85)*10)</f>
        <v>2.7857269481098498E-3</v>
      </c>
      <c r="G85">
        <f t="shared" ref="G85" si="125">G84*F85</f>
        <v>7.2991926315648819</v>
      </c>
    </row>
    <row r="86" spans="1:8" x14ac:dyDescent="0.25">
      <c r="A86">
        <v>85</v>
      </c>
      <c r="B86" t="s">
        <v>5</v>
      </c>
      <c r="C86" t="s">
        <v>6</v>
      </c>
      <c r="D86">
        <v>-100</v>
      </c>
      <c r="E86" s="1">
        <v>390.04</v>
      </c>
      <c r="G86">
        <f t="shared" si="119"/>
        <v>2627.5102784730807</v>
      </c>
      <c r="H86">
        <f t="shared" ref="H86" si="126">H84+G85</f>
        <v>2627.5102784730807</v>
      </c>
    </row>
    <row r="87" spans="1:8" x14ac:dyDescent="0.25">
      <c r="A87">
        <v>86</v>
      </c>
      <c r="B87" t="s">
        <v>7</v>
      </c>
      <c r="C87" t="s">
        <v>8</v>
      </c>
      <c r="D87">
        <v>100</v>
      </c>
      <c r="E87" s="1">
        <v>389.53</v>
      </c>
      <c r="F87" s="2">
        <f t="shared" ref="F87:F150" si="127">IF(C87="Sell to Close",(SUM(E87-E86)/E86)*10,(SUM(E86-E87)/E87)*10)</f>
        <v>1.3092701460735958E-2</v>
      </c>
      <c r="G87">
        <f t="shared" ref="G87" si="128">G86*F87</f>
        <v>34.401207661063246</v>
      </c>
    </row>
    <row r="88" spans="1:8" x14ac:dyDescent="0.25">
      <c r="A88">
        <v>87</v>
      </c>
      <c r="B88" t="s">
        <v>5</v>
      </c>
      <c r="C88" t="s">
        <v>6</v>
      </c>
      <c r="D88">
        <v>-100</v>
      </c>
      <c r="E88" s="1">
        <v>389.16</v>
      </c>
      <c r="G88">
        <f t="shared" si="119"/>
        <v>2661.9114861341441</v>
      </c>
      <c r="H88">
        <f t="shared" ref="H88" si="129">H86+G87</f>
        <v>2661.9114861341441</v>
      </c>
    </row>
    <row r="89" spans="1:8" x14ac:dyDescent="0.25">
      <c r="A89">
        <v>88</v>
      </c>
      <c r="B89" t="s">
        <v>7</v>
      </c>
      <c r="C89" t="s">
        <v>8</v>
      </c>
      <c r="D89">
        <v>100</v>
      </c>
      <c r="E89" s="1">
        <v>389.41</v>
      </c>
      <c r="F89" s="2">
        <f t="shared" ref="F89:F152" si="130">IF(C89="Sell to Close",(SUM(E89-E88)/E88)*10,(SUM(E88-E89)/E89)*10)</f>
        <v>-6.4199686705528874E-3</v>
      </c>
      <c r="G89">
        <f t="shared" ref="G89" si="131">G88*F89</f>
        <v>-17.089388344766082</v>
      </c>
    </row>
    <row r="90" spans="1:8" x14ac:dyDescent="0.25">
      <c r="A90">
        <v>89</v>
      </c>
      <c r="B90" t="s">
        <v>5</v>
      </c>
      <c r="C90" t="s">
        <v>6</v>
      </c>
      <c r="D90">
        <v>-100</v>
      </c>
      <c r="E90" s="1">
        <v>391.29</v>
      </c>
      <c r="G90">
        <f t="shared" si="119"/>
        <v>2644.8220977893779</v>
      </c>
      <c r="H90">
        <f t="shared" ref="H90" si="132">H88+G89</f>
        <v>2644.8220977893779</v>
      </c>
    </row>
    <row r="91" spans="1:8" x14ac:dyDescent="0.25">
      <c r="A91">
        <v>90</v>
      </c>
      <c r="B91" t="s">
        <v>7</v>
      </c>
      <c r="C91" t="s">
        <v>8</v>
      </c>
      <c r="D91">
        <v>100</v>
      </c>
      <c r="E91" s="1">
        <v>389.86</v>
      </c>
      <c r="F91" s="2">
        <f t="shared" ref="F91:F154" si="133">IF(C91="Sell to Close",(SUM(E91-E90)/E90)*10,(SUM(E90-E91)/E91)*10)</f>
        <v>3.6679833786487634E-2</v>
      </c>
      <c r="G91">
        <f t="shared" ref="G91" si="134">G90*F91</f>
        <v>97.011634941743921</v>
      </c>
    </row>
    <row r="92" spans="1:8" x14ac:dyDescent="0.25">
      <c r="A92">
        <v>91</v>
      </c>
      <c r="B92" t="s">
        <v>1</v>
      </c>
      <c r="C92" t="s">
        <v>2</v>
      </c>
      <c r="D92">
        <v>100</v>
      </c>
      <c r="E92" s="1">
        <v>392.32</v>
      </c>
      <c r="G92">
        <f t="shared" si="119"/>
        <v>2741.8337327311219</v>
      </c>
      <c r="H92">
        <f t="shared" ref="H92" si="135">H90+G91</f>
        <v>2741.8337327311219</v>
      </c>
    </row>
    <row r="93" spans="1:8" x14ac:dyDescent="0.25">
      <c r="A93">
        <v>92</v>
      </c>
      <c r="B93" t="s">
        <v>3</v>
      </c>
      <c r="C93" t="s">
        <v>4</v>
      </c>
      <c r="D93">
        <v>-100</v>
      </c>
      <c r="E93" s="1">
        <v>391.94</v>
      </c>
      <c r="F93" s="2">
        <f t="shared" ref="F93:F156" si="136">IF(C93="Sell to Close",(SUM(E93-E92)/E92)*10,(SUM(E92-E93)/E93)*10)</f>
        <v>-9.685970636215218E-3</v>
      </c>
      <c r="G93">
        <f t="shared" ref="G93" si="137">G92*F93</f>
        <v>-26.557321024618012</v>
      </c>
    </row>
    <row r="94" spans="1:8" x14ac:dyDescent="0.25">
      <c r="A94">
        <v>93</v>
      </c>
      <c r="B94" t="s">
        <v>1</v>
      </c>
      <c r="C94" t="s">
        <v>2</v>
      </c>
      <c r="D94">
        <v>100</v>
      </c>
      <c r="E94" s="1">
        <v>392.73</v>
      </c>
      <c r="G94">
        <f t="shared" si="119"/>
        <v>2715.2764117065039</v>
      </c>
      <c r="H94">
        <f t="shared" ref="H94" si="138">H92+G93</f>
        <v>2715.2764117065039</v>
      </c>
    </row>
    <row r="95" spans="1:8" x14ac:dyDescent="0.25">
      <c r="A95">
        <v>94</v>
      </c>
      <c r="B95" t="s">
        <v>3</v>
      </c>
      <c r="C95" t="s">
        <v>4</v>
      </c>
      <c r="D95">
        <v>-100</v>
      </c>
      <c r="E95" s="1">
        <v>393.35</v>
      </c>
      <c r="F95" s="2">
        <f t="shared" ref="F95:F158" si="139">IF(C95="Sell to Close",(SUM(E95-E94)/E94)*10,(SUM(E94-E95)/E95)*10)</f>
        <v>1.5786927405596833E-2</v>
      </c>
      <c r="G95">
        <f t="shared" ref="G95" si="140">G94*F95</f>
        <v>42.865871597740039</v>
      </c>
    </row>
    <row r="96" spans="1:8" x14ac:dyDescent="0.25">
      <c r="A96">
        <v>95</v>
      </c>
      <c r="B96" t="s">
        <v>1</v>
      </c>
      <c r="C96" t="s">
        <v>2</v>
      </c>
      <c r="D96">
        <v>100</v>
      </c>
      <c r="E96" s="1">
        <v>391.84</v>
      </c>
      <c r="G96">
        <f t="shared" si="119"/>
        <v>2758.1422833042438</v>
      </c>
      <c r="H96">
        <f t="shared" ref="H96" si="141">H94+G95</f>
        <v>2758.1422833042438</v>
      </c>
    </row>
    <row r="97" spans="1:8" x14ac:dyDescent="0.25">
      <c r="A97">
        <v>96</v>
      </c>
      <c r="B97" t="s">
        <v>3</v>
      </c>
      <c r="C97" t="s">
        <v>4</v>
      </c>
      <c r="D97">
        <v>-100</v>
      </c>
      <c r="E97" s="1">
        <v>393.17</v>
      </c>
      <c r="F97" s="2">
        <f t="shared" ref="F97:F160" si="142">IF(C97="Sell to Close",(SUM(E97-E96)/E96)*10,(SUM(E96-E97)/E97)*10)</f>
        <v>3.3942425479788714E-2</v>
      </c>
      <c r="G97">
        <f t="shared" ref="G97" si="143">G96*F97</f>
        <v>93.618038913708588</v>
      </c>
    </row>
    <row r="98" spans="1:8" x14ac:dyDescent="0.25">
      <c r="A98">
        <v>97</v>
      </c>
      <c r="B98" t="s">
        <v>1</v>
      </c>
      <c r="C98" t="s">
        <v>2</v>
      </c>
      <c r="D98">
        <v>100</v>
      </c>
      <c r="E98" s="1">
        <v>392.59</v>
      </c>
      <c r="G98">
        <f t="shared" si="119"/>
        <v>2851.7603222179523</v>
      </c>
      <c r="H98">
        <f t="shared" ref="H98" si="144">H96+G97</f>
        <v>2851.7603222179523</v>
      </c>
    </row>
    <row r="99" spans="1:8" x14ac:dyDescent="0.25">
      <c r="A99">
        <v>98</v>
      </c>
      <c r="B99" t="s">
        <v>3</v>
      </c>
      <c r="C99" t="s">
        <v>4</v>
      </c>
      <c r="D99">
        <v>-100</v>
      </c>
      <c r="E99" s="1">
        <v>393.99</v>
      </c>
      <c r="F99" s="2">
        <f t="shared" ref="F99:F162" si="145">IF(C99="Sell to Close",(SUM(E99-E98)/E98)*10,(SUM(E98-E99)/E99)*10)</f>
        <v>3.5660612853104616E-2</v>
      </c>
      <c r="G99">
        <f t="shared" ref="G99" si="146">G98*F99</f>
        <v>101.69552080045928</v>
      </c>
    </row>
    <row r="100" spans="1:8" x14ac:dyDescent="0.25">
      <c r="A100">
        <v>99</v>
      </c>
      <c r="B100" t="s">
        <v>1</v>
      </c>
      <c r="C100" t="s">
        <v>2</v>
      </c>
      <c r="D100">
        <v>100</v>
      </c>
      <c r="E100" s="1">
        <v>397.66</v>
      </c>
      <c r="G100">
        <f t="shared" si="119"/>
        <v>2953.4558430184115</v>
      </c>
      <c r="H100">
        <f t="shared" ref="H100" si="147">H98+G99</f>
        <v>2953.4558430184115</v>
      </c>
    </row>
    <row r="101" spans="1:8" x14ac:dyDescent="0.25">
      <c r="A101">
        <v>100</v>
      </c>
      <c r="B101" t="s">
        <v>3</v>
      </c>
      <c r="C101" t="s">
        <v>4</v>
      </c>
      <c r="D101">
        <v>-100</v>
      </c>
      <c r="E101" s="1">
        <v>398.02</v>
      </c>
      <c r="F101" s="2">
        <f t="shared" ref="F101:F164" si="148">IF(C101="Sell to Close",(SUM(E101-E100)/E100)*10,(SUM(E100-E101)/E101)*10)</f>
        <v>9.052959814916179E-3</v>
      </c>
      <c r="G101">
        <f t="shared" ref="G101" si="149">G100*F101</f>
        <v>26.737517061975066</v>
      </c>
    </row>
    <row r="102" spans="1:8" x14ac:dyDescent="0.25">
      <c r="A102">
        <v>101</v>
      </c>
      <c r="B102" t="s">
        <v>1</v>
      </c>
      <c r="C102" t="s">
        <v>2</v>
      </c>
      <c r="D102">
        <v>100</v>
      </c>
      <c r="E102" s="1">
        <v>396.6</v>
      </c>
      <c r="G102">
        <f t="shared" si="119"/>
        <v>2980.1933600803868</v>
      </c>
      <c r="H102">
        <f t="shared" ref="H102" si="150">H100+G101</f>
        <v>2980.1933600803868</v>
      </c>
    </row>
    <row r="103" spans="1:8" x14ac:dyDescent="0.25">
      <c r="A103">
        <v>102</v>
      </c>
      <c r="B103" t="s">
        <v>3</v>
      </c>
      <c r="C103" t="s">
        <v>4</v>
      </c>
      <c r="D103">
        <v>-100</v>
      </c>
      <c r="E103" s="1">
        <v>396.74</v>
      </c>
      <c r="F103" s="2">
        <f t="shared" ref="F103:F166" si="151">IF(C103="Sell to Close",(SUM(E103-E102)/E102)*10,(SUM(E102-E103)/E103)*10)</f>
        <v>3.5300050428640024E-3</v>
      </c>
      <c r="G103">
        <f t="shared" ref="G103" si="152">G102*F103</f>
        <v>10.520097589793581</v>
      </c>
    </row>
    <row r="104" spans="1:8" x14ac:dyDescent="0.25">
      <c r="A104">
        <v>103</v>
      </c>
      <c r="B104" t="s">
        <v>1</v>
      </c>
      <c r="C104" t="s">
        <v>2</v>
      </c>
      <c r="D104">
        <v>100</v>
      </c>
      <c r="E104" s="1">
        <v>396.86</v>
      </c>
      <c r="G104">
        <f t="shared" si="119"/>
        <v>2990.7134576701806</v>
      </c>
      <c r="H104">
        <f t="shared" ref="H104" si="153">H102+G103</f>
        <v>2990.7134576701806</v>
      </c>
    </row>
    <row r="105" spans="1:8" x14ac:dyDescent="0.25">
      <c r="A105">
        <v>104</v>
      </c>
      <c r="B105" t="s">
        <v>3</v>
      </c>
      <c r="C105" t="s">
        <v>4</v>
      </c>
      <c r="D105">
        <v>-100</v>
      </c>
      <c r="E105" s="1">
        <v>398.94</v>
      </c>
      <c r="F105" s="2">
        <f t="shared" ref="F105:F166" si="154">IF(C105="Sell to Close",(SUM(E105-E104)/E104)*10,(SUM(E104-E105)/E105)*10)</f>
        <v>5.2411429723327727E-2</v>
      </c>
      <c r="G105">
        <f t="shared" ref="G105" si="155">G104*F105</f>
        <v>156.74756820929113</v>
      </c>
    </row>
    <row r="106" spans="1:8" x14ac:dyDescent="0.25">
      <c r="A106">
        <v>105</v>
      </c>
      <c r="B106" t="s">
        <v>1</v>
      </c>
      <c r="C106" t="s">
        <v>2</v>
      </c>
      <c r="D106">
        <v>100</v>
      </c>
      <c r="E106" s="1">
        <v>399.02</v>
      </c>
      <c r="G106">
        <f t="shared" si="119"/>
        <v>3147.4610258794719</v>
      </c>
      <c r="H106">
        <f t="shared" ref="H106" si="156">H104+G105</f>
        <v>3147.4610258794719</v>
      </c>
    </row>
    <row r="107" spans="1:8" x14ac:dyDescent="0.25">
      <c r="A107">
        <v>106</v>
      </c>
      <c r="B107" t="s">
        <v>3</v>
      </c>
      <c r="C107" t="s">
        <v>4</v>
      </c>
      <c r="D107">
        <v>-100</v>
      </c>
      <c r="E107" s="1">
        <v>399.12</v>
      </c>
      <c r="F107" s="2">
        <f t="shared" ref="F107:F166" si="157">IF(C107="Sell to Close",(SUM(E107-E106)/E106)*10,(SUM(E106-E107)/E107)*10)</f>
        <v>2.5061400431061788E-3</v>
      </c>
      <c r="G107">
        <f t="shared" ref="G107" si="158">G106*F107</f>
        <v>7.8879781110725977</v>
      </c>
    </row>
    <row r="108" spans="1:8" x14ac:dyDescent="0.25">
      <c r="A108">
        <v>107</v>
      </c>
      <c r="B108" t="s">
        <v>5</v>
      </c>
      <c r="C108" t="s">
        <v>6</v>
      </c>
      <c r="D108">
        <v>-100</v>
      </c>
      <c r="E108" s="1">
        <v>398.72</v>
      </c>
      <c r="G108">
        <f t="shared" si="119"/>
        <v>3155.3490039905446</v>
      </c>
      <c r="H108">
        <f t="shared" ref="H108" si="159">H106+G107</f>
        <v>3155.3490039905446</v>
      </c>
    </row>
    <row r="109" spans="1:8" x14ac:dyDescent="0.25">
      <c r="A109">
        <v>108</v>
      </c>
      <c r="B109" t="s">
        <v>7</v>
      </c>
      <c r="C109" t="s">
        <v>8</v>
      </c>
      <c r="D109">
        <v>100</v>
      </c>
      <c r="E109" s="1">
        <v>397.81</v>
      </c>
      <c r="F109" s="2">
        <f t="shared" ref="F109:F166" si="160">IF(C109="Sell to Close",(SUM(E109-E108)/E108)*10,(SUM(E108-E109)/E109)*10)</f>
        <v>2.2875241949675097E-2</v>
      </c>
      <c r="G109">
        <f t="shared" ref="G109" si="161">G108*F109</f>
        <v>72.179371901950034</v>
      </c>
    </row>
    <row r="110" spans="1:8" x14ac:dyDescent="0.25">
      <c r="A110">
        <v>109</v>
      </c>
      <c r="B110" t="s">
        <v>5</v>
      </c>
      <c r="C110" t="s">
        <v>6</v>
      </c>
      <c r="D110">
        <v>-100</v>
      </c>
      <c r="E110" s="1">
        <v>397.19</v>
      </c>
      <c r="G110">
        <f t="shared" si="119"/>
        <v>3227.5283758924948</v>
      </c>
      <c r="H110">
        <f t="shared" ref="H110" si="162">H108+G109</f>
        <v>3227.5283758924948</v>
      </c>
    </row>
    <row r="111" spans="1:8" x14ac:dyDescent="0.25">
      <c r="A111">
        <v>110</v>
      </c>
      <c r="B111" t="s">
        <v>7</v>
      </c>
      <c r="C111" t="s">
        <v>8</v>
      </c>
      <c r="D111">
        <v>100</v>
      </c>
      <c r="E111" s="1">
        <v>395.18</v>
      </c>
      <c r="F111" s="2">
        <f t="shared" ref="F111:F166" si="163">IF(C111="Sell to Close",(SUM(E111-E110)/E110)*10,(SUM(E110-E111)/E111)*10)</f>
        <v>5.0862897919934986E-2</v>
      </c>
      <c r="G111">
        <f t="shared" ref="G111" si="164">G110*F111</f>
        <v>164.16144631671352</v>
      </c>
    </row>
    <row r="112" spans="1:8" x14ac:dyDescent="0.25">
      <c r="A112">
        <v>111</v>
      </c>
      <c r="B112" t="s">
        <v>1</v>
      </c>
      <c r="C112" t="s">
        <v>2</v>
      </c>
      <c r="D112">
        <v>100</v>
      </c>
      <c r="E112" s="1">
        <v>394.98</v>
      </c>
      <c r="G112">
        <f t="shared" si="119"/>
        <v>3391.6898222092082</v>
      </c>
      <c r="H112">
        <f t="shared" ref="H112" si="165">H110+G111</f>
        <v>3391.6898222092082</v>
      </c>
    </row>
    <row r="113" spans="1:8" x14ac:dyDescent="0.25">
      <c r="A113">
        <v>112</v>
      </c>
      <c r="B113" t="s">
        <v>3</v>
      </c>
      <c r="C113" t="s">
        <v>4</v>
      </c>
      <c r="D113">
        <v>-100</v>
      </c>
      <c r="E113" s="1">
        <v>398.84</v>
      </c>
      <c r="F113" s="2">
        <f t="shared" ref="F113:F166" si="166">IF(C113="Sell to Close",(SUM(E113-E112)/E112)*10,(SUM(E112-E113)/E113)*10)</f>
        <v>9.7726467162893224E-2</v>
      </c>
      <c r="G113">
        <f t="shared" ref="G113" si="167">G112*F113</f>
        <v>331.45786403684735</v>
      </c>
    </row>
    <row r="114" spans="1:8" x14ac:dyDescent="0.25">
      <c r="A114">
        <v>113</v>
      </c>
      <c r="B114" t="s">
        <v>5</v>
      </c>
      <c r="C114" t="s">
        <v>6</v>
      </c>
      <c r="D114">
        <v>-100</v>
      </c>
      <c r="E114" s="1">
        <v>395.08</v>
      </c>
      <c r="G114">
        <f t="shared" si="119"/>
        <v>3723.1476862460554</v>
      </c>
      <c r="H114">
        <f t="shared" ref="H114" si="168">H112+G113</f>
        <v>3723.1476862460554</v>
      </c>
    </row>
    <row r="115" spans="1:8" x14ac:dyDescent="0.25">
      <c r="A115">
        <v>114</v>
      </c>
      <c r="B115" t="s">
        <v>7</v>
      </c>
      <c r="C115" t="s">
        <v>8</v>
      </c>
      <c r="D115">
        <v>100</v>
      </c>
      <c r="E115" s="1">
        <v>390.82</v>
      </c>
      <c r="F115" s="2">
        <f t="shared" ref="F115:F166" si="169">IF(C115="Sell to Close",(SUM(E115-E114)/E114)*10,(SUM(E114-E115)/E115)*10)</f>
        <v>0.10900158640806486</v>
      </c>
      <c r="G115">
        <f t="shared" ref="G115" si="170">G114*F115</f>
        <v>405.82900423233616</v>
      </c>
    </row>
    <row r="116" spans="1:8" x14ac:dyDescent="0.25">
      <c r="A116">
        <v>115</v>
      </c>
      <c r="B116" t="s">
        <v>1</v>
      </c>
      <c r="C116" t="s">
        <v>2</v>
      </c>
      <c r="D116">
        <v>100</v>
      </c>
      <c r="E116" s="1">
        <v>393.32</v>
      </c>
      <c r="G116">
        <f t="shared" si="119"/>
        <v>4128.9766904783919</v>
      </c>
      <c r="H116">
        <f t="shared" ref="H116" si="171">H114+G115</f>
        <v>4128.9766904783919</v>
      </c>
    </row>
    <row r="117" spans="1:8" x14ac:dyDescent="0.25">
      <c r="A117">
        <v>116</v>
      </c>
      <c r="B117" t="s">
        <v>3</v>
      </c>
      <c r="C117" t="s">
        <v>4</v>
      </c>
      <c r="D117">
        <v>-100</v>
      </c>
      <c r="E117" s="1">
        <v>393.33</v>
      </c>
      <c r="F117" s="2">
        <f t="shared" ref="F117:F166" si="172">IF(C117="Sell to Close",(SUM(E117-E116)/E116)*10,(SUM(E116-E117)/E117)*10)</f>
        <v>2.5424590664067188E-4</v>
      </c>
      <c r="G117">
        <f t="shared" ref="G117" si="173">G116*F117</f>
        <v>1.0497754221688795</v>
      </c>
    </row>
    <row r="118" spans="1:8" x14ac:dyDescent="0.25">
      <c r="A118">
        <v>117</v>
      </c>
      <c r="B118" t="s">
        <v>1</v>
      </c>
      <c r="C118" t="s">
        <v>2</v>
      </c>
      <c r="D118">
        <v>100</v>
      </c>
      <c r="E118" s="1">
        <v>393.57</v>
      </c>
      <c r="G118">
        <f t="shared" si="119"/>
        <v>4130.0264659005607</v>
      </c>
      <c r="H118">
        <f t="shared" ref="H118" si="174">H116+G117</f>
        <v>4130.0264659005607</v>
      </c>
    </row>
    <row r="119" spans="1:8" x14ac:dyDescent="0.25">
      <c r="A119">
        <v>118</v>
      </c>
      <c r="B119" t="s">
        <v>3</v>
      </c>
      <c r="C119" t="s">
        <v>4</v>
      </c>
      <c r="D119">
        <v>-100</v>
      </c>
      <c r="E119" s="1">
        <v>393.68</v>
      </c>
      <c r="F119" s="2">
        <f t="shared" ref="F119:F166" si="175">IF(C119="Sell to Close",(SUM(E119-E118)/E118)*10,(SUM(E118-E119)/E119)*10)</f>
        <v>2.7949284752398214E-3</v>
      </c>
      <c r="G119">
        <f t="shared" ref="G119" si="176">G118*F119</f>
        <v>11.543128573039562</v>
      </c>
    </row>
    <row r="120" spans="1:8" x14ac:dyDescent="0.25">
      <c r="A120">
        <v>119</v>
      </c>
      <c r="B120" t="s">
        <v>1</v>
      </c>
      <c r="C120" t="s">
        <v>2</v>
      </c>
      <c r="D120">
        <v>100</v>
      </c>
      <c r="E120" s="1">
        <v>394.05</v>
      </c>
      <c r="G120">
        <f t="shared" si="119"/>
        <v>4141.5695944735999</v>
      </c>
      <c r="H120">
        <f t="shared" ref="H120" si="177">H118+G119</f>
        <v>4141.5695944735999</v>
      </c>
    </row>
    <row r="121" spans="1:8" x14ac:dyDescent="0.25">
      <c r="A121">
        <v>120</v>
      </c>
      <c r="B121" t="s">
        <v>3</v>
      </c>
      <c r="C121" t="s">
        <v>4</v>
      </c>
      <c r="D121">
        <v>-100</v>
      </c>
      <c r="E121" s="1">
        <v>394.53</v>
      </c>
      <c r="F121" s="2">
        <f t="shared" ref="F121:F166" si="178">IF(C121="Sell to Close",(SUM(E121-E120)/E120)*10,(SUM(E120-E121)/E121)*10)</f>
        <v>1.2181195279785848E-2</v>
      </c>
      <c r="G121">
        <f t="shared" ref="G121" si="179">G120*F121</f>
        <v>50.449267995106403</v>
      </c>
    </row>
    <row r="122" spans="1:8" x14ac:dyDescent="0.25">
      <c r="A122">
        <v>121</v>
      </c>
      <c r="B122" t="s">
        <v>5</v>
      </c>
      <c r="C122" t="s">
        <v>6</v>
      </c>
      <c r="D122">
        <v>-100</v>
      </c>
      <c r="E122" s="1">
        <v>396.14</v>
      </c>
      <c r="G122">
        <f t="shared" si="119"/>
        <v>4192.0188624687062</v>
      </c>
      <c r="H122">
        <f t="shared" ref="H122" si="180">H120+G121</f>
        <v>4192.0188624687062</v>
      </c>
    </row>
    <row r="123" spans="1:8" x14ac:dyDescent="0.25">
      <c r="A123">
        <v>122</v>
      </c>
      <c r="B123" t="s">
        <v>7</v>
      </c>
      <c r="C123" t="s">
        <v>8</v>
      </c>
      <c r="D123">
        <v>100</v>
      </c>
      <c r="E123" s="1">
        <v>396.44</v>
      </c>
      <c r="F123" s="2">
        <f t="shared" ref="F123:F166" si="181">IF(C123="Sell to Close",(SUM(E123-E122)/E122)*10,(SUM(E122-E123)/E123)*10)</f>
        <v>-7.5673494097470333E-3</v>
      </c>
      <c r="G123">
        <f t="shared" ref="G123" si="182">G122*F123</f>
        <v>-31.722471464550992</v>
      </c>
    </row>
    <row r="124" spans="1:8" x14ac:dyDescent="0.25">
      <c r="A124">
        <v>123</v>
      </c>
      <c r="B124" t="s">
        <v>5</v>
      </c>
      <c r="C124" t="s">
        <v>6</v>
      </c>
      <c r="D124">
        <v>-100</v>
      </c>
      <c r="E124" s="1">
        <v>395.86</v>
      </c>
      <c r="G124">
        <f t="shared" si="119"/>
        <v>4160.2963910041553</v>
      </c>
      <c r="H124">
        <f t="shared" ref="H124" si="183">H122+G123</f>
        <v>4160.2963910041553</v>
      </c>
    </row>
    <row r="125" spans="1:8" x14ac:dyDescent="0.25">
      <c r="A125">
        <v>124</v>
      </c>
      <c r="B125" t="s">
        <v>7</v>
      </c>
      <c r="C125" t="s">
        <v>8</v>
      </c>
      <c r="D125">
        <v>100</v>
      </c>
      <c r="E125" s="1">
        <v>396.31</v>
      </c>
      <c r="F125" s="2">
        <f t="shared" ref="F125:F166" si="184">IF(C125="Sell to Close",(SUM(E125-E124)/E124)*10,(SUM(E124-E125)/E125)*10)</f>
        <v>-1.1354747546112605E-2</v>
      </c>
      <c r="G125">
        <f t="shared" ref="G125" si="185">G124*F125</f>
        <v>-47.239115236855561</v>
      </c>
    </row>
    <row r="126" spans="1:8" x14ac:dyDescent="0.25">
      <c r="A126">
        <v>125</v>
      </c>
      <c r="B126" t="s">
        <v>1</v>
      </c>
      <c r="C126" t="s">
        <v>2</v>
      </c>
      <c r="D126">
        <v>100</v>
      </c>
      <c r="E126" s="1">
        <v>397.09</v>
      </c>
      <c r="G126">
        <f t="shared" si="119"/>
        <v>4113.0572757672999</v>
      </c>
      <c r="H126">
        <f t="shared" ref="H126" si="186">H124+G125</f>
        <v>4113.0572757672999</v>
      </c>
    </row>
    <row r="127" spans="1:8" x14ac:dyDescent="0.25">
      <c r="A127">
        <v>126</v>
      </c>
      <c r="B127" t="s">
        <v>3</v>
      </c>
      <c r="C127" t="s">
        <v>4</v>
      </c>
      <c r="D127">
        <v>-100</v>
      </c>
      <c r="E127" s="1">
        <v>397.38</v>
      </c>
      <c r="F127" s="2">
        <f t="shared" ref="F127:F166" si="187">IF(C127="Sell to Close",(SUM(E127-E126)/E126)*10,(SUM(E126-E127)/E127)*10)</f>
        <v>7.3031302727346557E-3</v>
      </c>
      <c r="G127">
        <f t="shared" ref="G127" si="188">G126*F127</f>
        <v>30.038193104147702</v>
      </c>
    </row>
    <row r="128" spans="1:8" x14ac:dyDescent="0.25">
      <c r="A128">
        <v>127</v>
      </c>
      <c r="B128" t="s">
        <v>5</v>
      </c>
      <c r="C128" t="s">
        <v>6</v>
      </c>
      <c r="D128">
        <v>-100</v>
      </c>
      <c r="E128" s="1">
        <v>397.41</v>
      </c>
      <c r="G128">
        <f t="shared" si="119"/>
        <v>4143.0954688714473</v>
      </c>
      <c r="H128">
        <f t="shared" ref="H128" si="189">H126+G127</f>
        <v>4143.0954688714473</v>
      </c>
    </row>
    <row r="129" spans="1:8" x14ac:dyDescent="0.25">
      <c r="A129">
        <v>128</v>
      </c>
      <c r="B129" t="s">
        <v>7</v>
      </c>
      <c r="C129" t="s">
        <v>8</v>
      </c>
      <c r="D129">
        <v>100</v>
      </c>
      <c r="E129" s="1">
        <v>396.54</v>
      </c>
      <c r="F129" s="2">
        <f t="shared" ref="F129:F166" si="190">IF(C129="Sell to Close",(SUM(E129-E128)/E128)*10,(SUM(E128-E129)/E129)*10)</f>
        <v>2.1939779089121012E-2</v>
      </c>
      <c r="G129">
        <f t="shared" ref="G129" si="191">G128*F129</f>
        <v>90.898599332177795</v>
      </c>
    </row>
    <row r="130" spans="1:8" x14ac:dyDescent="0.25">
      <c r="A130">
        <v>129</v>
      </c>
      <c r="B130" t="s">
        <v>5</v>
      </c>
      <c r="C130" t="s">
        <v>6</v>
      </c>
      <c r="D130">
        <v>-100</v>
      </c>
      <c r="E130" s="1">
        <v>396.42</v>
      </c>
      <c r="G130">
        <f t="shared" si="119"/>
        <v>4233.9940682036249</v>
      </c>
      <c r="H130">
        <f t="shared" ref="H130" si="192">H128+G129</f>
        <v>4233.9940682036249</v>
      </c>
    </row>
    <row r="131" spans="1:8" x14ac:dyDescent="0.25">
      <c r="A131">
        <v>130</v>
      </c>
      <c r="B131" t="s">
        <v>7</v>
      </c>
      <c r="C131" t="s">
        <v>8</v>
      </c>
      <c r="D131">
        <v>100</v>
      </c>
      <c r="E131" s="1">
        <v>396.8</v>
      </c>
      <c r="F131" s="2">
        <f t="shared" ref="F131:F166" si="193">IF(C131="Sell to Close",(SUM(E131-E130)/E130)*10,(SUM(E130-E131)/E131)*10)</f>
        <v>-9.5766129032256904E-3</v>
      </c>
      <c r="G131">
        <f t="shared" ref="G131" si="194">G130*F131</f>
        <v>-40.547322225739869</v>
      </c>
    </row>
    <row r="132" spans="1:8" x14ac:dyDescent="0.25">
      <c r="A132">
        <v>131</v>
      </c>
      <c r="B132" t="s">
        <v>5</v>
      </c>
      <c r="C132" t="s">
        <v>6</v>
      </c>
      <c r="D132">
        <v>-100</v>
      </c>
      <c r="E132" s="1">
        <v>395.63</v>
      </c>
      <c r="G132">
        <f t="shared" si="119"/>
        <v>4193.4467459778853</v>
      </c>
      <c r="H132">
        <f t="shared" ref="H132" si="195">H130+G131</f>
        <v>4193.4467459778853</v>
      </c>
    </row>
    <row r="133" spans="1:8" x14ac:dyDescent="0.25">
      <c r="A133">
        <v>132</v>
      </c>
      <c r="B133" t="s">
        <v>7</v>
      </c>
      <c r="C133" t="s">
        <v>8</v>
      </c>
      <c r="D133">
        <v>100</v>
      </c>
      <c r="E133" s="1">
        <v>394.35</v>
      </c>
      <c r="F133" s="2">
        <f t="shared" ref="F133:F166" si="196">IF(C133="Sell to Close",(SUM(E133-E132)/E132)*10,(SUM(E132-E133)/E133)*10)</f>
        <v>3.2458475973119627E-2</v>
      </c>
      <c r="G133">
        <f t="shared" ref="G133" si="197">G132*F133</f>
        <v>136.11289044887988</v>
      </c>
    </row>
    <row r="134" spans="1:8" x14ac:dyDescent="0.25">
      <c r="A134">
        <v>133</v>
      </c>
      <c r="B134" t="s">
        <v>1</v>
      </c>
      <c r="C134" t="s">
        <v>2</v>
      </c>
      <c r="D134">
        <v>100</v>
      </c>
      <c r="E134" s="1">
        <v>399.53</v>
      </c>
      <c r="G134">
        <f t="shared" si="119"/>
        <v>4329.5596364267649</v>
      </c>
      <c r="H134">
        <f t="shared" ref="H134" si="198">H132+G133</f>
        <v>4329.5596364267649</v>
      </c>
    </row>
    <row r="135" spans="1:8" x14ac:dyDescent="0.25">
      <c r="A135">
        <v>134</v>
      </c>
      <c r="B135" t="s">
        <v>3</v>
      </c>
      <c r="C135" t="s">
        <v>4</v>
      </c>
      <c r="D135">
        <v>-100</v>
      </c>
      <c r="E135" s="1">
        <v>399.97</v>
      </c>
      <c r="F135" s="2">
        <f t="shared" ref="F135:F166" si="199">IF(C135="Sell to Close",(SUM(E135-E134)/E134)*10,(SUM(E134-E135)/E135)*10)</f>
        <v>1.1012940204741936E-2</v>
      </c>
      <c r="G135">
        <f t="shared" ref="G135" si="200">G134*F135</f>
        <v>47.681181388832194</v>
      </c>
    </row>
    <row r="136" spans="1:8" x14ac:dyDescent="0.25">
      <c r="A136">
        <v>135</v>
      </c>
      <c r="B136" t="s">
        <v>1</v>
      </c>
      <c r="C136" t="s">
        <v>2</v>
      </c>
      <c r="D136">
        <v>100</v>
      </c>
      <c r="E136" s="1">
        <v>399.57</v>
      </c>
      <c r="G136">
        <f t="shared" si="119"/>
        <v>4377.2408178155974</v>
      </c>
      <c r="H136">
        <f t="shared" ref="H136" si="201">H134+G135</f>
        <v>4377.2408178155974</v>
      </c>
    </row>
    <row r="137" spans="1:8" x14ac:dyDescent="0.25">
      <c r="A137">
        <v>136</v>
      </c>
      <c r="B137" t="s">
        <v>3</v>
      </c>
      <c r="C137" t="s">
        <v>4</v>
      </c>
      <c r="D137">
        <v>-100</v>
      </c>
      <c r="E137" s="1">
        <v>401.38</v>
      </c>
      <c r="F137" s="2">
        <f t="shared" ref="F137:F166" si="202">IF(C137="Sell to Close",(SUM(E137-E136)/E136)*10,(SUM(E136-E137)/E137)*10)</f>
        <v>4.5298696098305738E-2</v>
      </c>
      <c r="G137">
        <f t="shared" ref="G137" si="203">G136*F137</f>
        <v>198.28330155532802</v>
      </c>
    </row>
    <row r="138" spans="1:8" x14ac:dyDescent="0.25">
      <c r="A138">
        <v>137</v>
      </c>
      <c r="B138" t="s">
        <v>1</v>
      </c>
      <c r="C138" t="s">
        <v>2</v>
      </c>
      <c r="D138">
        <v>100</v>
      </c>
      <c r="E138" s="1">
        <v>402.38</v>
      </c>
      <c r="G138">
        <f t="shared" si="119"/>
        <v>4575.5241193709253</v>
      </c>
      <c r="H138">
        <f t="shared" ref="H138" si="204">H136+G137</f>
        <v>4575.5241193709253</v>
      </c>
    </row>
    <row r="139" spans="1:8" x14ac:dyDescent="0.25">
      <c r="A139">
        <v>138</v>
      </c>
      <c r="B139" t="s">
        <v>3</v>
      </c>
      <c r="C139" t="s">
        <v>4</v>
      </c>
      <c r="D139">
        <v>-100</v>
      </c>
      <c r="E139" s="1">
        <v>403.38</v>
      </c>
      <c r="F139" s="2">
        <f t="shared" ref="F139:F166" si="205">IF(C139="Sell to Close",(SUM(E139-E138)/E138)*10,(SUM(E138-E139)/E139)*10)</f>
        <v>2.4852129827526222E-2</v>
      </c>
      <c r="G139">
        <f t="shared" ref="G139" si="206">G138*F139</f>
        <v>113.71151944358382</v>
      </c>
    </row>
    <row r="140" spans="1:8" x14ac:dyDescent="0.25">
      <c r="A140">
        <v>139</v>
      </c>
      <c r="B140" t="s">
        <v>1</v>
      </c>
      <c r="C140" t="s">
        <v>2</v>
      </c>
      <c r="D140">
        <v>100</v>
      </c>
      <c r="E140" s="1">
        <v>405.46</v>
      </c>
      <c r="G140">
        <f t="shared" si="119"/>
        <v>4689.235638814509</v>
      </c>
      <c r="H140">
        <f t="shared" ref="H140" si="207">H138+G139</f>
        <v>4689.235638814509</v>
      </c>
    </row>
    <row r="141" spans="1:8" x14ac:dyDescent="0.25">
      <c r="A141">
        <v>140</v>
      </c>
      <c r="B141" t="s">
        <v>3</v>
      </c>
      <c r="C141" t="s">
        <v>4</v>
      </c>
      <c r="D141">
        <v>-100</v>
      </c>
      <c r="E141" s="1">
        <v>407.51</v>
      </c>
      <c r="F141" s="2">
        <f t="shared" ref="F141:F166" si="208">IF(C141="Sell to Close",(SUM(E141-E140)/E140)*10,(SUM(E140-E141)/E141)*10)</f>
        <v>5.0559857939131148E-2</v>
      </c>
      <c r="G141">
        <f t="shared" ref="G141" si="209">G140*F141</f>
        <v>237.08708774157247</v>
      </c>
    </row>
    <row r="142" spans="1:8" x14ac:dyDescent="0.25">
      <c r="A142">
        <v>141</v>
      </c>
      <c r="B142" t="s">
        <v>1</v>
      </c>
      <c r="C142" t="s">
        <v>2</v>
      </c>
      <c r="D142">
        <v>100</v>
      </c>
      <c r="E142" s="1">
        <v>408.94</v>
      </c>
      <c r="G142">
        <f t="shared" si="119"/>
        <v>4926.3227265560818</v>
      </c>
      <c r="H142">
        <f t="shared" ref="H142" si="210">H140+G141</f>
        <v>4926.3227265560818</v>
      </c>
    </row>
    <row r="143" spans="1:8" x14ac:dyDescent="0.25">
      <c r="A143">
        <v>142</v>
      </c>
      <c r="B143" t="s">
        <v>3</v>
      </c>
      <c r="C143" t="s">
        <v>4</v>
      </c>
      <c r="D143">
        <v>-100</v>
      </c>
      <c r="E143" s="1">
        <v>410.98</v>
      </c>
      <c r="F143" s="2">
        <f t="shared" ref="F143:F166" si="211">IF(C143="Sell to Close",(SUM(E143-E142)/E142)*10,(SUM(E142-E143)/E143)*10)</f>
        <v>4.9885068714237313E-2</v>
      </c>
      <c r="G143">
        <f t="shared" ref="G143" si="212">G142*F143</f>
        <v>245.74994772275906</v>
      </c>
    </row>
    <row r="144" spans="1:8" x14ac:dyDescent="0.25">
      <c r="A144">
        <v>143</v>
      </c>
      <c r="B144" t="s">
        <v>1</v>
      </c>
      <c r="C144" t="s">
        <v>2</v>
      </c>
      <c r="D144">
        <v>100</v>
      </c>
      <c r="E144" s="1">
        <v>409.06</v>
      </c>
      <c r="G144">
        <f t="shared" si="119"/>
        <v>5172.0726742788411</v>
      </c>
      <c r="H144">
        <f t="shared" ref="H144" si="213">H142+G143</f>
        <v>5172.0726742788411</v>
      </c>
    </row>
    <row r="145" spans="1:8" x14ac:dyDescent="0.25">
      <c r="A145">
        <v>144</v>
      </c>
      <c r="B145" t="s">
        <v>3</v>
      </c>
      <c r="C145" t="s">
        <v>4</v>
      </c>
      <c r="D145">
        <v>-100</v>
      </c>
      <c r="E145" s="1">
        <v>409.6</v>
      </c>
      <c r="F145" s="2">
        <f t="shared" ref="F145:F166" si="214">IF(C145="Sell to Close",(SUM(E145-E144)/E144)*10,(SUM(E144-E145)/E145)*10)</f>
        <v>1.3200997408693602E-2</v>
      </c>
      <c r="G145">
        <f t="shared" ref="G145" si="215">G144*F145</f>
        <v>68.276517970729969</v>
      </c>
    </row>
    <row r="146" spans="1:8" x14ac:dyDescent="0.25">
      <c r="A146">
        <v>145</v>
      </c>
      <c r="B146" t="s">
        <v>1</v>
      </c>
      <c r="C146" t="s">
        <v>2</v>
      </c>
      <c r="D146">
        <v>100</v>
      </c>
      <c r="E146" s="1">
        <v>409.3</v>
      </c>
      <c r="G146">
        <f t="shared" ref="G146:G166" si="216">G144+G145</f>
        <v>5240.3491922495714</v>
      </c>
      <c r="H146">
        <f t="shared" ref="H146" si="217">H144+G145</f>
        <v>5240.3491922495714</v>
      </c>
    </row>
    <row r="147" spans="1:8" x14ac:dyDescent="0.25">
      <c r="A147">
        <v>146</v>
      </c>
      <c r="B147" t="s">
        <v>3</v>
      </c>
      <c r="C147" t="s">
        <v>4</v>
      </c>
      <c r="D147">
        <v>-100</v>
      </c>
      <c r="E147" s="1">
        <v>410.93</v>
      </c>
      <c r="F147" s="2">
        <f t="shared" ref="F147:F166" si="218">IF(C147="Sell to Close",(SUM(E147-E146)/E146)*10,(SUM(E146-E147)/E147)*10)</f>
        <v>3.9824089909601644E-2</v>
      </c>
      <c r="G147">
        <f t="shared" ref="G147" si="219">G146*F147</f>
        <v>208.69213738985528</v>
      </c>
    </row>
    <row r="148" spans="1:8" x14ac:dyDescent="0.25">
      <c r="A148">
        <v>147</v>
      </c>
      <c r="B148" t="s">
        <v>5</v>
      </c>
      <c r="C148" t="s">
        <v>6</v>
      </c>
      <c r="D148">
        <v>-100</v>
      </c>
      <c r="E148" s="1">
        <v>410.66</v>
      </c>
      <c r="G148">
        <f t="shared" si="216"/>
        <v>5449.0413296394263</v>
      </c>
      <c r="H148">
        <f t="shared" ref="H148" si="220">H146+G147</f>
        <v>5449.0413296394263</v>
      </c>
    </row>
    <row r="149" spans="1:8" x14ac:dyDescent="0.25">
      <c r="A149">
        <v>148</v>
      </c>
      <c r="B149" t="s">
        <v>7</v>
      </c>
      <c r="C149" t="s">
        <v>8</v>
      </c>
      <c r="D149">
        <v>100</v>
      </c>
      <c r="E149" s="1">
        <v>407.37</v>
      </c>
      <c r="F149" s="2">
        <f t="shared" ref="F149:F166" si="221">IF(C149="Sell to Close",(SUM(E149-E148)/E148)*10,(SUM(E148-E149)/E149)*10)</f>
        <v>8.0761960870953192E-2</v>
      </c>
      <c r="G149">
        <f t="shared" ref="G149" si="222">G148*F149</f>
        <v>440.07526264854613</v>
      </c>
    </row>
    <row r="150" spans="1:8" x14ac:dyDescent="0.25">
      <c r="A150">
        <v>149</v>
      </c>
      <c r="B150" t="s">
        <v>5</v>
      </c>
      <c r="C150" t="s">
        <v>6</v>
      </c>
      <c r="D150">
        <v>-100</v>
      </c>
      <c r="E150" s="1">
        <v>408.68</v>
      </c>
      <c r="G150">
        <f t="shared" si="216"/>
        <v>5889.1165922879727</v>
      </c>
      <c r="H150">
        <f t="shared" ref="H150" si="223">H148+G149</f>
        <v>5889.1165922879727</v>
      </c>
    </row>
    <row r="151" spans="1:8" x14ac:dyDescent="0.25">
      <c r="A151">
        <v>150</v>
      </c>
      <c r="B151" t="s">
        <v>7</v>
      </c>
      <c r="C151" t="s">
        <v>8</v>
      </c>
      <c r="D151">
        <v>100</v>
      </c>
      <c r="E151" s="1">
        <v>408.35</v>
      </c>
      <c r="F151" s="2">
        <f t="shared" ref="F151:F166" si="224">IF(C151="Sell to Close",(SUM(E151-E150)/E150)*10,(SUM(E150-E151)/E151)*10)</f>
        <v>8.0813028039667945E-3</v>
      </c>
      <c r="G151">
        <f t="shared" ref="G151" si="225">G150*F151</f>
        <v>47.591734430144164</v>
      </c>
    </row>
    <row r="152" spans="1:8" x14ac:dyDescent="0.25">
      <c r="A152">
        <v>151</v>
      </c>
      <c r="B152" t="s">
        <v>5</v>
      </c>
      <c r="C152" t="s">
        <v>6</v>
      </c>
      <c r="D152">
        <v>-100</v>
      </c>
      <c r="E152" s="1">
        <v>407.58</v>
      </c>
      <c r="G152">
        <f t="shared" si="216"/>
        <v>5936.708326718117</v>
      </c>
      <c r="H152">
        <f t="shared" ref="H152" si="226">H150+G151</f>
        <v>5936.708326718117</v>
      </c>
    </row>
    <row r="153" spans="1:8" x14ac:dyDescent="0.25">
      <c r="A153">
        <v>152</v>
      </c>
      <c r="B153" t="s">
        <v>7</v>
      </c>
      <c r="C153" t="s">
        <v>8</v>
      </c>
      <c r="D153">
        <v>100</v>
      </c>
      <c r="E153" s="1">
        <v>406.73</v>
      </c>
      <c r="F153" s="2">
        <f t="shared" ref="F153:F166" si="227">IF(C153="Sell to Close",(SUM(E153-E152)/E152)*10,(SUM(E152-E153)/E153)*10)</f>
        <v>2.0898384677795239E-2</v>
      </c>
      <c r="G153">
        <f t="shared" ref="G153" si="228">G152*F153</f>
        <v>124.06761433162531</v>
      </c>
    </row>
    <row r="154" spans="1:8" x14ac:dyDescent="0.25">
      <c r="A154">
        <v>153</v>
      </c>
      <c r="B154" t="s">
        <v>5</v>
      </c>
      <c r="C154" t="s">
        <v>6</v>
      </c>
      <c r="D154">
        <v>-100</v>
      </c>
      <c r="E154" s="1">
        <v>407.07</v>
      </c>
      <c r="G154">
        <f t="shared" si="216"/>
        <v>6060.775941049742</v>
      </c>
      <c r="H154">
        <f t="shared" ref="H154" si="229">H152+G153</f>
        <v>6060.775941049742</v>
      </c>
    </row>
    <row r="155" spans="1:8" x14ac:dyDescent="0.25">
      <c r="A155">
        <v>154</v>
      </c>
      <c r="B155" t="s">
        <v>7</v>
      </c>
      <c r="C155" t="s">
        <v>8</v>
      </c>
      <c r="D155">
        <v>100</v>
      </c>
      <c r="E155" s="1">
        <v>406.54</v>
      </c>
      <c r="F155" s="2">
        <f t="shared" ref="F155:F166" si="230">IF(C155="Sell to Close",(SUM(E155-E154)/E154)*10,(SUM(E154-E155)/E155)*10)</f>
        <v>1.3036847542676555E-2</v>
      </c>
      <c r="G155">
        <f t="shared" ref="G155" si="231">G154*F155</f>
        <v>79.013411933787523</v>
      </c>
    </row>
    <row r="156" spans="1:8" x14ac:dyDescent="0.25">
      <c r="A156">
        <v>155</v>
      </c>
      <c r="B156" t="s">
        <v>5</v>
      </c>
      <c r="C156" t="s">
        <v>6</v>
      </c>
      <c r="D156">
        <v>-100</v>
      </c>
      <c r="E156" s="1">
        <v>406.75</v>
      </c>
      <c r="G156">
        <f t="shared" si="216"/>
        <v>6139.7893529835292</v>
      </c>
      <c r="H156">
        <f t="shared" ref="H156" si="232">H154+G155</f>
        <v>6139.7893529835292</v>
      </c>
    </row>
    <row r="157" spans="1:8" x14ac:dyDescent="0.25">
      <c r="A157">
        <v>156</v>
      </c>
      <c r="B157" t="s">
        <v>7</v>
      </c>
      <c r="C157" t="s">
        <v>8</v>
      </c>
      <c r="D157">
        <v>100</v>
      </c>
      <c r="E157" s="1">
        <v>405.85</v>
      </c>
      <c r="F157" s="2">
        <f t="shared" ref="F157:F166" si="233">IF(C157="Sell to Close",(SUM(E157-E156)/E156)*10,(SUM(E156-E157)/E157)*10)</f>
        <v>2.2175680670197786E-2</v>
      </c>
      <c r="G157">
        <f t="shared" ref="G157" si="234">G156*F157</f>
        <v>136.15400807404302</v>
      </c>
    </row>
    <row r="158" spans="1:8" x14ac:dyDescent="0.25">
      <c r="A158">
        <v>157</v>
      </c>
      <c r="B158" t="s">
        <v>1</v>
      </c>
      <c r="C158" t="s">
        <v>2</v>
      </c>
      <c r="D158">
        <v>100</v>
      </c>
      <c r="E158" s="1">
        <v>406.99</v>
      </c>
      <c r="G158">
        <f t="shared" si="216"/>
        <v>6275.9433610575725</v>
      </c>
      <c r="H158">
        <f t="shared" ref="H158" si="235">H156+G157</f>
        <v>6275.9433610575725</v>
      </c>
    </row>
    <row r="159" spans="1:8" x14ac:dyDescent="0.25">
      <c r="A159">
        <v>158</v>
      </c>
      <c r="B159" t="s">
        <v>3</v>
      </c>
      <c r="C159" t="s">
        <v>4</v>
      </c>
      <c r="D159">
        <v>-100</v>
      </c>
      <c r="E159" s="1">
        <v>408.71</v>
      </c>
      <c r="F159" s="2">
        <f t="shared" ref="F159:F166" si="236">IF(C159="Sell to Close",(SUM(E159-E158)/E158)*10,(SUM(E158-E159)/E159)*10)</f>
        <v>4.2261480626058882E-2</v>
      </c>
      <c r="G159">
        <f t="shared" ref="G159" si="237">G158*F159</f>
        <v>265.23065876357748</v>
      </c>
    </row>
    <row r="160" spans="1:8" x14ac:dyDescent="0.25">
      <c r="A160">
        <v>159</v>
      </c>
      <c r="B160" t="s">
        <v>1</v>
      </c>
      <c r="C160" t="s">
        <v>2</v>
      </c>
      <c r="D160">
        <v>100</v>
      </c>
      <c r="E160" s="1">
        <v>409</v>
      </c>
      <c r="G160">
        <f t="shared" si="216"/>
        <v>6541.1740198211501</v>
      </c>
      <c r="H160">
        <f t="shared" ref="H160" si="238">H158+G159</f>
        <v>6541.1740198211501</v>
      </c>
    </row>
    <row r="161" spans="1:8" x14ac:dyDescent="0.25">
      <c r="A161">
        <v>160</v>
      </c>
      <c r="B161" t="s">
        <v>3</v>
      </c>
      <c r="C161" t="s">
        <v>4</v>
      </c>
      <c r="D161">
        <v>-100</v>
      </c>
      <c r="E161" s="1">
        <v>409.08</v>
      </c>
      <c r="F161" s="2">
        <f t="shared" ref="F161:F166" si="239">IF(C161="Sell to Close",(SUM(E161-E160)/E160)*10,(SUM(E160-E161)/E161)*10)</f>
        <v>1.9559902200485106E-3</v>
      </c>
      <c r="G161">
        <f t="shared" ref="G161" si="240">G160*F161</f>
        <v>12.794472410405572</v>
      </c>
    </row>
    <row r="162" spans="1:8" x14ac:dyDescent="0.25">
      <c r="A162">
        <v>161</v>
      </c>
      <c r="B162" t="s">
        <v>5</v>
      </c>
      <c r="C162" t="s">
        <v>6</v>
      </c>
      <c r="D162">
        <v>-100</v>
      </c>
      <c r="E162" s="1">
        <v>406.6</v>
      </c>
      <c r="G162">
        <f t="shared" si="216"/>
        <v>6553.9684922315555</v>
      </c>
      <c r="H162">
        <f t="shared" ref="H162" si="241">H160+G161</f>
        <v>6553.9684922315555</v>
      </c>
    </row>
    <row r="163" spans="1:8" x14ac:dyDescent="0.25">
      <c r="A163">
        <v>162</v>
      </c>
      <c r="B163" t="s">
        <v>7</v>
      </c>
      <c r="C163" t="s">
        <v>8</v>
      </c>
      <c r="D163">
        <v>100</v>
      </c>
      <c r="E163" s="1">
        <v>406.39</v>
      </c>
      <c r="F163" s="2">
        <f t="shared" ref="F163:F166" si="242">IF(C163="Sell to Close",(SUM(E163-E162)/E162)*10,(SUM(E162-E163)/E163)*10)</f>
        <v>5.1674499864670983E-3</v>
      </c>
      <c r="G163">
        <f t="shared" ref="G163" si="243">G162*F163</f>
        <v>33.867304396487739</v>
      </c>
    </row>
    <row r="164" spans="1:8" x14ac:dyDescent="0.25">
      <c r="A164">
        <v>163</v>
      </c>
      <c r="B164" t="s">
        <v>5</v>
      </c>
      <c r="C164" t="s">
        <v>6</v>
      </c>
      <c r="D164">
        <v>-100</v>
      </c>
      <c r="E164" s="1">
        <v>406.36</v>
      </c>
      <c r="G164">
        <f t="shared" si="216"/>
        <v>6587.8357966280437</v>
      </c>
      <c r="H164">
        <f t="shared" ref="H164" si="244">H162+G163</f>
        <v>6587.8357966280437</v>
      </c>
    </row>
    <row r="165" spans="1:8" x14ac:dyDescent="0.25">
      <c r="A165">
        <v>164</v>
      </c>
      <c r="B165" t="s">
        <v>7</v>
      </c>
      <c r="C165" t="s">
        <v>8</v>
      </c>
      <c r="D165">
        <v>100</v>
      </c>
      <c r="E165" s="1">
        <v>406.13</v>
      </c>
      <c r="F165" s="2">
        <f t="shared" ref="F165:F166" si="245">IF(C165="Sell to Close",(SUM(E165-E164)/E164)*10,(SUM(E164-E165)/E165)*10)</f>
        <v>5.6632112870267691E-3</v>
      </c>
      <c r="G165">
        <f t="shared" ref="G165" si="246">G164*F165</f>
        <v>37.308306040542924</v>
      </c>
    </row>
    <row r="166" spans="1:8" x14ac:dyDescent="0.25">
      <c r="G166">
        <f t="shared" si="216"/>
        <v>6625.144102668587</v>
      </c>
      <c r="H166">
        <f t="shared" ref="H166" si="247">H164+G165</f>
        <v>6625.144102668587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P3" sqref="P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394.36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3.8050785114541515E-3</v>
      </c>
      <c r="G3">
        <f>G2*F3</f>
        <v>3.8050785114541514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1003.8050785114541</v>
      </c>
      <c r="I4" s="2">
        <f>AVERAGE('SPY stochcls rsi9'!F:F)</f>
        <v>2.1191567631090036E-2</v>
      </c>
      <c r="J4" s="2">
        <f>MAX('SPY stochcls rsi9'!F:F)</f>
        <v>0.1036282687682312</v>
      </c>
      <c r="K4" s="2">
        <f>MIN('SPY stochcls rsi9'!F:F)</f>
        <v>-3.3095015536972999E-2</v>
      </c>
      <c r="L4" s="2">
        <f>SUMIF('SPY stochcls rsi9'!F:F,"&gt;0")/COUNTIF('SPY stochcls rsi9'!F:F,"&gt;0")</f>
        <v>3.2585126808899953E-2</v>
      </c>
      <c r="M4" s="2">
        <f>SUMIF('SPY stochcls rsi9'!F:F,"&lt;0")/COUNTIF('SPY stochcls rsi9'!F:F,"&lt;0")</f>
        <v>-1.1723158882583068E-2</v>
      </c>
      <c r="N4">
        <f>COUNTIF('SPY stochcls rsi9'!F:F,"&gt;0")</f>
        <v>26</v>
      </c>
      <c r="O4">
        <f>COUNTIF('SPY stochcls rsi9'!F:F,"&lt;0")</f>
        <v>9</v>
      </c>
      <c r="P4">
        <f>N4+O4</f>
        <v>35</v>
      </c>
      <c r="Q4" s="2">
        <f>N4/P4</f>
        <v>0.74285714285714288</v>
      </c>
      <c r="R4" s="3">
        <f>L4/ABS(M4)</f>
        <v>2.7795517518159047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8.8192328106793134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1012.6243113221334</v>
      </c>
      <c r="H6">
        <f>H4+G5</f>
        <v>1012.6243113221334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23.958390451618502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397.41</v>
      </c>
      <c r="G8">
        <f t="shared" ref="G8" si="2">G6+G7</f>
        <v>1036.582701773752</v>
      </c>
      <c r="H8">
        <f t="shared" ref="H8" si="3">H6+G7</f>
        <v>1036.582701773752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397.79</v>
      </c>
      <c r="F9" s="2">
        <f t="shared" ref="F9" si="4">IF(C9="Sell to Close",(SUM(E9-E8)/E8)*10,(SUM(E8-E9)/E9)*10)</f>
        <v>-9.5527791045525393E-3</v>
      </c>
      <c r="G9">
        <f t="shared" ref="G9" si="5">G8*F9</f>
        <v>-9.9022455736449135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1026.6804562001071</v>
      </c>
      <c r="H10">
        <f t="shared" ref="H10" si="7">H8+G9</f>
        <v>1026.6804562001071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17.787167368319775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1044.4676235684269</v>
      </c>
      <c r="H12">
        <f t="shared" ref="H12" si="11">H10+G11</f>
        <v>1044.4676235684269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395.83</v>
      </c>
      <c r="F13" s="2">
        <f t="shared" ref="F13" si="12">IF(C13="Sell to Close",(SUM(E13-E12)/E12)*10,(SUM(E12-E13)/E13)*10)</f>
        <v>-3.3095015536972999E-2</v>
      </c>
      <c r="G13">
        <f t="shared" ref="G13" si="13">G12*F13</f>
        <v>-34.566672229862355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1009.9009513385646</v>
      </c>
      <c r="H14">
        <f t="shared" ref="H14" si="15">H12+G13</f>
        <v>1009.9009513385646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15.142867777008433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1025.0438191155731</v>
      </c>
      <c r="H16">
        <f t="shared" ref="H16" si="19">H14+G15</f>
        <v>1025.0438191155731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50.618185401258316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1075.6620045168315</v>
      </c>
      <c r="H18">
        <f t="shared" ref="H18" si="23">H16+G17</f>
        <v>1075.6620045168315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0.53050996474596102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1076.1925144815775</v>
      </c>
      <c r="H20">
        <f t="shared" ref="H20" si="27">H18+G19</f>
        <v>1076.1925144815775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0.10167374469148122</v>
      </c>
      <c r="G21">
        <f t="shared" ref="G21" si="29">G20*F21</f>
        <v>109.42052295628311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1185.6130374378606</v>
      </c>
      <c r="H22">
        <f t="shared" ref="H22" si="31">H20+G21</f>
        <v>1185.6130374378606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37.029876742304111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1222.6429141801648</v>
      </c>
      <c r="H24">
        <f t="shared" ref="H24" si="35">H22+G23</f>
        <v>1222.6429141801648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-12.562868899148633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1210.0800452810161</v>
      </c>
      <c r="H26">
        <f t="shared" ref="H26" si="39">H24+G25</f>
        <v>1210.0800452810161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390.48</v>
      </c>
      <c r="F27" s="2">
        <f t="shared" ref="F27" si="40">IF(C27="Sell to Close",(SUM(E27-E26)/E26)*10,(SUM(E26-E27)/E27)*10)</f>
        <v>-3.3292358123334217E-3</v>
      </c>
      <c r="G27">
        <f t="shared" ref="G27" si="41">G26*F27</f>
        <v>-4.0286418225396075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1206.0514034584764</v>
      </c>
      <c r="H28">
        <f t="shared" ref="H28" si="43">H26+G27</f>
        <v>1206.0514034584764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54.963890056368818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1261.0152935148453</v>
      </c>
      <c r="H30">
        <f t="shared" ref="H30" si="47">H28+G29</f>
        <v>1261.0152935148453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14.527454035525615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1275.5427475503709</v>
      </c>
      <c r="H32">
        <f t="shared" ref="H32" si="51">H30+G31</f>
        <v>1275.5427475503709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-0.99436848547349033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1274.5483790648975</v>
      </c>
      <c r="H34">
        <f t="shared" ref="H34" si="55">H32+G33</f>
        <v>1274.5483790648975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72.978409782607343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1347.5267888475048</v>
      </c>
      <c r="H36">
        <f t="shared" ref="H36" si="59">H34+G35</f>
        <v>1347.5267888475048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17.64276595672456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1365.1695548042294</v>
      </c>
      <c r="H38">
        <f t="shared" ref="H38" si="63">H36+G37</f>
        <v>1365.1695548042294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2.7870556929596439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1367.9566104971891</v>
      </c>
      <c r="H40">
        <f t="shared" ref="H40" si="67">H38+G39</f>
        <v>1367.9566104971891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-17.884483266920938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399.7</v>
      </c>
      <c r="G42">
        <f t="shared" ref="G42:G70" si="70">G40+G41</f>
        <v>1350.0721272302681</v>
      </c>
      <c r="H42">
        <f t="shared" ref="H42" si="71">H40+G41</f>
        <v>1350.0721272302681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399.12</v>
      </c>
      <c r="F43" s="2">
        <f t="shared" ref="F43" si="72">IF(C43="Sell to Close",(SUM(E43-E42)/E42)*10,(SUM(E42-E43)/E43)*10)</f>
        <v>-1.4510883162371382E-2</v>
      </c>
      <c r="G43">
        <f t="shared" ref="G43" si="73">G42*F43</f>
        <v>-19.59073889901261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398.29</v>
      </c>
      <c r="G44">
        <f t="shared" ref="G44:G60" si="74">G42+G43</f>
        <v>1330.4813883312554</v>
      </c>
      <c r="H44">
        <f t="shared" ref="H44" si="75">H42+G43</f>
        <v>1330.4813883312554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397.56</v>
      </c>
      <c r="F45" s="2">
        <f t="shared" ref="F45" si="76">IF(C45="Sell to Close",(SUM(E45-E44)/E44)*10,(SUM(E44-E45)/E45)*10)</f>
        <v>1.8362008250327452E-2</v>
      </c>
      <c r="G45">
        <f t="shared" ref="G45" si="77">G44*F45</f>
        <v>24.430310229445634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395.97</v>
      </c>
      <c r="G46">
        <f t="shared" si="70"/>
        <v>1354.9116985607011</v>
      </c>
      <c r="H46">
        <f t="shared" ref="H46" si="78">H44+G45</f>
        <v>1354.9116985607011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398.84</v>
      </c>
      <c r="F47" s="2">
        <f t="shared" ref="F47" si="79">IF(C47="Sell to Close",(SUM(E47-E46)/E46)*10,(SUM(E46-E47)/E47)*10)</f>
        <v>7.2480238401897809E-2</v>
      </c>
      <c r="G47">
        <f t="shared" ref="G47" si="80">G46*F47</f>
        <v>98.204322925199918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394.87</v>
      </c>
      <c r="G48">
        <f t="shared" si="74"/>
        <v>1453.116021485901</v>
      </c>
      <c r="H48">
        <f t="shared" ref="H48" si="81">H46+G47</f>
        <v>1453.116021485901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82">IF(C49="Sell to Close",(SUM(E49-E48)/E48)*10,(SUM(E48-E49)/E49)*10)</f>
        <v>0.1036282687682312</v>
      </c>
      <c r="G49">
        <f t="shared" ref="G49" si="83">G48*F49</f>
        <v>150.58389762596377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393.57</v>
      </c>
      <c r="G50">
        <f t="shared" si="70"/>
        <v>1603.6999191118648</v>
      </c>
      <c r="H50">
        <f t="shared" ref="H50" si="84">H48+G49</f>
        <v>1603.6999191118648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393.68</v>
      </c>
      <c r="F51" s="2">
        <f t="shared" ref="F51" si="85">IF(C51="Sell to Close",(SUM(E51-E50)/E50)*10,(SUM(E50-E51)/E51)*10)</f>
        <v>2.7949284752398214E-3</v>
      </c>
      <c r="G51">
        <f t="shared" ref="G51" si="86">G50*F51</f>
        <v>4.4822265696655492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</v>
      </c>
      <c r="G52">
        <f t="shared" si="74"/>
        <v>1608.1821456815303</v>
      </c>
      <c r="H52">
        <f t="shared" ref="H52" si="87">H50+G51</f>
        <v>1608.1821456815303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396.44</v>
      </c>
      <c r="F53" s="2">
        <f t="shared" ref="F53" si="88">IF(C53="Sell to Close",(SUM(E53-E52)/E52)*10,(SUM(E52-E53)/E53)*10)</f>
        <v>-8.576329331045681E-3</v>
      </c>
      <c r="G53">
        <f t="shared" ref="G53" si="89">G52*F53</f>
        <v>-13.792299705672487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397.87</v>
      </c>
      <c r="G54">
        <f t="shared" si="70"/>
        <v>1594.3898459758577</v>
      </c>
      <c r="H54">
        <f t="shared" ref="H54" si="90">H52+G53</f>
        <v>1594.3898459758577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397.38</v>
      </c>
      <c r="F55" s="2">
        <f t="shared" ref="F55" si="91">IF(C55="Sell to Close",(SUM(E55-E54)/E54)*10,(SUM(E54-E55)/E55)*10)</f>
        <v>-1.2315580465981579E-2</v>
      </c>
      <c r="G55">
        <f t="shared" ref="G55" si="92">G54*F55</f>
        <v>-19.635836442259652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</v>
      </c>
      <c r="G56">
        <f t="shared" si="74"/>
        <v>1574.754009533598</v>
      </c>
      <c r="H56">
        <f t="shared" ref="H56" si="93">H54+G55</f>
        <v>1574.754009533598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394.35</v>
      </c>
      <c r="F57" s="2">
        <f t="shared" ref="F57" si="94">IF(C57="Sell to Close",(SUM(E57-E56)/E56)*10,(SUM(E56-E57)/E57)*10)</f>
        <v>3.1697730442500315E-2</v>
      </c>
      <c r="G57">
        <f t="shared" ref="G57" si="95">G56*F57</f>
        <v>49.91612810744256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si="70"/>
        <v>1624.6701376410406</v>
      </c>
      <c r="H58">
        <f t="shared" ref="H58" si="96">H56+G57</f>
        <v>1624.6701376410406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399.97</v>
      </c>
      <c r="F59" s="2">
        <f t="shared" ref="F59" si="97">IF(C59="Sell to Close",(SUM(E59-E58)/E58)*10,(SUM(E58-E59)/E59)*10)</f>
        <v>1.1012940204741936E-2</v>
      </c>
      <c r="G59">
        <f t="shared" ref="G59" si="98">G58*F59</f>
        <v>17.892395078270631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405.46</v>
      </c>
      <c r="G60">
        <f t="shared" si="74"/>
        <v>1642.5625327193113</v>
      </c>
      <c r="H60">
        <f t="shared" ref="H60" si="99">H58+G59</f>
        <v>1642.5625327193113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407.51</v>
      </c>
      <c r="F61" s="2">
        <f t="shared" ref="F61" si="100">IF(C61="Sell to Close",(SUM(E61-E60)/E60)*10,(SUM(E60-E61)/E61)*10)</f>
        <v>5.0559857939131148E-2</v>
      </c>
      <c r="G61">
        <f t="shared" ref="G61" si="101">G60*F61</f>
        <v>83.047728310427843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409.23</v>
      </c>
      <c r="G62">
        <f t="shared" si="70"/>
        <v>1725.6102610297391</v>
      </c>
      <c r="H62">
        <f t="shared" ref="H62" si="102">H60+G61</f>
        <v>1725.6102610297391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410.98</v>
      </c>
      <c r="F63" s="2">
        <f t="shared" ref="F63" si="103">IF(C63="Sell to Close",(SUM(E63-E62)/E62)*10,(SUM(E62-E63)/E63)*10)</f>
        <v>4.2763238276763677E-2</v>
      </c>
      <c r="G63">
        <f t="shared" ref="G63" si="104">G62*F63</f>
        <v>73.7926827652431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409.94</v>
      </c>
      <c r="G64">
        <f t="shared" si="70"/>
        <v>1799.4029437949823</v>
      </c>
      <c r="H64">
        <f t="shared" ref="H64" si="105">H62+G63</f>
        <v>1799.4029437949823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408.14</v>
      </c>
      <c r="F65" s="2">
        <f t="shared" ref="F65" si="106">IF(C65="Sell to Close",(SUM(E65-E64)/E64)*10,(SUM(E64-E65)/E65)*10)</f>
        <v>4.4102513843289344E-2</v>
      </c>
      <c r="G65">
        <f t="shared" ref="G65" si="107">G64*F65</f>
        <v>79.358193238373801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407.85</v>
      </c>
      <c r="G66">
        <f t="shared" si="70"/>
        <v>1878.7611370333561</v>
      </c>
      <c r="H66">
        <f t="shared" ref="H66" si="108">H64+G65</f>
        <v>1878.7611370333561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406.73</v>
      </c>
      <c r="F67" s="2">
        <f t="shared" ref="F67" si="109">IF(C67="Sell to Close",(SUM(E67-E66)/E66)*10,(SUM(E66-E67)/E67)*10)</f>
        <v>2.7536695104860828E-2</v>
      </c>
      <c r="G67">
        <f t="shared" ref="G67" si="110">G66*F67</f>
        <v>51.734872605349182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406.52</v>
      </c>
      <c r="G68">
        <f t="shared" si="70"/>
        <v>1930.4960096387053</v>
      </c>
      <c r="H68">
        <f t="shared" ref="H68" si="111">H66+G67</f>
        <v>1930.4960096387053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405.85</v>
      </c>
      <c r="F69" s="2">
        <f t="shared" ref="F69" si="112">IF(C69="Sell to Close",(SUM(E69-E68)/E68)*10,(SUM(E68-E69)/E69)*10)</f>
        <v>1.6508562276702207E-2</v>
      </c>
      <c r="G69">
        <f t="shared" ref="G69" si="113">G68*F69</f>
        <v>31.869713600045671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407.31</v>
      </c>
      <c r="G70">
        <f t="shared" si="70"/>
        <v>1962.3657232387511</v>
      </c>
      <c r="H70">
        <f t="shared" ref="H70" si="114">H68+G69</f>
        <v>1962.3657232387511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409.14</v>
      </c>
      <c r="F71" s="2">
        <f t="shared" ref="F71" si="115">IF(C71="Sell to Close",(SUM(E71-E70)/E70)*10,(SUM(E70-E71)/E71)*10)</f>
        <v>4.4928923915444841E-2</v>
      </c>
      <c r="G71">
        <f t="shared" ref="G71" si="116">G70*F71</f>
        <v>88.166980273670731</v>
      </c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394.36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394.95</v>
      </c>
      <c r="F3" s="2">
        <f>IF(C3="Sell to Close",(SUM(E3-E2)/E2)*10,(SUM(E2-E3)/E3)*10)</f>
        <v>-1.4938599822761741E-2</v>
      </c>
      <c r="G3">
        <f>G2*F3</f>
        <v>-14.938599822761741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985.06140017723828</v>
      </c>
      <c r="I4" s="2">
        <f>AVERAGE('SPY 4.0'!F:F)</f>
        <v>1.7122142828786872E-2</v>
      </c>
      <c r="J4" s="2">
        <f>MAX('SPY 4.0'!F:F)</f>
        <v>0.14997962925239322</v>
      </c>
      <c r="K4" s="2">
        <f>MIN('SPY 4.0'!F:F)</f>
        <v>-2.452653670130793E-2</v>
      </c>
      <c r="L4" s="2">
        <f>SUMIF('SPY 4.0'!F:F,"&gt;0")/COUNTIF('SPY 4.0'!F:F,"&gt;0")</f>
        <v>2.908534870888202E-2</v>
      </c>
      <c r="M4" s="2">
        <f>SUMIF('SPY 4.0'!F:F,"&lt;0")/COUNTIF('SPY 4.0'!F:F,"&lt;0")</f>
        <v>-1.2785871871451009E-2</v>
      </c>
      <c r="N4">
        <f>COUNTIF('SPY 4.0'!F:F,"&gt;0")</f>
        <v>25</v>
      </c>
      <c r="O4">
        <f>COUNTIF('SPY 4.0'!F:F,"&lt;0")</f>
        <v>10</v>
      </c>
      <c r="P4">
        <f>N4+O4</f>
        <v>35</v>
      </c>
      <c r="Q4" s="2">
        <f>N4/P4</f>
        <v>0.7142857142857143</v>
      </c>
      <c r="R4" s="3">
        <f>L4/ABS(M4)</f>
        <v>2.2748037053167542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398.58</v>
      </c>
      <c r="F5" s="2">
        <f>IF(C5="Sell to Close",(SUM(E5-E4)/E4)*10,(SUM(E4-E5)/E5)*10)</f>
        <v>5.2714812862409205E-3</v>
      </c>
      <c r="G5">
        <f>H4*F5</f>
        <v>5.19273273683259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990.25413291407085</v>
      </c>
      <c r="H6">
        <f>H4+G5</f>
        <v>990.25413291407085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23.429118674533711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397.41</v>
      </c>
      <c r="G8">
        <f t="shared" ref="G8" si="2">G6+G7</f>
        <v>1013.6832515886045</v>
      </c>
      <c r="H8">
        <f t="shared" ref="H8" si="3">H6+G7</f>
        <v>1013.6832515886045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397.65</v>
      </c>
      <c r="F9" s="2">
        <f t="shared" ref="F9" si="4">IF(C9="Sell to Close",(SUM(E9-E8)/E8)*10,(SUM(E8-E9)/E9)*10)</f>
        <v>-6.0354583176147943E-3</v>
      </c>
      <c r="G9">
        <f t="shared" ref="G9" si="5">G8*F9</f>
        <v>-6.1180430122272531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1007.5652085763772</v>
      </c>
      <c r="H10">
        <f t="shared" ref="H10" si="7">H8+G9</f>
        <v>1007.5652085763772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398.38</v>
      </c>
      <c r="F11" s="2">
        <f t="shared" ref="F11" si="8">IF(C11="Sell to Close",(SUM(E11-E10)/E10)*10,(SUM(E10-E11)/E11)*10)</f>
        <v>2.761945413915526E-3</v>
      </c>
      <c r="G11">
        <f t="shared" ref="G11" si="9">G10*F11</f>
        <v>2.7828401070483655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1010.3480486834256</v>
      </c>
      <c r="H12">
        <f t="shared" ref="H12" si="11">H10+G11</f>
        <v>1010.3480486834256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-24.780338497128891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985.56771018629672</v>
      </c>
      <c r="H14">
        <f t="shared" ref="H14" si="15">H12+G13</f>
        <v>985.56771018629672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392.96</v>
      </c>
      <c r="F15" s="2">
        <f t="shared" ref="F15" si="16">IF(C15="Sell to Close",(SUM(E15-E14)/E14)*10,(SUM(E14-E15)/E15)*10)</f>
        <v>-1.3215411202603403E-2</v>
      </c>
      <c r="G15">
        <f t="shared" ref="G15" si="17">G14*F15</f>
        <v>-13.024682558120169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972.54302762817656</v>
      </c>
      <c r="H16">
        <f t="shared" ref="H16" si="19">H14+G15</f>
        <v>972.54302762817656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402.71</v>
      </c>
      <c r="F17" s="2">
        <f t="shared" ref="F17" si="20">IF(C17="Sell to Close",(SUM(E17-E16)/E16)*10,(SUM(E16-E17)/E17)*10)</f>
        <v>4.3645251396648051E-2</v>
      </c>
      <c r="G17">
        <f t="shared" ref="G17" si="21">G16*F17</f>
        <v>42.446884934888999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1014.9899125630656</v>
      </c>
      <c r="H18">
        <f t="shared" ref="H18" si="23">H16+G17</f>
        <v>1014.9899125630656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406.62</v>
      </c>
      <c r="F19" s="2">
        <f t="shared" ref="F19" si="24">IF(C19="Sell to Close",(SUM(E19-E18)/E18)*10,(SUM(E18-E19)/E19)*10)</f>
        <v>2.7125665811797761E-2</v>
      </c>
      <c r="G19">
        <f t="shared" ref="G19" si="25">G18*F19</f>
        <v>27.532277170531547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1042.5221897335971</v>
      </c>
      <c r="H20">
        <f t="shared" ref="H20" si="27">H18+G19</f>
        <v>1042.5221897335971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402.72</v>
      </c>
      <c r="F21" s="2">
        <f t="shared" ref="F21" si="28">IF(C21="Sell to Close",(SUM(E21-E20)/E20)*10,(SUM(E20-E21)/E21)*10)</f>
        <v>4.0971394517281906E-2</v>
      </c>
      <c r="G21">
        <f t="shared" ref="G21" si="29">G20*F21</f>
        <v>42.713587928595828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1085.235777662193</v>
      </c>
      <c r="H22">
        <f t="shared" ref="H22" si="31">H20+G21</f>
        <v>1085.235777662193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397.37</v>
      </c>
      <c r="F23" s="2">
        <f t="shared" ref="F23" si="32">IF(C23="Sell to Close",(SUM(E23-E22)/E22)*10,(SUM(E22-E23)/E23)*10)</f>
        <v>2.2397261997634102E-2</v>
      </c>
      <c r="G23">
        <f t="shared" ref="G23" si="33">G22*F23</f>
        <v>24.306310041506325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1109.5420877036993</v>
      </c>
      <c r="H24">
        <f t="shared" ref="H24" si="35">H22+G23</f>
        <v>1109.5420877036993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392.72</v>
      </c>
      <c r="F25" s="2">
        <f t="shared" ref="F25" si="36">IF(C25="Sell to Close",(SUM(E25-E24)/E24)*10,(SUM(E24-E25)/E25)*10)</f>
        <v>0.14997962925239322</v>
      </c>
      <c r="G25">
        <f t="shared" ref="G25" si="37">G24*F25</f>
        <v>166.40871095372719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1275.9507986574265</v>
      </c>
      <c r="H26">
        <f t="shared" ref="H26" si="39">H24+G25</f>
        <v>1275.9507986574265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389.58</v>
      </c>
      <c r="F27" s="2">
        <f t="shared" ref="F27" si="40">IF(C27="Sell to Close",(SUM(E27-E26)/E26)*10,(SUM(E26-E27)/E27)*10)</f>
        <v>1.9764874993583828E-2</v>
      </c>
      <c r="G27">
        <f t="shared" ref="G27" si="41">G26*F27</f>
        <v>25.219008033427482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1301.1698066908539</v>
      </c>
      <c r="H28">
        <f t="shared" ref="H28" si="43">H26+G27</f>
        <v>1301.1698066908539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387.67</v>
      </c>
      <c r="F29" s="2">
        <f t="shared" ref="F29" si="44">IF(C29="Sell to Close",(SUM(E29-E28)/E28)*10,(SUM(E28-E29)/E29)*10)</f>
        <v>7.2226378105082339E-3</v>
      </c>
      <c r="G29">
        <f t="shared" ref="G29" si="45">G28*F29</f>
        <v>9.3978782436970505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1310.5676849345509</v>
      </c>
      <c r="H30">
        <f t="shared" ref="H30" si="47">H28+G29</f>
        <v>1310.5676849345509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</v>
      </c>
      <c r="F31" s="2">
        <f t="shared" ref="F31" si="48">IF(C31="Sell to Close",(SUM(E31-E30)/E30)*10,(SUM(E30-E31)/E31)*10)</f>
        <v>3.5585366478072408E-2</v>
      </c>
      <c r="G31">
        <f t="shared" ref="G31" si="49">G30*F31</f>
        <v>46.637031362714929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1357.2047162972658</v>
      </c>
      <c r="H32">
        <f t="shared" ref="H32" si="51">H30+G31</f>
        <v>1357.2047162972658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385.03</v>
      </c>
      <c r="F33" s="2">
        <f t="shared" ref="F33" si="52">IF(C33="Sell to Close",(SUM(E33-E32)/E32)*10,(SUM(E32-E33)/E33)*10)</f>
        <v>-5.9735605017780784E-3</v>
      </c>
      <c r="G33">
        <f t="shared" ref="G33" si="53">G32*F33</f>
        <v>-8.1073444861002706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1349.0973718111654</v>
      </c>
      <c r="H34">
        <f t="shared" ref="H34" si="55">H32+G33</f>
        <v>1349.0973718111654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392.98</v>
      </c>
      <c r="F35" s="2">
        <f t="shared" ref="F35" si="56">IF(C35="Sell to Close",(SUM(E35-E34)/E34)*10,(SUM(E34-E35)/E35)*10)</f>
        <v>4.524424222284805E-2</v>
      </c>
      <c r="G35">
        <f t="shared" ref="G35" si="57">G34*F35</f>
        <v>61.038888272432068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1410.1362600835976</v>
      </c>
      <c r="H36">
        <f t="shared" ref="H36" si="59">H34+G35</f>
        <v>1410.1362600835976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389.98</v>
      </c>
      <c r="F37" s="2">
        <f t="shared" ref="F37" si="60">IF(C37="Sell to Close",(SUM(E37-E36)/E36)*10,(SUM(E36-E37)/E37)*10)</f>
        <v>1.5385404379712362E-3</v>
      </c>
      <c r="G37">
        <f t="shared" ref="G37" si="61">G36*F37</f>
        <v>2.1695516591881394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1412.3058117427856</v>
      </c>
      <c r="H38">
        <f t="shared" ref="H38" si="63">H36+G37</f>
        <v>1412.3058117427856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392.92</v>
      </c>
      <c r="F39" s="2">
        <f t="shared" ref="F39" si="64">IF(C39="Sell to Close",(SUM(E39-E38)/E38)*10,(SUM(E38-E39)/E39)*10)</f>
        <v>2.7050477211248973E-2</v>
      </c>
      <c r="G39">
        <f t="shared" ref="G39" si="65">G38*F39</f>
        <v>38.203546175862705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1450.5093579186484</v>
      </c>
      <c r="H40">
        <f t="shared" ref="H40" si="67">H38+G39</f>
        <v>1450.5093579186484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-18.963766936130909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399.7</v>
      </c>
      <c r="G42">
        <f t="shared" ref="G42" si="70">G40+G41</f>
        <v>1431.5455909825175</v>
      </c>
      <c r="H42">
        <f t="shared" ref="H42" si="71">H40+G41</f>
        <v>1431.5455909825175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399.06</v>
      </c>
      <c r="F43" s="2">
        <f t="shared" ref="F43" si="72">IF(C43="Sell to Close",(SUM(E43-E42)/E42)*10,(SUM(E42-E43)/E43)*10)</f>
        <v>-1.6012009006754726E-2</v>
      </c>
      <c r="G43">
        <f t="shared" ref="G43" si="73">G42*F43</f>
        <v>-22.921920896392088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398.29</v>
      </c>
      <c r="G44">
        <f t="shared" ref="G44" si="74">G42+G43</f>
        <v>1408.6236700861255</v>
      </c>
      <c r="H44">
        <f t="shared" ref="H44" si="75">H42+G43</f>
        <v>1408.6236700861255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398.16</v>
      </c>
      <c r="F45" s="2">
        <f t="shared" ref="F45" si="76">IF(C45="Sell to Close",(SUM(E45-E44)/E44)*10,(SUM(E44-E45)/E45)*10)</f>
        <v>3.2650190878037834E-3</v>
      </c>
      <c r="G45">
        <f t="shared" ref="G45" si="77">G44*F45</f>
        <v>4.5991831703634185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395.97</v>
      </c>
      <c r="G46">
        <f t="shared" ref="G46" si="78">G44+G45</f>
        <v>1413.2228532564889</v>
      </c>
      <c r="H46">
        <f t="shared" ref="H46" si="79">H44+G45</f>
        <v>1413.2228532564889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398.3</v>
      </c>
      <c r="F47" s="2">
        <f t="shared" ref="F47" si="80">IF(C47="Sell to Close",(SUM(E47-E46)/E46)*10,(SUM(E46-E47)/E47)*10)</f>
        <v>5.8842841629415957E-2</v>
      </c>
      <c r="G47">
        <f t="shared" ref="G47" si="81">G46*F47</f>
        <v>83.15804854124292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394.87</v>
      </c>
      <c r="G48">
        <f t="shared" ref="G48" si="82">G46+G47</f>
        <v>1496.3809017977319</v>
      </c>
      <c r="H48">
        <f t="shared" ref="H48" si="83">H46+G47</f>
        <v>1496.3809017977319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394.33</v>
      </c>
      <c r="F49" s="2">
        <f t="shared" ref="F49" si="84">IF(C49="Sell to Close",(SUM(E49-E48)/E48)*10,(SUM(E48-E49)/E49)*10)</f>
        <v>1.3694114066898803E-2</v>
      </c>
      <c r="G49">
        <f t="shared" ref="G49" si="85">G48*F49</f>
        <v>20.491610756747036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393.57</v>
      </c>
      <c r="G50">
        <f t="shared" ref="G50" si="86">G48+G49</f>
        <v>1516.8725125544788</v>
      </c>
      <c r="H50">
        <f t="shared" ref="H50" si="87">H48+G49</f>
        <v>1516.8725125544788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393.18</v>
      </c>
      <c r="F51" s="2">
        <f t="shared" ref="F51" si="88">IF(C51="Sell to Close",(SUM(E51-E50)/E50)*10,(SUM(E50-E51)/E51)*10)</f>
        <v>-9.9092918667577894E-3</v>
      </c>
      <c r="G51">
        <f t="shared" ref="G51" si="89">G50*F51</f>
        <v>-15.031132451564551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</v>
      </c>
      <c r="G52">
        <f t="shared" ref="G52" si="90">G50+G51</f>
        <v>1501.8413801029142</v>
      </c>
      <c r="H52">
        <f t="shared" ref="H52" si="91">H50+G51</f>
        <v>1501.8413801029142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396.73</v>
      </c>
      <c r="F53" s="2">
        <f t="shared" ref="F53" si="92">IF(C53="Sell to Close",(SUM(E53-E52)/E52)*10,(SUM(E52-E53)/E53)*10)</f>
        <v>-1.5879817508128839E-2</v>
      </c>
      <c r="G53">
        <f t="shared" ref="G53" si="93">G52*F53</f>
        <v>-23.848967042190633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397.87</v>
      </c>
      <c r="G54">
        <f t="shared" ref="G54" si="94">G52+G53</f>
        <v>1477.9924130607235</v>
      </c>
      <c r="H54">
        <f t="shared" ref="H54" si="95">H52+G53</f>
        <v>1477.9924130607235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397.54</v>
      </c>
      <c r="F55" s="2">
        <f t="shared" ref="F55" si="96">IF(C55="Sell to Close",(SUM(E55-E54)/E54)*10,(SUM(E54-E55)/E55)*10)</f>
        <v>-8.2941664362727544E-3</v>
      </c>
      <c r="G55">
        <f t="shared" ref="G55" si="97">G54*F55</f>
        <v>-12.25871506547403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</v>
      </c>
      <c r="G56">
        <f t="shared" ref="G56" si="98">G54+G55</f>
        <v>1465.7336979952495</v>
      </c>
      <c r="H56">
        <f t="shared" ref="H56" si="99">H54+G55</f>
        <v>1465.7336979952495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394.35</v>
      </c>
      <c r="F57" s="2">
        <f t="shared" ref="F57" si="100">IF(C57="Sell to Close",(SUM(E57-E56)/E56)*10,(SUM(E56-E57)/E57)*10)</f>
        <v>3.1697730442500315E-2</v>
      </c>
      <c r="G57">
        <f t="shared" ref="G57" si="101">G56*F57</f>
        <v>46.460431659542579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ref="G58" si="102">G56+G57</f>
        <v>1512.1941296547921</v>
      </c>
      <c r="H58">
        <f t="shared" ref="H58" si="103">H56+G57</f>
        <v>1512.1941296547921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399.54</v>
      </c>
      <c r="F59" s="2">
        <f t="shared" ref="F59" si="104">IF(C59="Sell to Close",(SUM(E59-E58)/E58)*10,(SUM(E58-E59)/E59)*10)</f>
        <v>2.5029409556348082E-4</v>
      </c>
      <c r="G59">
        <f t="shared" ref="G59" si="105">G58*F59</f>
        <v>0.3784932619983512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405.46</v>
      </c>
      <c r="G60">
        <f t="shared" ref="G60" si="106">G58+G59</f>
        <v>1512.5726229167904</v>
      </c>
      <c r="H60">
        <f t="shared" ref="H60" si="107">H58+G59</f>
        <v>1512.5726229167904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407.09</v>
      </c>
      <c r="F61" s="2">
        <f t="shared" ref="F61" si="108">IF(C61="Sell to Close",(SUM(E61-E60)/E60)*10,(SUM(E60-E61)/E61)*10)</f>
        <v>4.0201252897942963E-2</v>
      </c>
      <c r="G61">
        <f t="shared" ref="G61" si="109">G60*F61</f>
        <v>60.807314540382805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409.23</v>
      </c>
      <c r="G62">
        <f t="shared" ref="G62" si="110">G60+G61</f>
        <v>1573.3799374571731</v>
      </c>
      <c r="H62">
        <f t="shared" ref="H62" si="111">H60+G61</f>
        <v>1573.3799374571731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410.44</v>
      </c>
      <c r="F63" s="2">
        <f t="shared" ref="F63" si="112">IF(C63="Sell to Close",(SUM(E63-E62)/E62)*10,(SUM(E62-E63)/E63)*10)</f>
        <v>2.956772475136181E-2</v>
      </c>
      <c r="G63">
        <f t="shared" ref="G63" si="113">G62*F63</f>
        <v>46.521264920048552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409.94</v>
      </c>
      <c r="G64">
        <f t="shared" ref="G64" si="114">G62+G63</f>
        <v>1619.9012023772216</v>
      </c>
      <c r="H64">
        <f t="shared" ref="H64" si="115">H62+G63</f>
        <v>1619.9012023772216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408.14</v>
      </c>
      <c r="F65" s="2">
        <f t="shared" ref="F65" si="116">IF(C65="Sell to Close",(SUM(E65-E64)/E64)*10,(SUM(E64-E65)/E65)*10)</f>
        <v>4.4102513843289344E-2</v>
      </c>
      <c r="G65">
        <f t="shared" ref="G65" si="117">G64*F65</f>
        <v>71.441715202602467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407.85</v>
      </c>
      <c r="G66">
        <f t="shared" ref="G66" si="118">G64+G65</f>
        <v>1691.342917579824</v>
      </c>
      <c r="H66">
        <f t="shared" ref="H66" si="119">H64+G65</f>
        <v>1691.342917579824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407</v>
      </c>
      <c r="F67" s="2">
        <f t="shared" ref="F67" si="120">IF(C67="Sell to Close",(SUM(E67-E66)/E66)*10,(SUM(E66-E67)/E67)*10)</f>
        <v>2.0884520884521442E-2</v>
      </c>
      <c r="G67">
        <f t="shared" ref="G67" si="121">G66*F67</f>
        <v>35.322886485083259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406.52</v>
      </c>
      <c r="G68">
        <f t="shared" ref="G68" si="122">G66+G67</f>
        <v>1726.6658040649072</v>
      </c>
      <c r="H68">
        <f t="shared" ref="H68" si="123">H66+G67</f>
        <v>1726.6658040649072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406.49</v>
      </c>
      <c r="F69" s="2">
        <f t="shared" ref="F69" si="124">IF(C69="Sell to Close",(SUM(E69-E68)/E68)*10,(SUM(E68-E69)/E69)*10)</f>
        <v>7.3802553568286342E-4</v>
      </c>
      <c r="G69">
        <f t="shared" ref="G69" si="125">G68*F69</f>
        <v>1.2743234549902853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407.31</v>
      </c>
      <c r="G70">
        <f t="shared" ref="G70" si="126">G68+G69</f>
        <v>1727.9401275198975</v>
      </c>
      <c r="H70">
        <f t="shared" ref="H70" si="127">H68+G69</f>
        <v>1727.9401275198975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408.6</v>
      </c>
      <c r="F71" s="2">
        <f t="shared" ref="F71" si="128">IF(C71="Sell to Close",(SUM(E71-E70)/E70)*10,(SUM(E70-E71)/E71)*10)</f>
        <v>3.1671208661707806E-2</v>
      </c>
      <c r="G71">
        <f t="shared" ref="G71" si="129">G70*F71</f>
        <v>54.725952333620668</v>
      </c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394.36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3.8050785114541515E-3</v>
      </c>
      <c r="G3">
        <f>G2*F3</f>
        <v>3.8050785114541514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1003.8050785114541</v>
      </c>
      <c r="I4" s="2">
        <f>AVERAGE('SPY stochcls rsi14'!F:F)</f>
        <v>2.3952260897762093E-2</v>
      </c>
      <c r="J4" s="2">
        <f>MAX('SPY stochcls rsi14'!F:F)</f>
        <v>0.1036282687682312</v>
      </c>
      <c r="K4" s="2">
        <f>MIN('SPY stochcls rsi14'!F:F)</f>
        <v>-3.3095015536972999E-2</v>
      </c>
      <c r="L4" s="2">
        <f>SUMIF('SPY stochcls rsi14'!F:F,"&gt;0")/COUNTIF('SPY stochcls rsi14'!F:F,"&gt;0")</f>
        <v>3.4650514382001216E-2</v>
      </c>
      <c r="M4" s="2">
        <f>SUMIF('SPY stochcls rsi14'!F:F,"&lt;0")/COUNTIF('SPY stochcls rsi14'!F:F,"&lt;0")</f>
        <v>-1.2154344611544923E-2</v>
      </c>
      <c r="N4">
        <f>COUNTIF('SPY stochcls rsi14'!F:F,"&gt;0")</f>
        <v>27</v>
      </c>
      <c r="O4">
        <f>COUNTIF('SPY stochcls rsi14'!F:F,"&lt;0")</f>
        <v>8</v>
      </c>
      <c r="P4">
        <f>N4+O4</f>
        <v>35</v>
      </c>
      <c r="Q4" s="2">
        <f>N4/P4</f>
        <v>0.77142857142857146</v>
      </c>
      <c r="R4" s="3">
        <f>L4/ABS(M4)</f>
        <v>2.8508747686064524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8.8192328106793134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1012.6243113221334</v>
      </c>
      <c r="H6">
        <f>H4+G5</f>
        <v>1012.6243113221334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23.958390451618502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397.41</v>
      </c>
      <c r="G8">
        <f t="shared" ref="G8" si="2">G6+G7</f>
        <v>1036.582701773752</v>
      </c>
      <c r="H8">
        <f t="shared" ref="H8" si="3">H6+G7</f>
        <v>1036.582701773752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397.79</v>
      </c>
      <c r="F9" s="2">
        <f t="shared" ref="F9" si="4">IF(C9="Sell to Close",(SUM(E9-E8)/E8)*10,(SUM(E8-E9)/E9)*10)</f>
        <v>-9.5527791045525393E-3</v>
      </c>
      <c r="G9">
        <f t="shared" ref="G9" si="5">G8*F9</f>
        <v>-9.9022455736449135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1026.6804562001071</v>
      </c>
      <c r="H10">
        <f t="shared" ref="H10" si="7">H8+G9</f>
        <v>1026.6804562001071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398.38</v>
      </c>
      <c r="F11" s="2">
        <f t="shared" ref="F11" si="8">IF(C11="Sell to Close",(SUM(E11-E10)/E10)*10,(SUM(E10-E11)/E11)*10)</f>
        <v>2.761945413915526E-3</v>
      </c>
      <c r="G11">
        <f t="shared" ref="G11" si="9">G10*F11</f>
        <v>2.8356353775585856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1029.5160915776657</v>
      </c>
      <c r="H12">
        <f t="shared" ref="H12" si="11">H10+G11</f>
        <v>1029.5160915776657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395.83</v>
      </c>
      <c r="F13" s="2">
        <f t="shared" ref="F13" si="12">IF(C13="Sell to Close",(SUM(E13-E12)/E12)*10,(SUM(E12-E13)/E13)*10)</f>
        <v>-3.3095015536972999E-2</v>
      </c>
      <c r="G13">
        <f t="shared" ref="G13" si="13">G12*F13</f>
        <v>-34.071851046326564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995.44424053133923</v>
      </c>
      <c r="H14">
        <f t="shared" ref="H14" si="15">H12+G13</f>
        <v>995.44424053133923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14.926097944329197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1010.3703384756684</v>
      </c>
      <c r="H16">
        <f t="shared" ref="H16" si="19">H14+G15</f>
        <v>1010.3703384756684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49.893587145397092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1060.2639256210655</v>
      </c>
      <c r="H18">
        <f t="shared" ref="H18" si="23">H16+G17</f>
        <v>1060.2639256210655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0.52291572579557843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1060.7868413468611</v>
      </c>
      <c r="H20">
        <f t="shared" ref="H20" si="27">H18+G19</f>
        <v>1060.7868413468611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400.3</v>
      </c>
      <c r="F21" s="2">
        <f t="shared" ref="F21" si="28">IF(C21="Sell to Close",(SUM(E21-E20)/E20)*10,(SUM(E20-E21)/E21)*10)</f>
        <v>0.10167374469148122</v>
      </c>
      <c r="G21">
        <f t="shared" ref="G21" si="29">G20*F21</f>
        <v>107.85417047918355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1168.6410118260446</v>
      </c>
      <c r="H22">
        <f t="shared" ref="H22" si="31">H20+G21</f>
        <v>1168.6410118260446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36.499794838151878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1205.1408066641966</v>
      </c>
      <c r="H24">
        <f t="shared" ref="H24" si="35">H22+G23</f>
        <v>1205.1408066641966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394.75</v>
      </c>
      <c r="F25" s="2">
        <f t="shared" ref="F25" si="36">IF(C25="Sell to Close",(SUM(E25-E24)/E24)*10,(SUM(E24-E25)/E25)*10)</f>
        <v>9.7783407219759685E-2</v>
      </c>
      <c r="G25">
        <f t="shared" ref="G25" si="37">G24*F25</f>
        <v>117.84277425519481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1322.9835809193914</v>
      </c>
      <c r="H26">
        <f t="shared" ref="H26" si="39">H24+G25</f>
        <v>1322.9835809193914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390.48</v>
      </c>
      <c r="F27" s="2">
        <f t="shared" ref="F27" si="40">IF(C27="Sell to Close",(SUM(E27-E26)/E26)*10,(SUM(E26-E27)/E27)*10)</f>
        <v>-3.3292358123334217E-3</v>
      </c>
      <c r="G27">
        <f t="shared" ref="G27" si="41">G26*F27</f>
        <v>-4.4045243167259489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1318.5790566026656</v>
      </c>
      <c r="H28">
        <f t="shared" ref="H28" si="43">H26+G27</f>
        <v>1318.5790566026656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60.092160325763984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1378.6712169284297</v>
      </c>
      <c r="H30">
        <f t="shared" ref="H30" si="47">H28+G29</f>
        <v>1378.6712169284297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5.8114231586492454E-2</v>
      </c>
      <c r="G31">
        <f t="shared" ref="G31" si="49">G30*F31</f>
        <v>80.120418382210133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1458.7916353106398</v>
      </c>
      <c r="H32">
        <f t="shared" ref="H32" si="51">H30+G31</f>
        <v>1458.7916353106398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-1.137222905160185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1457.6544124054797</v>
      </c>
      <c r="H34">
        <f t="shared" ref="H34" si="55">H32+G33</f>
        <v>1457.6544124054797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83.462740824321656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1541.1171532298013</v>
      </c>
      <c r="H36">
        <f t="shared" ref="H36" si="59">H34+G35</f>
        <v>1541.1171532298013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20.177386803257061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1561.2945400330584</v>
      </c>
      <c r="H38">
        <f t="shared" ref="H38" si="63">H36+G37</f>
        <v>1561.2945400330584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3.1874537641662792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1564.4819937972247</v>
      </c>
      <c r="H40">
        <f t="shared" ref="H40" si="67">H38+G39</f>
        <v>1564.4819937972247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-20.453830059197674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399.7</v>
      </c>
      <c r="G42">
        <f t="shared" ref="G42:G70" si="70">G40+G41</f>
        <v>1544.0281637380272</v>
      </c>
      <c r="H42">
        <f t="shared" ref="H42" si="71">H40+G41</f>
        <v>1544.0281637380272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399.04</v>
      </c>
      <c r="F43" s="2">
        <f t="shared" ref="F43" si="72">IF(C43="Sell to Close",(SUM(E43-E42)/E42)*10,(SUM(E42-E43)/E43)*10)</f>
        <v>-1.6512384288215366E-2</v>
      </c>
      <c r="G43">
        <f t="shared" ref="G43" si="73">G42*F43</f>
        <v>-25.495586391469821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398.29</v>
      </c>
      <c r="G44">
        <f t="shared" ref="G44:G60" si="74">G42+G43</f>
        <v>1518.5325773465574</v>
      </c>
      <c r="H44">
        <f t="shared" ref="H44" si="75">H42+G43</f>
        <v>1518.5325773465574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397.81</v>
      </c>
      <c r="F45" s="2">
        <f t="shared" ref="F45" si="76">IF(C45="Sell to Close",(SUM(E45-E44)/E44)*10,(SUM(E44-E45)/E45)*10)</f>
        <v>1.2066061687740836E-2</v>
      </c>
      <c r="G45">
        <f t="shared" ref="G45" si="77">G44*F45</f>
        <v>18.322707753107643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395.97</v>
      </c>
      <c r="G46">
        <f t="shared" si="70"/>
        <v>1536.855285099665</v>
      </c>
      <c r="H46">
        <f t="shared" ref="H46" si="78">H44+G45</f>
        <v>1536.855285099665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398.43</v>
      </c>
      <c r="F47" s="2">
        <f t="shared" ref="F47" si="79">IF(C47="Sell to Close",(SUM(E47-E46)/E46)*10,(SUM(E46-E47)/E47)*10)</f>
        <v>6.2125918630198736E-2</v>
      </c>
      <c r="G47">
        <f t="shared" ref="G47" si="80">G46*F47</f>
        <v>95.478546388492674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394.87</v>
      </c>
      <c r="G48">
        <f t="shared" si="74"/>
        <v>1632.3338314881578</v>
      </c>
      <c r="H48">
        <f t="shared" ref="H48" si="81">H46+G47</f>
        <v>1632.3338314881578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82">IF(C49="Sell to Close",(SUM(E49-E48)/E48)*10,(SUM(E48-E49)/E49)*10)</f>
        <v>0.1036282687682312</v>
      </c>
      <c r="G49">
        <f t="shared" ref="G49" si="83">G48*F49</f>
        <v>169.15592900893142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393.57</v>
      </c>
      <c r="G50">
        <f t="shared" si="70"/>
        <v>1801.4897604970893</v>
      </c>
      <c r="H50">
        <f t="shared" ref="H50" si="84">H48+G49</f>
        <v>1801.4897604970893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393.68</v>
      </c>
      <c r="F51" s="2">
        <f t="shared" ref="F51" si="85">IF(C51="Sell to Close",(SUM(E51-E50)/E50)*10,(SUM(E50-E51)/E51)*10)</f>
        <v>2.7949284752398214E-3</v>
      </c>
      <c r="G51">
        <f t="shared" ref="G51" si="86">G50*F51</f>
        <v>5.0350350294662807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</v>
      </c>
      <c r="G52">
        <f t="shared" si="74"/>
        <v>1806.5247955265556</v>
      </c>
      <c r="H52">
        <f t="shared" ref="H52" si="87">H50+G51</f>
        <v>1806.5247955265556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396.44</v>
      </c>
      <c r="F53" s="2">
        <f t="shared" ref="F53" si="88">IF(C53="Sell to Close",(SUM(E53-E52)/E52)*10,(SUM(E52-E53)/E53)*10)</f>
        <v>-8.576329331045681E-3</v>
      </c>
      <c r="G53">
        <f t="shared" ref="G53" si="89">G52*F53</f>
        <v>-15.493351591135701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397.87</v>
      </c>
      <c r="G54">
        <f t="shared" si="70"/>
        <v>1791.0314439354199</v>
      </c>
      <c r="H54">
        <f t="shared" ref="H54" si="90">H52+G53</f>
        <v>1791.0314439354199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397.38</v>
      </c>
      <c r="F55" s="2">
        <f t="shared" ref="F55" si="91">IF(C55="Sell to Close",(SUM(E55-E54)/E54)*10,(SUM(E54-E55)/E55)*10)</f>
        <v>-1.2315580465981579E-2</v>
      </c>
      <c r="G55">
        <f t="shared" ref="G55" si="92">G54*F55</f>
        <v>-22.05759186488984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</v>
      </c>
      <c r="G56">
        <f t="shared" si="74"/>
        <v>1768.97385207053</v>
      </c>
      <c r="H56">
        <f t="shared" ref="H56" si="93">H54+G55</f>
        <v>1768.97385207053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394.2</v>
      </c>
      <c r="F57" s="2">
        <f t="shared" ref="F57" si="94">IF(C57="Sell to Close",(SUM(E57-E56)/E56)*10,(SUM(E56-E57)/E57)*10)</f>
        <v>3.5514967021817202E-2</v>
      </c>
      <c r="G57">
        <f t="shared" ref="G57" si="95">G56*F57</f>
        <v>62.825048018741818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si="70"/>
        <v>1831.7989000892719</v>
      </c>
      <c r="H58">
        <f t="shared" ref="H58" si="96">H56+G57</f>
        <v>1831.7989000892719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399.76</v>
      </c>
      <c r="F59" s="2">
        <f t="shared" ref="F59" si="97">IF(C59="Sell to Close",(SUM(E59-E58)/E58)*10,(SUM(E58-E59)/E59)*10)</f>
        <v>5.7567641979330269E-3</v>
      </c>
      <c r="G59">
        <f t="shared" ref="G59" si="98">G58*F59</f>
        <v>10.545234325847018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405.46</v>
      </c>
      <c r="G60">
        <f t="shared" si="74"/>
        <v>1842.344134415119</v>
      </c>
      <c r="H60">
        <f t="shared" ref="H60" si="99">H58+G59</f>
        <v>1842.344134415119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407.51</v>
      </c>
      <c r="F61" s="2">
        <f t="shared" ref="F61" si="100">IF(C61="Sell to Close",(SUM(E61-E60)/E60)*10,(SUM(E60-E61)/E61)*10)</f>
        <v>5.0559857939131148E-2</v>
      </c>
      <c r="G61">
        <f t="shared" ref="G61" si="101">G60*F61</f>
        <v>93.148657711019951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409.23</v>
      </c>
      <c r="G62">
        <f t="shared" si="70"/>
        <v>1935.492792126139</v>
      </c>
      <c r="H62">
        <f t="shared" ref="H62" si="102">H60+G61</f>
        <v>1935.492792126139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410.98</v>
      </c>
      <c r="F63" s="2">
        <f t="shared" ref="F63" si="103">IF(C63="Sell to Close",(SUM(E63-E62)/E62)*10,(SUM(E62-E63)/E63)*10)</f>
        <v>4.2763238276763677E-2</v>
      </c>
      <c r="G63">
        <f t="shared" ref="G63" si="104">G62*F63</f>
        <v>82.767939452648704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409.94</v>
      </c>
      <c r="G64">
        <f t="shared" si="70"/>
        <v>2018.2607315787877</v>
      </c>
      <c r="H64">
        <f t="shared" ref="H64" si="105">H62+G63</f>
        <v>2018.2607315787877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408.14</v>
      </c>
      <c r="F65" s="2">
        <f t="shared" ref="F65" si="106">IF(C65="Sell to Close",(SUM(E65-E64)/E64)*10,(SUM(E64-E65)/E65)*10)</f>
        <v>4.4102513843289344E-2</v>
      </c>
      <c r="G65">
        <f t="shared" ref="G65" si="107">G64*F65</f>
        <v>89.010371853820772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407.85</v>
      </c>
      <c r="G66">
        <f t="shared" si="70"/>
        <v>2107.2711034326085</v>
      </c>
      <c r="H66">
        <f t="shared" ref="H66" si="108">H64+G65</f>
        <v>2107.2711034326085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406.73</v>
      </c>
      <c r="F67" s="2">
        <f t="shared" ref="F67" si="109">IF(C67="Sell to Close",(SUM(E67-E66)/E66)*10,(SUM(E66-E67)/E67)*10)</f>
        <v>2.7536695104860828E-2</v>
      </c>
      <c r="G67">
        <f t="shared" ref="G67" si="110">G66*F67</f>
        <v>58.027281878507388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406.52</v>
      </c>
      <c r="G68">
        <f t="shared" si="70"/>
        <v>2165.2983853111159</v>
      </c>
      <c r="H68">
        <f t="shared" ref="H68" si="111">H66+G67</f>
        <v>2165.2983853111159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406.37</v>
      </c>
      <c r="F69" s="2">
        <f t="shared" ref="F69" si="112">IF(C69="Sell to Close",(SUM(E69-E68)/E68)*10,(SUM(E68-E69)/E69)*10)</f>
        <v>3.6912173634859186E-3</v>
      </c>
      <c r="G69">
        <f t="shared" ref="G69" si="113">G68*F69</f>
        <v>7.9925869969884138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407.31</v>
      </c>
      <c r="G70">
        <f t="shared" si="70"/>
        <v>2173.2909723081043</v>
      </c>
      <c r="H70">
        <f t="shared" ref="H70" si="114">H68+G69</f>
        <v>2173.2909723081043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408.71</v>
      </c>
      <c r="F71" s="2">
        <f t="shared" ref="F71" si="115">IF(C71="Sell to Close",(SUM(E71-E70)/E70)*10,(SUM(E70-E71)/E71)*10)</f>
        <v>3.4371854361542248E-2</v>
      </c>
      <c r="G71">
        <f t="shared" ref="G71" si="116">G70*F71</f>
        <v>74.700040785428712</v>
      </c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394.36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394.21</v>
      </c>
      <c r="F3" s="2">
        <f>IF(C3="Sell to Close",(SUM(E3-E2)/E2)*10,(SUM(E2-E3)/E3)*10)</f>
        <v>3.8050785114541515E-3</v>
      </c>
      <c r="G3">
        <f>G2*F3</f>
        <v>3.8050785114541514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1003.8050785114541</v>
      </c>
      <c r="I4" s="2">
        <f>AVERAGE('SPY strsi9 atrstop'!F:F)</f>
        <v>1.9130392979248293E-2</v>
      </c>
      <c r="J4" s="2">
        <f>MAX('SPY strsi9 atrstop'!F:F)</f>
        <v>0.1036282687682312</v>
      </c>
      <c r="K4" s="2">
        <f>MIN('SPY strsi9 atrstop'!F:F)</f>
        <v>-2.452653670130793E-2</v>
      </c>
      <c r="L4" s="2">
        <f>SUMIF('SPY strsi9 atrstop'!F:F,"&gt;0")/COUNTIF('SPY strsi9 atrstop'!F:F,"&gt;0")</f>
        <v>2.9628933530741516E-2</v>
      </c>
      <c r="M4" s="2">
        <f>SUMIF('SPY strsi9 atrstop'!F:F,"&lt;0")/COUNTIF('SPY strsi9 atrstop'!F:F,"&lt;0")</f>
        <v>-1.1198724169509924E-2</v>
      </c>
      <c r="N4">
        <f>COUNTIF('SPY strsi9 atrstop'!F:F,"&gt;0")</f>
        <v>26</v>
      </c>
      <c r="O4">
        <f>COUNTIF('SPY strsi9 atrstop'!F:F,"&lt;0")</f>
        <v>9</v>
      </c>
      <c r="P4">
        <f>N4+O4</f>
        <v>35</v>
      </c>
      <c r="Q4" s="2">
        <f>N4/P4</f>
        <v>0.74285714285714288</v>
      </c>
      <c r="R4" s="3">
        <f>L4/ABS(M4)</f>
        <v>2.6457418793660787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398.58</v>
      </c>
      <c r="F5" s="2">
        <f>IF(C5="Sell to Close",(SUM(E5-E4)/E4)*10,(SUM(E4-E5)/E5)*10)</f>
        <v>5.2714812862409205E-3</v>
      </c>
      <c r="G5">
        <f>H4*F5</f>
        <v>5.2915396864067281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1009.0966181978608</v>
      </c>
      <c r="H6">
        <f>H4+G5</f>
        <v>1009.0966181978608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23.874926280039944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397.41</v>
      </c>
      <c r="G8">
        <f t="shared" ref="G8" si="2">G6+G7</f>
        <v>1032.9715444779008</v>
      </c>
      <c r="H8">
        <f t="shared" ref="H8" si="3">H6+G7</f>
        <v>1032.9715444779008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397.65</v>
      </c>
      <c r="F9" s="2">
        <f t="shared" ref="F9" si="4">IF(C9="Sell to Close",(SUM(E9-E8)/E8)*10,(SUM(E8-E9)/E9)*10)</f>
        <v>-6.0354583176147943E-3</v>
      </c>
      <c r="G9">
        <f t="shared" ref="G9" si="5">G8*F9</f>
        <v>-6.2344566999785469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1026.7370877779222</v>
      </c>
      <c r="H10">
        <f t="shared" ref="H10" si="7">H8+G9</f>
        <v>1026.7370877779222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398.96</v>
      </c>
      <c r="F11" s="2">
        <f t="shared" ref="F11" si="8">IF(C11="Sell to Close",(SUM(E11-E10)/E10)*10,(SUM(E10-E11)/E11)*10)</f>
        <v>1.7324930323649731E-2</v>
      </c>
      <c r="G11">
        <f t="shared" ref="G11" si="9">G10*F11</f>
        <v>17.788148506459539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1044.5252362843817</v>
      </c>
      <c r="H12">
        <f t="shared" ref="H12" si="11">H10+G11</f>
        <v>1044.5252362843817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-25.618586543171226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1018.9066497412105</v>
      </c>
      <c r="H14">
        <f t="shared" ref="H14" si="15">H12+G13</f>
        <v>1018.9066497412105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392.96</v>
      </c>
      <c r="F15" s="2">
        <f t="shared" ref="F15" si="16">IF(C15="Sell to Close",(SUM(E15-E14)/E14)*10,(SUM(E14-E15)/E15)*10)</f>
        <v>-1.3215411202603403E-2</v>
      </c>
      <c r="G15">
        <f t="shared" ref="G15" si="17">G14*F15</f>
        <v>-13.465270353397093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1005.4413793878134</v>
      </c>
      <c r="H16">
        <f t="shared" ref="H16" si="19">H14+G15</f>
        <v>1005.4413793878134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49.650187828907839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1055.0915672167212</v>
      </c>
      <c r="H18">
        <f t="shared" ref="H18" si="23">H16+G17</f>
        <v>1055.0915672167212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0.52036475005857197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1055.6119319667798</v>
      </c>
      <c r="H20">
        <f t="shared" ref="H20" si="27">H18+G19</f>
        <v>1055.6119319667798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402.72</v>
      </c>
      <c r="F21" s="2">
        <f t="shared" ref="F21" si="28">IF(C21="Sell to Close",(SUM(E21-E20)/E20)*10,(SUM(E20-E21)/E21)*10)</f>
        <v>4.0971394517281906E-2</v>
      </c>
      <c r="G21">
        <f t="shared" ref="G21" si="29">G20*F21</f>
        <v>43.249892921761081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1098.8618248885409</v>
      </c>
      <c r="H22">
        <f t="shared" ref="H22" si="31">H20+G21</f>
        <v>1098.8618248885409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397.02</v>
      </c>
      <c r="F23" s="2">
        <f t="shared" ref="F23" si="32">IF(C23="Sell to Close",(SUM(E23-E22)/E22)*10,(SUM(E22-E23)/E23)*10)</f>
        <v>3.1232683492015745E-2</v>
      </c>
      <c r="G23">
        <f t="shared" ref="G23" si="33">G22*F23</f>
        <v>34.32040357820263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1133.1822284667435</v>
      </c>
      <c r="H24">
        <f t="shared" ref="H24" si="35">H22+G23</f>
        <v>1133.1822284667435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-11.64364477147333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1121.5385836952701</v>
      </c>
      <c r="H26">
        <f t="shared" ref="H26" si="39">H24+G25</f>
        <v>1121.5385836952701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389.58</v>
      </c>
      <c r="F27" s="2">
        <f t="shared" ref="F27" si="40">IF(C27="Sell to Close",(SUM(E27-E26)/E26)*10,(SUM(E26-E27)/E27)*10)</f>
        <v>1.9764874993583828E-2</v>
      </c>
      <c r="G27">
        <f t="shared" ref="G27" si="41">G26*F27</f>
        <v>22.167069907218067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1143.7056536024882</v>
      </c>
      <c r="H28">
        <f t="shared" ref="H28" si="43">H26+G27</f>
        <v>1143.7056536024882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52.122580862797292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1195.8282344652855</v>
      </c>
      <c r="H30">
        <f t="shared" ref="H30" si="47">H28+G29</f>
        <v>1195.8282344652855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13.776470277498397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1209.604704742784</v>
      </c>
      <c r="H32">
        <f t="shared" ref="H32" si="51">H30+G31</f>
        <v>1209.604704742784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-0.94296549495233006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1208.6617392478315</v>
      </c>
      <c r="H34">
        <f t="shared" ref="H34" si="55">H32+G33</f>
        <v>1208.6617392478315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69.205856085354512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1277.867595333186</v>
      </c>
      <c r="H36">
        <f t="shared" ref="H36" si="59">H34+G35</f>
        <v>1277.867595333186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16.730738932045952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1294.5983342652321</v>
      </c>
      <c r="H38">
        <f t="shared" ref="H38" si="63">H36+G37</f>
        <v>1294.5983342652321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2.6429813387739998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1297.2413156040061</v>
      </c>
      <c r="H40">
        <f t="shared" ref="H40" si="67">H38+G39</f>
        <v>1297.2413156040061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397.22</v>
      </c>
      <c r="F41" s="2">
        <f t="shared" ref="F41" si="68">IF(C41="Sell to Close",(SUM(E41-E40)/E40)*10,(SUM(E40-E41)/E41)*10)</f>
        <v>-1.3073867350530038E-2</v>
      </c>
      <c r="G41">
        <f t="shared" ref="G41" si="69">G40*F41</f>
        <v>-16.959960881833847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399.7</v>
      </c>
      <c r="G42">
        <f t="shared" ref="G42:G70" si="70">G40+G41</f>
        <v>1280.2813547221722</v>
      </c>
      <c r="H42">
        <f t="shared" ref="H42" si="71">H40+G41</f>
        <v>1280.2813547221722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399.06</v>
      </c>
      <c r="F43" s="2">
        <f t="shared" ref="F43" si="72">IF(C43="Sell to Close",(SUM(E43-E42)/E42)*10,(SUM(E42-E43)/E43)*10)</f>
        <v>-1.6012009006754726E-2</v>
      </c>
      <c r="G43">
        <f t="shared" ref="G43" si="73">G42*F43</f>
        <v>-20.499876582991565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398.29</v>
      </c>
      <c r="G44">
        <f t="shared" ref="G44:G60" si="74">G42+G43</f>
        <v>1259.7814781391805</v>
      </c>
      <c r="H44">
        <f t="shared" ref="H44" si="75">H42+G43</f>
        <v>1259.7814781391805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397.56</v>
      </c>
      <c r="F45" s="2">
        <f t="shared" ref="F45" si="76">IF(C45="Sell to Close",(SUM(E45-E44)/E44)*10,(SUM(E44-E45)/E45)*10)</f>
        <v>1.8362008250327452E-2</v>
      </c>
      <c r="G45">
        <f t="shared" ref="G45" si="77">G44*F45</f>
        <v>23.132117895201347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395.97</v>
      </c>
      <c r="G46">
        <f t="shared" si="70"/>
        <v>1282.913596034382</v>
      </c>
      <c r="H46">
        <f t="shared" ref="H46" si="78">H44+G45</f>
        <v>1282.913596034382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398.84</v>
      </c>
      <c r="F47" s="2">
        <f t="shared" ref="F47" si="79">IF(C47="Sell to Close",(SUM(E47-E46)/E46)*10,(SUM(E46-E47)/E47)*10)</f>
        <v>7.2480238401897809E-2</v>
      </c>
      <c r="G47">
        <f t="shared" ref="G47" si="80">G46*F47</f>
        <v>92.985883289608026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394.87</v>
      </c>
      <c r="G48">
        <f t="shared" si="74"/>
        <v>1375.8994793239899</v>
      </c>
      <c r="H48">
        <f t="shared" ref="H48" si="81">H46+G47</f>
        <v>1375.8994793239899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82">IF(C49="Sell to Close",(SUM(E49-E48)/E48)*10,(SUM(E48-E49)/E49)*10)</f>
        <v>0.1036282687682312</v>
      </c>
      <c r="G49">
        <f t="shared" ref="G49" si="83">G48*F49</f>
        <v>142.58208104145578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393.57</v>
      </c>
      <c r="G50">
        <f t="shared" si="70"/>
        <v>1518.4815603654456</v>
      </c>
      <c r="H50">
        <f t="shared" ref="H50" si="84">H48+G49</f>
        <v>1518.4815603654456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393.68</v>
      </c>
      <c r="F51" s="2">
        <f t="shared" ref="F51" si="85">IF(C51="Sell to Close",(SUM(E51-E50)/E50)*10,(SUM(E50-E51)/E51)*10)</f>
        <v>2.7949284752398214E-3</v>
      </c>
      <c r="G51">
        <f t="shared" ref="G51" si="86">G50*F51</f>
        <v>4.2440473521919797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</v>
      </c>
      <c r="G52">
        <f t="shared" si="74"/>
        <v>1522.7256077176376</v>
      </c>
      <c r="H52">
        <f t="shared" ref="H52" si="87">H50+G51</f>
        <v>1522.7256077176376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396.44</v>
      </c>
      <c r="F53" s="2">
        <f t="shared" ref="F53" si="88">IF(C53="Sell to Close",(SUM(E53-E52)/E52)*10,(SUM(E52-E53)/E53)*10)</f>
        <v>-8.576329331045681E-3</v>
      </c>
      <c r="G53">
        <f t="shared" ref="G53" si="89">G52*F53</f>
        <v>-13.059396292603134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397.87</v>
      </c>
      <c r="G54">
        <f t="shared" si="70"/>
        <v>1509.6662114250344</v>
      </c>
      <c r="H54">
        <f t="shared" ref="H54" si="90">H52+G53</f>
        <v>1509.6662114250344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397.54</v>
      </c>
      <c r="F55" s="2">
        <f t="shared" ref="F55" si="91">IF(C55="Sell to Close",(SUM(E55-E54)/E54)*10,(SUM(E54-E55)/E55)*10)</f>
        <v>-8.2941664362727544E-3</v>
      </c>
      <c r="G55">
        <f t="shared" ref="G55" si="92">G54*F55</f>
        <v>-12.521422820776568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</v>
      </c>
      <c r="G56">
        <f t="shared" si="74"/>
        <v>1497.1447886042579</v>
      </c>
      <c r="H56">
        <f t="shared" ref="H56" si="93">H54+G55</f>
        <v>1497.1447886042579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394.35</v>
      </c>
      <c r="F57" s="2">
        <f t="shared" ref="F57" si="94">IF(C57="Sell to Close",(SUM(E57-E56)/E56)*10,(SUM(E56-E57)/E57)*10)</f>
        <v>3.1697730442500315E-2</v>
      </c>
      <c r="G57">
        <f t="shared" ref="G57" si="95">G56*F57</f>
        <v>47.456091942571881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si="70"/>
        <v>1544.6008805468298</v>
      </c>
      <c r="H58">
        <f t="shared" ref="H58" si="96">H56+G57</f>
        <v>1544.6008805468298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399.54</v>
      </c>
      <c r="F59" s="2">
        <f t="shared" ref="F59" si="97">IF(C59="Sell to Close",(SUM(E59-E58)/E58)*10,(SUM(E58-E59)/E59)*10)</f>
        <v>2.5029409556348082E-4</v>
      </c>
      <c r="G59">
        <f t="shared" ref="G59" si="98">G58*F59</f>
        <v>0.38660448040302486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405.46</v>
      </c>
      <c r="G60">
        <f t="shared" si="74"/>
        <v>1544.9874850272329</v>
      </c>
      <c r="H60">
        <f t="shared" ref="H60" si="99">H58+G59</f>
        <v>1544.9874850272329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407.51</v>
      </c>
      <c r="F61" s="2">
        <f t="shared" ref="F61" si="100">IF(C61="Sell to Close",(SUM(E61-E60)/E60)*10,(SUM(E60-E61)/E61)*10)</f>
        <v>5.0559857939131148E-2</v>
      </c>
      <c r="G61">
        <f t="shared" ref="G61" si="101">G60*F61</f>
        <v>78.114347760712405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409.23</v>
      </c>
      <c r="G62">
        <f t="shared" si="70"/>
        <v>1623.1018327879453</v>
      </c>
      <c r="H62">
        <f t="shared" ref="H62" si="102">H60+G61</f>
        <v>1623.1018327879453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410.98</v>
      </c>
      <c r="F63" s="2">
        <f t="shared" ref="F63" si="103">IF(C63="Sell to Close",(SUM(E63-E62)/E62)*10,(SUM(E62-E63)/E63)*10)</f>
        <v>4.2763238276763677E-2</v>
      </c>
      <c r="G63">
        <f t="shared" ref="G63" si="104">G62*F63</f>
        <v>69.409090422962734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409.94</v>
      </c>
      <c r="G64">
        <f t="shared" si="70"/>
        <v>1692.510923210908</v>
      </c>
      <c r="H64">
        <f t="shared" ref="H64" si="105">H62+G63</f>
        <v>1692.510923210908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408.14</v>
      </c>
      <c r="F65" s="2">
        <f t="shared" ref="F65" si="106">IF(C65="Sell to Close",(SUM(E65-E64)/E64)*10,(SUM(E64-E65)/E65)*10)</f>
        <v>4.4102513843289344E-2</v>
      </c>
      <c r="G65">
        <f t="shared" ref="G65" si="107">G64*F65</f>
        <v>74.643986420827503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407.85</v>
      </c>
      <c r="G66">
        <f t="shared" si="70"/>
        <v>1767.1549096317356</v>
      </c>
      <c r="H66">
        <f t="shared" ref="H66" si="108">H64+G65</f>
        <v>1767.1549096317356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407</v>
      </c>
      <c r="F67" s="2">
        <f t="shared" ref="F67" si="109">IF(C67="Sell to Close",(SUM(E67-E66)/E66)*10,(SUM(E66-E67)/E67)*10)</f>
        <v>2.0884520884521442E-2</v>
      </c>
      <c r="G67">
        <f t="shared" ref="G67" si="110">G66*F67</f>
        <v>36.906183616388581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406.52</v>
      </c>
      <c r="G68">
        <f t="shared" si="70"/>
        <v>1804.0610932481241</v>
      </c>
      <c r="H68">
        <f t="shared" ref="H68" si="111">H66+G67</f>
        <v>1804.0610932481241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405.85</v>
      </c>
      <c r="F69" s="2">
        <f t="shared" ref="F69" si="112">IF(C69="Sell to Close",(SUM(E69-E68)/E68)*10,(SUM(E68-E69)/E69)*10)</f>
        <v>1.6508562276702207E-2</v>
      </c>
      <c r="G69">
        <f t="shared" ref="G69" si="113">G68*F69</f>
        <v>29.782454908862125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407.31</v>
      </c>
      <c r="G70">
        <f t="shared" si="70"/>
        <v>1833.8435481569861</v>
      </c>
      <c r="H70">
        <f t="shared" ref="H70" si="114">H68+G69</f>
        <v>1833.8435481569861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409.14</v>
      </c>
      <c r="F71" s="2">
        <f t="shared" ref="F71" si="115">IF(C71="Sell to Close",(SUM(E71-E70)/E70)*10,(SUM(E70-E71)/E71)*10)</f>
        <v>4.4928923915444841E-2</v>
      </c>
      <c r="G71">
        <f t="shared" ref="G71" si="116">G70*F71</f>
        <v>82.392617247974641</v>
      </c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397.74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392.72</v>
      </c>
      <c r="F3" s="2">
        <f>IF(C3="Sell to Close",(SUM(E3-E2)/E2)*10,(SUM(E2-E3)/E3)*10)</f>
        <v>0.12782644123039269</v>
      </c>
      <c r="G3">
        <f>G2*F3</f>
        <v>127.82644123039269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5</v>
      </c>
      <c r="C4" t="s">
        <v>6</v>
      </c>
      <c r="D4">
        <v>-100</v>
      </c>
      <c r="E4" s="1">
        <v>388.67</v>
      </c>
      <c r="H4">
        <f>G2+G3</f>
        <v>1127.8264412303927</v>
      </c>
      <c r="I4" s="2">
        <f>AVERAGE('SPY mabias'!F:F)</f>
        <v>2.2333829691038559E-2</v>
      </c>
      <c r="J4" s="2">
        <f>MAX('SPY mabias'!F:F)</f>
        <v>0.12782644123039269</v>
      </c>
      <c r="K4" s="2">
        <f>MIN('SPY mabias'!F:F)</f>
        <v>-2.924501680305755E-2</v>
      </c>
      <c r="L4" s="2">
        <f>SUMIF('SPY mabias'!F:F,"&gt;0")/COUNTIF('SPY mabias'!F:F,"&gt;0")</f>
        <v>3.4717209856734897E-2</v>
      </c>
      <c r="M4" s="2">
        <f>SUMIF('SPY mabias'!F:F,"&lt;0")/COUNTIF('SPY mabias'!F:F,"&lt;0")</f>
        <v>-1.4816310806050458E-2</v>
      </c>
      <c r="N4">
        <f>COUNTIF('SPY mabias'!F:F,"&gt;0")</f>
        <v>15</v>
      </c>
      <c r="O4">
        <f>COUNTIF('SPY mabias'!F:F,"&lt;0")</f>
        <v>5</v>
      </c>
      <c r="P4">
        <f>N4+O4</f>
        <v>20</v>
      </c>
      <c r="Q4" s="2">
        <f>N4/P4</f>
        <v>0.75</v>
      </c>
      <c r="R4" s="3">
        <f>L4/ABS(M4)</f>
        <v>2.3431750528989723</v>
      </c>
    </row>
    <row r="5" spans="1:18" x14ac:dyDescent="0.25">
      <c r="A5">
        <v>4</v>
      </c>
      <c r="B5" t="s">
        <v>7</v>
      </c>
      <c r="C5" t="s">
        <v>8</v>
      </c>
      <c r="D5">
        <v>100</v>
      </c>
      <c r="E5" s="1">
        <v>389.81</v>
      </c>
      <c r="F5" s="2">
        <f>IF(C5="Sell to Close",(SUM(E5-E4)/E4)*10,(SUM(E4-E5)/E5)*10)</f>
        <v>-2.924501680305755E-2</v>
      </c>
      <c r="G5">
        <f>H4*F5</f>
        <v>-32.983303224715435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387.91</v>
      </c>
      <c r="G6">
        <f>H4+G5</f>
        <v>1094.8431380056772</v>
      </c>
      <c r="H6">
        <f>H4+G5</f>
        <v>1094.8431380056772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385.9</v>
      </c>
      <c r="F7" s="2">
        <f t="shared" ref="F7" si="0">IF(C7="Sell to Close",(SUM(E7-E6)/E6)*10,(SUM(E6-E7)/E7)*10)</f>
        <v>5.2086032650947085E-2</v>
      </c>
      <c r="G7">
        <f t="shared" ref="G7" si="1">G6*F7</f>
        <v>57.026035433829072</v>
      </c>
    </row>
    <row r="8" spans="1:18" x14ac:dyDescent="0.25">
      <c r="A8">
        <v>7</v>
      </c>
      <c r="B8" t="s">
        <v>1</v>
      </c>
      <c r="C8" t="s">
        <v>2</v>
      </c>
      <c r="D8">
        <v>100</v>
      </c>
      <c r="E8" s="1">
        <v>390.61</v>
      </c>
      <c r="G8">
        <f t="shared" ref="G8" si="2">G6+G7</f>
        <v>1151.8691734395063</v>
      </c>
      <c r="H8">
        <f t="shared" ref="H8" si="3">H6+G7</f>
        <v>1151.8691734395063</v>
      </c>
    </row>
    <row r="9" spans="1:18" x14ac:dyDescent="0.25">
      <c r="A9">
        <v>8</v>
      </c>
      <c r="B9" t="s">
        <v>3</v>
      </c>
      <c r="C9" t="s">
        <v>4</v>
      </c>
      <c r="D9">
        <v>-100</v>
      </c>
      <c r="E9" s="1">
        <v>392</v>
      </c>
      <c r="F9" s="2">
        <f t="shared" ref="F9" si="4">IF(C9="Sell to Close",(SUM(E9-E8)/E8)*10,(SUM(E8-E9)/E9)*10)</f>
        <v>3.5585366478072408E-2</v>
      </c>
      <c r="G9">
        <f t="shared" ref="G9" si="5">G8*F9</f>
        <v>40.989686671639184</v>
      </c>
    </row>
    <row r="10" spans="1:18" x14ac:dyDescent="0.25">
      <c r="A10">
        <v>9</v>
      </c>
      <c r="B10" t="s">
        <v>5</v>
      </c>
      <c r="C10" t="s">
        <v>6</v>
      </c>
      <c r="D10">
        <v>-100</v>
      </c>
      <c r="E10" s="1">
        <v>384.8</v>
      </c>
      <c r="G10">
        <f t="shared" ref="G10" si="6">G8+G9</f>
        <v>1192.8588601111455</v>
      </c>
      <c r="H10">
        <f t="shared" ref="H10" si="7">H8+G9</f>
        <v>1192.8588601111455</v>
      </c>
    </row>
    <row r="11" spans="1:18" x14ac:dyDescent="0.25">
      <c r="A11">
        <v>10</v>
      </c>
      <c r="B11" t="s">
        <v>7</v>
      </c>
      <c r="C11" t="s">
        <v>8</v>
      </c>
      <c r="D11">
        <v>100</v>
      </c>
      <c r="E11" s="1">
        <v>385.03</v>
      </c>
      <c r="F11" s="2">
        <f t="shared" ref="F11" si="8">IF(C11="Sell to Close",(SUM(E11-E10)/E10)*10,(SUM(E10-E11)/E11)*10)</f>
        <v>-5.9735605017780784E-3</v>
      </c>
      <c r="G11">
        <f t="shared" ref="G11" si="9">G10*F11</f>
        <v>-7.1256145709559613</v>
      </c>
    </row>
    <row r="12" spans="1:18" x14ac:dyDescent="0.25">
      <c r="A12">
        <v>11</v>
      </c>
      <c r="B12" t="s">
        <v>1</v>
      </c>
      <c r="C12" t="s">
        <v>2</v>
      </c>
      <c r="D12">
        <v>100</v>
      </c>
      <c r="E12" s="1">
        <v>391.21</v>
      </c>
      <c r="G12">
        <f t="shared" ref="G12" si="10">G10+G11</f>
        <v>1185.7332455401895</v>
      </c>
      <c r="H12">
        <f t="shared" ref="H12" si="11">H10+G11</f>
        <v>1185.7332455401895</v>
      </c>
    </row>
    <row r="13" spans="1:18" x14ac:dyDescent="0.25">
      <c r="A13">
        <v>12</v>
      </c>
      <c r="B13" t="s">
        <v>3</v>
      </c>
      <c r="C13" t="s">
        <v>4</v>
      </c>
      <c r="D13">
        <v>-100</v>
      </c>
      <c r="E13" s="1">
        <v>392.98</v>
      </c>
      <c r="F13" s="2">
        <f t="shared" ref="F13" si="12">IF(C13="Sell to Close",(SUM(E13-E12)/E12)*10,(SUM(E12-E13)/E13)*10)</f>
        <v>4.524424222284805E-2</v>
      </c>
      <c r="G13">
        <f t="shared" ref="G13" si="13">G12*F13</f>
        <v>53.647602172904094</v>
      </c>
    </row>
    <row r="14" spans="1:18" x14ac:dyDescent="0.25">
      <c r="A14">
        <v>13</v>
      </c>
      <c r="B14" t="s">
        <v>5</v>
      </c>
      <c r="C14" t="s">
        <v>6</v>
      </c>
      <c r="D14">
        <v>-100</v>
      </c>
      <c r="E14" s="1">
        <v>390.04</v>
      </c>
      <c r="G14">
        <f t="shared" ref="G14" si="14">G12+G13</f>
        <v>1239.3808477130935</v>
      </c>
      <c r="H14">
        <f t="shared" ref="H14" si="15">H12+G13</f>
        <v>1239.3808477130935</v>
      </c>
    </row>
    <row r="15" spans="1:18" x14ac:dyDescent="0.25">
      <c r="A15">
        <v>14</v>
      </c>
      <c r="B15" t="s">
        <v>7</v>
      </c>
      <c r="C15" t="s">
        <v>8</v>
      </c>
      <c r="D15">
        <v>100</v>
      </c>
      <c r="E15" s="1">
        <v>389.98</v>
      </c>
      <c r="F15" s="2">
        <f t="shared" ref="F15" si="16">IF(C15="Sell to Close",(SUM(E15-E14)/E14)*10,(SUM(E14-E15)/E15)*10)</f>
        <v>1.5385404379712362E-3</v>
      </c>
      <c r="G15">
        <f t="shared" ref="G15" si="17">G14*F15</f>
        <v>1.9068375522536649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391.86</v>
      </c>
      <c r="G16">
        <f t="shared" ref="G16" si="18">G14+G15</f>
        <v>1241.2876852653471</v>
      </c>
      <c r="H16">
        <f t="shared" ref="H16" si="19">H14+G15</f>
        <v>1241.2876852653471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392.92</v>
      </c>
      <c r="F17" s="2">
        <f t="shared" ref="F17" si="20">IF(C17="Sell to Close",(SUM(E17-E16)/E16)*10,(SUM(E16-E17)/E17)*10)</f>
        <v>2.7050477211248973E-2</v>
      </c>
      <c r="G17">
        <f t="shared" ref="G17" si="21">G16*F17</f>
        <v>33.577424242874258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397.74</v>
      </c>
      <c r="G18">
        <f t="shared" ref="G18" si="22">G16+G17</f>
        <v>1274.8651095082214</v>
      </c>
      <c r="H18">
        <f t="shared" ref="H18" si="23">H16+G17</f>
        <v>1274.8651095082214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397.22</v>
      </c>
      <c r="F19" s="2">
        <f t="shared" ref="F19" si="24">IF(C19="Sell to Close",(SUM(E19-E18)/E18)*10,(SUM(E18-E19)/E19)*10)</f>
        <v>-1.3073867350530038E-2</v>
      </c>
      <c r="G19">
        <f t="shared" ref="G19" si="25">G18*F19</f>
        <v>-16.667417331529439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395.97</v>
      </c>
      <c r="G20">
        <f t="shared" ref="G20" si="26">G18+G19</f>
        <v>1258.197692176692</v>
      </c>
      <c r="H20">
        <f t="shared" ref="H20" si="27">H18+G19</f>
        <v>1258.197692176692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398.3</v>
      </c>
      <c r="F21" s="2">
        <f t="shared" ref="F21" si="28">IF(C21="Sell to Close",(SUM(E21-E20)/E20)*10,(SUM(E20-E21)/E21)*10)</f>
        <v>5.8842841629415957E-2</v>
      </c>
      <c r="G21">
        <f t="shared" ref="G21" si="29">G20*F21</f>
        <v>74.035927539249741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393.57</v>
      </c>
      <c r="G22">
        <f t="shared" ref="G22" si="30">G20+G21</f>
        <v>1332.2336197159418</v>
      </c>
      <c r="H22">
        <f t="shared" ref="H22" si="31">H20+G21</f>
        <v>1332.2336197159418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393.18</v>
      </c>
      <c r="F23" s="2">
        <f t="shared" ref="F23" si="32">IF(C23="Sell to Close",(SUM(E23-E22)/E22)*10,(SUM(E22-E23)/E23)*10)</f>
        <v>-9.9092918667577894E-3</v>
      </c>
      <c r="G23">
        <f t="shared" ref="G23" si="33">G22*F23</f>
        <v>-13.201491772472473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396.1</v>
      </c>
      <c r="G24">
        <f t="shared" ref="G24" si="34">G22+G23</f>
        <v>1319.0321279434693</v>
      </c>
      <c r="H24">
        <f t="shared" ref="H24" si="35">H22+G23</f>
        <v>1319.0321279434693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396.73</v>
      </c>
      <c r="F25" s="2">
        <f t="shared" ref="F25" si="36">IF(C25="Sell to Close",(SUM(E25-E24)/E24)*10,(SUM(E24-E25)/E25)*10)</f>
        <v>-1.5879817508128839E-2</v>
      </c>
      <c r="G25">
        <f t="shared" ref="G25" si="37">G24*F25</f>
        <v>-20.94598947910114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395.6</v>
      </c>
      <c r="G26">
        <f t="shared" ref="G26" si="38">G24+G25</f>
        <v>1298.0861384643681</v>
      </c>
      <c r="H26">
        <f t="shared" ref="H26" si="39">H24+G25</f>
        <v>1298.0861384643681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394.35</v>
      </c>
      <c r="F27" s="2">
        <f t="shared" ref="F27" si="40">IF(C27="Sell to Close",(SUM(E27-E26)/E26)*10,(SUM(E26-E27)/E27)*10)</f>
        <v>3.1697730442500315E-2</v>
      </c>
      <c r="G27">
        <f t="shared" ref="G27" si="41">G26*F27</f>
        <v>41.146384508189676</v>
      </c>
    </row>
    <row r="28" spans="1:8" x14ac:dyDescent="0.25">
      <c r="A28">
        <v>27</v>
      </c>
      <c r="B28" t="s">
        <v>1</v>
      </c>
      <c r="C28" t="s">
        <v>2</v>
      </c>
      <c r="D28">
        <v>100</v>
      </c>
      <c r="E28" s="1">
        <v>399.53</v>
      </c>
      <c r="G28">
        <f t="shared" ref="G28" si="42">G26+G27</f>
        <v>1339.2325229725577</v>
      </c>
      <c r="H28">
        <f t="shared" ref="H28" si="43">H26+G27</f>
        <v>1339.2325229725577</v>
      </c>
    </row>
    <row r="29" spans="1:8" x14ac:dyDescent="0.25">
      <c r="A29">
        <v>28</v>
      </c>
      <c r="B29" t="s">
        <v>3</v>
      </c>
      <c r="C29" t="s">
        <v>4</v>
      </c>
      <c r="D29">
        <v>-100</v>
      </c>
      <c r="E29" s="1">
        <v>399.54</v>
      </c>
      <c r="F29" s="2">
        <f t="shared" ref="F29" si="44">IF(C29="Sell to Close",(SUM(E29-E28)/E28)*10,(SUM(E28-E29)/E29)*10)</f>
        <v>2.5029409556348082E-4</v>
      </c>
      <c r="G29">
        <f t="shared" ref="G29" si="45">G28*F29</f>
        <v>0.33520199308661486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405.46</v>
      </c>
      <c r="G30">
        <f t="shared" ref="G30" si="46">G28+G29</f>
        <v>1339.5677249656444</v>
      </c>
      <c r="H30">
        <f t="shared" ref="H30" si="47">H28+G29</f>
        <v>1339.5677249656444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407.09</v>
      </c>
      <c r="F31" s="2">
        <f t="shared" ref="F31" si="48">IF(C31="Sell to Close",(SUM(E31-E30)/E30)*10,(SUM(E30-E31)/E31)*10)</f>
        <v>4.0201252897942963E-2</v>
      </c>
      <c r="G31">
        <f t="shared" ref="G31" si="49">G30*F31</f>
        <v>53.852300885265976</v>
      </c>
    </row>
    <row r="32" spans="1:8" x14ac:dyDescent="0.25">
      <c r="A32">
        <v>31</v>
      </c>
      <c r="B32" t="s">
        <v>1</v>
      </c>
      <c r="C32" t="s">
        <v>2</v>
      </c>
      <c r="D32">
        <v>100</v>
      </c>
      <c r="E32" s="1">
        <v>409.23</v>
      </c>
      <c r="G32">
        <f t="shared" ref="G32" si="50">G30+G31</f>
        <v>1393.4200258509104</v>
      </c>
      <c r="H32">
        <f t="shared" ref="H32" si="51">H30+G31</f>
        <v>1393.4200258509104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410.44</v>
      </c>
      <c r="F33" s="2">
        <f t="shared" ref="F33" si="52">IF(C33="Sell to Close",(SUM(E33-E32)/E32)*10,(SUM(E32-E33)/E33)*10)</f>
        <v>2.956772475136181E-2</v>
      </c>
      <c r="G33">
        <f t="shared" ref="G33" si="53">G32*F33</f>
        <v>41.200259787395176</v>
      </c>
    </row>
    <row r="34" spans="1:8" x14ac:dyDescent="0.25">
      <c r="A34">
        <v>33</v>
      </c>
      <c r="B34" t="s">
        <v>5</v>
      </c>
      <c r="C34" t="s">
        <v>6</v>
      </c>
      <c r="D34">
        <v>-100</v>
      </c>
      <c r="E34" s="1">
        <v>409.94</v>
      </c>
      <c r="G34">
        <f t="shared" ref="G34" si="54">G32+G33</f>
        <v>1434.6202856383056</v>
      </c>
      <c r="H34">
        <f t="shared" ref="H34" si="55">H32+G33</f>
        <v>1434.6202856383056</v>
      </c>
    </row>
    <row r="35" spans="1:8" x14ac:dyDescent="0.25">
      <c r="A35">
        <v>34</v>
      </c>
      <c r="B35" t="s">
        <v>7</v>
      </c>
      <c r="C35" t="s">
        <v>8</v>
      </c>
      <c r="D35">
        <v>100</v>
      </c>
      <c r="E35" s="1">
        <v>408.14</v>
      </c>
      <c r="F35" s="2">
        <f t="shared" ref="F35" si="56">IF(C35="Sell to Close",(SUM(E35-E34)/E34)*10,(SUM(E34-E35)/E35)*10)</f>
        <v>4.4102513843289344E-2</v>
      </c>
      <c r="G35">
        <f t="shared" ref="G35" si="57">G34*F35</f>
        <v>63.270361007227088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407.85</v>
      </c>
      <c r="G36">
        <f t="shared" ref="G36" si="58">G34+G35</f>
        <v>1497.8906466455328</v>
      </c>
      <c r="H36">
        <f t="shared" ref="H36" si="59">H34+G35</f>
        <v>1497.8906466455328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407</v>
      </c>
      <c r="F37" s="2">
        <f t="shared" ref="F37" si="60">IF(C37="Sell to Close",(SUM(E37-E36)/E36)*10,(SUM(E36-E37)/E37)*10)</f>
        <v>2.0884520884521442E-2</v>
      </c>
      <c r="G37">
        <f t="shared" ref="G37" si="61">G36*F37</f>
        <v>31.282728492597958</v>
      </c>
    </row>
    <row r="38" spans="1:8" x14ac:dyDescent="0.25">
      <c r="A38">
        <v>37</v>
      </c>
      <c r="B38" t="s">
        <v>5</v>
      </c>
      <c r="C38" t="s">
        <v>6</v>
      </c>
      <c r="D38">
        <v>-100</v>
      </c>
      <c r="E38" s="1">
        <v>406.52</v>
      </c>
      <c r="G38">
        <f t="shared" ref="G38" si="62">G36+G37</f>
        <v>1529.1733751381307</v>
      </c>
      <c r="H38">
        <f t="shared" ref="H38" si="63">H36+G37</f>
        <v>1529.1733751381307</v>
      </c>
    </row>
    <row r="39" spans="1:8" x14ac:dyDescent="0.25">
      <c r="A39">
        <v>38</v>
      </c>
      <c r="B39" t="s">
        <v>7</v>
      </c>
      <c r="C39" t="s">
        <v>8</v>
      </c>
      <c r="D39">
        <v>100</v>
      </c>
      <c r="E39" s="1">
        <v>406.49</v>
      </c>
      <c r="F39" s="2">
        <f t="shared" ref="F39" si="64">IF(C39="Sell to Close",(SUM(E39-E38)/E38)*10,(SUM(E38-E39)/E39)*10)</f>
        <v>7.3802553568286342E-4</v>
      </c>
      <c r="G39">
        <f t="shared" ref="G39" si="65">G38*F39</f>
        <v>1.1285689993382912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408.39</v>
      </c>
      <c r="G40">
        <f t="shared" ref="G40" si="66">G38+G39</f>
        <v>1530.301944137469</v>
      </c>
      <c r="H40">
        <f t="shared" ref="H40" si="67">H38+G39</f>
        <v>1530.301944137469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408.6</v>
      </c>
      <c r="F41" s="2">
        <f t="shared" ref="F41" si="68">IF(C41="Sell to Close",(SUM(E41-E40)/E40)*10,(SUM(E40-E41)/E41)*10)</f>
        <v>5.1421435392648299E-3</v>
      </c>
      <c r="G41">
        <f t="shared" ref="G41" si="69">G40*F41</f>
        <v>7.8690322551708949</v>
      </c>
    </row>
    <row r="42" spans="1:8" x14ac:dyDescent="0.25">
      <c r="E42" s="1"/>
    </row>
    <row r="43" spans="1:8" x14ac:dyDescent="0.25">
      <c r="E43" s="1"/>
    </row>
    <row r="44" spans="1:8" x14ac:dyDescent="0.25">
      <c r="E44" s="1"/>
    </row>
    <row r="45" spans="1:8" x14ac:dyDescent="0.25">
      <c r="E45" s="1"/>
    </row>
    <row r="46" spans="1:8" x14ac:dyDescent="0.25">
      <c r="E46" s="1"/>
    </row>
    <row r="47" spans="1:8" x14ac:dyDescent="0.25">
      <c r="E47" s="1"/>
    </row>
    <row r="48" spans="1: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R3" sqref="R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400.85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397.16</v>
      </c>
      <c r="F3" s="2">
        <f>IF(C3="Sell to Close",(SUM(E3-E2)/E2)*10,(SUM(E2-E3)/E3)*10)</f>
        <v>9.2909658575888746E-2</v>
      </c>
      <c r="G3">
        <f>G2*F3</f>
        <v>92.909658575888741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1092.9096585758887</v>
      </c>
      <c r="I4" s="2">
        <f>AVERAGE('SPY 4.0 OR'!F:F)</f>
        <v>1.5365858729241242E-2</v>
      </c>
      <c r="J4" s="2">
        <f>MAX('SPY 4.0 OR'!F:F)</f>
        <v>0.14997962925239322</v>
      </c>
      <c r="K4" s="2">
        <f>MIN('SPY 4.0 OR'!F:F)</f>
        <v>-2.9652711464039978E-2</v>
      </c>
      <c r="L4" s="2">
        <f>SUMIF('SPY 4.0 OR'!F:F,"&gt;0")/COUNTIF('SPY 4.0 OR'!F:F,"&gt;0")</f>
        <v>2.9865420921114497E-2</v>
      </c>
      <c r="M4" s="2">
        <f>SUMIF('SPY 4.0 OR'!F:F,"&lt;0")/COUNTIF('SPY 4.0 OR'!F:F,"&lt;0")</f>
        <v>-1.626954968939133E-2</v>
      </c>
      <c r="N4">
        <f>COUNTIF('SPY 4.0 OR'!F:F,"&gt;0")</f>
        <v>24</v>
      </c>
      <c r="O4">
        <f>COUNTIF('SPY 4.0 OR'!F:F,"&lt;0")</f>
        <v>11</v>
      </c>
      <c r="P4">
        <f>N4+O4</f>
        <v>35</v>
      </c>
      <c r="Q4" s="2">
        <f>N4/P4</f>
        <v>0.68571428571428572</v>
      </c>
      <c r="R4" s="3">
        <f>L4/ABS(M4)</f>
        <v>1.8356636471990646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400.78</v>
      </c>
      <c r="F5" s="2">
        <f>IF(C5="Sell to Close",(SUM(E5-E4)/E4)*10,(SUM(E4-E5)/E5)*10)</f>
        <v>6.049652333257946E-2</v>
      </c>
      <c r="G5">
        <f>H4*F5</f>
        <v>66.117234660437703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394.35</v>
      </c>
      <c r="G6">
        <f>H4+G5</f>
        <v>1159.0268932363265</v>
      </c>
      <c r="H6">
        <f>H4+G5</f>
        <v>1159.0268932363265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394.95</v>
      </c>
      <c r="F7" s="2">
        <f t="shared" ref="F7" si="0">IF(C7="Sell to Close",(SUM(E7-E6)/E6)*10,(SUM(E6-E7)/E7)*10)</f>
        <v>-1.5191796429926976E-2</v>
      </c>
      <c r="G7">
        <f t="shared" ref="G7" si="1">G6*F7</f>
        <v>-17.607700618856981</v>
      </c>
    </row>
    <row r="8" spans="1:18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  <c r="G8">
        <f t="shared" ref="G8" si="2">G6+G7</f>
        <v>1141.4191926174694</v>
      </c>
      <c r="H8">
        <f t="shared" ref="H8" si="3">H6+G7</f>
        <v>1141.4191926174694</v>
      </c>
    </row>
    <row r="9" spans="1:18" x14ac:dyDescent="0.25">
      <c r="A9">
        <v>8</v>
      </c>
      <c r="B9" t="s">
        <v>3</v>
      </c>
      <c r="C9" t="s">
        <v>4</v>
      </c>
      <c r="D9">
        <v>-100</v>
      </c>
      <c r="E9" s="1">
        <v>398.58</v>
      </c>
      <c r="F9" s="2">
        <f t="shared" ref="F9" si="4">IF(C9="Sell to Close",(SUM(E9-E8)/E8)*10,(SUM(E8-E9)/E9)*10)</f>
        <v>5.2714812862409205E-3</v>
      </c>
      <c r="G9">
        <f t="shared" ref="G9" si="5">G8*F9</f>
        <v>6.016969913639211</v>
      </c>
    </row>
    <row r="10" spans="1:18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  <c r="G10">
        <f t="shared" ref="G10" si="6">G8+G9</f>
        <v>1147.4361625311087</v>
      </c>
      <c r="H10">
        <f t="shared" ref="H10" si="7">H8+G9</f>
        <v>1147.4361625311087</v>
      </c>
    </row>
    <row r="11" spans="1:18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8">IF(C11="Sell to Close",(SUM(E11-E10)/E10)*10,(SUM(E10-E11)/E11)*10)</f>
        <v>2.3659702995217663E-2</v>
      </c>
      <c r="G11">
        <f t="shared" ref="G11" si="9">G10*F11</f>
        <v>27.147998811458333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396.76</v>
      </c>
      <c r="G12">
        <f t="shared" ref="G12" si="10">G10+G11</f>
        <v>1174.5841613425671</v>
      </c>
      <c r="H12">
        <f t="shared" ref="H12" si="11">H10+G11</f>
        <v>1174.5841613425671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397.94</v>
      </c>
      <c r="F13" s="2">
        <f t="shared" ref="F13" si="12">IF(C13="Sell to Close",(SUM(E13-E12)/E12)*10,(SUM(E12-E13)/E13)*10)</f>
        <v>-2.9652711464039978E-2</v>
      </c>
      <c r="G13">
        <f t="shared" ref="G13" si="13">G12*F13</f>
        <v>-34.829605226522524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  <c r="G14">
        <f t="shared" ref="G14" si="14">G12+G13</f>
        <v>1139.7545561160446</v>
      </c>
      <c r="H14">
        <f t="shared" ref="H14" si="15">H12+G13</f>
        <v>1139.7545561160446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16">IF(C15="Sell to Close",(SUM(E15-E14)/E14)*10,(SUM(E14-E15)/E15)*10)</f>
        <v>2.761945413915526E-3</v>
      </c>
      <c r="G15">
        <f t="shared" ref="G15" si="17">G14*F15</f>
        <v>3.1479398692540355</v>
      </c>
    </row>
    <row r="16" spans="1:18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  <c r="G16">
        <f t="shared" ref="G16" si="18">G14+G15</f>
        <v>1142.9024959852986</v>
      </c>
      <c r="H16">
        <f t="shared" ref="H16" si="19">H14+G15</f>
        <v>1142.9024959852986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395.49</v>
      </c>
      <c r="F17" s="2">
        <f t="shared" ref="F17" si="20">IF(C17="Sell to Close",(SUM(E17-E16)/E16)*10,(SUM(E16-E17)/E17)*10)</f>
        <v>-2.452653670130793E-2</v>
      </c>
      <c r="G17">
        <f t="shared" ref="G17" si="21">G16*F17</f>
        <v>-28.031440013799866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  <c r="G18">
        <f t="shared" ref="G18" si="22">G16+G17</f>
        <v>1114.8710559714987</v>
      </c>
      <c r="H18">
        <f t="shared" ref="H18" si="23">H16+G17</f>
        <v>1114.8710559714987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24">IF(C19="Sell to Close",(SUM(E19-E18)/E18)*10,(SUM(E18-E19)/E19)*10)</f>
        <v>-1.3215411202603403E-2</v>
      </c>
      <c r="G19">
        <f t="shared" ref="G19" si="25">G18*F19</f>
        <v>-14.733479442544029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400.96</v>
      </c>
      <c r="G20">
        <f t="shared" ref="G20" si="26">G18+G19</f>
        <v>1100.1375765289547</v>
      </c>
      <c r="H20">
        <f t="shared" ref="H20" si="27">H18+G19</f>
        <v>1100.1375765289547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402.71</v>
      </c>
      <c r="F21" s="2">
        <f t="shared" ref="F21" si="28">IF(C21="Sell to Close",(SUM(E21-E20)/E20)*10,(SUM(E20-E21)/E21)*10)</f>
        <v>4.3645251396648051E-2</v>
      </c>
      <c r="G21">
        <f t="shared" ref="G21" si="29">G20*F21</f>
        <v>48.015781098505364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405.77</v>
      </c>
      <c r="G22">
        <f t="shared" ref="G22" si="30">G20+G21</f>
        <v>1148.1533576274601</v>
      </c>
      <c r="H22">
        <f t="shared" ref="H22" si="31">H20+G21</f>
        <v>1148.1533576274601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406.62</v>
      </c>
      <c r="F23" s="2">
        <f t="shared" ref="F23" si="32">IF(C23="Sell to Close",(SUM(E23-E22)/E22)*10,(SUM(E22-E23)/E23)*10)</f>
        <v>2.094782758705727E-2</v>
      </c>
      <c r="G23">
        <f t="shared" ref="G23" si="33">G22*F23</f>
        <v>24.051318579080938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402.94</v>
      </c>
      <c r="G24">
        <f t="shared" ref="G24" si="34">G22+G23</f>
        <v>1172.2046762065411</v>
      </c>
      <c r="H24">
        <f t="shared" ref="H24" si="35">H22+G23</f>
        <v>1172.2046762065411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402.72</v>
      </c>
      <c r="F25" s="2">
        <f t="shared" ref="F25" si="36">IF(C25="Sell to Close",(SUM(E25-E24)/E24)*10,(SUM(E24-E25)/E25)*10)</f>
        <v>5.4628526023035957E-3</v>
      </c>
      <c r="G25">
        <f t="shared" ref="G25" si="37">G24*F25</f>
        <v>6.4035813658473471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  <c r="G26">
        <f t="shared" ref="G26" si="38">G24+G25</f>
        <v>1178.6082575723885</v>
      </c>
      <c r="H26">
        <f t="shared" ref="H26" si="39">H24+G25</f>
        <v>1178.6082575723885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40">IF(C27="Sell to Close",(SUM(E27-E26)/E26)*10,(SUM(E26-E27)/E27)*10)</f>
        <v>2.2397261997634102E-2</v>
      </c>
      <c r="G27">
        <f t="shared" ref="G27" si="41">G26*F27</f>
        <v>26.397597937423804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  <c r="G28">
        <f t="shared" ref="G28" si="42">G26+G27</f>
        <v>1205.0058555098124</v>
      </c>
      <c r="H28">
        <f t="shared" ref="H28" si="43">H26+G27</f>
        <v>1205.0058555098124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392.72</v>
      </c>
      <c r="F29" s="2">
        <f t="shared" ref="F29" si="44">IF(C29="Sell to Close",(SUM(E29-E28)/E28)*10,(SUM(E28-E29)/E29)*10)</f>
        <v>0.14997962925239322</v>
      </c>
      <c r="G29">
        <f t="shared" ref="G29" si="45">G28*F29</f>
        <v>180.72633145632457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388.67</v>
      </c>
      <c r="G30">
        <f t="shared" ref="G30" si="46">G28+G29</f>
        <v>1385.7321869661369</v>
      </c>
      <c r="H30">
        <f t="shared" ref="H30" si="47">H28+G29</f>
        <v>1385.7321869661369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389.81</v>
      </c>
      <c r="F31" s="2">
        <f t="shared" ref="F31" si="48">IF(C31="Sell to Close",(SUM(E31-E30)/E30)*10,(SUM(E30-E31)/E31)*10)</f>
        <v>-2.924501680305755E-2</v>
      </c>
      <c r="G31">
        <f t="shared" ref="G31" si="49">G30*F31</f>
        <v>-40.525761092362359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  <c r="G32">
        <f t="shared" ref="G32" si="50">G30+G31</f>
        <v>1345.2064258737746</v>
      </c>
      <c r="H32">
        <f t="shared" ref="H32" si="51">H30+G31</f>
        <v>1345.2064258737746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387.67</v>
      </c>
      <c r="F33" s="2">
        <f t="shared" ref="F33" si="52">IF(C33="Sell to Close",(SUM(E33-E32)/E32)*10,(SUM(E32-E33)/E33)*10)</f>
        <v>7.2226378105082339E-3</v>
      </c>
      <c r="G33">
        <f t="shared" ref="G33" si="53">G32*F33</f>
        <v>9.7159387944545657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391.74</v>
      </c>
      <c r="G34">
        <f t="shared" ref="G34" si="54">G32+G33</f>
        <v>1354.9223646682292</v>
      </c>
      <c r="H34">
        <f t="shared" ref="H34" si="55">H32+G33</f>
        <v>1354.9223646682292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392</v>
      </c>
      <c r="F35" s="2">
        <f t="shared" ref="F35" si="56">IF(C35="Sell to Close",(SUM(E35-E34)/E34)*10,(SUM(E34-E35)/E35)*10)</f>
        <v>6.6370551896663835E-3</v>
      </c>
      <c r="G35">
        <f t="shared" ref="G35" si="57">G34*F35</f>
        <v>8.9926945120163193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  <c r="G36">
        <f t="shared" ref="G36" si="58">G34+G35</f>
        <v>1363.9150591802454</v>
      </c>
      <c r="H36">
        <f t="shared" ref="H36" si="59">H34+G35</f>
        <v>1363.9150591802454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385.03</v>
      </c>
      <c r="F37" s="2">
        <f t="shared" ref="F37" si="60">IF(C37="Sell to Close",(SUM(E37-E36)/E36)*10,(SUM(E36-E37)/E37)*10)</f>
        <v>-5.9735605017780784E-3</v>
      </c>
      <c r="G37">
        <f t="shared" ref="G37" si="61">G36*F37</f>
        <v>-8.1474291252994249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  <c r="G38">
        <f t="shared" ref="G38" si="62">G36+G37</f>
        <v>1355.767630054946</v>
      </c>
      <c r="H38">
        <f t="shared" ref="H38" si="63">H36+G37</f>
        <v>1355.767630054946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392.98</v>
      </c>
      <c r="F39" s="2">
        <f t="shared" ref="F39" si="64">IF(C39="Sell to Close",(SUM(E39-E38)/E38)*10,(SUM(E38-E39)/E39)*10)</f>
        <v>4.524424222284805E-2</v>
      </c>
      <c r="G39">
        <f t="shared" ref="G39" si="65">G38*F39</f>
        <v>61.340679052102622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  <c r="G40">
        <f t="shared" ref="G40" si="66">G38+G39</f>
        <v>1417.1083091070486</v>
      </c>
      <c r="H40">
        <f t="shared" ref="H40" si="67">H38+G39</f>
        <v>1417.1083091070486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389.98</v>
      </c>
      <c r="F41" s="2">
        <f t="shared" ref="F41" si="68">IF(C41="Sell to Close",(SUM(E41-E40)/E40)*10,(SUM(E40-E41)/E41)*10)</f>
        <v>1.5385404379712362E-3</v>
      </c>
      <c r="G41">
        <f t="shared" ref="G41" si="69">G40*F41</f>
        <v>2.1802784385462366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  <c r="G42">
        <f t="shared" ref="G42" si="70">G40+G41</f>
        <v>1419.288587545595</v>
      </c>
      <c r="H42">
        <f t="shared" ref="H42" si="71">H40+G41</f>
        <v>1419.288587545595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392.92</v>
      </c>
      <c r="F43" s="2">
        <f t="shared" ref="F43" si="72">IF(C43="Sell to Close",(SUM(E43-E42)/E42)*10,(SUM(E42-E43)/E43)*10)</f>
        <v>2.7050477211248973E-2</v>
      </c>
      <c r="G43">
        <f t="shared" ref="G43" si="73">G42*F43</f>
        <v>38.39243359358786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397.66</v>
      </c>
      <c r="G44">
        <f t="shared" ref="G44" si="74">G42+G43</f>
        <v>1457.6810211391828</v>
      </c>
      <c r="H44">
        <f t="shared" ref="H44" si="75">H42+G43</f>
        <v>1457.6810211391828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76">IF(C45="Sell to Close",(SUM(E45-E44)/E44)*10,(SUM(E44-E45)/E45)*10)</f>
        <v>-1.10647286626766E-2</v>
      </c>
      <c r="G45">
        <f t="shared" ref="G45" si="77">G44*F45</f>
        <v>-16.128844975638412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  <c r="G46">
        <f t="shared" ref="G46" si="78">G44+G45</f>
        <v>1441.5521761635443</v>
      </c>
      <c r="H46">
        <f t="shared" ref="H46" si="79">H44+G45</f>
        <v>1441.5521761635443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399.06</v>
      </c>
      <c r="F47" s="2">
        <f t="shared" ref="F47" si="80">IF(C47="Sell to Close",(SUM(E47-E46)/E46)*10,(SUM(E46-E47)/E47)*10)</f>
        <v>-1.6012009006754726E-2</v>
      </c>
      <c r="G47">
        <f t="shared" ref="G47" si="81">G46*F47</f>
        <v>-23.082146428437547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  <c r="G48">
        <f t="shared" ref="G48" si="82">G46+G47</f>
        <v>1418.4700297351069</v>
      </c>
      <c r="H48">
        <f t="shared" ref="H48" si="83">H46+G47</f>
        <v>1418.4700297351069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398.16</v>
      </c>
      <c r="F49" s="2">
        <f t="shared" ref="F49" si="84">IF(C49="Sell to Close",(SUM(E49-E48)/E48)*10,(SUM(E48-E49)/E49)*10)</f>
        <v>3.2650190878037834E-3</v>
      </c>
      <c r="G49">
        <f t="shared" ref="G49" si="85">G48*F49</f>
        <v>4.6313317225627246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396.28</v>
      </c>
      <c r="G50">
        <f t="shared" ref="G50" si="86">G48+G49</f>
        <v>1423.1013614576696</v>
      </c>
      <c r="H50">
        <f t="shared" ref="H50" si="87">H48+G49</f>
        <v>1423.1013614576696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88">IF(C51="Sell to Close",(SUM(E51-E50)/E50)*10,(SUM(E50-E51)/E51)*10)</f>
        <v>5.0974058746341949E-2</v>
      </c>
      <c r="G51">
        <f t="shared" ref="G51" si="89">G50*F51</f>
        <v>72.541252400942454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  <c r="G52">
        <f t="shared" ref="G52" si="90">G50+G51</f>
        <v>1495.6426138586121</v>
      </c>
      <c r="H52">
        <f t="shared" ref="H52" si="91">H50+G51</f>
        <v>1495.6426138586121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92">IF(C53="Sell to Close",(SUM(E53-E52)/E52)*10,(SUM(E52-E53)/E53)*10)</f>
        <v>1.3694114066898803E-2</v>
      </c>
      <c r="G53">
        <f t="shared" ref="G53" si="93">G52*F53</f>
        <v>20.481500557494513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  <c r="G54">
        <f t="shared" ref="G54" si="94">G52+G53</f>
        <v>1516.1241144161065</v>
      </c>
      <c r="H54">
        <f t="shared" ref="H54" si="95">H52+G53</f>
        <v>1516.1241144161065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96">IF(C55="Sell to Close",(SUM(E55-E54)/E54)*10,(SUM(E54-E55)/E55)*10)</f>
        <v>-9.9092918667577894E-3</v>
      </c>
      <c r="G55">
        <f t="shared" ref="G55" si="97">G54*F55</f>
        <v>-15.02371635597888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  <c r="G56">
        <f t="shared" ref="G56" si="98">G54+G55</f>
        <v>1501.1003980601276</v>
      </c>
      <c r="H56">
        <f t="shared" ref="H56" si="99">H54+G55</f>
        <v>1501.1003980601276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396.73</v>
      </c>
      <c r="F57" s="2">
        <f t="shared" ref="F57" si="100">IF(C57="Sell to Close",(SUM(E57-E56)/E56)*10,(SUM(E56-E57)/E57)*10)</f>
        <v>-1.5879817508128839E-2</v>
      </c>
      <c r="G57">
        <f t="shared" ref="G57" si="101">G56*F57</f>
        <v>-23.837200382574384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397.87</v>
      </c>
      <c r="G58">
        <f t="shared" ref="G58" si="102">G56+G57</f>
        <v>1477.2631976775533</v>
      </c>
      <c r="H58">
        <f t="shared" ref="H58" si="103">H56+G57</f>
        <v>1477.2631976775533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397.54</v>
      </c>
      <c r="F59" s="2">
        <f t="shared" ref="F59" si="104">IF(C59="Sell to Close",(SUM(E59-E58)/E58)*10,(SUM(E58-E59)/E59)*10)</f>
        <v>-8.2941664362727544E-3</v>
      </c>
      <c r="G59">
        <f t="shared" ref="G59" si="105">G58*F59</f>
        <v>-12.252666831718125</v>
      </c>
    </row>
    <row r="60" spans="1:8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  <c r="G60">
        <f t="shared" ref="G60" si="106">G58+G59</f>
        <v>1465.0105308458351</v>
      </c>
      <c r="H60">
        <f t="shared" ref="H60" si="107">H58+G59</f>
        <v>1465.0105308458351</v>
      </c>
    </row>
    <row r="61" spans="1:8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108">IF(C61="Sell to Close",(SUM(E61-E60)/E60)*10,(SUM(E60-E61)/E61)*10)</f>
        <v>3.1697730442500315E-2</v>
      </c>
      <c r="G61">
        <f t="shared" ref="G61" si="109">G60*F61</f>
        <v>46.437508902175573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  <c r="G62">
        <f t="shared" ref="G62" si="110">G60+G61</f>
        <v>1511.4480397480106</v>
      </c>
      <c r="H62">
        <f t="shared" ref="H62" si="111">H60+G61</f>
        <v>1511.4480397480106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399.54</v>
      </c>
      <c r="F63" s="2">
        <f t="shared" ref="F63" si="112">IF(C63="Sell to Close",(SUM(E63-E62)/E62)*10,(SUM(E62-E63)/E63)*10)</f>
        <v>2.5029409556348082E-4</v>
      </c>
      <c r="G63">
        <f t="shared" ref="G63" si="113">G62*F63</f>
        <v>0.37830652009992433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405.8</v>
      </c>
      <c r="G64">
        <f t="shared" ref="G64" si="114">G62+G63</f>
        <v>1511.8263462681105</v>
      </c>
      <c r="H64">
        <f t="shared" ref="H64" si="115">H62+G63</f>
        <v>1511.8263462681105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407.09</v>
      </c>
      <c r="F65" s="2">
        <f t="shared" ref="F65" si="116">IF(C65="Sell to Close",(SUM(E65-E64)/E64)*10,(SUM(E64-E65)/E65)*10)</f>
        <v>3.1789058649580176E-2</v>
      </c>
      <c r="G65">
        <f t="shared" ref="G65" si="117">G64*F65</f>
        <v>48.059536389497474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409.19</v>
      </c>
      <c r="G66">
        <f t="shared" ref="G66" si="118">G64+G65</f>
        <v>1559.8858826576079</v>
      </c>
      <c r="H66">
        <f t="shared" ref="H66" si="119">H64+G65</f>
        <v>1559.8858826576079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409.39</v>
      </c>
      <c r="F67" s="2">
        <f t="shared" ref="F67" si="120">IF(C67="Sell to Close",(SUM(E67-E66)/E66)*10,(SUM(E66-E67)/E67)*10)</f>
        <v>4.8877049781272421E-3</v>
      </c>
      <c r="G67">
        <f t="shared" ref="G67" si="121">G66*F67</f>
        <v>7.6242619939759972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409.94</v>
      </c>
      <c r="G68">
        <f t="shared" ref="G68" si="122">G66+G67</f>
        <v>1567.5101446515839</v>
      </c>
      <c r="H68">
        <f t="shared" ref="H68" si="123">H66+G67</f>
        <v>1567.5101446515839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408.14</v>
      </c>
      <c r="F69" s="2">
        <f t="shared" ref="F69" si="124">IF(C69="Sell to Close",(SUM(E69-E68)/E68)*10,(SUM(E68-E69)/E69)*10)</f>
        <v>4.4102513843289344E-2</v>
      </c>
      <c r="G69">
        <f t="shared" ref="G69" si="125">G68*F69</f>
        <v>69.131137853992968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407.85</v>
      </c>
      <c r="G70">
        <f t="shared" ref="G70" si="126">G68+G69</f>
        <v>1636.6412825055768</v>
      </c>
      <c r="H70">
        <f t="shared" ref="H70" si="127">H68+G69</f>
        <v>1636.6412825055768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407</v>
      </c>
      <c r="F71" s="2">
        <f t="shared" ref="F71" si="128">IF(C71="Sell to Close",(SUM(E71-E70)/E70)*10,(SUM(E70-E71)/E71)*10)</f>
        <v>2.0884520884521442E-2</v>
      </c>
      <c r="G71">
        <f t="shared" ref="G71" si="129">G70*F71</f>
        <v>34.180469044957675</v>
      </c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P3" sqref="P3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8" x14ac:dyDescent="0.25">
      <c r="E1">
        <v>3.8</v>
      </c>
    </row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199.56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198.3</v>
      </c>
      <c r="F3" s="2">
        <f>IF(C3="Sell to Close",(SUM(E3-E2)/E2)*10,(SUM(E2-E3)/E3)*10)</f>
        <v>6.3540090771557783E-2</v>
      </c>
      <c r="G3">
        <f>G2*F3</f>
        <v>63.540090771557786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201.4</v>
      </c>
      <c r="H4">
        <f>G2+G3</f>
        <v>1063.5400907715577</v>
      </c>
      <c r="I4" s="2">
        <f>AVERAGE('TSLA 4.0'!F:F)</f>
        <v>3.8184836347571458E-2</v>
      </c>
      <c r="J4" s="2">
        <f>MAX('TSLA 4.0'!F:F)</f>
        <v>0.27265879989957353</v>
      </c>
      <c r="K4" s="2">
        <f>MIN('TSLA 4.0'!F:F)</f>
        <v>-0.12034950816068569</v>
      </c>
      <c r="L4" s="2">
        <f>SUMIF('TSLA 4.0'!F:F,"&gt;0")/COUNTIF('TSLA 4.0'!F:F,"&gt;0")</f>
        <v>9.5896128820961754E-2</v>
      </c>
      <c r="M4" s="2">
        <f>SUMIF('TSLA 4.0'!F:F,"&lt;0")/COUNTIF('TSLA 4.0'!F:F,"&lt;0")</f>
        <v>-5.0305812111626998E-2</v>
      </c>
      <c r="N4">
        <f>COUNTIF('TSLA 4.0'!F:F,"&gt;0")</f>
        <v>23</v>
      </c>
      <c r="O4">
        <f>COUNTIF('TSLA 4.0'!F:F,"&lt;0")</f>
        <v>15</v>
      </c>
      <c r="P4">
        <f>N4+O4</f>
        <v>38</v>
      </c>
      <c r="Q4" s="2">
        <f>N4/P4</f>
        <v>0.60526315789473684</v>
      </c>
      <c r="R4" s="3">
        <f>L4/ABS(M4)</f>
        <v>1.9062634076589657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201.57</v>
      </c>
      <c r="F5" s="2">
        <f>IF(C5="Sell to Close",(SUM(E5-E4)/E4)*10,(SUM(E4-E5)/E5)*10)</f>
        <v>8.4409136047660129E-3</v>
      </c>
      <c r="G5">
        <f>H4*F5</f>
        <v>8.9772500214077215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194.53</v>
      </c>
      <c r="G6">
        <f>H4+G5</f>
        <v>1072.5173407929656</v>
      </c>
      <c r="H6">
        <f>H4+G5</f>
        <v>1072.5173407929656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195.51</v>
      </c>
      <c r="F7" s="2">
        <f t="shared" ref="F7" si="0">IF(C7="Sell to Close",(SUM(E7-E6)/E6)*10,(SUM(E6-E7)/E7)*10)</f>
        <v>-5.0125313283207497E-2</v>
      </c>
      <c r="G7">
        <f t="shared" ref="G7" si="1">G6*F7</f>
        <v>-53.760267708920018</v>
      </c>
    </row>
    <row r="8" spans="1:18" x14ac:dyDescent="0.25">
      <c r="A8">
        <v>7</v>
      </c>
      <c r="B8" t="s">
        <v>1</v>
      </c>
      <c r="C8" t="s">
        <v>2</v>
      </c>
      <c r="D8">
        <v>100</v>
      </c>
      <c r="E8" s="1">
        <v>203.51</v>
      </c>
      <c r="G8">
        <f t="shared" ref="G8" si="2">G6+G7</f>
        <v>1018.7570730840456</v>
      </c>
      <c r="H8">
        <f t="shared" ref="H8" si="3">H6+G7</f>
        <v>1018.7570730840456</v>
      </c>
    </row>
    <row r="9" spans="1:18" x14ac:dyDescent="0.25">
      <c r="A9">
        <v>8</v>
      </c>
      <c r="B9" t="s">
        <v>3</v>
      </c>
      <c r="C9" t="s">
        <v>4</v>
      </c>
      <c r="D9">
        <v>-100</v>
      </c>
      <c r="E9" s="1">
        <v>205.75</v>
      </c>
      <c r="F9" s="2">
        <f t="shared" ref="F9" si="4">IF(C9="Sell to Close",(SUM(E9-E8)/E8)*10,(SUM(E8-E9)/E9)*10)</f>
        <v>0.11006830131197529</v>
      </c>
      <c r="G9">
        <f t="shared" ref="G9" si="5">G8*F9</f>
        <v>112.13286048392077</v>
      </c>
    </row>
    <row r="10" spans="1:18" x14ac:dyDescent="0.25">
      <c r="A10">
        <v>9</v>
      </c>
      <c r="B10" t="s">
        <v>5</v>
      </c>
      <c r="C10" t="s">
        <v>6</v>
      </c>
      <c r="D10">
        <v>-100</v>
      </c>
      <c r="E10" s="1">
        <v>207.63</v>
      </c>
      <c r="G10">
        <f t="shared" ref="G10" si="6">G8+G9</f>
        <v>1130.8899335679664</v>
      </c>
      <c r="H10">
        <f t="shared" ref="H10" si="7">H8+G9</f>
        <v>1130.8899335679664</v>
      </c>
    </row>
    <row r="11" spans="1:18" x14ac:dyDescent="0.25">
      <c r="A11">
        <v>10</v>
      </c>
      <c r="B11" t="s">
        <v>7</v>
      </c>
      <c r="C11" t="s">
        <v>8</v>
      </c>
      <c r="D11">
        <v>100</v>
      </c>
      <c r="E11" s="1">
        <v>206.04</v>
      </c>
      <c r="F11" s="2">
        <f t="shared" ref="F11" si="8">IF(C11="Sell to Close",(SUM(E11-E10)/E10)*10,(SUM(E10-E11)/E11)*10)</f>
        <v>7.7169481654047925E-2</v>
      </c>
      <c r="G11">
        <f t="shared" ref="G11" si="9">G10*F11</f>
        <v>87.270189981220653</v>
      </c>
    </row>
    <row r="12" spans="1:18" x14ac:dyDescent="0.25">
      <c r="A12">
        <v>11</v>
      </c>
      <c r="B12" t="s">
        <v>1</v>
      </c>
      <c r="C12" t="s">
        <v>2</v>
      </c>
      <c r="D12">
        <v>100</v>
      </c>
      <c r="E12" s="1">
        <v>208.01</v>
      </c>
      <c r="G12">
        <f t="shared" ref="G12" si="10">G10+G11</f>
        <v>1218.1601235491871</v>
      </c>
      <c r="H12">
        <f t="shared" ref="H12" si="11">H10+G11</f>
        <v>1218.1601235491871</v>
      </c>
    </row>
    <row r="13" spans="1:18" x14ac:dyDescent="0.25">
      <c r="A13">
        <v>12</v>
      </c>
      <c r="B13" t="s">
        <v>3</v>
      </c>
      <c r="C13" t="s">
        <v>4</v>
      </c>
      <c r="D13">
        <v>-100</v>
      </c>
      <c r="E13" s="1">
        <v>208.06</v>
      </c>
      <c r="F13" s="2">
        <f t="shared" ref="F13" si="12">IF(C13="Sell to Close",(SUM(E13-E12)/E12)*10,(SUM(E12-E13)/E13)*10)</f>
        <v>2.4037305898760336E-3</v>
      </c>
      <c r="G13">
        <f t="shared" ref="G13" si="13">G12*F13</f>
        <v>2.9281287523423494</v>
      </c>
    </row>
    <row r="14" spans="1:18" x14ac:dyDescent="0.25">
      <c r="A14">
        <v>13</v>
      </c>
      <c r="B14" t="s">
        <v>5</v>
      </c>
      <c r="C14" t="s">
        <v>6</v>
      </c>
      <c r="D14">
        <v>-100</v>
      </c>
      <c r="E14" s="1">
        <v>203.12</v>
      </c>
      <c r="G14">
        <f t="shared" ref="G14" si="14">G12+G13</f>
        <v>1221.0882523015296</v>
      </c>
      <c r="H14">
        <f t="shared" ref="H14" si="15">H12+G13</f>
        <v>1221.0882523015296</v>
      </c>
    </row>
    <row r="15" spans="1:18" x14ac:dyDescent="0.25">
      <c r="A15">
        <v>14</v>
      </c>
      <c r="B15" t="s">
        <v>7</v>
      </c>
      <c r="C15" t="s">
        <v>8</v>
      </c>
      <c r="D15">
        <v>100</v>
      </c>
      <c r="E15" s="1">
        <v>200.53</v>
      </c>
      <c r="F15" s="2">
        <f t="shared" ref="F15" si="16">IF(C15="Sell to Close",(SUM(E15-E14)/E14)*10,(SUM(E14-E15)/E15)*10)</f>
        <v>0.12915773201017322</v>
      </c>
      <c r="G15">
        <f t="shared" ref="G15" si="17">G14*F15</f>
        <v>157.71298925153175</v>
      </c>
    </row>
    <row r="16" spans="1:18" x14ac:dyDescent="0.25">
      <c r="A16">
        <v>15</v>
      </c>
      <c r="B16" t="s">
        <v>5</v>
      </c>
      <c r="C16" t="s">
        <v>6</v>
      </c>
      <c r="D16">
        <v>-100</v>
      </c>
      <c r="E16" s="1">
        <v>190.07</v>
      </c>
      <c r="G16">
        <f t="shared" ref="G16" si="18">G14+G15</f>
        <v>1378.8012415530613</v>
      </c>
      <c r="H16">
        <f t="shared" ref="H16" si="19">H14+G15</f>
        <v>1378.8012415530613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189.93</v>
      </c>
      <c r="F17" s="2">
        <f t="shared" ref="F17" si="20">IF(C17="Sell to Close",(SUM(E17-E16)/E16)*10,(SUM(E16-E17)/E17)*10)</f>
        <v>7.3711367345857077E-3</v>
      </c>
      <c r="G17">
        <f t="shared" ref="G17" si="21">G16*F17</f>
        <v>10.163332481304153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197.17</v>
      </c>
      <c r="G18">
        <f t="shared" ref="G18" si="22">G16+G17</f>
        <v>1388.9645740343656</v>
      </c>
      <c r="H18">
        <f t="shared" ref="H18" si="23">H16+G17</f>
        <v>1388.9645740343656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199.42</v>
      </c>
      <c r="F19" s="2">
        <f t="shared" ref="F19" si="24">IF(C19="Sell to Close",(SUM(E19-E18)/E18)*10,(SUM(E18-E19)/E19)*10)</f>
        <v>0.114114723335193</v>
      </c>
      <c r="G19">
        <f t="shared" ref="G19" si="25">G18*F19</f>
        <v>158.50130808831582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196.64</v>
      </c>
      <c r="G20">
        <f t="shared" ref="G20" si="26">G18+G19</f>
        <v>1547.4658821226815</v>
      </c>
      <c r="H20">
        <f t="shared" ref="H20" si="27">H18+G19</f>
        <v>1547.4658821226815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196.63</v>
      </c>
      <c r="F21" s="2">
        <f t="shared" ref="F21" si="28">IF(C21="Sell to Close",(SUM(E21-E20)/E20)*10,(SUM(E20-E21)/E21)*10)</f>
        <v>5.085693942933889E-4</v>
      </c>
      <c r="G21">
        <f t="shared" ref="G21" si="29">G20*F21</f>
        <v>0.78699378636081685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187.72</v>
      </c>
      <c r="G22">
        <f t="shared" ref="G22" si="30">G20+G21</f>
        <v>1548.2528759090424</v>
      </c>
      <c r="H22">
        <f t="shared" ref="H22" si="31">H20+G21</f>
        <v>1548.2528759090424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188.76</v>
      </c>
      <c r="F23" s="2">
        <f t="shared" ref="F23" si="32">IF(C23="Sell to Close",(SUM(E23-E22)/E22)*10,(SUM(E22-E23)/E23)*10)</f>
        <v>-5.5096418732781954E-2</v>
      </c>
      <c r="G23">
        <f t="shared" ref="G23" si="33">G22*F23</f>
        <v>-85.303188755318502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181.43</v>
      </c>
      <c r="G24">
        <f t="shared" ref="G24" si="34">G22+G23</f>
        <v>1462.949687153724</v>
      </c>
      <c r="H24">
        <f t="shared" ref="H24" si="35">H22+G23</f>
        <v>1462.949687153724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183.08</v>
      </c>
      <c r="F25" s="2">
        <f t="shared" ref="F25" si="36">IF(C25="Sell to Close",(SUM(E25-E24)/E24)*10,(SUM(E24-E25)/E25)*10)</f>
        <v>-9.0124535722089005E-2</v>
      </c>
      <c r="G25">
        <f t="shared" ref="G25" si="37">G24*F25</f>
        <v>-131.84766133950473</v>
      </c>
    </row>
    <row r="26" spans="1:8" x14ac:dyDescent="0.25">
      <c r="A26">
        <v>25</v>
      </c>
      <c r="B26" t="s">
        <v>1</v>
      </c>
      <c r="C26" t="s">
        <v>2</v>
      </c>
      <c r="D26">
        <v>100</v>
      </c>
      <c r="E26" s="1">
        <v>182.97</v>
      </c>
      <c r="G26">
        <f t="shared" ref="G26" si="38">G24+G25</f>
        <v>1331.1020258142194</v>
      </c>
      <c r="H26">
        <f t="shared" ref="H26" si="39">H24+G25</f>
        <v>1331.1020258142194</v>
      </c>
    </row>
    <row r="27" spans="1:8" x14ac:dyDescent="0.25">
      <c r="A27">
        <v>26</v>
      </c>
      <c r="B27" t="s">
        <v>3</v>
      </c>
      <c r="C27" t="s">
        <v>4</v>
      </c>
      <c r="D27">
        <v>-100</v>
      </c>
      <c r="E27" s="1">
        <v>182.62</v>
      </c>
      <c r="F27" s="2">
        <f t="shared" ref="F27" si="40">IF(C27="Sell to Close",(SUM(E27-E26)/E26)*10,(SUM(E26-E27)/E27)*10)</f>
        <v>-1.9128818932065056E-2</v>
      </c>
      <c r="G27">
        <f t="shared" ref="G27" si="41">G26*F27</f>
        <v>-25.462409631905189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179.14</v>
      </c>
      <c r="G28">
        <f t="shared" ref="G28" si="42">G26+G27</f>
        <v>1305.6396161823141</v>
      </c>
      <c r="H28">
        <f t="shared" ref="H28" si="43">H26+G27</f>
        <v>1305.6396161823141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179.21</v>
      </c>
      <c r="F29" s="2">
        <f t="shared" ref="F29" si="44">IF(C29="Sell to Close",(SUM(E29-E28)/E28)*10,(SUM(E28-E29)/E29)*10)</f>
        <v>-3.906032029463847E-3</v>
      </c>
      <c r="G29">
        <f t="shared" ref="G29" si="45">G28*F29</f>
        <v>-5.0998701597450022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173.81</v>
      </c>
      <c r="G30">
        <f t="shared" ref="G30" si="46">G28+G29</f>
        <v>1300.539746022569</v>
      </c>
      <c r="H30">
        <f t="shared" ref="H30" si="47">H28+G29</f>
        <v>1300.539746022569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172.58</v>
      </c>
      <c r="F31" s="2">
        <f t="shared" ref="F31" si="48">IF(C31="Sell to Close",(SUM(E31-E30)/E30)*10,(SUM(E30-E31)/E31)*10)</f>
        <v>7.1271294472128266E-2</v>
      </c>
      <c r="G31">
        <f t="shared" ref="G31" si="49">G30*F31</f>
        <v>92.691151211481426</v>
      </c>
    </row>
    <row r="32" spans="1:8" x14ac:dyDescent="0.25">
      <c r="A32">
        <v>31</v>
      </c>
      <c r="B32" t="s">
        <v>1</v>
      </c>
      <c r="C32" t="s">
        <v>2</v>
      </c>
      <c r="D32">
        <v>100</v>
      </c>
      <c r="E32" s="1">
        <v>173.52</v>
      </c>
      <c r="G32">
        <f t="shared" ref="G32" si="50">G30+G31</f>
        <v>1393.2308972340504</v>
      </c>
      <c r="H32">
        <f t="shared" ref="H32" si="51">H30+G31</f>
        <v>1393.2308972340504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176.44</v>
      </c>
      <c r="F33" s="2">
        <f t="shared" ref="F33" si="52">IF(C33="Sell to Close",(SUM(E33-E32)/E32)*10,(SUM(E32-E33)/E33)*10)</f>
        <v>0.16828031350852854</v>
      </c>
      <c r="G33">
        <f t="shared" ref="G33" si="53">G32*F33</f>
        <v>234.45333217631452</v>
      </c>
    </row>
    <row r="34" spans="1:8" x14ac:dyDescent="0.25">
      <c r="A34">
        <v>33</v>
      </c>
      <c r="B34" t="s">
        <v>5</v>
      </c>
      <c r="C34" t="s">
        <v>6</v>
      </c>
      <c r="D34">
        <v>-100</v>
      </c>
      <c r="E34" s="1">
        <v>171.8</v>
      </c>
      <c r="G34">
        <f t="shared" ref="G34" si="54">G32+G33</f>
        <v>1627.6842294103649</v>
      </c>
      <c r="H34">
        <f t="shared" ref="H34" si="55">H32+G33</f>
        <v>1627.6842294103649</v>
      </c>
    </row>
    <row r="35" spans="1:8" x14ac:dyDescent="0.25">
      <c r="A35">
        <v>34</v>
      </c>
      <c r="B35" t="s">
        <v>7</v>
      </c>
      <c r="C35" t="s">
        <v>8</v>
      </c>
      <c r="D35">
        <v>100</v>
      </c>
      <c r="E35" s="1">
        <v>173.71</v>
      </c>
      <c r="F35" s="2">
        <f t="shared" ref="F35" si="56">IF(C35="Sell to Close",(SUM(E35-E34)/E34)*10,(SUM(E34-E35)/E35)*10)</f>
        <v>-0.10995337056012876</v>
      </c>
      <c r="G35">
        <f t="shared" ref="G35" si="57">G34*F35</f>
        <v>-178.96936723123548</v>
      </c>
    </row>
    <row r="36" spans="1:8" x14ac:dyDescent="0.25">
      <c r="A36">
        <v>35</v>
      </c>
      <c r="B36" t="s">
        <v>1</v>
      </c>
      <c r="C36" t="s">
        <v>2</v>
      </c>
      <c r="D36">
        <v>100</v>
      </c>
      <c r="E36" s="1">
        <v>173.64</v>
      </c>
      <c r="G36">
        <f t="shared" ref="G36" si="58">G34+G35</f>
        <v>1448.7148621791293</v>
      </c>
      <c r="H36">
        <f t="shared" ref="H36" si="59">H34+G35</f>
        <v>1448.7148621791293</v>
      </c>
    </row>
    <row r="37" spans="1:8" x14ac:dyDescent="0.25">
      <c r="A37">
        <v>36</v>
      </c>
      <c r="B37" t="s">
        <v>3</v>
      </c>
      <c r="C37" t="s">
        <v>4</v>
      </c>
      <c r="D37">
        <v>-100</v>
      </c>
      <c r="E37" s="1">
        <v>175.54</v>
      </c>
      <c r="F37" s="2">
        <f t="shared" ref="F37" si="60">IF(C37="Sell to Close",(SUM(E37-E36)/E36)*10,(SUM(E36-E37)/E37)*10)</f>
        <v>0.10942179221377596</v>
      </c>
      <c r="G37">
        <f t="shared" ref="G37" si="61">G36*F37</f>
        <v>158.52097662637377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181.97</v>
      </c>
      <c r="G38">
        <f t="shared" ref="G38" si="62">G36+G37</f>
        <v>1607.2358388055031</v>
      </c>
      <c r="H38">
        <f t="shared" ref="H38" si="63">H36+G37</f>
        <v>1607.2358388055031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179.78</v>
      </c>
      <c r="F39" s="2">
        <f t="shared" ref="F39" si="64">IF(C39="Sell to Close",(SUM(E39-E38)/E38)*10,(SUM(E38-E39)/E39)*10)</f>
        <v>-0.12034950816068569</v>
      </c>
      <c r="G39">
        <f t="shared" ref="G39" si="65">G38*F39</f>
        <v>-193.43004269846941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178.55</v>
      </c>
      <c r="G40">
        <f t="shared" ref="G40" si="66">G38+G39</f>
        <v>1413.8057961070338</v>
      </c>
      <c r="H40">
        <f t="shared" ref="H40" si="67">H38+G39</f>
        <v>1413.8057961070338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177.61</v>
      </c>
      <c r="F41" s="2">
        <f t="shared" ref="F41" si="68">IF(C41="Sell to Close",(SUM(E41-E40)/E40)*10,(SUM(E40-E41)/E41)*10)</f>
        <v>5.2924947919598987E-2</v>
      </c>
      <c r="G41">
        <f t="shared" ref="G41" si="69">G40*F41</f>
        <v>74.825598127391942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182.22</v>
      </c>
      <c r="G42">
        <f t="shared" ref="G42" si="70">G40+G41</f>
        <v>1488.6313942344257</v>
      </c>
      <c r="H42">
        <f t="shared" ref="H42" si="71">H40+G41</f>
        <v>1488.6313942344257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183.86</v>
      </c>
      <c r="F43" s="2">
        <f t="shared" ref="F43" si="72">IF(C43="Sell to Close",(SUM(E43-E42)/E42)*10,(SUM(E42-E43)/E43)*10)</f>
        <v>9.0001097574361477E-2</v>
      </c>
      <c r="G43">
        <f t="shared" ref="G43" si="73">G42*F43</f>
        <v>133.97845936475031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182.85</v>
      </c>
      <c r="G44">
        <f t="shared" ref="G44" si="74">G42+G43</f>
        <v>1622.6098535991759</v>
      </c>
      <c r="H44">
        <f t="shared" ref="H44" si="75">H42+G43</f>
        <v>1622.6098535991759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179.26</v>
      </c>
      <c r="F45" s="2">
        <f t="shared" ref="F45" si="76">IF(C45="Sell to Close",(SUM(E45-E44)/E44)*10,(SUM(E44-E45)/E45)*10)</f>
        <v>0.20026776748856431</v>
      </c>
      <c r="G45">
        <f t="shared" ref="G45" si="77">G44*F45</f>
        <v>324.95645288525316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183.96</v>
      </c>
      <c r="G46">
        <f t="shared" ref="G46" si="78">G44+G45</f>
        <v>1947.5663064844291</v>
      </c>
      <c r="H46">
        <f t="shared" ref="H46" si="79">H44+G45</f>
        <v>1947.5663064844291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184</v>
      </c>
      <c r="F47" s="2">
        <f t="shared" ref="F47" si="80">IF(C47="Sell to Close",(SUM(E47-E46)/E46)*10,(SUM(E46-E47)/E47)*10)</f>
        <v>2.1743857360291387E-3</v>
      </c>
      <c r="G47">
        <f t="shared" ref="G47" si="81">G46*F47</f>
        <v>4.2347603967906968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190.31</v>
      </c>
      <c r="G48">
        <f t="shared" ref="G48" si="82">G46+G47</f>
        <v>1951.8010668812199</v>
      </c>
      <c r="H48">
        <f t="shared" ref="H48" si="83">H46+G47</f>
        <v>1951.8010668812199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190.28</v>
      </c>
      <c r="F49" s="2">
        <f t="shared" ref="F49" si="84">IF(C49="Sell to Close",(SUM(E49-E48)/E48)*10,(SUM(E48-E49)/E49)*10)</f>
        <v>-1.5763753875256759E-3</v>
      </c>
      <c r="G49">
        <f t="shared" ref="G49" si="85">G48*F49</f>
        <v>-3.0767711631779107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197.2</v>
      </c>
      <c r="G50">
        <f t="shared" ref="G50" si="86">G48+G49</f>
        <v>1948.724295718042</v>
      </c>
      <c r="H50">
        <f t="shared" ref="H50" si="87">H48+G49</f>
        <v>1948.724295718042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196.44</v>
      </c>
      <c r="F51" s="2">
        <f t="shared" ref="F51" si="88">IF(C51="Sell to Close",(SUM(E51-E50)/E50)*10,(SUM(E50-E51)/E51)*10)</f>
        <v>-3.8539553752535038E-2</v>
      </c>
      <c r="G51">
        <f t="shared" ref="G51" si="89">G50*F51</f>
        <v>-75.102964743696461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196.22</v>
      </c>
      <c r="G52">
        <f t="shared" ref="G52" si="90">G50+G51</f>
        <v>1873.6213309743455</v>
      </c>
      <c r="H52">
        <f t="shared" ref="H52" si="91">H50+G51</f>
        <v>1873.6213309743455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196.97</v>
      </c>
      <c r="F53" s="2">
        <f t="shared" ref="F53" si="92">IF(C53="Sell to Close",(SUM(E53-E52)/E52)*10,(SUM(E52-E53)/E53)*10)</f>
        <v>-3.8076864497131539E-2</v>
      </c>
      <c r="G53">
        <f t="shared" ref="G53" si="93">G52*F53</f>
        <v>-71.341625538445399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197.47</v>
      </c>
      <c r="G54">
        <f t="shared" ref="G54" si="94">G52+G53</f>
        <v>1802.2797054359</v>
      </c>
      <c r="H54">
        <f t="shared" ref="H54" si="95">H52+G53</f>
        <v>1802.2797054359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197.11</v>
      </c>
      <c r="F55" s="2">
        <f t="shared" ref="F55" si="96">IF(C55="Sell to Close",(SUM(E55-E54)/E54)*10,(SUM(E54-E55)/E55)*10)</f>
        <v>-1.8230617308957576E-2</v>
      </c>
      <c r="G55">
        <f t="shared" ref="G55" si="97">G54*F55</f>
        <v>-32.856671593502682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194.92</v>
      </c>
      <c r="G56">
        <f t="shared" ref="G56" si="98">G54+G55</f>
        <v>1769.4230338423974</v>
      </c>
      <c r="H56">
        <f t="shared" ref="H56" si="99">H54+G55</f>
        <v>1769.4230338423974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190.68</v>
      </c>
      <c r="F57" s="2">
        <f t="shared" ref="F57" si="100">IF(C57="Sell to Close",(SUM(E57-E56)/E56)*10,(SUM(E56-E57)/E57)*10)</f>
        <v>0.22236207258233587</v>
      </c>
      <c r="G57">
        <f t="shared" ref="G57" si="101">G56*F57</f>
        <v>393.45257308012009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190.13</v>
      </c>
      <c r="G58">
        <f t="shared" ref="G58" si="102">G56+G57</f>
        <v>2162.8756069225174</v>
      </c>
      <c r="H58">
        <f t="shared" ref="H58" si="103">H56+G57</f>
        <v>2162.8756069225174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188.95</v>
      </c>
      <c r="F59" s="2">
        <f t="shared" ref="F59" si="104">IF(C59="Sell to Close",(SUM(E59-E58)/E58)*10,(SUM(E58-E59)/E59)*10)</f>
        <v>6.2450383699391737E-2</v>
      </c>
      <c r="G59">
        <f t="shared" ref="G59" si="105">G58*F59</f>
        <v>135.072411546366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191.23</v>
      </c>
      <c r="G60">
        <f t="shared" ref="G60" si="106">G58+G59</f>
        <v>2297.9480184688832</v>
      </c>
      <c r="H60">
        <f t="shared" ref="H60" si="107">H58+G59</f>
        <v>2297.9480184688832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192.93</v>
      </c>
      <c r="F61" s="2">
        <f t="shared" ref="F61" si="108">IF(C61="Sell to Close",(SUM(E61-E60)/E60)*10,(SUM(E60-E61)/E61)*10)</f>
        <v>8.8898185431157101E-2</v>
      </c>
      <c r="G61">
        <f t="shared" ref="G61" si="109">G60*F61</f>
        <v>204.28340905700679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188.93</v>
      </c>
      <c r="G62">
        <f t="shared" ref="G62" si="110">G60+G61</f>
        <v>2502.23142752589</v>
      </c>
      <c r="H62">
        <f t="shared" ref="H62" si="111">H60+G61</f>
        <v>2502.23142752589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189.4</v>
      </c>
      <c r="F63" s="2">
        <f t="shared" ref="F63" si="112">IF(C63="Sell to Close",(SUM(E63-E62)/E62)*10,(SUM(E62-E63)/E63)*10)</f>
        <v>-2.4815205913410708E-2</v>
      </c>
      <c r="G63">
        <f t="shared" ref="G63" si="113">G62*F63</f>
        <v>-62.093388117062581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194.18</v>
      </c>
      <c r="G64">
        <f t="shared" ref="G64" si="114">G62+G63</f>
        <v>2440.1380394088274</v>
      </c>
      <c r="H64">
        <f t="shared" ref="H64" si="115">H62+G63</f>
        <v>2440.1380394088274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192.8</v>
      </c>
      <c r="F65" s="2">
        <f t="shared" ref="F65" si="116">IF(C65="Sell to Close",(SUM(E65-E64)/E64)*10,(SUM(E64-E65)/E65)*10)</f>
        <v>-7.1068081161808391E-2</v>
      </c>
      <c r="G65">
        <f t="shared" ref="G65" si="117">G64*F65</f>
        <v>-173.41592823072256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196.99</v>
      </c>
      <c r="G66">
        <f t="shared" ref="G66" si="118">G64+G65</f>
        <v>2266.7221111781046</v>
      </c>
      <c r="H66">
        <f t="shared" ref="H66" si="119">H64+G65</f>
        <v>2266.7221111781046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195.95</v>
      </c>
      <c r="F67" s="2">
        <f t="shared" ref="F67" si="120">IF(C67="Sell to Close",(SUM(E67-E66)/E66)*10,(SUM(E66-E67)/E67)*10)</f>
        <v>-5.2794558099396947E-2</v>
      </c>
      <c r="G67">
        <f t="shared" ref="G67" si="121">G66*F67</f>
        <v>-119.67059219378015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199.15</v>
      </c>
      <c r="G68">
        <f t="shared" ref="G68" si="122">G66+G67</f>
        <v>2147.0515189843245</v>
      </c>
      <c r="H68">
        <f t="shared" ref="H68" si="123">H66+G67</f>
        <v>2147.0515189843245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204.58</v>
      </c>
      <c r="F69" s="2">
        <f t="shared" ref="F69" si="124">IF(C69="Sell to Close",(SUM(E69-E68)/E68)*10,(SUM(E68-E69)/E69)*10)</f>
        <v>0.27265879989957353</v>
      </c>
      <c r="G69">
        <f t="shared" ref="G69" si="125">G68*F69</f>
        <v>585.4124904888223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194.17</v>
      </c>
      <c r="G70">
        <f t="shared" ref="G70" si="126">G68+G69</f>
        <v>2732.4640094731467</v>
      </c>
      <c r="H70">
        <f t="shared" ref="H70" si="127">H68+G69</f>
        <v>2732.4640094731467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193.31</v>
      </c>
      <c r="F71" s="2">
        <f t="shared" ref="F71" si="128">IF(C71="Sell to Close",(SUM(E71-E70)/E70)*10,(SUM(E70-E71)/E71)*10)</f>
        <v>4.4488127877501685E-2</v>
      </c>
      <c r="G71">
        <f t="shared" ref="G71" si="129">G70*F71</f>
        <v>121.56220827411232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194.79</v>
      </c>
      <c r="G72">
        <f t="shared" ref="G72" si="130">G70+G71</f>
        <v>2854.0262177472591</v>
      </c>
      <c r="H72">
        <f t="shared" ref="H72" si="131">H70+G71</f>
        <v>2854.0262177472591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192.13</v>
      </c>
      <c r="F73" s="2">
        <f t="shared" ref="F73" si="132">IF(C73="Sell to Close",(SUM(E73-E72)/E72)*10,(SUM(E72-E73)/E73)*10)</f>
        <v>0.13844792588351618</v>
      </c>
      <c r="G73">
        <f t="shared" ref="G73" si="133">G72*F73</f>
        <v>395.13401026428454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188.13</v>
      </c>
      <c r="G74">
        <f t="shared" ref="G74" si="134">G72+G73</f>
        <v>3249.1602280115435</v>
      </c>
      <c r="H74">
        <f t="shared" ref="H74" si="135">H72+G73</f>
        <v>3249.1602280115435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185</v>
      </c>
      <c r="F75" s="2">
        <f t="shared" ref="F75" si="136">IF(C75="Sell to Close",(SUM(E75-E74)/E74)*10,(SUM(E74-E75)/E75)*10)</f>
        <v>0.16918918918918893</v>
      </c>
      <c r="G75">
        <f t="shared" ref="G75" si="137">G74*F75</f>
        <v>549.72278452303328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181.45</v>
      </c>
      <c r="G76">
        <f t="shared" ref="G76" si="138">G74+G75</f>
        <v>3798.8830125345767</v>
      </c>
      <c r="H76">
        <f t="shared" ref="H76" si="139">H74+G75</f>
        <v>3798.8830125345767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182.56</v>
      </c>
      <c r="F77" s="2">
        <f t="shared" ref="F77" si="140">IF(C77="Sell to Close",(SUM(E77-E76)/E76)*10,(SUM(E76-E77)/E77)*10)</f>
        <v>-6.080192813321722E-2</v>
      </c>
      <c r="G77">
        <f t="shared" ref="G77" si="141">G76*F77</f>
        <v>-230.97941191462706</v>
      </c>
    </row>
    <row r="78" spans="1:8" x14ac:dyDescent="0.25">
      <c r="A78">
        <v>77</v>
      </c>
      <c r="B78" t="s">
        <v>5</v>
      </c>
      <c r="C78" t="s">
        <v>6</v>
      </c>
      <c r="D78">
        <v>-100</v>
      </c>
      <c r="E78" s="1">
        <v>164.29</v>
      </c>
      <c r="G78">
        <f t="shared" ref="G78" si="142">G76+G77</f>
        <v>3567.9036006199494</v>
      </c>
      <c r="H78">
        <f t="shared" ref="H78" si="143">H76+G77</f>
        <v>3567.9036006199494</v>
      </c>
    </row>
    <row r="79" spans="1:8" x14ac:dyDescent="0.25">
      <c r="A79">
        <v>78</v>
      </c>
      <c r="B79" t="s">
        <v>7</v>
      </c>
      <c r="C79" t="s">
        <v>8</v>
      </c>
      <c r="D79">
        <v>100</v>
      </c>
      <c r="E79" s="1">
        <v>164.78</v>
      </c>
    </row>
    <row r="80" spans="1:8" x14ac:dyDescent="0.25">
      <c r="A80">
        <v>79</v>
      </c>
      <c r="B80" t="s">
        <v>1</v>
      </c>
      <c r="C80" t="s">
        <v>2</v>
      </c>
      <c r="D80">
        <v>100</v>
      </c>
      <c r="E80" s="1">
        <v>163.37</v>
      </c>
    </row>
    <row r="81" spans="1:5" x14ac:dyDescent="0.25">
      <c r="A81">
        <v>80</v>
      </c>
      <c r="B81" t="s">
        <v>3</v>
      </c>
      <c r="C81" t="s">
        <v>4</v>
      </c>
      <c r="D81">
        <v>-100</v>
      </c>
      <c r="E81" s="1">
        <v>164.07</v>
      </c>
    </row>
    <row r="82" spans="1:5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H1" sqref="H1:H1048576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5</v>
      </c>
      <c r="C2" t="s">
        <v>6</v>
      </c>
      <c r="D2">
        <v>-100</v>
      </c>
      <c r="E2" s="1">
        <v>199.56</v>
      </c>
      <c r="G2">
        <v>1000</v>
      </c>
    </row>
    <row r="3" spans="1:15" x14ac:dyDescent="0.25">
      <c r="A3">
        <v>2</v>
      </c>
      <c r="B3" t="s">
        <v>7</v>
      </c>
      <c r="C3" t="s">
        <v>8</v>
      </c>
      <c r="D3">
        <v>100</v>
      </c>
      <c r="E3" s="1">
        <v>198.3</v>
      </c>
      <c r="F3" s="2">
        <f>IF(C3="Sell to Close",(SUM(E3-E2)/E2)*10,(SUM(E2-E3)/E3)*10)</f>
        <v>6.3540090771557783E-2</v>
      </c>
      <c r="G3">
        <f>G2*F3</f>
        <v>63.540090771557786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1</v>
      </c>
      <c r="C4" t="s">
        <v>2</v>
      </c>
      <c r="D4">
        <v>100</v>
      </c>
      <c r="E4" s="1">
        <v>201.4</v>
      </c>
      <c r="H4">
        <f>G2+G3</f>
        <v>1063.5400907715577</v>
      </c>
      <c r="I4" s="2">
        <f>AVERAGE('TSLA 3.5'!F:F)</f>
        <v>3.9178085665120682E-2</v>
      </c>
      <c r="J4" s="2">
        <f>MAX('TSLA 3.5'!F:F)</f>
        <v>0.28069294501631953</v>
      </c>
      <c r="K4" s="2">
        <f>MIN('TSLA 3.5'!F:F)</f>
        <v>-0.12034950816068569</v>
      </c>
      <c r="L4" s="2">
        <f>SUMIF('TSLA 3.5'!F:F,"&gt;0")/COUNTIF('TSLA 3.5'!F:F,"&gt;0")</f>
        <v>9.5475108646779494E-2</v>
      </c>
      <c r="M4" s="2">
        <f>SUMIF('TSLA 3.5'!F:F,"&lt;0")/COUNTIF('TSLA 3.5'!F:F,"&lt;0")</f>
        <v>-4.7144016240089494E-2</v>
      </c>
      <c r="N4">
        <f>COUNTIF('TSLA 3.5'!F:F,"&gt;0")</f>
        <v>23</v>
      </c>
      <c r="O4">
        <f>COUNTIF('TSLA 3.5'!F:F,"&lt;0")</f>
        <v>15</v>
      </c>
    </row>
    <row r="5" spans="1:15" x14ac:dyDescent="0.25">
      <c r="A5">
        <v>4</v>
      </c>
      <c r="B5" t="s">
        <v>3</v>
      </c>
      <c r="C5" t="s">
        <v>4</v>
      </c>
      <c r="D5">
        <v>-100</v>
      </c>
      <c r="E5" s="1">
        <v>201.85</v>
      </c>
      <c r="F5" s="2">
        <f>IF(C5="Sell to Close",(SUM(E5-E4)/E4)*10,(SUM(E4-E5)/E5)*10)</f>
        <v>2.2343594836146403E-2</v>
      </c>
      <c r="G5">
        <f>H4*F5</f>
        <v>23.763308880198053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195.89</v>
      </c>
      <c r="G6">
        <f>H4+G5</f>
        <v>1087.3033996517559</v>
      </c>
      <c r="H6">
        <f>H4+G5</f>
        <v>1087.3033996517559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195.13</v>
      </c>
      <c r="F7" s="2">
        <f t="shared" ref="F7" si="0">IF(C7="Sell to Close",(SUM(E7-E6)/E6)*10,(SUM(E6-E7)/E7)*10)</f>
        <v>3.8948393378772657E-2</v>
      </c>
      <c r="G7">
        <f t="shared" ref="G7" si="1">G6*F7</f>
        <v>42.348720531713447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203.51</v>
      </c>
      <c r="G8">
        <f t="shared" ref="G8" si="2">G6+G7</f>
        <v>1129.6521201834694</v>
      </c>
      <c r="H8">
        <f t="shared" ref="H8" si="3">H6+G7</f>
        <v>1129.6521201834694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205.96</v>
      </c>
      <c r="F9" s="2">
        <f t="shared" ref="F9" si="4">IF(C9="Sell to Close",(SUM(E9-E8)/E8)*10,(SUM(E8-E9)/E9)*10)</f>
        <v>0.12038720455997333</v>
      </c>
      <c r="G9">
        <f t="shared" ref="G9" si="5">G8*F9</f>
        <v>135.9956608741349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207.63</v>
      </c>
      <c r="G10">
        <f t="shared" ref="G10" si="6">G8+G9</f>
        <v>1265.6477810576043</v>
      </c>
      <c r="H10">
        <f t="shared" ref="H10" si="7">H8+G9</f>
        <v>1265.6477810576043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205.69</v>
      </c>
      <c r="F11" s="2">
        <f t="shared" ref="F11" si="8">IF(C11="Sell to Close",(SUM(E11-E10)/E10)*10,(SUM(E10-E11)/E11)*10)</f>
        <v>9.4316690164811007E-2</v>
      </c>
      <c r="G11">
        <f t="shared" ref="G11" si="9">G10*F11</f>
        <v>119.37170962379062</v>
      </c>
    </row>
    <row r="12" spans="1:15" x14ac:dyDescent="0.25">
      <c r="A12">
        <v>11</v>
      </c>
      <c r="B12" t="s">
        <v>1</v>
      </c>
      <c r="C12" t="s">
        <v>2</v>
      </c>
      <c r="D12">
        <v>100</v>
      </c>
      <c r="E12" s="1">
        <v>208.01</v>
      </c>
      <c r="G12">
        <f t="shared" ref="G12" si="10">G10+G11</f>
        <v>1385.0194906813949</v>
      </c>
      <c r="H12">
        <f t="shared" ref="H12" si="11">H10+G11</f>
        <v>1385.0194906813949</v>
      </c>
    </row>
    <row r="13" spans="1:15" x14ac:dyDescent="0.25">
      <c r="A13">
        <v>12</v>
      </c>
      <c r="B13" t="s">
        <v>3</v>
      </c>
      <c r="C13" t="s">
        <v>4</v>
      </c>
      <c r="D13">
        <v>-100</v>
      </c>
      <c r="E13" s="1">
        <v>208.28</v>
      </c>
      <c r="F13" s="2">
        <f t="shared" ref="F13" si="12">IF(C13="Sell to Close",(SUM(E13-E12)/E12)*10,(SUM(E12-E13)/E13)*10)</f>
        <v>1.2980145185328121E-2</v>
      </c>
      <c r="G13">
        <f t="shared" ref="G13" si="13">G12*F13</f>
        <v>17.977754073553715</v>
      </c>
    </row>
    <row r="14" spans="1:15" x14ac:dyDescent="0.25">
      <c r="A14">
        <v>13</v>
      </c>
      <c r="B14" t="s">
        <v>5</v>
      </c>
      <c r="C14" t="s">
        <v>6</v>
      </c>
      <c r="D14">
        <v>-100</v>
      </c>
      <c r="E14" s="1">
        <v>203.12</v>
      </c>
      <c r="G14">
        <f t="shared" ref="G14" si="14">G12+G13</f>
        <v>1402.9972447549487</v>
      </c>
      <c r="H14">
        <f t="shared" ref="H14" si="15">H12+G13</f>
        <v>1402.9972447549487</v>
      </c>
    </row>
    <row r="15" spans="1:15" x14ac:dyDescent="0.25">
      <c r="A15">
        <v>14</v>
      </c>
      <c r="B15" t="s">
        <v>7</v>
      </c>
      <c r="C15" t="s">
        <v>8</v>
      </c>
      <c r="D15">
        <v>100</v>
      </c>
      <c r="E15" s="1">
        <v>201.62</v>
      </c>
      <c r="F15" s="2">
        <f t="shared" ref="F15" si="16">IF(C15="Sell to Close",(SUM(E15-E14)/E14)*10,(SUM(E14-E15)/E15)*10)</f>
        <v>7.4397381212181327E-2</v>
      </c>
      <c r="G15">
        <f t="shared" ref="G15" si="17">G14*F15</f>
        <v>104.37932085767399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190.07</v>
      </c>
      <c r="G16">
        <f t="shared" ref="G16" si="18">G14+G15</f>
        <v>1507.3765656126227</v>
      </c>
      <c r="H16">
        <f t="shared" ref="H16" si="19">H14+G15</f>
        <v>1507.3765656126227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190.04</v>
      </c>
      <c r="F17" s="2">
        <f t="shared" ref="F17" si="20">IF(C17="Sell to Close",(SUM(E17-E16)/E16)*10,(SUM(E16-E17)/E17)*10)</f>
        <v>1.5786150284151303E-3</v>
      </c>
      <c r="G17">
        <f t="shared" ref="G17" si="21">G16*F17</f>
        <v>2.379567299956872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197.17</v>
      </c>
      <c r="G18">
        <f t="shared" ref="G18" si="22">G16+G17</f>
        <v>1509.7561329125795</v>
      </c>
      <c r="H18">
        <f t="shared" ref="H18" si="23">H16+G17</f>
        <v>1509.7561329125795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199.54</v>
      </c>
      <c r="F19" s="2">
        <f t="shared" ref="F19" si="24">IF(C19="Sell to Close",(SUM(E19-E18)/E18)*10,(SUM(E18-E19)/E19)*10)</f>
        <v>0.12020084191307018</v>
      </c>
      <c r="G19">
        <f t="shared" ref="G19" si="25">G18*F19</f>
        <v>181.47395825951313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196.64</v>
      </c>
      <c r="G20">
        <f t="shared" ref="G20" si="26">G18+G19</f>
        <v>1691.2300911720927</v>
      </c>
      <c r="H20">
        <f t="shared" ref="H20" si="27">H18+G19</f>
        <v>1691.2300911720927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196.2</v>
      </c>
      <c r="F21" s="2">
        <f t="shared" ref="F21" si="28">IF(C21="Sell to Close",(SUM(E21-E20)/E20)*10,(SUM(E20-E21)/E21)*10)</f>
        <v>2.2426095820591119E-2</v>
      </c>
      <c r="G21">
        <f t="shared" ref="G21" si="29">G20*F21</f>
        <v>37.927688079292402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187.72</v>
      </c>
      <c r="G22">
        <f t="shared" ref="G22" si="30">G20+G21</f>
        <v>1729.1577792513851</v>
      </c>
      <c r="H22">
        <f t="shared" ref="H22" si="31">H20+G21</f>
        <v>1729.1577792513851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188.71</v>
      </c>
      <c r="F23" s="2">
        <f t="shared" ref="F23" si="32">IF(C23="Sell to Close",(SUM(E23-E22)/E22)*10,(SUM(E22-E23)/E23)*10)</f>
        <v>-5.2461448783848716E-2</v>
      </c>
      <c r="G23">
        <f t="shared" ref="G23" si="33">G22*F23</f>
        <v>-90.714122275390125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181.43</v>
      </c>
      <c r="G24">
        <f t="shared" ref="G24" si="34">G22+G23</f>
        <v>1638.4436569759951</v>
      </c>
      <c r="H24">
        <f t="shared" ref="H24" si="35">H22+G23</f>
        <v>1638.4436569759951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182.75</v>
      </c>
      <c r="F25" s="2">
        <f t="shared" ref="F25" si="36">IF(C25="Sell to Close",(SUM(E25-E24)/E24)*10,(SUM(E24-E25)/E25)*10)</f>
        <v>-7.2229822161422333E-2</v>
      </c>
      <c r="G25">
        <f t="shared" ref="G25" si="37">G24*F25</f>
        <v>-118.34449396488658</v>
      </c>
    </row>
    <row r="26" spans="1:8" x14ac:dyDescent="0.25">
      <c r="A26">
        <v>25</v>
      </c>
      <c r="B26" t="s">
        <v>1</v>
      </c>
      <c r="C26" t="s">
        <v>2</v>
      </c>
      <c r="D26">
        <v>100</v>
      </c>
      <c r="E26" s="1">
        <v>182.97</v>
      </c>
      <c r="G26">
        <f t="shared" ref="G26" si="38">G24+G25</f>
        <v>1520.0991630111084</v>
      </c>
      <c r="H26">
        <f t="shared" ref="H26" si="39">H24+G25</f>
        <v>1520.0991630111084</v>
      </c>
    </row>
    <row r="27" spans="1:8" x14ac:dyDescent="0.25">
      <c r="A27">
        <v>26</v>
      </c>
      <c r="B27" t="s">
        <v>3</v>
      </c>
      <c r="C27" t="s">
        <v>4</v>
      </c>
      <c r="D27">
        <v>-100</v>
      </c>
      <c r="E27" s="1">
        <v>182.94</v>
      </c>
      <c r="F27" s="2">
        <f t="shared" ref="F27" si="40">IF(C27="Sell to Close",(SUM(E27-E26)/E26)*10,(SUM(E26-E27)/E27)*10)</f>
        <v>-1.6396130513199507E-3</v>
      </c>
      <c r="G27">
        <f t="shared" ref="G27" si="41">G26*F27</f>
        <v>-2.4923744269735466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179.14</v>
      </c>
      <c r="G28">
        <f t="shared" ref="G28" si="42">G26+G27</f>
        <v>1517.6067885841348</v>
      </c>
      <c r="H28">
        <f t="shared" ref="H28" si="43">H26+G27</f>
        <v>1517.6067885841348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179.21</v>
      </c>
      <c r="F29" s="2">
        <f t="shared" ref="F29" si="44">IF(C29="Sell to Close",(SUM(E29-E28)/E28)*10,(SUM(E28-E29)/E29)*10)</f>
        <v>-3.906032029463847E-3</v>
      </c>
      <c r="G29">
        <f t="shared" ref="G29" si="45">G28*F29</f>
        <v>-5.9278207243413998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171.44</v>
      </c>
      <c r="G30">
        <f t="shared" ref="G30" si="46">G28+G29</f>
        <v>1511.6789678597934</v>
      </c>
      <c r="H30">
        <f t="shared" ref="H30" si="47">H28+G29</f>
        <v>1511.6789678597934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172.58</v>
      </c>
      <c r="F31" s="2">
        <f t="shared" ref="F31" si="48">IF(C31="Sell to Close",(SUM(E31-E30)/E30)*10,(SUM(E30-E31)/E31)*10)</f>
        <v>-6.6056321705876386E-2</v>
      </c>
      <c r="G31">
        <f t="shared" ref="G31" si="49">G30*F31</f>
        <v>-99.855952216953682</v>
      </c>
    </row>
    <row r="32" spans="1:8" x14ac:dyDescent="0.25">
      <c r="A32">
        <v>31</v>
      </c>
      <c r="B32" t="s">
        <v>1</v>
      </c>
      <c r="C32" t="s">
        <v>2</v>
      </c>
      <c r="D32">
        <v>100</v>
      </c>
      <c r="E32" s="1">
        <v>173.52</v>
      </c>
      <c r="G32">
        <f t="shared" ref="G32" si="50">G30+G31</f>
        <v>1411.8230156428397</v>
      </c>
      <c r="H32">
        <f t="shared" ref="H32" si="51">H30+G31</f>
        <v>1411.8230156428397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176.44</v>
      </c>
      <c r="F33" s="2">
        <f t="shared" ref="F33" si="52">IF(C33="Sell to Close",(SUM(E33-E32)/E32)*10,(SUM(E32-E33)/E33)*10)</f>
        <v>0.16828031350852854</v>
      </c>
      <c r="G33">
        <f t="shared" ref="G33" si="53">G32*F33</f>
        <v>237.58201969093327</v>
      </c>
    </row>
    <row r="34" spans="1:8" x14ac:dyDescent="0.25">
      <c r="A34">
        <v>33</v>
      </c>
      <c r="B34" t="s">
        <v>5</v>
      </c>
      <c r="C34" t="s">
        <v>6</v>
      </c>
      <c r="D34">
        <v>-100</v>
      </c>
      <c r="E34" s="1">
        <v>171.8</v>
      </c>
      <c r="G34">
        <f t="shared" ref="G34" si="54">G32+G33</f>
        <v>1649.405035333773</v>
      </c>
      <c r="H34">
        <f t="shared" ref="H34" si="55">H32+G33</f>
        <v>1649.405035333773</v>
      </c>
    </row>
    <row r="35" spans="1:8" x14ac:dyDescent="0.25">
      <c r="A35">
        <v>34</v>
      </c>
      <c r="B35" t="s">
        <v>7</v>
      </c>
      <c r="C35" t="s">
        <v>8</v>
      </c>
      <c r="D35">
        <v>100</v>
      </c>
      <c r="E35" s="1">
        <v>173.18</v>
      </c>
      <c r="F35" s="2">
        <f t="shared" ref="F35" si="56">IF(C35="Sell to Close",(SUM(E35-E34)/E34)*10,(SUM(E34-E35)/E35)*10)</f>
        <v>-7.9685875967201475E-2</v>
      </c>
      <c r="G35">
        <f t="shared" ref="G35" si="57">G34*F35</f>
        <v>-131.4342850652846</v>
      </c>
    </row>
    <row r="36" spans="1:8" x14ac:dyDescent="0.25">
      <c r="A36">
        <v>35</v>
      </c>
      <c r="B36" t="s">
        <v>1</v>
      </c>
      <c r="C36" t="s">
        <v>2</v>
      </c>
      <c r="D36">
        <v>100</v>
      </c>
      <c r="E36" s="1">
        <v>173.64</v>
      </c>
      <c r="G36">
        <f t="shared" ref="G36" si="58">G34+G35</f>
        <v>1517.9707502684882</v>
      </c>
      <c r="H36">
        <f t="shared" ref="H36" si="59">H34+G35</f>
        <v>1517.9707502684882</v>
      </c>
    </row>
    <row r="37" spans="1:8" x14ac:dyDescent="0.25">
      <c r="A37">
        <v>36</v>
      </c>
      <c r="B37" t="s">
        <v>3</v>
      </c>
      <c r="C37" t="s">
        <v>4</v>
      </c>
      <c r="D37">
        <v>-100</v>
      </c>
      <c r="E37" s="1">
        <v>175.86</v>
      </c>
      <c r="F37" s="2">
        <f t="shared" ref="F37" si="60">IF(C37="Sell to Close",(SUM(E37-E36)/E36)*10,(SUM(E36-E37)/E37)*10)</f>
        <v>0.1278507256392552</v>
      </c>
      <c r="G37">
        <f t="shared" ref="G37" si="61">G36*F37</f>
        <v>194.07366192099087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181.97</v>
      </c>
      <c r="G38">
        <f t="shared" ref="G38" si="62">G36+G37</f>
        <v>1712.0444121894791</v>
      </c>
      <c r="H38">
        <f t="shared" ref="H38" si="63">H36+G37</f>
        <v>1712.0444121894791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179.78</v>
      </c>
      <c r="F39" s="2">
        <f t="shared" ref="F39" si="64">IF(C39="Sell to Close",(SUM(E39-E38)/E38)*10,(SUM(E38-E39)/E39)*10)</f>
        <v>-0.12034950816068569</v>
      </c>
      <c r="G39">
        <f t="shared" ref="G39" si="65">G38*F39</f>
        <v>-206.04370295625407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178.55</v>
      </c>
      <c r="G40">
        <f t="shared" ref="G40" si="66">G38+G39</f>
        <v>1506.0007092332251</v>
      </c>
      <c r="H40">
        <f t="shared" ref="H40" si="67">H38+G39</f>
        <v>1506.0007092332251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177.61</v>
      </c>
      <c r="F41" s="2">
        <f t="shared" ref="F41" si="68">IF(C41="Sell to Close",(SUM(E41-E40)/E40)*10,(SUM(E40-E41)/E41)*10)</f>
        <v>5.2924947919598987E-2</v>
      </c>
      <c r="G41">
        <f t="shared" ref="G41" si="69">G40*F41</f>
        <v>79.705009103047573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182.22</v>
      </c>
      <c r="G42">
        <f t="shared" ref="G42" si="70">G40+G41</f>
        <v>1585.7057183362726</v>
      </c>
      <c r="H42">
        <f t="shared" ref="H42" si="71">H40+G41</f>
        <v>1585.7057183362726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183.93</v>
      </c>
      <c r="F43" s="2">
        <f t="shared" ref="F43" si="72">IF(C43="Sell to Close",(SUM(E43-E42)/E42)*10,(SUM(E42-E43)/E43)*10)</f>
        <v>9.3842607836681372E-2</v>
      </c>
      <c r="G43">
        <f t="shared" ref="G43" si="73">G42*F43</f>
        <v>148.80675987021397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182.85</v>
      </c>
      <c r="G44">
        <f t="shared" ref="G44" si="74">G42+G43</f>
        <v>1734.5124782064865</v>
      </c>
      <c r="H44">
        <f t="shared" ref="H44" si="75">H42+G43</f>
        <v>1734.5124782064865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179.26</v>
      </c>
      <c r="F45" s="2">
        <f t="shared" ref="F45" si="76">IF(C45="Sell to Close",(SUM(E45-E44)/E44)*10,(SUM(E44-E45)/E45)*10)</f>
        <v>0.20026776748856431</v>
      </c>
      <c r="G45">
        <f t="shared" ref="G45" si="77">G44*F45</f>
        <v>347.36694169147012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183.96</v>
      </c>
      <c r="G46">
        <f t="shared" ref="G46" si="78">G44+G45</f>
        <v>2081.8794198979567</v>
      </c>
      <c r="H46">
        <f t="shared" ref="H46" si="79">H44+G45</f>
        <v>2081.8794198979567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184.31</v>
      </c>
      <c r="F47" s="2">
        <f t="shared" ref="F47" si="80">IF(C47="Sell to Close",(SUM(E47-E46)/E46)*10,(SUM(E46-E47)/E47)*10)</f>
        <v>1.9025875190258442E-2</v>
      </c>
      <c r="G47">
        <f t="shared" ref="G47" si="81">G46*F47</f>
        <v>39.609578004146172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190.31</v>
      </c>
      <c r="G48">
        <f t="shared" ref="G48" si="82">G46+G47</f>
        <v>2121.4889979021027</v>
      </c>
      <c r="H48">
        <f t="shared" ref="H48" si="83">H46+G47</f>
        <v>2121.4889979021027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190.7</v>
      </c>
      <c r="F49" s="2">
        <f t="shared" ref="F49" si="84">IF(C49="Sell to Close",(SUM(E49-E48)/E48)*10,(SUM(E48-E49)/E49)*10)</f>
        <v>2.0492880037832291E-2</v>
      </c>
      <c r="G49">
        <f t="shared" ref="G49" si="85">G48*F49</f>
        <v>43.475419535588834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197.2</v>
      </c>
      <c r="G50">
        <f t="shared" ref="G50" si="86">G48+G49</f>
        <v>2164.9644174376917</v>
      </c>
      <c r="H50">
        <f t="shared" ref="H50" si="87">H48+G49</f>
        <v>2164.9644174376917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196.88</v>
      </c>
      <c r="F51" s="2">
        <f t="shared" ref="F51" si="88">IF(C51="Sell to Close",(SUM(E51-E50)/E50)*10,(SUM(E50-E51)/E51)*10)</f>
        <v>-1.6227180527383023E-2</v>
      </c>
      <c r="G51">
        <f t="shared" ref="G51" si="89">G50*F51</f>
        <v>-35.131268437122046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196.22</v>
      </c>
      <c r="G52">
        <f t="shared" ref="G52" si="90">G50+G51</f>
        <v>2129.8331490005698</v>
      </c>
      <c r="H52">
        <f t="shared" ref="H52" si="91">H50+G51</f>
        <v>2129.8331490005698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196.97</v>
      </c>
      <c r="F53" s="2">
        <f t="shared" ref="F53" si="92">IF(C53="Sell to Close",(SUM(E53-E52)/E52)*10,(SUM(E52-E53)/E53)*10)</f>
        <v>-3.8076864497131539E-2</v>
      </c>
      <c r="G53">
        <f t="shared" ref="G53" si="93">G52*F53</f>
        <v>-81.097368215993669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197.47</v>
      </c>
      <c r="G54">
        <f t="shared" ref="G54" si="94">G52+G53</f>
        <v>2048.735780784576</v>
      </c>
      <c r="H54">
        <f t="shared" ref="H54" si="95">H52+G53</f>
        <v>2048.735780784576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197.28</v>
      </c>
      <c r="F55" s="2">
        <f t="shared" ref="F55" si="96">IF(C55="Sell to Close",(SUM(E55-E54)/E54)*10,(SUM(E54-E55)/E55)*10)</f>
        <v>-9.6217146908389988E-3</v>
      </c>
      <c r="G55">
        <f t="shared" ref="G55" si="97">G54*F55</f>
        <v>-19.712351159622461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195.09</v>
      </c>
      <c r="G56">
        <f t="shared" ref="G56" si="98">G54+G55</f>
        <v>2029.0234296249537</v>
      </c>
      <c r="H56">
        <f t="shared" ref="H56" si="99">H54+G55</f>
        <v>2029.0234296249537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190.68</v>
      </c>
      <c r="F57" s="2">
        <f t="shared" ref="F57" si="100">IF(C57="Sell to Close",(SUM(E57-E56)/E56)*10,(SUM(E56-E57)/E57)*10)</f>
        <v>0.2312775330396474</v>
      </c>
      <c r="G57">
        <f t="shared" ref="G57" si="101">G56*F57</f>
        <v>469.26753328330392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190.13</v>
      </c>
      <c r="G58">
        <f t="shared" ref="G58" si="102">G56+G57</f>
        <v>2498.2909629082578</v>
      </c>
      <c r="H58">
        <f t="shared" ref="H58" si="103">H56+G57</f>
        <v>2498.2909629082578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188.66</v>
      </c>
      <c r="F59" s="2">
        <f t="shared" ref="F59" si="104">IF(C59="Sell to Close",(SUM(E59-E58)/E58)*10,(SUM(E58-E59)/E59)*10)</f>
        <v>7.7917947630658263E-2</v>
      </c>
      <c r="G59">
        <f t="shared" ref="G59" si="105">G58*F59</f>
        <v>194.66170441403244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191.23</v>
      </c>
      <c r="G60">
        <f t="shared" ref="G60" si="106">G58+G59</f>
        <v>2692.9526673222904</v>
      </c>
      <c r="H60">
        <f t="shared" ref="H60" si="107">H58+G59</f>
        <v>2692.9526673222904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193</v>
      </c>
      <c r="F61" s="2">
        <f t="shared" ref="F61" si="108">IF(C61="Sell to Close",(SUM(E61-E60)/E60)*10,(SUM(E60-E61)/E61)*10)</f>
        <v>9.2558698948910223E-2</v>
      </c>
      <c r="G61">
        <f t="shared" ref="G61" si="109">G60*F61</f>
        <v>249.25619521834867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188.93</v>
      </c>
      <c r="G62">
        <f t="shared" ref="G62" si="110">G60+G61</f>
        <v>2942.2088625406391</v>
      </c>
      <c r="H62">
        <f t="shared" ref="H62" si="111">H60+G61</f>
        <v>2942.2088625406391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189.17</v>
      </c>
      <c r="F63" s="2">
        <f t="shared" ref="F63" si="112">IF(C63="Sell to Close",(SUM(E63-E62)/E62)*10,(SUM(E62-E63)/E63)*10)</f>
        <v>-1.2687001110111578E-2</v>
      </c>
      <c r="G63">
        <f t="shared" ref="G63" si="113">G62*F63</f>
        <v>-37.327807105233212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194.18</v>
      </c>
      <c r="G64">
        <f t="shared" ref="G64" si="114">G62+G63</f>
        <v>2904.8810554354059</v>
      </c>
      <c r="H64">
        <f t="shared" ref="H64" si="115">H62+G63</f>
        <v>2904.8810554354059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192.8</v>
      </c>
      <c r="F65" s="2">
        <f t="shared" ref="F65" si="116">IF(C65="Sell to Close",(SUM(E65-E64)/E64)*10,(SUM(E64-E65)/E65)*10)</f>
        <v>-7.1068081161808391E-2</v>
      </c>
      <c r="G65">
        <f t="shared" ref="G65" si="117">G64*F65</f>
        <v>-206.44432261308305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196.99</v>
      </c>
      <c r="G66">
        <f t="shared" ref="G66" si="118">G64+G65</f>
        <v>2698.4367328223229</v>
      </c>
      <c r="H66">
        <f t="shared" ref="H66" si="119">H64+G65</f>
        <v>2698.4367328223229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196.04</v>
      </c>
      <c r="F67" s="2">
        <f t="shared" ref="F67" si="120">IF(C67="Sell to Close",(SUM(E67-E66)/E66)*10,(SUM(E66-E67)/E67)*10)</f>
        <v>-4.8225798263872126E-2</v>
      </c>
      <c r="G67">
        <f t="shared" ref="G67" si="121">G66*F67</f>
        <v>-130.13426550491155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199.15</v>
      </c>
      <c r="G68">
        <f t="shared" ref="G68" si="122">G66+G67</f>
        <v>2568.3024673174114</v>
      </c>
      <c r="H68">
        <f t="shared" ref="H68" si="123">H66+G67</f>
        <v>2568.3024673174114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204.74</v>
      </c>
      <c r="F69" s="2">
        <f t="shared" ref="F69" si="124">IF(C69="Sell to Close",(SUM(E69-E68)/E68)*10,(SUM(E68-E69)/E69)*10)</f>
        <v>0.28069294501631953</v>
      </c>
      <c r="G69">
        <f t="shared" ref="G69" si="125">G68*F69</f>
        <v>720.90438324400395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196.83</v>
      </c>
      <c r="G70">
        <f t="shared" ref="G70" si="126">G68+G69</f>
        <v>3289.2068505614152</v>
      </c>
      <c r="H70">
        <f t="shared" ref="H70" si="127">H68+G69</f>
        <v>3289.2068505614152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195.15</v>
      </c>
      <c r="F71" s="2">
        <f t="shared" ref="F71" si="128">IF(C71="Sell to Close",(SUM(E71-E70)/E70)*10,(SUM(E70-E71)/E71)*10)</f>
        <v>8.6087624903920398E-2</v>
      </c>
      <c r="G71">
        <f t="shared" ref="G71" si="129">G70*F71</f>
        <v>283.16000558253648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194.79</v>
      </c>
      <c r="G72">
        <f t="shared" ref="G72" si="130">G70+G71</f>
        <v>3572.3668561439517</v>
      </c>
      <c r="H72">
        <f t="shared" ref="H72" si="131">H70+G71</f>
        <v>3572.3668561439517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195.85</v>
      </c>
      <c r="F73" s="2">
        <f t="shared" ref="F73" si="132">IF(C73="Sell to Close",(SUM(E73-E72)/E72)*10,(SUM(E72-E73)/E73)*10)</f>
        <v>-5.4123053357161208E-2</v>
      </c>
      <c r="G73">
        <f t="shared" ref="G73" si="133">G72*F73</f>
        <v>-193.34740196643332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188.13</v>
      </c>
      <c r="G74">
        <f t="shared" ref="G74" si="134">G72+G73</f>
        <v>3379.0194541775186</v>
      </c>
      <c r="H74">
        <f t="shared" ref="H74" si="135">H72+G73</f>
        <v>3379.0194541775186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184.92</v>
      </c>
      <c r="F75" s="2">
        <f t="shared" ref="F75" si="136">IF(C75="Sell to Close",(SUM(E75-E74)/E74)*10,(SUM(E74-E75)/E75)*10)</f>
        <v>0.17358857884490636</v>
      </c>
      <c r="G75">
        <f t="shared" ref="G75" si="137">G74*F75</f>
        <v>586.5591849399666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181.45</v>
      </c>
      <c r="G76">
        <f t="shared" ref="G76" si="138">G74+G75</f>
        <v>3965.5786391174852</v>
      </c>
      <c r="H76">
        <f t="shared" ref="H76" si="139">H74+G75</f>
        <v>3965.5786391174852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182.56</v>
      </c>
      <c r="F77" s="2">
        <f t="shared" ref="F77" si="140">IF(C77="Sell to Close",(SUM(E77-E76)/E76)*10,(SUM(E76-E77)/E77)*10)</f>
        <v>-6.080192813321722E-2</v>
      </c>
      <c r="G77">
        <f t="shared" ref="G77" si="141">G76*F77</f>
        <v>-241.11482742224268</v>
      </c>
    </row>
    <row r="78" spans="1:8" x14ac:dyDescent="0.25">
      <c r="A78">
        <v>77</v>
      </c>
      <c r="B78" t="s">
        <v>5</v>
      </c>
      <c r="C78" t="s">
        <v>6</v>
      </c>
      <c r="D78">
        <v>-100</v>
      </c>
      <c r="E78" s="1">
        <v>164.29</v>
      </c>
      <c r="G78">
        <f t="shared" ref="G78" si="142">G76+G77</f>
        <v>3724.4638116952424</v>
      </c>
      <c r="H78">
        <f t="shared" ref="H78" si="143">H76+G77</f>
        <v>3724.4638116952424</v>
      </c>
    </row>
    <row r="79" spans="1:8" x14ac:dyDescent="0.25">
      <c r="A79">
        <v>78</v>
      </c>
      <c r="B79" t="s">
        <v>7</v>
      </c>
      <c r="C79" t="s">
        <v>8</v>
      </c>
      <c r="D79">
        <v>100</v>
      </c>
      <c r="E79" s="1">
        <v>164.78</v>
      </c>
    </row>
    <row r="80" spans="1:8" x14ac:dyDescent="0.25">
      <c r="A80">
        <v>79</v>
      </c>
      <c r="B80" t="s">
        <v>1</v>
      </c>
      <c r="C80" t="s">
        <v>2</v>
      </c>
      <c r="D80">
        <v>100</v>
      </c>
      <c r="E80" s="1">
        <v>163.37</v>
      </c>
    </row>
    <row r="81" spans="1:5" x14ac:dyDescent="0.25">
      <c r="A81">
        <v>80</v>
      </c>
      <c r="B81" t="s">
        <v>3</v>
      </c>
      <c r="C81" t="s">
        <v>4</v>
      </c>
      <c r="D81">
        <v>-100</v>
      </c>
      <c r="E81" s="1">
        <v>164.07</v>
      </c>
    </row>
    <row r="82" spans="1:5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5</v>
      </c>
      <c r="C2" t="s">
        <v>6</v>
      </c>
      <c r="D2">
        <v>-100</v>
      </c>
      <c r="E2" s="1">
        <v>148.88</v>
      </c>
    </row>
    <row r="3" spans="1:15" x14ac:dyDescent="0.25">
      <c r="A3">
        <v>2</v>
      </c>
      <c r="B3" t="s">
        <v>7</v>
      </c>
      <c r="C3" t="s">
        <v>8</v>
      </c>
      <c r="D3">
        <v>100</v>
      </c>
      <c r="E3" s="1">
        <v>148.19999999999999</v>
      </c>
      <c r="F3" s="2">
        <f>IF(C3="Sell to Close",(SUM(E3-E2)/E2)*10,(SUM(E2-E3)/E3)*10)</f>
        <v>4.5883940620783187E-2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1</v>
      </c>
      <c r="C4" t="s">
        <v>2</v>
      </c>
      <c r="D4">
        <v>100</v>
      </c>
      <c r="E4" s="1">
        <v>149.19999999999999</v>
      </c>
      <c r="I4" s="2">
        <f>AVERAGE('AAPL 2.4'!F:F)</f>
        <v>1.701607285901436E-2</v>
      </c>
      <c r="J4" s="2">
        <f>MAX('AAPL 2.4'!F:F)</f>
        <v>9.9381334737395743E-2</v>
      </c>
      <c r="K4" s="2">
        <f>MIN('AAPL 2.4'!F:F)</f>
        <v>-4.7560809892649616E-2</v>
      </c>
      <c r="L4" s="2">
        <f>SUMIF('AAPL 2.4'!F:F,"&gt;0")/COUNTIF('AAPL 2.4'!F:F,"&gt;0")</f>
        <v>3.2195734264793156E-2</v>
      </c>
      <c r="M4" s="2">
        <f>SUMIF('AAPL 2.4'!F:F,"&lt;0")/COUNTIF('AAPL 2.4'!F:F,"&lt;0")</f>
        <v>-1.5873193520173027E-2</v>
      </c>
      <c r="N4">
        <f>COUNTIF('AAPL 2.4'!F:F,"&gt;0")</f>
        <v>26</v>
      </c>
      <c r="O4">
        <f>COUNTIF('AAPL 2.4'!F:F,"&lt;0")</f>
        <v>12</v>
      </c>
    </row>
    <row r="5" spans="1:15" x14ac:dyDescent="0.25">
      <c r="A5">
        <v>4</v>
      </c>
      <c r="B5" t="s">
        <v>3</v>
      </c>
      <c r="C5" t="s">
        <v>4</v>
      </c>
      <c r="D5">
        <v>-100</v>
      </c>
      <c r="E5" s="1">
        <v>149.31</v>
      </c>
      <c r="F5" s="2">
        <f>IF(C5="Sell to Close",(SUM(E5-E4)/E4)*10,(SUM(E4-E5)/E5)*10)</f>
        <v>7.3726541554968933E-3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146.25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146.18</v>
      </c>
      <c r="F7" s="2">
        <f t="shared" ref="F7" si="0">IF(C7="Sell to Close",(SUM(E7-E6)/E6)*10,(SUM(E6-E7)/E7)*10)</f>
        <v>4.7886167738400032E-3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147.91999999999999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147.76</v>
      </c>
      <c r="F9" s="2">
        <f t="shared" ref="F9" si="1">IF(C9="Sell to Close",(SUM(E9-E8)/E8)*10,(SUM(E8-E9)/E9)*10)</f>
        <v>-1.0816657652785061E-2</v>
      </c>
    </row>
    <row r="10" spans="1:15" x14ac:dyDescent="0.25">
      <c r="A10">
        <v>9</v>
      </c>
      <c r="B10" t="s">
        <v>1</v>
      </c>
      <c r="C10" t="s">
        <v>2</v>
      </c>
      <c r="D10">
        <v>100</v>
      </c>
      <c r="E10" s="1">
        <v>147.84</v>
      </c>
    </row>
    <row r="11" spans="1:15" x14ac:dyDescent="0.25">
      <c r="A11">
        <v>10</v>
      </c>
      <c r="B11" t="s">
        <v>3</v>
      </c>
      <c r="C11" t="s">
        <v>4</v>
      </c>
      <c r="D11">
        <v>-100</v>
      </c>
      <c r="E11" s="1">
        <v>147.88</v>
      </c>
      <c r="F11" s="2">
        <f t="shared" ref="F11" si="2">IF(C11="Sell to Close",(SUM(E11-E10)/E10)*10,(SUM(E10-E11)/E11)*10)</f>
        <v>2.7056277056271673E-3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148.22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147.72999999999999</v>
      </c>
      <c r="F13" s="2">
        <f t="shared" ref="F13" si="3">IF(C13="Sell to Close",(SUM(E13-E12)/E12)*10,(SUM(E12-E13)/E13)*10)</f>
        <v>3.3168618425506606E-2</v>
      </c>
    </row>
    <row r="14" spans="1:15" x14ac:dyDescent="0.25">
      <c r="A14">
        <v>13</v>
      </c>
      <c r="B14" t="s">
        <v>5</v>
      </c>
      <c r="C14" t="s">
        <v>6</v>
      </c>
      <c r="D14">
        <v>-100</v>
      </c>
      <c r="E14" s="1">
        <v>146.47999999999999</v>
      </c>
    </row>
    <row r="15" spans="1:15" x14ac:dyDescent="0.25">
      <c r="A15">
        <v>14</v>
      </c>
      <c r="B15" t="s">
        <v>7</v>
      </c>
      <c r="C15" t="s">
        <v>8</v>
      </c>
      <c r="D15">
        <v>100</v>
      </c>
      <c r="E15" s="1">
        <v>147.18</v>
      </c>
      <c r="F15" s="2">
        <f t="shared" ref="F15" si="4">IF(C15="Sell to Close",(SUM(E15-E14)/E14)*10,(SUM(E14-E15)/E15)*10)</f>
        <v>-4.7560809892649616E-2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144.12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144.24</v>
      </c>
      <c r="F17" s="2">
        <f t="shared" ref="F17" si="5">IF(C17="Sell to Close",(SUM(E17-E16)/E16)*10,(SUM(E16-E17)/E17)*10)</f>
        <v>-8.3194675540768544E-3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144.96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145.6</v>
      </c>
      <c r="F19" s="2">
        <f t="shared" ref="F19" si="6">IF(C19="Sell to Close",(SUM(E19-E18)/E18)*10,(SUM(E18-E19)/E19)*10)</f>
        <v>4.4150110375274991E-2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148.27000000000001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149.72</v>
      </c>
      <c r="F21" s="2">
        <f t="shared" ref="F21" si="7">IF(C21="Sell to Close",(SUM(E21-E20)/E20)*10,(SUM(E20-E21)/E21)*10)</f>
        <v>9.7794563971132981E-2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154.19999999999999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154.13999999999999</v>
      </c>
      <c r="F23" s="2">
        <f t="shared" ref="F23" si="8">IF(C23="Sell to Close",(SUM(E23-E22)/E22)*10,(SUM(E22-E23)/E23)*10)</f>
        <v>-3.8910505836577351E-3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153.32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152.56</v>
      </c>
      <c r="F25" s="2">
        <f t="shared" ref="F25" si="9">IF(C25="Sell to Close",(SUM(E25-E24)/E24)*10,(SUM(E24-E25)/E25)*10)</f>
        <v>4.98164656528573E-2</v>
      </c>
    </row>
    <row r="26" spans="1:6" x14ac:dyDescent="0.25">
      <c r="A26">
        <v>25</v>
      </c>
      <c r="B26" t="s">
        <v>1</v>
      </c>
      <c r="C26" t="s">
        <v>2</v>
      </c>
      <c r="D26">
        <v>100</v>
      </c>
      <c r="E26" s="1">
        <v>152.99</v>
      </c>
    </row>
    <row r="27" spans="1:6" x14ac:dyDescent="0.25">
      <c r="A27">
        <v>26</v>
      </c>
      <c r="B27" t="s">
        <v>3</v>
      </c>
      <c r="C27" t="s">
        <v>4</v>
      </c>
      <c r="D27">
        <v>-100</v>
      </c>
      <c r="E27" s="1">
        <v>152.37</v>
      </c>
      <c r="F27" s="2">
        <f t="shared" ref="F27" si="10">IF(C27="Sell to Close",(SUM(E27-E26)/E26)*10,(SUM(E26-E27)/E27)*10)</f>
        <v>-4.0525524544088143E-2</v>
      </c>
    </row>
    <row r="28" spans="1:6" x14ac:dyDescent="0.25">
      <c r="A28">
        <v>27</v>
      </c>
      <c r="B28" t="s">
        <v>1</v>
      </c>
      <c r="C28" t="s">
        <v>2</v>
      </c>
      <c r="D28">
        <v>100</v>
      </c>
      <c r="E28" s="1">
        <v>154.09</v>
      </c>
    </row>
    <row r="29" spans="1:6" x14ac:dyDescent="0.25">
      <c r="A29">
        <v>28</v>
      </c>
      <c r="B29" t="s">
        <v>3</v>
      </c>
      <c r="C29" t="s">
        <v>4</v>
      </c>
      <c r="D29">
        <v>-100</v>
      </c>
      <c r="E29" s="1">
        <v>154.06</v>
      </c>
      <c r="F29" s="2">
        <f t="shared" ref="F29" si="11">IF(C29="Sell to Close",(SUM(E29-E28)/E28)*10,(SUM(E28-E29)/E29)*10)</f>
        <v>-1.9469141410864517E-3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153.44999999999999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151.94</v>
      </c>
      <c r="F31" s="2">
        <f t="shared" ref="F31" si="12">IF(C31="Sell to Close",(SUM(E31-E30)/E30)*10,(SUM(E30-E31)/E31)*10)</f>
        <v>9.9381334737395743E-2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149.88999999999999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149.69</v>
      </c>
      <c r="F33" s="2">
        <f t="shared" ref="F33" si="13">IF(C33="Sell to Close",(SUM(E33-E32)/E32)*10,(SUM(E32-E33)/E33)*10)</f>
        <v>1.3360945954972853E-2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149.5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150.76</v>
      </c>
      <c r="F35" s="2">
        <f t="shared" ref="F35" si="14">IF(C35="Sell to Close",(SUM(E35-E34)/E34)*10,(SUM(E34-E35)/E35)*10)</f>
        <v>8.4280936454848882E-2</v>
      </c>
    </row>
    <row r="36" spans="1:6" x14ac:dyDescent="0.25">
      <c r="A36">
        <v>35</v>
      </c>
      <c r="B36" t="s">
        <v>1</v>
      </c>
      <c r="C36" t="s">
        <v>2</v>
      </c>
      <c r="D36">
        <v>100</v>
      </c>
      <c r="E36" s="1">
        <v>151.93</v>
      </c>
    </row>
    <row r="37" spans="1:6" x14ac:dyDescent="0.25">
      <c r="A37">
        <v>36</v>
      </c>
      <c r="B37" t="s">
        <v>3</v>
      </c>
      <c r="C37" t="s">
        <v>4</v>
      </c>
      <c r="D37">
        <v>-100</v>
      </c>
      <c r="E37" s="1">
        <v>152.31</v>
      </c>
      <c r="F37" s="2">
        <f t="shared" ref="F37" si="15">IF(C37="Sell to Close",(SUM(E37-E36)/E36)*10,(SUM(E36-E37)/E37)*10)</f>
        <v>2.5011518462449513E-2</v>
      </c>
    </row>
    <row r="38" spans="1:6" x14ac:dyDescent="0.25">
      <c r="A38">
        <v>37</v>
      </c>
      <c r="B38" t="s">
        <v>5</v>
      </c>
      <c r="C38" t="s">
        <v>6</v>
      </c>
      <c r="D38">
        <v>-100</v>
      </c>
      <c r="E38" s="1">
        <v>150.58000000000001</v>
      </c>
    </row>
    <row r="39" spans="1:6" x14ac:dyDescent="0.25">
      <c r="A39">
        <v>38</v>
      </c>
      <c r="B39" t="s">
        <v>7</v>
      </c>
      <c r="C39" t="s">
        <v>8</v>
      </c>
      <c r="D39">
        <v>100</v>
      </c>
      <c r="E39" s="1">
        <v>150.43</v>
      </c>
      <c r="F39" s="2">
        <f t="shared" ref="F39" si="16">IF(C39="Sell to Close",(SUM(E39-E38)/E38)*10,(SUM(E38-E39)/E39)*10)</f>
        <v>9.9714152762085811E-3</v>
      </c>
    </row>
    <row r="40" spans="1:6" x14ac:dyDescent="0.25">
      <c r="A40">
        <v>39</v>
      </c>
      <c r="B40" t="s">
        <v>1</v>
      </c>
      <c r="C40" t="s">
        <v>2</v>
      </c>
      <c r="D40">
        <v>100</v>
      </c>
      <c r="E40" s="1">
        <v>151.01</v>
      </c>
    </row>
    <row r="41" spans="1:6" x14ac:dyDescent="0.25">
      <c r="A41">
        <v>40</v>
      </c>
      <c r="B41" t="s">
        <v>3</v>
      </c>
      <c r="C41" t="s">
        <v>4</v>
      </c>
      <c r="D41">
        <v>-100</v>
      </c>
      <c r="E41" s="1">
        <v>151.85</v>
      </c>
      <c r="F41" s="2">
        <f t="shared" ref="F41" si="17">IF(C41="Sell to Close",(SUM(E41-E40)/E40)*10,(SUM(E40-E41)/E41)*10)</f>
        <v>5.5625455267863284E-2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153.11000000000001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152.77000000000001</v>
      </c>
      <c r="F43" s="2">
        <f t="shared" ref="F43" si="18">IF(C43="Sell to Close",(SUM(E43-E42)/E42)*10,(SUM(E42-E43)/E43)*10)</f>
        <v>-2.2206256939455514E-2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155.82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155.5</v>
      </c>
      <c r="F45" s="2">
        <f t="shared" ref="F45" si="19">IF(C45="Sell to Close",(SUM(E45-E44)/E44)*10,(SUM(E44-E45)/E45)*10)</f>
        <v>-2.0536516493389372E-2</v>
      </c>
    </row>
    <row r="46" spans="1:6" x14ac:dyDescent="0.25">
      <c r="A46">
        <v>45</v>
      </c>
      <c r="B46" t="s">
        <v>5</v>
      </c>
      <c r="C46" t="s">
        <v>6</v>
      </c>
      <c r="D46">
        <v>-100</v>
      </c>
      <c r="E46" s="1">
        <v>155.1</v>
      </c>
    </row>
    <row r="47" spans="1:6" x14ac:dyDescent="0.25">
      <c r="A47">
        <v>46</v>
      </c>
      <c r="B47" t="s">
        <v>7</v>
      </c>
      <c r="C47" t="s">
        <v>8</v>
      </c>
      <c r="D47">
        <v>100</v>
      </c>
      <c r="E47" s="1">
        <v>155.05000000000001</v>
      </c>
      <c r="F47" s="2">
        <f t="shared" ref="F47" si="20">IF(C47="Sell to Close",(SUM(E47-E46)/E46)*10,(SUM(E46-E47)/E47)*10)</f>
        <v>3.224766204449077E-3</v>
      </c>
    </row>
    <row r="48" spans="1:6" x14ac:dyDescent="0.25">
      <c r="A48">
        <v>47</v>
      </c>
      <c r="B48" t="s">
        <v>1</v>
      </c>
      <c r="C48" t="s">
        <v>2</v>
      </c>
      <c r="D48">
        <v>100</v>
      </c>
      <c r="E48" s="1">
        <v>154.94</v>
      </c>
    </row>
    <row r="49" spans="1:6" x14ac:dyDescent="0.25">
      <c r="A49">
        <v>48</v>
      </c>
      <c r="B49" t="s">
        <v>3</v>
      </c>
      <c r="C49" t="s">
        <v>4</v>
      </c>
      <c r="D49">
        <v>-100</v>
      </c>
      <c r="E49" s="1">
        <v>155.11000000000001</v>
      </c>
      <c r="F49" s="2">
        <f t="shared" ref="F49" si="21">IF(C49="Sell to Close",(SUM(E49-E48)/E48)*10,(SUM(E48-E49)/E49)*10)</f>
        <v>1.0971989157094096E-2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157.06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157.27000000000001</v>
      </c>
      <c r="F51" s="2">
        <f t="shared" ref="F51" si="22">IF(C51="Sell to Close",(SUM(E51-E50)/E50)*10,(SUM(E50-E51)/E51)*10)</f>
        <v>1.3370686361900417E-2</v>
      </c>
    </row>
    <row r="52" spans="1:6" x14ac:dyDescent="0.25">
      <c r="A52">
        <v>51</v>
      </c>
      <c r="B52" t="s">
        <v>1</v>
      </c>
      <c r="C52" t="s">
        <v>2</v>
      </c>
      <c r="D52">
        <v>100</v>
      </c>
      <c r="E52" s="1">
        <v>159.62</v>
      </c>
    </row>
    <row r="53" spans="1:6" x14ac:dyDescent="0.25">
      <c r="A53">
        <v>52</v>
      </c>
      <c r="B53" t="s">
        <v>3</v>
      </c>
      <c r="C53" t="s">
        <v>4</v>
      </c>
      <c r="D53">
        <v>-100</v>
      </c>
      <c r="E53" s="1">
        <v>160.09</v>
      </c>
      <c r="F53" s="2">
        <f t="shared" ref="F53" si="23">IF(C53="Sell to Close",(SUM(E53-E52)/E52)*10,(SUM(E52-E53)/E53)*10)</f>
        <v>2.9444931712817871E-2</v>
      </c>
    </row>
    <row r="54" spans="1:6" x14ac:dyDescent="0.25">
      <c r="A54">
        <v>53</v>
      </c>
      <c r="B54" t="s">
        <v>1</v>
      </c>
      <c r="C54" t="s">
        <v>2</v>
      </c>
      <c r="D54">
        <v>100</v>
      </c>
      <c r="E54" s="1">
        <v>160.29</v>
      </c>
    </row>
    <row r="55" spans="1:6" x14ac:dyDescent="0.25">
      <c r="A55">
        <v>54</v>
      </c>
      <c r="B55" t="s">
        <v>3</v>
      </c>
      <c r="C55" t="s">
        <v>4</v>
      </c>
      <c r="D55">
        <v>-100</v>
      </c>
      <c r="E55" s="1">
        <v>160.97999999999999</v>
      </c>
      <c r="F55" s="2">
        <f t="shared" ref="F55" si="24">IF(C55="Sell to Close",(SUM(E55-E54)/E54)*10,(SUM(E54-E55)/E55)*10)</f>
        <v>4.3046977353546553E-2</v>
      </c>
    </row>
    <row r="56" spans="1:6" x14ac:dyDescent="0.25">
      <c r="A56">
        <v>55</v>
      </c>
      <c r="B56" t="s">
        <v>5</v>
      </c>
      <c r="C56" t="s">
        <v>6</v>
      </c>
      <c r="D56">
        <v>-100</v>
      </c>
      <c r="E56" s="1">
        <v>159.44999999999999</v>
      </c>
    </row>
    <row r="57" spans="1:6" x14ac:dyDescent="0.25">
      <c r="A57">
        <v>56</v>
      </c>
      <c r="B57" t="s">
        <v>7</v>
      </c>
      <c r="C57" t="s">
        <v>8</v>
      </c>
      <c r="D57">
        <v>100</v>
      </c>
      <c r="E57" s="1">
        <v>158.34</v>
      </c>
      <c r="F57" s="2">
        <f t="shared" ref="F57" si="25">IF(C57="Sell to Close",(SUM(E57-E56)/E56)*10,(SUM(E56-E57)/E57)*10)</f>
        <v>7.0102311481620883E-2</v>
      </c>
    </row>
    <row r="58" spans="1:6" x14ac:dyDescent="0.25">
      <c r="A58">
        <v>57</v>
      </c>
      <c r="B58" t="s">
        <v>5</v>
      </c>
      <c r="C58" t="s">
        <v>6</v>
      </c>
      <c r="D58">
        <v>-100</v>
      </c>
      <c r="E58" s="1">
        <v>158.43</v>
      </c>
    </row>
    <row r="59" spans="1:6" x14ac:dyDescent="0.25">
      <c r="A59">
        <v>58</v>
      </c>
      <c r="B59" t="s">
        <v>7</v>
      </c>
      <c r="C59" t="s">
        <v>8</v>
      </c>
      <c r="D59">
        <v>100</v>
      </c>
      <c r="E59" s="1">
        <v>158.62</v>
      </c>
      <c r="F59" s="2">
        <f t="shared" ref="F59" si="26">IF(C59="Sell to Close",(SUM(E59-E58)/E58)*10,(SUM(E58-E59)/E59)*10)</f>
        <v>-1.1978312949186592E-2</v>
      </c>
    </row>
    <row r="60" spans="1:6" x14ac:dyDescent="0.25">
      <c r="A60">
        <v>59</v>
      </c>
      <c r="B60" t="s">
        <v>1</v>
      </c>
      <c r="C60" t="s">
        <v>2</v>
      </c>
      <c r="D60">
        <v>100</v>
      </c>
      <c r="E60" s="1">
        <v>159.57</v>
      </c>
    </row>
    <row r="61" spans="1:6" x14ac:dyDescent="0.25">
      <c r="A61">
        <v>60</v>
      </c>
      <c r="B61" t="s">
        <v>3</v>
      </c>
      <c r="C61" t="s">
        <v>4</v>
      </c>
      <c r="D61">
        <v>-100</v>
      </c>
      <c r="E61" s="1">
        <v>159.65</v>
      </c>
      <c r="F61" s="2">
        <f t="shared" ref="F61" si="27">IF(C61="Sell to Close",(SUM(E61-E60)/E60)*10,(SUM(E60-E61)/E61)*10)</f>
        <v>5.0134737105980137E-3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159.72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159.78</v>
      </c>
      <c r="F63" s="2">
        <f t="shared" ref="F63" si="28">IF(C63="Sell to Close",(SUM(E63-E62)/E62)*10,(SUM(E62-E63)/E63)*10)</f>
        <v>-3.7551633496058501E-3</v>
      </c>
    </row>
    <row r="64" spans="1:6" x14ac:dyDescent="0.25">
      <c r="A64">
        <v>63</v>
      </c>
      <c r="B64" t="s">
        <v>5</v>
      </c>
      <c r="C64" t="s">
        <v>6</v>
      </c>
      <c r="D64">
        <v>-100</v>
      </c>
      <c r="E64" s="1">
        <v>156.93</v>
      </c>
    </row>
    <row r="65" spans="1:6" x14ac:dyDescent="0.25">
      <c r="A65">
        <v>64</v>
      </c>
      <c r="B65" t="s">
        <v>7</v>
      </c>
      <c r="C65" t="s">
        <v>8</v>
      </c>
      <c r="D65">
        <v>100</v>
      </c>
      <c r="E65" s="1">
        <v>156.56</v>
      </c>
      <c r="F65" s="2">
        <f t="shared" ref="F65" si="29">IF(C65="Sell to Close",(SUM(E65-E64)/E64)*10,(SUM(E64-E65)/E65)*10)</f>
        <v>2.3633111905978828E-2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159.9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159.91</v>
      </c>
      <c r="F67" s="2">
        <f t="shared" ref="F67" si="30">IF(C67="Sell to Close",(SUM(E67-E66)/E66)*10,(SUM(E66-E67)/E67)*10)</f>
        <v>6.2539086929273954E-4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161.52000000000001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162.1</v>
      </c>
      <c r="F69" s="2">
        <f t="shared" ref="F69" si="31">IF(C69="Sell to Close",(SUM(E69-E68)/E68)*10,(SUM(E68-E69)/E69)*10)</f>
        <v>3.5908865775135218E-2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162.94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162.69999999999999</v>
      </c>
      <c r="F71" s="2">
        <f t="shared" ref="F71" si="32">IF(C71="Sell to Close",(SUM(E71-E70)/E70)*10,(SUM(E70-E71)/E71)*10)</f>
        <v>-1.4729348226341542E-2</v>
      </c>
    </row>
    <row r="72" spans="1:6" x14ac:dyDescent="0.25">
      <c r="A72">
        <v>71</v>
      </c>
      <c r="B72" t="s">
        <v>1</v>
      </c>
      <c r="C72" t="s">
        <v>2</v>
      </c>
      <c r="D72">
        <v>100</v>
      </c>
      <c r="E72" s="1">
        <v>164.99</v>
      </c>
    </row>
    <row r="73" spans="1:6" x14ac:dyDescent="0.25">
      <c r="A73">
        <v>72</v>
      </c>
      <c r="B73" t="s">
        <v>3</v>
      </c>
      <c r="C73" t="s">
        <v>4</v>
      </c>
      <c r="D73">
        <v>-100</v>
      </c>
      <c r="E73" s="1">
        <v>165.29</v>
      </c>
      <c r="F73" s="2">
        <f t="shared" ref="F73" si="33">IF(C73="Sell to Close",(SUM(E73-E72)/E72)*10,(SUM(E72-E73)/E73)*10)</f>
        <v>1.8182920176979388E-2</v>
      </c>
    </row>
    <row r="74" spans="1:6" x14ac:dyDescent="0.25">
      <c r="A74">
        <v>73</v>
      </c>
      <c r="B74" t="s">
        <v>1</v>
      </c>
      <c r="C74" t="s">
        <v>2</v>
      </c>
      <c r="D74">
        <v>100</v>
      </c>
      <c r="E74" s="1">
        <v>166.18</v>
      </c>
    </row>
    <row r="75" spans="1:6" x14ac:dyDescent="0.25">
      <c r="A75">
        <v>74</v>
      </c>
      <c r="B75" t="s">
        <v>3</v>
      </c>
      <c r="C75" t="s">
        <v>4</v>
      </c>
      <c r="D75">
        <v>-100</v>
      </c>
      <c r="E75" s="1">
        <v>166.11</v>
      </c>
      <c r="F75" s="2">
        <f t="shared" ref="F75" si="34">IF(C75="Sell to Close",(SUM(E75-E74)/E74)*10,(SUM(E74-E75)/E75)*10)</f>
        <v>-4.2122999157535911E-3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166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165.83</v>
      </c>
      <c r="F77" s="2">
        <f t="shared" ref="F77" si="35">IF(C77="Sell to Close",(SUM(E77-E76)/E76)*10,(SUM(E76-E77)/E77)*10)</f>
        <v>1.0251462340950823E-2</v>
      </c>
    </row>
    <row r="78" spans="1:6" x14ac:dyDescent="0.25">
      <c r="A78">
        <v>77</v>
      </c>
      <c r="B78" t="s">
        <v>5</v>
      </c>
      <c r="C78" t="s">
        <v>6</v>
      </c>
      <c r="D78">
        <v>-100</v>
      </c>
      <c r="E78" s="1">
        <v>164.29</v>
      </c>
    </row>
    <row r="79" spans="1:6" x14ac:dyDescent="0.25">
      <c r="A79">
        <v>78</v>
      </c>
      <c r="B79" t="s">
        <v>7</v>
      </c>
      <c r="C79" t="s">
        <v>8</v>
      </c>
      <c r="D79">
        <v>100</v>
      </c>
      <c r="E79" s="1">
        <v>164.78</v>
      </c>
    </row>
    <row r="80" spans="1:6" x14ac:dyDescent="0.25">
      <c r="A80">
        <v>79</v>
      </c>
      <c r="B80" t="s">
        <v>1</v>
      </c>
      <c r="C80" t="s">
        <v>2</v>
      </c>
      <c r="D80">
        <v>100</v>
      </c>
      <c r="E80" s="1">
        <v>163.37</v>
      </c>
    </row>
    <row r="81" spans="1:5" x14ac:dyDescent="0.25">
      <c r="A81">
        <v>80</v>
      </c>
      <c r="B81" t="s">
        <v>3</v>
      </c>
      <c r="C81" t="s">
        <v>4</v>
      </c>
      <c r="D81">
        <v>-100</v>
      </c>
      <c r="E81" s="1">
        <v>164.07</v>
      </c>
    </row>
    <row r="82" spans="1:5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H1" sqref="H1:H1048576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5</v>
      </c>
      <c r="C2" t="s">
        <v>6</v>
      </c>
      <c r="D2">
        <v>-100</v>
      </c>
      <c r="E2" s="1">
        <v>149.47999999999999</v>
      </c>
      <c r="G2">
        <v>1000</v>
      </c>
    </row>
    <row r="3" spans="1:15" x14ac:dyDescent="0.25">
      <c r="A3">
        <v>2</v>
      </c>
      <c r="B3" t="s">
        <v>7</v>
      </c>
      <c r="C3" t="s">
        <v>8</v>
      </c>
      <c r="D3">
        <v>100</v>
      </c>
      <c r="E3" s="1">
        <v>147.69</v>
      </c>
      <c r="F3" s="2">
        <f>IF(C3="Sell to Close",(SUM(E3-E2)/E2)*10,(SUM(E2-E3)/E3)*10)</f>
        <v>0.12119981041370384</v>
      </c>
      <c r="G3">
        <f>G2*F3</f>
        <v>121.19981041370384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1</v>
      </c>
      <c r="C4" t="s">
        <v>2</v>
      </c>
      <c r="D4">
        <v>100</v>
      </c>
      <c r="E4" s="1">
        <v>149.19999999999999</v>
      </c>
      <c r="H4">
        <f>G2+G3</f>
        <v>1121.1998104137037</v>
      </c>
      <c r="I4" s="2">
        <f>AVERAGE('AAPL 3.5'!F:F)</f>
        <v>1.9333229454723599E-2</v>
      </c>
      <c r="J4" s="2">
        <f>MAX('AAPL 3.5'!F:F)</f>
        <v>0.14381270903010071</v>
      </c>
      <c r="K4" s="2">
        <f>MIN('AAPL 3.5'!F:F)</f>
        <v>-6.9939211713185276E-2</v>
      </c>
      <c r="L4" s="2">
        <f>SUMIF('AAPL 3.5'!F:F,"&gt;0")/COUNTIF('AAPL 3.5'!F:F,"&gt;0")</f>
        <v>5.6921771624721583E-2</v>
      </c>
      <c r="M4" s="2">
        <f>SUMIF('AAPL 3.5'!F:F,"&lt;0")/COUNTIF('AAPL 3.5'!F:F,"&lt;0")</f>
        <v>-1.8255312715274384E-2</v>
      </c>
      <c r="N4">
        <f>COUNTIF('AAPL 3.5'!F:F,"&gt;0")</f>
        <v>19</v>
      </c>
      <c r="O4">
        <f>COUNTIF('AAPL 3.5'!F:F,"&lt;0")</f>
        <v>19</v>
      </c>
    </row>
    <row r="5" spans="1:15" x14ac:dyDescent="0.25">
      <c r="A5">
        <v>4</v>
      </c>
      <c r="B5" t="s">
        <v>3</v>
      </c>
      <c r="C5" t="s">
        <v>4</v>
      </c>
      <c r="D5">
        <v>-100</v>
      </c>
      <c r="E5" s="1">
        <v>149.16</v>
      </c>
      <c r="F5" s="2">
        <f>IF(C5="Sell to Close",(SUM(E5-E4)/E4)*10,(SUM(E4-E5)/E5)*10)</f>
        <v>-2.6809651474525497E-3</v>
      </c>
      <c r="G5">
        <f>H4*F5</f>
        <v>-3.005897615049546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146.25</v>
      </c>
      <c r="G6">
        <f>H4+G5</f>
        <v>1118.1939127986543</v>
      </c>
      <c r="H6">
        <f>H4+G5</f>
        <v>1118.1939127986543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146.36000000000001</v>
      </c>
      <c r="F7" s="2">
        <f t="shared" ref="F7" si="0">IF(C7="Sell to Close",(SUM(E7-E6)/E6)*10,(SUM(E6-E7)/E7)*10)</f>
        <v>-7.5157146761419529E-3</v>
      </c>
      <c r="G7">
        <f t="shared" ref="G7" si="1">G6*F7</f>
        <v>-8.4040264011934411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148.06</v>
      </c>
      <c r="G8">
        <f t="shared" ref="G8" si="2">G6+G7</f>
        <v>1109.7898863974608</v>
      </c>
      <c r="H8">
        <f t="shared" ref="H8" si="3">H6+G7</f>
        <v>1109.7898863974608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148.34</v>
      </c>
      <c r="F9" s="2">
        <f t="shared" ref="F9" si="4">IF(C9="Sell to Close",(SUM(E9-E8)/E8)*10,(SUM(E8-E9)/E9)*10)</f>
        <v>1.8911252195056134E-2</v>
      </c>
      <c r="G9">
        <f t="shared" ref="G9" si="5">G8*F9</f>
        <v>20.987516425185078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147.47999999999999</v>
      </c>
      <c r="G10">
        <f t="shared" ref="G10" si="6">G8+G9</f>
        <v>1130.7774028226459</v>
      </c>
      <c r="H10">
        <f t="shared" ref="H10" si="7">H8+G9</f>
        <v>1130.7774028226459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147.76</v>
      </c>
      <c r="F11" s="2">
        <f t="shared" ref="F11" si="8">IF(C11="Sell to Close",(SUM(E11-E10)/E10)*10,(SUM(E10-E11)/E11)*10)</f>
        <v>-1.8949648077964343E-2</v>
      </c>
      <c r="G11">
        <f t="shared" ref="G11" si="9">G10*F11</f>
        <v>-21.427833838003661</v>
      </c>
    </row>
    <row r="12" spans="1:15" x14ac:dyDescent="0.25">
      <c r="A12">
        <v>11</v>
      </c>
      <c r="B12" t="s">
        <v>1</v>
      </c>
      <c r="C12" t="s">
        <v>2</v>
      </c>
      <c r="D12">
        <v>100</v>
      </c>
      <c r="E12" s="1">
        <v>147.84</v>
      </c>
      <c r="G12">
        <f t="shared" ref="G12" si="10">G10+G11</f>
        <v>1109.3495689846422</v>
      </c>
      <c r="H12">
        <f t="shared" ref="H12" si="11">H10+G11</f>
        <v>1109.3495689846422</v>
      </c>
    </row>
    <row r="13" spans="1:15" x14ac:dyDescent="0.25">
      <c r="A13">
        <v>12</v>
      </c>
      <c r="B13" t="s">
        <v>3</v>
      </c>
      <c r="C13" t="s">
        <v>4</v>
      </c>
      <c r="D13">
        <v>-100</v>
      </c>
      <c r="E13" s="1">
        <v>147.75</v>
      </c>
      <c r="F13" s="2">
        <f t="shared" ref="F13" si="12">IF(C13="Sell to Close",(SUM(E13-E12)/E12)*10,(SUM(E12-E13)/E13)*10)</f>
        <v>-6.0876623376625687E-3</v>
      </c>
      <c r="G13">
        <f t="shared" ref="G13" si="13">G12*F13</f>
        <v>-6.7533455904100101</v>
      </c>
    </row>
    <row r="14" spans="1:15" x14ac:dyDescent="0.25">
      <c r="A14">
        <v>13</v>
      </c>
      <c r="B14" t="s">
        <v>5</v>
      </c>
      <c r="C14" t="s">
        <v>6</v>
      </c>
      <c r="D14">
        <v>-100</v>
      </c>
      <c r="E14" s="1">
        <v>146.47999999999999</v>
      </c>
      <c r="G14">
        <f t="shared" ref="G14" si="14">G12+G13</f>
        <v>1102.5962233942323</v>
      </c>
      <c r="H14">
        <f t="shared" ref="H14" si="15">H12+G13</f>
        <v>1102.5962233942323</v>
      </c>
    </row>
    <row r="15" spans="1:15" x14ac:dyDescent="0.25">
      <c r="A15">
        <v>14</v>
      </c>
      <c r="B15" t="s">
        <v>7</v>
      </c>
      <c r="C15" t="s">
        <v>8</v>
      </c>
      <c r="D15">
        <v>100</v>
      </c>
      <c r="E15" s="1">
        <v>146.26</v>
      </c>
      <c r="F15" s="2">
        <f t="shared" ref="F15" si="16">IF(C15="Sell to Close",(SUM(E15-E14)/E14)*10,(SUM(E14-E15)/E15)*10)</f>
        <v>1.5041706549979411E-2</v>
      </c>
      <c r="G15">
        <f t="shared" ref="G15" si="17">G14*F15</f>
        <v>16.584928835411585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144.12</v>
      </c>
      <c r="G16">
        <f t="shared" ref="G16" si="18">G14+G15</f>
        <v>1119.1811522296439</v>
      </c>
      <c r="H16">
        <f t="shared" ref="H16" si="19">H14+G15</f>
        <v>1119.1811522296439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144.35</v>
      </c>
      <c r="F17" s="2">
        <f t="shared" ref="F17" si="20">IF(C17="Sell to Close",(SUM(E17-E16)/E16)*10,(SUM(E16-E17)/E17)*10)</f>
        <v>-1.5933494977484572E-2</v>
      </c>
      <c r="G17">
        <f t="shared" ref="G17" si="21">G16*F17</f>
        <v>-17.832467267946427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144.96</v>
      </c>
      <c r="G18">
        <f t="shared" ref="G18" si="22">G16+G17</f>
        <v>1101.3486849616975</v>
      </c>
      <c r="H18">
        <f t="shared" ref="H18" si="23">H16+G17</f>
        <v>1101.3486849616975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145.43</v>
      </c>
      <c r="F19" s="2">
        <f t="shared" ref="F19" si="24">IF(C19="Sell to Close",(SUM(E19-E18)/E18)*10,(SUM(E18-E19)/E19)*10)</f>
        <v>3.2422737306843183E-2</v>
      </c>
      <c r="G19">
        <f t="shared" ref="G19" si="25">G18*F19</f>
        <v>35.70873909575031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148.27000000000001</v>
      </c>
      <c r="G20">
        <f t="shared" ref="G20" si="26">G18+G19</f>
        <v>1137.0574240574479</v>
      </c>
      <c r="H20">
        <f t="shared" ref="H20" si="27">H18+G19</f>
        <v>1137.0574240574479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149.57</v>
      </c>
      <c r="F21" s="2">
        <f t="shared" ref="F21" si="28">IF(C21="Sell to Close",(SUM(E21-E20)/E20)*10,(SUM(E20-E21)/E21)*10)</f>
        <v>8.7677884939635992E-2</v>
      </c>
      <c r="G21">
        <f t="shared" ref="G21" si="29">G20*F21</f>
        <v>99.694789996267801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154.19999999999999</v>
      </c>
      <c r="G22">
        <f t="shared" ref="G22" si="30">G20+G21</f>
        <v>1236.7522140537158</v>
      </c>
      <c r="H22">
        <f t="shared" ref="H22" si="31">H20+G21</f>
        <v>1236.7522140537158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153.96</v>
      </c>
      <c r="F23" s="2">
        <f t="shared" ref="F23" si="32">IF(C23="Sell to Close",(SUM(E23-E22)/E22)*10,(SUM(E22-E23)/E23)*10)</f>
        <v>-1.5564202334629098E-2</v>
      </c>
      <c r="G23">
        <f t="shared" ref="G23" si="33">G22*F23</f>
        <v>-19.24906169733255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152.1</v>
      </c>
      <c r="G24">
        <f t="shared" ref="G24" si="34">G22+G23</f>
        <v>1217.5031523563832</v>
      </c>
      <c r="H24">
        <f t="shared" ref="H24" si="35">H22+G23</f>
        <v>1217.5031523563832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152.68</v>
      </c>
      <c r="F25" s="2">
        <f t="shared" ref="F25" si="36">IF(C25="Sell to Close",(SUM(E25-E24)/E24)*10,(SUM(E24-E25)/E25)*10)</f>
        <v>-3.7987948650773679E-2</v>
      </c>
      <c r="G25">
        <f t="shared" ref="G25" si="37">G24*F25</f>
        <v>-46.250447233869366</v>
      </c>
    </row>
    <row r="26" spans="1:8" x14ac:dyDescent="0.25">
      <c r="A26">
        <v>25</v>
      </c>
      <c r="B26" t="s">
        <v>1</v>
      </c>
      <c r="C26" t="s">
        <v>2</v>
      </c>
      <c r="D26">
        <v>100</v>
      </c>
      <c r="E26" s="1">
        <v>152.99</v>
      </c>
      <c r="G26">
        <f t="shared" ref="G26" si="38">G24+G25</f>
        <v>1171.2527051225138</v>
      </c>
      <c r="H26">
        <f t="shared" ref="H26" si="39">H24+G25</f>
        <v>1171.2527051225138</v>
      </c>
    </row>
    <row r="27" spans="1:8" x14ac:dyDescent="0.25">
      <c r="A27">
        <v>26</v>
      </c>
      <c r="B27" t="s">
        <v>3</v>
      </c>
      <c r="C27" t="s">
        <v>4</v>
      </c>
      <c r="D27">
        <v>-100</v>
      </c>
      <c r="E27" s="1">
        <v>151.91999999999999</v>
      </c>
      <c r="F27" s="2">
        <f t="shared" ref="F27" si="40">IF(C27="Sell to Close",(SUM(E27-E26)/E26)*10,(SUM(E26-E27)/E27)*10)</f>
        <v>-6.9939211713185276E-2</v>
      </c>
      <c r="G27">
        <f t="shared" ref="G27" si="41">G26*F27</f>
        <v>-81.916490913204456</v>
      </c>
    </row>
    <row r="28" spans="1:8" x14ac:dyDescent="0.25">
      <c r="A28">
        <v>27</v>
      </c>
      <c r="B28" t="s">
        <v>1</v>
      </c>
      <c r="C28" t="s">
        <v>2</v>
      </c>
      <c r="D28">
        <v>100</v>
      </c>
      <c r="E28" s="1">
        <v>154.09</v>
      </c>
      <c r="G28">
        <f t="shared" ref="G28" si="42">G26+G27</f>
        <v>1089.3362142093094</v>
      </c>
      <c r="H28">
        <f t="shared" ref="H28" si="43">H26+G27</f>
        <v>1089.3362142093094</v>
      </c>
    </row>
    <row r="29" spans="1:8" x14ac:dyDescent="0.25">
      <c r="A29">
        <v>28</v>
      </c>
      <c r="B29" t="s">
        <v>3</v>
      </c>
      <c r="C29" t="s">
        <v>4</v>
      </c>
      <c r="D29">
        <v>-100</v>
      </c>
      <c r="E29" s="1">
        <v>153.71</v>
      </c>
      <c r="F29" s="2">
        <f t="shared" ref="F29" si="44">IF(C29="Sell to Close",(SUM(E29-E28)/E28)*10,(SUM(E28-E29)/E29)*10)</f>
        <v>-2.4660912453760495E-2</v>
      </c>
      <c r="G29">
        <f t="shared" ref="G29" si="45">G28*F29</f>
        <v>-26.864025011326667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153.44999999999999</v>
      </c>
      <c r="G30">
        <f t="shared" ref="G30" si="46">G28+G29</f>
        <v>1062.4721891979827</v>
      </c>
      <c r="H30">
        <f t="shared" ref="H30" si="47">H28+G29</f>
        <v>1062.4721891979827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151.85</v>
      </c>
      <c r="F31" s="2">
        <f t="shared" ref="F31" si="48">IF(C31="Sell to Close",(SUM(E31-E30)/E30)*10,(SUM(E30-E31)/E31)*10)</f>
        <v>0.10536713862364139</v>
      </c>
      <c r="G31">
        <f t="shared" ref="G31" si="49">G30*F31</f>
        <v>111.94965444298759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149.88999999999999</v>
      </c>
      <c r="G32">
        <f t="shared" ref="G32" si="50">G30+G31</f>
        <v>1174.4218436409703</v>
      </c>
      <c r="H32">
        <f t="shared" ref="H32" si="51">H30+G31</f>
        <v>1174.4218436409703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149.91999999999999</v>
      </c>
      <c r="F33" s="2">
        <f t="shared" ref="F33" si="52">IF(C33="Sell to Close",(SUM(E33-E32)/E32)*10,(SUM(E32-E33)/E33)*10)</f>
        <v>-2.0010672358592007E-3</v>
      </c>
      <c r="G33">
        <f t="shared" ref="G33" si="53">G32*F33</f>
        <v>-2.3500970723873027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149.5</v>
      </c>
      <c r="G34">
        <f t="shared" ref="G34" si="54">G32+G33</f>
        <v>1172.071746568583</v>
      </c>
      <c r="H34">
        <f t="shared" ref="H34" si="55">H32+G33</f>
        <v>1172.071746568583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151.65</v>
      </c>
      <c r="F35" s="2">
        <f t="shared" ref="F35" si="56">IF(C35="Sell to Close",(SUM(E35-E34)/E34)*10,(SUM(E34-E35)/E35)*10)</f>
        <v>0.14381270903010071</v>
      </c>
      <c r="G35">
        <f t="shared" ref="G35" si="57">G34*F35</f>
        <v>168.55881305166957</v>
      </c>
    </row>
    <row r="36" spans="1:8" x14ac:dyDescent="0.25">
      <c r="A36">
        <v>35</v>
      </c>
      <c r="B36" t="s">
        <v>1</v>
      </c>
      <c r="C36" t="s">
        <v>2</v>
      </c>
      <c r="D36">
        <v>100</v>
      </c>
      <c r="E36" s="1">
        <v>152.01</v>
      </c>
      <c r="G36">
        <f t="shared" ref="G36" si="58">G34+G35</f>
        <v>1340.6305596202526</v>
      </c>
      <c r="H36">
        <f t="shared" ref="H36" si="59">H34+G35</f>
        <v>1340.6305596202526</v>
      </c>
    </row>
    <row r="37" spans="1:8" x14ac:dyDescent="0.25">
      <c r="A37">
        <v>36</v>
      </c>
      <c r="B37" t="s">
        <v>3</v>
      </c>
      <c r="C37" t="s">
        <v>4</v>
      </c>
      <c r="D37">
        <v>-100</v>
      </c>
      <c r="E37" s="1">
        <v>152.71</v>
      </c>
      <c r="F37" s="2">
        <f t="shared" ref="F37" si="60">IF(C37="Sell to Close",(SUM(E37-E36)/E36)*10,(SUM(E36-E37)/E37)*10)</f>
        <v>4.6049601999869558E-2</v>
      </c>
      <c r="G37">
        <f t="shared" ref="G37" si="61">G36*F37</f>
        <v>61.73550369937503</v>
      </c>
    </row>
    <row r="38" spans="1:8" x14ac:dyDescent="0.25">
      <c r="A38">
        <v>37</v>
      </c>
      <c r="B38" t="s">
        <v>5</v>
      </c>
      <c r="C38" t="s">
        <v>6</v>
      </c>
      <c r="D38">
        <v>-100</v>
      </c>
      <c r="E38" s="1">
        <v>151.81</v>
      </c>
      <c r="G38">
        <f t="shared" ref="G38" si="62">G36+G37</f>
        <v>1402.3660633196275</v>
      </c>
      <c r="H38">
        <f t="shared" ref="H38" si="63">H36+G37</f>
        <v>1402.3660633196275</v>
      </c>
    </row>
    <row r="39" spans="1:8" x14ac:dyDescent="0.25">
      <c r="A39">
        <v>38</v>
      </c>
      <c r="B39" t="s">
        <v>7</v>
      </c>
      <c r="C39" t="s">
        <v>8</v>
      </c>
      <c r="D39">
        <v>100</v>
      </c>
      <c r="E39" s="1">
        <v>152.03</v>
      </c>
      <c r="F39" s="2">
        <f t="shared" ref="F39" si="64">IF(C39="Sell to Close",(SUM(E39-E38)/E38)*10,(SUM(E38-E39)/E39)*10)</f>
        <v>-1.4470828126027683E-2</v>
      </c>
      <c r="G39">
        <f t="shared" ref="G39" si="65">G38*F39</f>
        <v>-20.293398272072384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150.22999999999999</v>
      </c>
      <c r="G40">
        <f t="shared" ref="G40" si="66">G38+G39</f>
        <v>1382.0726650475551</v>
      </c>
      <c r="H40">
        <f t="shared" ref="H40" si="67">H38+G39</f>
        <v>1382.0726650475551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150.76</v>
      </c>
      <c r="F41" s="2">
        <f t="shared" ref="F41" si="68">IF(C41="Sell to Close",(SUM(E41-E40)/E40)*10,(SUM(E40-E41)/E41)*10)</f>
        <v>-3.5155213584505254E-2</v>
      </c>
      <c r="G41">
        <f t="shared" ref="G41" si="69">G40*F41</f>
        <v>-48.587059729053188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151.01</v>
      </c>
      <c r="G42">
        <f t="shared" ref="G42" si="70">G40+G41</f>
        <v>1333.4856053185019</v>
      </c>
      <c r="H42">
        <f t="shared" ref="H42" si="71">H40+G41</f>
        <v>1333.4856053185019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151.55000000000001</v>
      </c>
      <c r="F43" s="2">
        <f t="shared" ref="F43" si="72">IF(C43="Sell to Close",(SUM(E43-E42)/E42)*10,(SUM(E42-E43)/E43)*10)</f>
        <v>3.5759221243627605E-2</v>
      </c>
      <c r="G43">
        <f t="shared" ref="G43" si="73">G42*F43</f>
        <v>47.684406785776993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153.11000000000001</v>
      </c>
      <c r="G44">
        <f t="shared" ref="G44" si="74">G42+G43</f>
        <v>1381.1700121042788</v>
      </c>
      <c r="H44">
        <f t="shared" ref="H44" si="75">H42+G43</f>
        <v>1381.1700121042788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154.63999999999999</v>
      </c>
      <c r="F45" s="2">
        <f t="shared" ref="F45" si="76">IF(C45="Sell to Close",(SUM(E45-E44)/E44)*10,(SUM(E44-E45)/E45)*10)</f>
        <v>9.9928156227547027E-2</v>
      </c>
      <c r="G45">
        <f t="shared" ref="G45" si="77">G44*F45</f>
        <v>138.01777274635938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155.57</v>
      </c>
      <c r="G46">
        <f t="shared" ref="G46" si="78">G44+G45</f>
        <v>1519.1877848506383</v>
      </c>
      <c r="H46">
        <f t="shared" ref="H46" si="79">H44+G45</f>
        <v>1519.1877848506383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155.34</v>
      </c>
      <c r="F47" s="2">
        <f t="shared" ref="F47" si="80">IF(C47="Sell to Close",(SUM(E47-E46)/E46)*10,(SUM(E46-E47)/E47)*10)</f>
        <v>-1.4784341454007184E-2</v>
      </c>
      <c r="G47">
        <f t="shared" ref="G47" si="81">G46*F47</f>
        <v>-22.460190943988639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155.44999999999999</v>
      </c>
      <c r="G48">
        <f t="shared" ref="G48" si="82">G46+G47</f>
        <v>1496.7275939066496</v>
      </c>
      <c r="H48">
        <f t="shared" ref="H48" si="83">H46+G47</f>
        <v>1496.7275939066496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156.26</v>
      </c>
      <c r="F49" s="2">
        <f t="shared" ref="F49" si="84">IF(C49="Sell to Close",(SUM(E49-E48)/E48)*10,(SUM(E48-E49)/E49)*10)</f>
        <v>5.2106786748150682E-2</v>
      </c>
      <c r="G49">
        <f t="shared" ref="G49" si="85">G48*F49</f>
        <v>77.989665555766464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157.56</v>
      </c>
      <c r="G50">
        <f t="shared" ref="G50" si="86">G48+G49</f>
        <v>1574.7172594624162</v>
      </c>
      <c r="H50">
        <f t="shared" ref="H50" si="87">H48+G49</f>
        <v>1574.7172594624162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157.19999999999999</v>
      </c>
      <c r="F51" s="2">
        <f t="shared" ref="F51" si="88">IF(C51="Sell to Close",(SUM(E51-E50)/E50)*10,(SUM(E50-E51)/E51)*10)</f>
        <v>-2.2848438690023714E-2</v>
      </c>
      <c r="G51">
        <f t="shared" ref="G51" si="89">G50*F51</f>
        <v>-35.979830756949184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160.05000000000001</v>
      </c>
      <c r="G52">
        <f t="shared" ref="G52" si="90">G50+G51</f>
        <v>1538.737428705467</v>
      </c>
      <c r="H52">
        <f t="shared" ref="H52" si="91">H50+G51</f>
        <v>1538.737428705467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160.01</v>
      </c>
      <c r="F53" s="2">
        <f t="shared" ref="F53" si="92">IF(C53="Sell to Close",(SUM(E53-E52)/E52)*10,(SUM(E52-E53)/E53)*10)</f>
        <v>-2.4992189940656333E-3</v>
      </c>
      <c r="G53">
        <f t="shared" ref="G53" si="93">G52*F53</f>
        <v>-3.8456418087004165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160.29</v>
      </c>
      <c r="G54">
        <f t="shared" ref="G54" si="94">G52+G53</f>
        <v>1534.8917868967665</v>
      </c>
      <c r="H54">
        <f t="shared" ref="H54" si="95">H52+G53</f>
        <v>1534.8917868967665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160.97999999999999</v>
      </c>
      <c r="F55" s="2">
        <f t="shared" ref="F55" si="96">IF(C55="Sell to Close",(SUM(E55-E54)/E54)*10,(SUM(E54-E55)/E55)*10)</f>
        <v>4.3046977353546553E-2</v>
      </c>
      <c r="G55">
        <f t="shared" ref="G55" si="97">G54*F55</f>
        <v>66.072451990689714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159.44999999999999</v>
      </c>
      <c r="G56">
        <f t="shared" ref="G56" si="98">G54+G55</f>
        <v>1600.9642388874561</v>
      </c>
      <c r="H56">
        <f t="shared" ref="H56" si="99">H54+G55</f>
        <v>1600.9642388874561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158.46</v>
      </c>
      <c r="F57" s="2">
        <f t="shared" ref="F57" si="100">IF(C57="Sell to Close",(SUM(E57-E56)/E56)*10,(SUM(E56-E57)/E57)*10)</f>
        <v>6.2476334721695108E-2</v>
      </c>
      <c r="G57">
        <f t="shared" ref="G57" si="101">G56*F57</f>
        <v>100.02237766619655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158.43</v>
      </c>
      <c r="G58">
        <f t="shared" ref="G58" si="102">G56+G57</f>
        <v>1700.9866165536525</v>
      </c>
      <c r="H58">
        <f t="shared" ref="H58" si="103">H56+G57</f>
        <v>1700.9866165536525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158.72999999999999</v>
      </c>
      <c r="F59" s="2">
        <f t="shared" ref="F59" si="104">IF(C59="Sell to Close",(SUM(E59-E58)/E58)*10,(SUM(E58-E59)/E59)*10)</f>
        <v>-1.8900018900017825E-2</v>
      </c>
      <c r="G59">
        <f t="shared" ref="G59" si="105">G58*F59</f>
        <v>-32.148679201541405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159.57</v>
      </c>
      <c r="G60">
        <f t="shared" ref="G60" si="106">G58+G59</f>
        <v>1668.8379373521111</v>
      </c>
      <c r="H60">
        <f t="shared" ref="H60" si="107">H58+G59</f>
        <v>1668.8379373521111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159.49</v>
      </c>
      <c r="F61" s="2">
        <f t="shared" ref="F61" si="108">IF(C61="Sell to Close",(SUM(E61-E60)/E60)*10,(SUM(E60-E61)/E61)*10)</f>
        <v>-5.013473710596233E-3</v>
      </c>
      <c r="G61">
        <f t="shared" ref="G61" si="109">G60*F61</f>
        <v>-8.3666751261604517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159.72</v>
      </c>
      <c r="G62">
        <f t="shared" ref="G62" si="110">G60+G61</f>
        <v>1660.4712622259506</v>
      </c>
      <c r="H62">
        <f t="shared" ref="H62" si="111">H60+G61</f>
        <v>1660.4712622259506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158.32</v>
      </c>
      <c r="F63" s="2">
        <f t="shared" ref="F63" si="112">IF(C63="Sell to Close",(SUM(E63-E62)/E62)*10,(SUM(E62-E63)/E63)*10)</f>
        <v>8.8428499242041797E-2</v>
      </c>
      <c r="G63">
        <f t="shared" ref="G63" si="113">G62*F63</f>
        <v>146.83298175317967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156.81</v>
      </c>
      <c r="G64">
        <f t="shared" ref="G64" si="114">G62+G63</f>
        <v>1807.3042439791302</v>
      </c>
      <c r="H64">
        <f t="shared" ref="H64" si="115">H62+G63</f>
        <v>1807.3042439791302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156.71</v>
      </c>
      <c r="F65" s="2">
        <f t="shared" ref="F65" si="116">IF(C65="Sell to Close",(SUM(E65-E64)/E64)*10,(SUM(E64-E65)/E65)*10)</f>
        <v>6.3812137068466794E-3</v>
      </c>
      <c r="G65">
        <f t="shared" ref="G65" si="117">G64*F65</f>
        <v>11.532794614121801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159.9</v>
      </c>
      <c r="G66">
        <f t="shared" ref="G66" si="118">G64+G65</f>
        <v>1818.8370385932519</v>
      </c>
      <c r="H66">
        <f t="shared" ref="H66" si="119">H64+G65</f>
        <v>1818.8370385932519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159.66</v>
      </c>
      <c r="F67" s="2">
        <f t="shared" ref="F67" si="120">IF(C67="Sell to Close",(SUM(E67-E66)/E66)*10,(SUM(E66-E67)/E67)*10)</f>
        <v>-1.5009380863039969E-2</v>
      </c>
      <c r="G67">
        <f t="shared" ref="G67" si="121">G66*F67</f>
        <v>-27.299617840049844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161.52000000000001</v>
      </c>
      <c r="G68">
        <f t="shared" ref="G68" si="122">G66+G67</f>
        <v>1791.537420753202</v>
      </c>
      <c r="H68">
        <f t="shared" ref="H68" si="123">H66+G67</f>
        <v>1791.537420753202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161.97999999999999</v>
      </c>
      <c r="F69" s="2">
        <f t="shared" ref="F69" si="124">IF(C69="Sell to Close",(SUM(E69-E68)/E68)*10,(SUM(E68-E69)/E69)*10)</f>
        <v>2.8479445269934345E-2</v>
      </c>
      <c r="G69">
        <f t="shared" ref="G69" si="125">G68*F69</f>
        <v>51.021991923380156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162.94</v>
      </c>
      <c r="G70">
        <f t="shared" ref="G70" si="126">G68+G69</f>
        <v>1842.5594126765823</v>
      </c>
      <c r="H70">
        <f t="shared" ref="H70" si="127">H68+G69</f>
        <v>1842.5594126765823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163.66</v>
      </c>
      <c r="F71" s="2">
        <f t="shared" ref="F71" si="128">IF(C71="Sell to Close",(SUM(E71-E70)/E70)*10,(SUM(E70-E71)/E71)*10)</f>
        <v>4.4188044679022882E-2</v>
      </c>
      <c r="G71">
        <f t="shared" ref="G71" si="129">G70*F71</f>
        <v>81.419097651106981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164.99</v>
      </c>
      <c r="G72">
        <f t="shared" ref="G72" si="130">G70+G71</f>
        <v>1923.9785103276893</v>
      </c>
      <c r="H72">
        <f t="shared" ref="H72" si="131">H70+G71</f>
        <v>1923.9785103276893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165.29</v>
      </c>
      <c r="F73" s="2">
        <f t="shared" ref="F73" si="132">IF(C73="Sell to Close",(SUM(E73-E72)/E72)*10,(SUM(E72-E73)/E73)*10)</f>
        <v>1.8182920176979388E-2</v>
      </c>
      <c r="G73">
        <f t="shared" ref="G73" si="133">G72*F73</f>
        <v>34.983547675512085</v>
      </c>
    </row>
    <row r="74" spans="1:8" x14ac:dyDescent="0.25">
      <c r="A74">
        <v>73</v>
      </c>
      <c r="B74" t="s">
        <v>1</v>
      </c>
      <c r="C74" t="s">
        <v>2</v>
      </c>
      <c r="D74">
        <v>100</v>
      </c>
      <c r="E74" s="1">
        <v>166.18</v>
      </c>
      <c r="G74">
        <f t="shared" ref="G74" si="134">G72+G73</f>
        <v>1958.9620580032013</v>
      </c>
      <c r="H74">
        <f t="shared" ref="H74" si="135">H72+G73</f>
        <v>1958.9620580032013</v>
      </c>
    </row>
    <row r="75" spans="1:8" x14ac:dyDescent="0.25">
      <c r="A75">
        <v>74</v>
      </c>
      <c r="B75" t="s">
        <v>3</v>
      </c>
      <c r="C75" t="s">
        <v>4</v>
      </c>
      <c r="D75">
        <v>-100</v>
      </c>
      <c r="E75" s="1">
        <v>165.9</v>
      </c>
      <c r="F75" s="2">
        <f t="shared" ref="F75" si="136">IF(C75="Sell to Close",(SUM(E75-E74)/E74)*10,(SUM(E74-E75)/E75)*10)</f>
        <v>-1.6849199663016075E-2</v>
      </c>
      <c r="G75">
        <f t="shared" ref="G75" si="137">G74*F75</f>
        <v>-33.006942847568816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165.88</v>
      </c>
      <c r="G76">
        <f t="shared" ref="G76" si="138">G74+G75</f>
        <v>1925.9551151556325</v>
      </c>
      <c r="H76">
        <f t="shared" ref="H76" si="139">H74+G75</f>
        <v>1925.9551151556325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165.35</v>
      </c>
      <c r="F77" s="2">
        <f t="shared" ref="F77" si="140">IF(C77="Sell to Close",(SUM(E77-E76)/E76)*10,(SUM(E76-E77)/E77)*10)</f>
        <v>3.2053220441487826E-2</v>
      </c>
      <c r="G77">
        <f t="shared" ref="G77" si="141">G76*F77</f>
        <v>61.733063866494561</v>
      </c>
    </row>
    <row r="78" spans="1:8" x14ac:dyDescent="0.25">
      <c r="A78">
        <v>77</v>
      </c>
      <c r="B78" t="s">
        <v>5</v>
      </c>
      <c r="C78" t="s">
        <v>6</v>
      </c>
      <c r="D78">
        <v>-100</v>
      </c>
      <c r="E78" s="1">
        <v>164.85</v>
      </c>
      <c r="G78">
        <f t="shared" ref="G78" si="142">G76+G77</f>
        <v>1987.6881790221271</v>
      </c>
      <c r="H78">
        <f t="shared" ref="H78" si="143">H76+G77</f>
        <v>1987.6881790221271</v>
      </c>
    </row>
    <row r="79" spans="1:8" x14ac:dyDescent="0.25">
      <c r="A79">
        <v>78</v>
      </c>
      <c r="B79" t="s">
        <v>7</v>
      </c>
      <c r="C79" t="s">
        <v>8</v>
      </c>
      <c r="D79">
        <v>100</v>
      </c>
      <c r="E79" s="1">
        <v>163.74</v>
      </c>
    </row>
    <row r="80" spans="1:8" x14ac:dyDescent="0.25">
      <c r="A80">
        <v>79</v>
      </c>
      <c r="B80" t="s">
        <v>1</v>
      </c>
      <c r="C80" t="s">
        <v>2</v>
      </c>
      <c r="D80">
        <v>100</v>
      </c>
      <c r="E80" s="1">
        <v>163.37</v>
      </c>
    </row>
    <row r="81" spans="1:5" x14ac:dyDescent="0.25">
      <c r="A81">
        <v>80</v>
      </c>
      <c r="B81" t="s">
        <v>3</v>
      </c>
      <c r="C81" t="s">
        <v>4</v>
      </c>
      <c r="D81">
        <v>-100</v>
      </c>
      <c r="E81" s="1">
        <v>164.52</v>
      </c>
    </row>
    <row r="82" spans="1:5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3"/>
  <sheetViews>
    <sheetView tabSelected="1" zoomScaleNormal="100" workbookViewId="0">
      <selection activeCell="N29" sqref="N29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22" x14ac:dyDescent="0.25">
      <c r="A2">
        <v>1</v>
      </c>
      <c r="B2" t="s">
        <v>5</v>
      </c>
      <c r="C2" t="s">
        <v>6</v>
      </c>
      <c r="D2">
        <v>-100</v>
      </c>
      <c r="E2" s="1">
        <v>394.66</v>
      </c>
      <c r="G2">
        <v>1000</v>
      </c>
    </row>
    <row r="3" spans="1:22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2.2856562373019963E-2</v>
      </c>
      <c r="G3">
        <f>G2*F3</f>
        <v>22.856562373019962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22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1022.85656237302</v>
      </c>
      <c r="I4" s="2">
        <f>AVERAGE('SPY no1minlookback'!F:F)</f>
        <v>2.5357837968841775E-2</v>
      </c>
      <c r="J4" s="2">
        <f>MAX('SPY no1minlookback'!F:F)</f>
        <v>0.13785106931203212</v>
      </c>
      <c r="K4" s="2">
        <f>MIN('SPY no1minlookback'!F:F)</f>
        <v>-2.0211717743362001E-2</v>
      </c>
      <c r="L4" s="2">
        <f>SUMIF('SPY no1minlookback'!F:F,"&gt;0")/COUNTIF('SPY no1minlookback'!F:F,"&gt;0")</f>
        <v>3.475725019239162E-2</v>
      </c>
      <c r="M4" s="2">
        <f>SUMIF('SPY no1minlookback'!F:F,"&lt;0")/COUNTIF('SPY no1minlookback'!F:F,"&lt;0")</f>
        <v>-8.7150313415263782E-3</v>
      </c>
      <c r="N4">
        <f>COUNTIF('SPY no1minlookback'!F:F,"&gt;0")</f>
        <v>29</v>
      </c>
      <c r="O4">
        <f>COUNTIF('SPY no1minlookback'!F:F,"&lt;0")</f>
        <v>8</v>
      </c>
      <c r="P4">
        <f>N4+O4</f>
        <v>37</v>
      </c>
      <c r="Q4" s="2">
        <f>N4/P4</f>
        <v>0.78378378378378377</v>
      </c>
      <c r="R4" s="3">
        <f>L4/ABS(M4)</f>
        <v>3.9881956622205474</v>
      </c>
    </row>
    <row r="5" spans="1:22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8.9866153784316154</v>
      </c>
    </row>
    <row r="6" spans="1:22" x14ac:dyDescent="0.25">
      <c r="A6">
        <v>5</v>
      </c>
      <c r="B6" t="s">
        <v>5</v>
      </c>
      <c r="C6" t="s">
        <v>6</v>
      </c>
      <c r="D6">
        <v>-100</v>
      </c>
      <c r="E6" s="1">
        <v>398.56</v>
      </c>
      <c r="G6">
        <f>H4+G5</f>
        <v>1031.8431777514515</v>
      </c>
      <c r="H6">
        <f>H4+G5</f>
        <v>1031.8431777514515</v>
      </c>
      <c r="V6">
        <f>SUM(H52/P4)</f>
        <v>47.980086329093083</v>
      </c>
    </row>
    <row r="7" spans="1:22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3.171406997231288E-2</v>
      </c>
      <c r="G7">
        <f t="shared" ref="G7" si="1">G6*F7</f>
        <v>32.723946739663212</v>
      </c>
    </row>
    <row r="8" spans="1:22" x14ac:dyDescent="0.25">
      <c r="A8">
        <v>7</v>
      </c>
      <c r="B8" t="s">
        <v>5</v>
      </c>
      <c r="C8" t="s">
        <v>6</v>
      </c>
      <c r="D8">
        <v>-100</v>
      </c>
      <c r="E8" s="1">
        <v>397.59</v>
      </c>
      <c r="G8">
        <f t="shared" ref="G8" si="2">G6+G7</f>
        <v>1064.5671244911148</v>
      </c>
      <c r="H8">
        <f t="shared" ref="H8" si="3">H6+G7</f>
        <v>1064.5671244911148</v>
      </c>
    </row>
    <row r="9" spans="1:22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-5.0300545761018721E-4</v>
      </c>
      <c r="G9">
        <f t="shared" ref="G9" si="5">G8*F9</f>
        <v>-0.53548307361141434</v>
      </c>
    </row>
    <row r="10" spans="1:22" x14ac:dyDescent="0.25">
      <c r="A10">
        <v>9</v>
      </c>
      <c r="B10" t="s">
        <v>1</v>
      </c>
      <c r="C10" t="s">
        <v>2</v>
      </c>
      <c r="D10">
        <v>100</v>
      </c>
      <c r="E10" s="1">
        <v>397.85</v>
      </c>
      <c r="G10">
        <f t="shared" ref="G10" si="6">G8+G9</f>
        <v>1064.0316414175034</v>
      </c>
      <c r="H10">
        <f t="shared" ref="H10" si="7">H8+G9</f>
        <v>1064.0316414175034</v>
      </c>
    </row>
    <row r="11" spans="1:22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2.3375644086966189E-2</v>
      </c>
      <c r="G11">
        <f t="shared" ref="G11" si="9">G10*F11</f>
        <v>24.872424947045989</v>
      </c>
    </row>
    <row r="12" spans="1:22" x14ac:dyDescent="0.25">
      <c r="A12">
        <v>11</v>
      </c>
      <c r="B12" t="s">
        <v>5</v>
      </c>
      <c r="C12" t="s">
        <v>6</v>
      </c>
      <c r="D12">
        <v>-100</v>
      </c>
      <c r="E12" s="1">
        <v>395.01</v>
      </c>
      <c r="G12">
        <f t="shared" ref="G12" si="10">G10+G11</f>
        <v>1088.9040663645494</v>
      </c>
      <c r="H12">
        <f t="shared" ref="H12" si="11">H10+G11</f>
        <v>1088.9040663645494</v>
      </c>
    </row>
    <row r="13" spans="1:22" x14ac:dyDescent="0.25">
      <c r="A13">
        <v>12</v>
      </c>
      <c r="B13" t="s">
        <v>7</v>
      </c>
      <c r="C13" t="s">
        <v>8</v>
      </c>
      <c r="D13">
        <v>100</v>
      </c>
      <c r="E13" s="1">
        <v>395.81</v>
      </c>
      <c r="F13" s="2">
        <f t="shared" ref="F13" si="12">IF(C13="Sell to Close",(SUM(E13-E12)/E12)*10,(SUM(E12-E13)/E13)*10)</f>
        <v>-2.0211717743362001E-2</v>
      </c>
      <c r="G13">
        <f t="shared" ref="G13" si="13">G12*F13</f>
        <v>-22.008621638959397</v>
      </c>
    </row>
    <row r="14" spans="1:22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1066.8954447255901</v>
      </c>
      <c r="H14">
        <f t="shared" ref="H14" si="15">H12+G13</f>
        <v>1066.8954447255901</v>
      </c>
    </row>
    <row r="15" spans="1:22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15.997466513877997</v>
      </c>
    </row>
    <row r="16" spans="1:22" x14ac:dyDescent="0.25">
      <c r="A16">
        <v>15</v>
      </c>
      <c r="B16" t="s">
        <v>1</v>
      </c>
      <c r="C16" t="s">
        <v>2</v>
      </c>
      <c r="D16">
        <v>100</v>
      </c>
      <c r="E16" s="1">
        <v>399.95</v>
      </c>
      <c r="G16">
        <f t="shared" ref="G16" si="18">G14+G15</f>
        <v>1082.892911239468</v>
      </c>
      <c r="H16">
        <f t="shared" ref="H16" si="19">H14+G15</f>
        <v>1082.892911239468</v>
      </c>
    </row>
    <row r="17" spans="1:25" x14ac:dyDescent="0.25">
      <c r="A17">
        <v>16</v>
      </c>
      <c r="B17" t="s">
        <v>3</v>
      </c>
      <c r="C17" t="s">
        <v>4</v>
      </c>
      <c r="D17">
        <v>-100</v>
      </c>
      <c r="E17" s="1">
        <v>399.47</v>
      </c>
      <c r="F17" s="2">
        <f t="shared" ref="F17" si="20">IF(C17="Sell to Close",(SUM(E17-E16)/E16)*10,(SUM(E16-E17)/E17)*10)</f>
        <v>-1.2001500187522475E-2</v>
      </c>
      <c r="G17">
        <f t="shared" ref="G17" si="21">G16*F17</f>
        <v>-12.996339477307234</v>
      </c>
    </row>
    <row r="18" spans="1:25" x14ac:dyDescent="0.25">
      <c r="A18">
        <v>17</v>
      </c>
      <c r="B18" t="s">
        <v>1</v>
      </c>
      <c r="C18" t="s">
        <v>2</v>
      </c>
      <c r="D18">
        <v>100</v>
      </c>
      <c r="E18" s="1">
        <v>404.99</v>
      </c>
      <c r="G18">
        <f t="shared" ref="G18:G76" si="22">G16+G17</f>
        <v>1069.8965717621609</v>
      </c>
      <c r="H18">
        <f t="shared" ref="H18" si="23">H16+G17</f>
        <v>1069.8965717621609</v>
      </c>
    </row>
    <row r="19" spans="1:25" x14ac:dyDescent="0.25">
      <c r="A19">
        <v>18</v>
      </c>
      <c r="B19" t="s">
        <v>3</v>
      </c>
      <c r="C19" t="s">
        <v>4</v>
      </c>
      <c r="D19">
        <v>-100</v>
      </c>
      <c r="E19" s="1">
        <v>404.85</v>
      </c>
      <c r="F19" s="2">
        <f t="shared" ref="F19" si="24">IF(C19="Sell to Close",(SUM(E19-E18)/E18)*10,(SUM(E18-E19)/E19)*10)</f>
        <v>-3.4568754784065374E-3</v>
      </c>
      <c r="G19">
        <f t="shared" ref="G19" si="25">G18*F19</f>
        <v>-3.6984992233558343</v>
      </c>
    </row>
    <row r="20" spans="1:25" x14ac:dyDescent="0.25">
      <c r="A20">
        <v>19</v>
      </c>
      <c r="B20" t="s">
        <v>5</v>
      </c>
      <c r="C20" t="s">
        <v>6</v>
      </c>
      <c r="D20">
        <v>-100</v>
      </c>
      <c r="E20" s="1">
        <v>404.49</v>
      </c>
      <c r="G20">
        <f t="shared" si="22"/>
        <v>1066.198072538805</v>
      </c>
      <c r="H20">
        <f t="shared" ref="H20" si="26">H18+G19</f>
        <v>1066.198072538805</v>
      </c>
    </row>
    <row r="21" spans="1:25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7">IF(C21="Sell to Close",(SUM(E21-E20)/E20)*10,(SUM(E20-E21)/E21)*10)</f>
        <v>6.619714804768248E-2</v>
      </c>
      <c r="G21">
        <f t="shared" ref="G21" si="28">G20*F21</f>
        <v>70.579271656004977</v>
      </c>
    </row>
    <row r="22" spans="1:25" x14ac:dyDescent="0.25">
      <c r="A22">
        <v>21</v>
      </c>
      <c r="B22" t="s">
        <v>5</v>
      </c>
      <c r="C22" t="s">
        <v>6</v>
      </c>
      <c r="D22">
        <v>-100</v>
      </c>
      <c r="E22" s="1">
        <v>398.52</v>
      </c>
      <c r="G22">
        <f t="shared" si="22"/>
        <v>1136.77734419481</v>
      </c>
      <c r="H22">
        <f t="shared" ref="H22" si="29">H20+G21</f>
        <v>1136.77734419481</v>
      </c>
    </row>
    <row r="23" spans="1:25" x14ac:dyDescent="0.25">
      <c r="A23">
        <v>22</v>
      </c>
      <c r="B23" t="s">
        <v>7</v>
      </c>
      <c r="C23" t="s">
        <v>8</v>
      </c>
      <c r="D23">
        <v>100</v>
      </c>
      <c r="E23" s="1">
        <v>398.78</v>
      </c>
      <c r="F23" s="2">
        <f t="shared" ref="F23" si="30">IF(C23="Sell to Close",(SUM(E23-E22)/E22)*10,(SUM(E22-E23)/E23)*10)</f>
        <v>-6.519885651236043E-3</v>
      </c>
      <c r="G23">
        <f t="shared" ref="G23" si="31">G22*F23</f>
        <v>-7.4116582950659584</v>
      </c>
    </row>
    <row r="24" spans="1:25" x14ac:dyDescent="0.25">
      <c r="A24">
        <v>23</v>
      </c>
      <c r="B24" t="s">
        <v>5</v>
      </c>
      <c r="C24" t="s">
        <v>6</v>
      </c>
      <c r="D24">
        <v>-100</v>
      </c>
      <c r="E24" s="1">
        <v>398.63</v>
      </c>
      <c r="G24">
        <f t="shared" si="22"/>
        <v>1129.365685899744</v>
      </c>
      <c r="H24">
        <f t="shared" ref="H24" si="32">H22+G23</f>
        <v>1129.365685899744</v>
      </c>
    </row>
    <row r="25" spans="1:25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3">IF(C25="Sell to Close",(SUM(E25-E24)/E24)*10,(SUM(E24-E25)/E25)*10)</f>
        <v>-9.7739461681115337E-3</v>
      </c>
      <c r="G25">
        <f t="shared" ref="G25" si="34">G24*F25</f>
        <v>-11.038359418096457</v>
      </c>
    </row>
    <row r="26" spans="1:25" x14ac:dyDescent="0.25">
      <c r="A26">
        <v>25</v>
      </c>
      <c r="B26" t="s">
        <v>5</v>
      </c>
      <c r="C26" t="s">
        <v>6</v>
      </c>
      <c r="D26">
        <v>-100</v>
      </c>
      <c r="E26" s="1">
        <v>390.46</v>
      </c>
      <c r="G26">
        <f t="shared" si="22"/>
        <v>1118.3273264816476</v>
      </c>
      <c r="H26">
        <f t="shared" ref="H26" si="35">H24+G25</f>
        <v>1118.3273264816476</v>
      </c>
    </row>
    <row r="27" spans="1:25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36">IF(C27="Sell to Close",(SUM(E27-E26)/E26)*10,(SUM(E26-E27)/E27)*10)</f>
        <v>3.9596832253418791E-2</v>
      </c>
      <c r="G27">
        <f t="shared" ref="G27" si="37">G26*F27</f>
        <v>44.282219551108106</v>
      </c>
    </row>
    <row r="28" spans="1:25" x14ac:dyDescent="0.25">
      <c r="A28">
        <v>27</v>
      </c>
      <c r="B28" t="s">
        <v>5</v>
      </c>
      <c r="C28" t="s">
        <v>6</v>
      </c>
      <c r="D28">
        <v>-100</v>
      </c>
      <c r="E28" s="1">
        <v>387.83</v>
      </c>
      <c r="G28">
        <f t="shared" si="22"/>
        <v>1162.6095460327556</v>
      </c>
      <c r="H28">
        <f t="shared" ref="H28" si="38">H26+G27</f>
        <v>1162.6095460327556</v>
      </c>
      <c r="Y28">
        <f>SLOPE(G:G,A:A)</f>
        <v>10.034093306892883</v>
      </c>
    </row>
    <row r="29" spans="1:25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39">IF(C29="Sell to Close",(SUM(E29-E28)/E28)*10,(SUM(E28-E29)/E29)*10)</f>
        <v>4.2466143608068212E-2</v>
      </c>
      <c r="G29">
        <f t="shared" ref="G29" si="40">G28*F29</f>
        <v>49.371543941937986</v>
      </c>
    </row>
    <row r="30" spans="1:25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si="22"/>
        <v>1211.9810899746935</v>
      </c>
      <c r="H30">
        <f t="shared" ref="H30" si="41">H28+G29</f>
        <v>1211.9810899746935</v>
      </c>
    </row>
    <row r="31" spans="1:25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2">IF(C31="Sell to Close",(SUM(E31-E30)/E30)*10,(SUM(E30-E31)/E31)*10)</f>
        <v>1.1520442384987293E-2</v>
      </c>
      <c r="G31">
        <f t="shared" ref="G31" si="43">G30*F31</f>
        <v>13.962558318747556</v>
      </c>
    </row>
    <row r="32" spans="1:25" x14ac:dyDescent="0.25">
      <c r="A32">
        <v>31</v>
      </c>
      <c r="B32" t="s">
        <v>5</v>
      </c>
      <c r="C32" t="s">
        <v>6</v>
      </c>
      <c r="D32">
        <v>-100</v>
      </c>
      <c r="E32" s="1">
        <v>385.09</v>
      </c>
      <c r="G32">
        <f t="shared" si="22"/>
        <v>1225.9436482934411</v>
      </c>
      <c r="H32">
        <f t="shared" ref="H32" si="44">H30+G31</f>
        <v>1225.9436482934411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45">IF(C33="Sell to Close",(SUM(E33-E32)/E32)*10,(SUM(E32-E33)/E33)*10)</f>
        <v>6.7562300236465693E-3</v>
      </c>
      <c r="G33">
        <f t="shared" ref="G33" si="46">G32*F33</f>
        <v>8.2827572838989578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388.1</v>
      </c>
      <c r="G34">
        <f t="shared" si="22"/>
        <v>1234.2264055773401</v>
      </c>
      <c r="H34">
        <f t="shared" ref="H34" si="47">H32+G33</f>
        <v>1234.2264055773401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48">IF(C35="Sell to Close",(SUM(E35-E34)/E34)*10,(SUM(E34-E35)/E35)*10)</f>
        <v>0.13785106931203212</v>
      </c>
      <c r="G35">
        <f t="shared" ref="G35" si="49">G34*F35</f>
        <v>170.13942978198216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si="22"/>
        <v>1404.3658353593223</v>
      </c>
      <c r="H36">
        <f t="shared" ref="H36" si="50">H34+G35</f>
        <v>1404.3658353593223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51">IF(C37="Sell to Close",(SUM(E37-E36)/E36)*10,(SUM(E36-E37)/E37)*10)</f>
        <v>1.3092701460735958E-2</v>
      </c>
      <c r="G37">
        <f t="shared" ref="G37" si="52">G36*F37</f>
        <v>18.386942624016672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392.32</v>
      </c>
      <c r="G38">
        <f t="shared" si="22"/>
        <v>1422.752777983339</v>
      </c>
      <c r="H38">
        <f t="shared" ref="H38" si="53">H36+G37</f>
        <v>1422.752777983339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54">IF(C39="Sell to Close",(SUM(E39-E38)/E38)*10,(SUM(E38-E39)/E39)*10)</f>
        <v>-9.685970636215218E-3</v>
      </c>
      <c r="G39">
        <f t="shared" ref="G39" si="55">G38*F39</f>
        <v>-13.78074163014025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397.66</v>
      </c>
      <c r="G40">
        <f t="shared" si="22"/>
        <v>1408.9720363531987</v>
      </c>
      <c r="H40">
        <f t="shared" ref="H40" si="56">H38+G39</f>
        <v>1408.9720363531987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57">IF(C41="Sell to Close",(SUM(E41-E40)/E40)*10,(SUM(E40-E41)/E41)*10)</f>
        <v>9.052959814916179E-3</v>
      </c>
      <c r="G41">
        <f t="shared" ref="G41" si="58">G40*F41</f>
        <v>12.755367225446125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399.02</v>
      </c>
      <c r="G42">
        <f t="shared" si="22"/>
        <v>1421.727403578645</v>
      </c>
      <c r="H42">
        <f t="shared" ref="H42" si="59">H40+G41</f>
        <v>1421.727403578645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399.12</v>
      </c>
      <c r="F43" s="2">
        <f t="shared" ref="F43" si="60">IF(C43="Sell to Close",(SUM(E43-E42)/E42)*10,(SUM(E42-E43)/E43)*10)</f>
        <v>2.5061400431061788E-3</v>
      </c>
      <c r="G43">
        <f t="shared" ref="G43" si="61">G42*F43</f>
        <v>3.5630479764898211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398.72</v>
      </c>
      <c r="G44">
        <f t="shared" si="22"/>
        <v>1425.2904515551347</v>
      </c>
      <c r="H44">
        <f t="shared" ref="H44" si="62">H42+G43</f>
        <v>1425.2904515551347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397.81</v>
      </c>
      <c r="F45" s="2">
        <f t="shared" ref="F45" si="63">IF(C45="Sell to Close",(SUM(E45-E44)/E44)*10,(SUM(E44-E45)/E45)*10)</f>
        <v>2.2875241949675097E-2</v>
      </c>
      <c r="G45">
        <f t="shared" ref="G45" si="64">G44*F45</f>
        <v>32.603863927885378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394.98</v>
      </c>
      <c r="G46">
        <f t="shared" si="22"/>
        <v>1457.8943154830201</v>
      </c>
      <c r="H46">
        <f t="shared" ref="H46" si="65">H44+G45</f>
        <v>1457.8943154830201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398.84</v>
      </c>
      <c r="F47" s="2">
        <f t="shared" ref="F47" si="66">IF(C47="Sell to Close",(SUM(E47-E46)/E46)*10,(SUM(E46-E47)/E47)*10)</f>
        <v>9.7726467162893224E-2</v>
      </c>
      <c r="G47">
        <f t="shared" ref="G47" si="67">G46*F47</f>
        <v>142.47486094902007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395.08</v>
      </c>
      <c r="G48">
        <f t="shared" si="22"/>
        <v>1600.3691764320401</v>
      </c>
      <c r="H48">
        <f t="shared" ref="H48" si="68">H46+G47</f>
        <v>1600.3691764320401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69">IF(C49="Sell to Close",(SUM(E49-E48)/E48)*10,(SUM(E48-E49)/E49)*10)</f>
        <v>0.10900158640806486</v>
      </c>
      <c r="G49">
        <f t="shared" ref="G49" si="70">G48*F49</f>
        <v>174.44277906966062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393.32</v>
      </c>
      <c r="G50">
        <f t="shared" si="22"/>
        <v>1774.8119555017008</v>
      </c>
      <c r="H50">
        <f t="shared" ref="H50" si="71">H48+G49</f>
        <v>1774.8119555017008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393.33</v>
      </c>
      <c r="F51" s="2">
        <f t="shared" ref="F51" si="72">IF(C51="Sell to Close",(SUM(E51-E50)/E50)*10,(SUM(E50-E51)/E51)*10)</f>
        <v>2.5424590664067188E-4</v>
      </c>
      <c r="G51">
        <f t="shared" ref="G51" si="73">G50*F51</f>
        <v>0.4512386747432337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396.14</v>
      </c>
      <c r="G52">
        <f t="shared" si="22"/>
        <v>1775.2631941764441</v>
      </c>
      <c r="H52">
        <f t="shared" ref="H52" si="74">H50+G51</f>
        <v>1775.2631941764441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396.44</v>
      </c>
      <c r="F53" s="2">
        <f t="shared" ref="F53:F76" si="75">IF(C53="Sell to Close",(SUM(E53-E52)/E52)*10,(SUM(E52-E53)/E53)*10)</f>
        <v>-7.5673494097470333E-3</v>
      </c>
      <c r="G53">
        <f t="shared" ref="G53" si="76">G52*F53</f>
        <v>-13.434036884596747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397.09</v>
      </c>
      <c r="G54">
        <f t="shared" si="22"/>
        <v>1761.8291572918474</v>
      </c>
      <c r="H54">
        <f t="shared" ref="H54" si="77">H52+G53</f>
        <v>1761.8291572918474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397.38</v>
      </c>
      <c r="F55" s="2">
        <f t="shared" ref="F55:F76" si="78">IF(C55="Sell to Close",(SUM(E55-E54)/E54)*10,(SUM(E54-E55)/E55)*10)</f>
        <v>7.3031302727346557E-3</v>
      </c>
      <c r="G55">
        <f t="shared" ref="G55" si="79">G54*F55</f>
        <v>12.866867854004678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395.63</v>
      </c>
      <c r="G56">
        <f t="shared" si="22"/>
        <v>1774.696025145852</v>
      </c>
      <c r="H56">
        <f t="shared" ref="H56" si="80">H54+G55</f>
        <v>1774.696025145852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394.35</v>
      </c>
      <c r="F57" s="2">
        <f t="shared" ref="F57:F76" si="81">IF(C57="Sell to Close",(SUM(E57-E56)/E56)*10,(SUM(E56-E57)/E57)*10)</f>
        <v>3.2458475973119627E-2</v>
      </c>
      <c r="G57">
        <f t="shared" ref="G57" si="82">G56*F57</f>
        <v>57.60392829178754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399.53</v>
      </c>
      <c r="G58">
        <f t="shared" si="22"/>
        <v>1832.2999534376395</v>
      </c>
      <c r="H58">
        <f t="shared" ref="H58" si="83">H56+G57</f>
        <v>1832.2999534376395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399.97</v>
      </c>
      <c r="F59" s="2">
        <f t="shared" ref="F59:F76" si="84">IF(C59="Sell to Close",(SUM(E59-E58)/E58)*10,(SUM(E58-E59)/E59)*10)</f>
        <v>1.1012940204741936E-2</v>
      </c>
      <c r="G59">
        <f t="shared" ref="G59" si="85">G58*F59</f>
        <v>20.179009824360158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402.38</v>
      </c>
      <c r="G60">
        <f t="shared" si="22"/>
        <v>1852.4789632619998</v>
      </c>
      <c r="H60">
        <f t="shared" ref="H60" si="86">H58+G59</f>
        <v>1852.4789632619998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403.38</v>
      </c>
      <c r="F61" s="2">
        <f t="shared" ref="F61:F76" si="87">IF(C61="Sell to Close",(SUM(E61-E60)/E60)*10,(SUM(E60-E61)/E61)*10)</f>
        <v>2.4852129827526222E-2</v>
      </c>
      <c r="G61">
        <f t="shared" ref="G61" si="88">G60*F61</f>
        <v>46.038047697748397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405.46</v>
      </c>
      <c r="G62">
        <f t="shared" si="22"/>
        <v>1898.5170109597482</v>
      </c>
      <c r="H62">
        <f t="shared" ref="H62" si="89">H60+G61</f>
        <v>1898.5170109597482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407.51</v>
      </c>
      <c r="F63" s="2">
        <f t="shared" ref="F63:F76" si="90">IF(C63="Sell to Close",(SUM(E63-E62)/E62)*10,(SUM(E62-E63)/E63)*10)</f>
        <v>5.0559857939131148E-2</v>
      </c>
      <c r="G63">
        <f t="shared" ref="G63" si="91">G62*F63</f>
        <v>95.988750369148761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408.94</v>
      </c>
      <c r="G64">
        <f t="shared" si="22"/>
        <v>1994.5057613288968</v>
      </c>
      <c r="H64">
        <f t="shared" ref="H64" si="92">H62+G63</f>
        <v>1994.5057613288968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410.98</v>
      </c>
      <c r="F65" s="2">
        <f t="shared" ref="F65:F76" si="93">IF(C65="Sell to Close",(SUM(E65-E64)/E64)*10,(SUM(E64-E65)/E65)*10)</f>
        <v>4.9885068714237313E-2</v>
      </c>
      <c r="G65">
        <f t="shared" ref="G65" si="94">G64*F65</f>
        <v>99.496056954834231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410.66</v>
      </c>
      <c r="G66">
        <f t="shared" si="22"/>
        <v>2094.0018182837312</v>
      </c>
      <c r="H66">
        <f t="shared" ref="H66" si="95">H64+G65</f>
        <v>2094.0018182837312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407.37</v>
      </c>
      <c r="F67" s="2">
        <f t="shared" ref="F67:F76" si="96">IF(C67="Sell to Close",(SUM(E67-E66)/E66)*10,(SUM(E66-E67)/E67)*10)</f>
        <v>8.0761960870953192E-2</v>
      </c>
      <c r="G67">
        <f t="shared" ref="G67" si="97">G66*F67</f>
        <v>169.11569291193553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407.58</v>
      </c>
      <c r="G68">
        <f t="shared" si="22"/>
        <v>2263.1175111956668</v>
      </c>
      <c r="H68">
        <f t="shared" ref="H68" si="98">H66+G67</f>
        <v>2263.1175111956668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406.73</v>
      </c>
      <c r="F69" s="2">
        <f t="shared" ref="F69:F76" si="99">IF(C69="Sell to Close",(SUM(E69-E68)/E68)*10,(SUM(E68-E69)/E69)*10)</f>
        <v>2.0898384677795239E-2</v>
      </c>
      <c r="G69">
        <f t="shared" ref="G69" si="100">G68*F69</f>
        <v>47.295500320021617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406.75</v>
      </c>
      <c r="G70">
        <f t="shared" si="22"/>
        <v>2310.4130115156886</v>
      </c>
      <c r="H70">
        <f t="shared" ref="H70" si="101">H68+G69</f>
        <v>2310.4130115156886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405.85</v>
      </c>
      <c r="F71" s="2">
        <f t="shared" ref="F71:F76" si="102">IF(C71="Sell to Close",(SUM(E71-E70)/E70)*10,(SUM(E70-E71)/E71)*10)</f>
        <v>2.2175680670197786E-2</v>
      </c>
      <c r="G71">
        <f t="shared" ref="G71" si="103">G70*F71</f>
        <v>51.234981159641912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406.99</v>
      </c>
      <c r="G72">
        <f t="shared" si="22"/>
        <v>2361.6479926753304</v>
      </c>
      <c r="H72">
        <f t="shared" ref="H72" si="104">H70+G71</f>
        <v>2361.6479926753304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408.71</v>
      </c>
      <c r="F73" s="2">
        <f t="shared" ref="F73:F76" si="105">IF(C73="Sell to Close",(SUM(E73-E72)/E72)*10,(SUM(E72-E73)/E73)*10)</f>
        <v>4.2261480626058882E-2</v>
      </c>
      <c r="G73">
        <f t="shared" ref="G73" si="106">G72*F73</f>
        <v>99.80674088801932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406.6</v>
      </c>
      <c r="G74">
        <f t="shared" si="22"/>
        <v>2461.4547335633497</v>
      </c>
      <c r="H74">
        <f t="shared" ref="H74" si="107">H72+G73</f>
        <v>2461.4547335633497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406.39</v>
      </c>
      <c r="F75" s="2">
        <f t="shared" ref="F75:F76" si="108">IF(C75="Sell to Close",(SUM(E75-E74)/E74)*10,(SUM(E74-E75)/E75)*10)</f>
        <v>5.1674499864670983E-3</v>
      </c>
      <c r="G75">
        <f t="shared" ref="G75" si="109">G74*F75</f>
        <v>12.719444229641306</v>
      </c>
    </row>
    <row r="76" spans="1:8" x14ac:dyDescent="0.25">
      <c r="E76" s="1"/>
      <c r="G76">
        <f t="shared" si="22"/>
        <v>2474.174177792991</v>
      </c>
      <c r="H76">
        <f t="shared" ref="H76" si="110">H74+G75</f>
        <v>2474.174177792991</v>
      </c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0" spans="1:8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:V31"/>
    </sheetView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G1" sqref="G1:H1048576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5</v>
      </c>
      <c r="C2" t="s">
        <v>6</v>
      </c>
      <c r="D2">
        <v>-100</v>
      </c>
      <c r="E2" s="1">
        <v>149.47999999999999</v>
      </c>
      <c r="G2">
        <v>1000</v>
      </c>
    </row>
    <row r="3" spans="1:15" x14ac:dyDescent="0.25">
      <c r="A3">
        <v>2</v>
      </c>
      <c r="B3" t="s">
        <v>7</v>
      </c>
      <c r="C3" t="s">
        <v>8</v>
      </c>
      <c r="D3">
        <v>100</v>
      </c>
      <c r="E3" s="1">
        <v>147.74</v>
      </c>
      <c r="F3" s="2">
        <f>IF(C3="Sell to Close",(SUM(E3-E2)/E2)*10,(SUM(E2-E3)/E3)*10)</f>
        <v>0.11777446866116018</v>
      </c>
      <c r="G3">
        <f>G2*F3</f>
        <v>117.77446866116017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1</v>
      </c>
      <c r="C4" t="s">
        <v>2</v>
      </c>
      <c r="D4">
        <v>100</v>
      </c>
      <c r="E4" s="1">
        <v>149.19999999999999</v>
      </c>
      <c r="H4">
        <f>G2+G3</f>
        <v>1117.7744686611602</v>
      </c>
      <c r="I4" s="2">
        <f>AVERAGE('AAPL 4.0'!F:F)</f>
        <v>2.4407227875849258E-2</v>
      </c>
      <c r="J4" s="2">
        <f>MAX('AAPL 4.0'!F:F)</f>
        <v>0.16494435612082542</v>
      </c>
      <c r="K4" s="2">
        <f>MIN('AAPL 4.0'!F:F)</f>
        <v>-6.9939211713185276E-2</v>
      </c>
      <c r="L4" s="2">
        <f>SUMIF('AAPL 4.0'!F:F,"&gt;0")/COUNTIF('AAPL 4.0'!F:F,"&gt;0")</f>
        <v>6.266901876743762E-2</v>
      </c>
      <c r="M4" s="2">
        <f>SUMIF('AAPL 4.0'!F:F,"&lt;0")/COUNTIF('AAPL 4.0'!F:F,"&lt;0")</f>
        <v>-2.2857337343171635E-2</v>
      </c>
      <c r="N4">
        <f>COUNTIF('AAPL 4.0'!F:F,"&gt;0")</f>
        <v>21</v>
      </c>
      <c r="O4">
        <f>COUNTIF('AAPL 4.0'!F:F,"&lt;0")</f>
        <v>17</v>
      </c>
    </row>
    <row r="5" spans="1:15" x14ac:dyDescent="0.25">
      <c r="A5">
        <v>4</v>
      </c>
      <c r="B5" t="s">
        <v>3</v>
      </c>
      <c r="C5" t="s">
        <v>4</v>
      </c>
      <c r="D5">
        <v>-100</v>
      </c>
      <c r="E5" s="1">
        <v>149.47999999999999</v>
      </c>
      <c r="F5" s="2">
        <f>IF(C5="Sell to Close",(SUM(E5-E4)/E4)*10,(SUM(E4-E5)/E5)*10)</f>
        <v>1.8766756032171657E-2</v>
      </c>
      <c r="G5">
        <f>H4*F5</f>
        <v>20.977000752354297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146.25</v>
      </c>
      <c r="G6">
        <f>H4+G5</f>
        <v>1138.7514694135145</v>
      </c>
      <c r="H6">
        <f>H4+G5</f>
        <v>1138.7514694135145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146.35</v>
      </c>
      <c r="F7" s="2">
        <f t="shared" ref="F7" si="0">IF(C7="Sell to Close",(SUM(E7-E6)/E6)*10,(SUM(E6-E7)/E7)*10)</f>
        <v>-6.8329347454727926E-3</v>
      </c>
      <c r="G7">
        <f t="shared" ref="G7" si="1">G6*F7</f>
        <v>-7.7810144818138012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148.06</v>
      </c>
      <c r="G8">
        <f t="shared" ref="G8" si="2">G6+G7</f>
        <v>1130.9704549317007</v>
      </c>
      <c r="H8">
        <f t="shared" ref="H8" si="3">H6+G7</f>
        <v>1130.9704549317007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148.31</v>
      </c>
      <c r="F9" s="2">
        <f t="shared" ref="F9" si="4">IF(C9="Sell to Close",(SUM(E9-E8)/E8)*10,(SUM(E8-E9)/E9)*10)</f>
        <v>1.6885046602728625E-2</v>
      </c>
      <c r="G9">
        <f t="shared" ref="G9" si="5">G8*F9</f>
        <v>19.096488837830961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147.47999999999999</v>
      </c>
      <c r="G10">
        <f t="shared" ref="G10" si="6">G8+G9</f>
        <v>1150.0669437695317</v>
      </c>
      <c r="H10">
        <f t="shared" ref="H10" si="7">H8+G9</f>
        <v>1150.0669437695317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147.84</v>
      </c>
      <c r="F11" s="2">
        <f t="shared" ref="F11" si="8">IF(C11="Sell to Close",(SUM(E11-E10)/E10)*10,(SUM(E10-E11)/E11)*10)</f>
        <v>-2.4350649350650275E-2</v>
      </c>
      <c r="G11">
        <f t="shared" ref="G11" si="9">G10*F11</f>
        <v>-28.004876877505893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146.47999999999999</v>
      </c>
      <c r="G12">
        <f t="shared" ref="G12" si="10">G10+G11</f>
        <v>1122.0620668920258</v>
      </c>
      <c r="H12">
        <f t="shared" ref="H12" si="11">H10+G11</f>
        <v>1122.0620668920258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146.26</v>
      </c>
      <c r="F13" s="2">
        <f t="shared" ref="F13" si="12">IF(C13="Sell to Close",(SUM(E13-E12)/E12)*10,(SUM(E12-E13)/E13)*10)</f>
        <v>1.5041706549979411E-2</v>
      </c>
      <c r="G13">
        <f t="shared" ref="G13" si="13">G12*F13</f>
        <v>16.877728341053221</v>
      </c>
    </row>
    <row r="14" spans="1:15" x14ac:dyDescent="0.25">
      <c r="A14">
        <v>13</v>
      </c>
      <c r="B14" t="s">
        <v>5</v>
      </c>
      <c r="C14" t="s">
        <v>6</v>
      </c>
      <c r="D14">
        <v>-100</v>
      </c>
      <c r="E14" s="1">
        <v>144.12</v>
      </c>
      <c r="G14">
        <f t="shared" ref="G14" si="14">G12+G13</f>
        <v>1138.9397952330789</v>
      </c>
      <c r="H14">
        <f t="shared" ref="H14" si="15">H12+G13</f>
        <v>1138.9397952330789</v>
      </c>
    </row>
    <row r="15" spans="1:15" x14ac:dyDescent="0.25">
      <c r="A15">
        <v>14</v>
      </c>
      <c r="B15" t="s">
        <v>7</v>
      </c>
      <c r="C15" t="s">
        <v>8</v>
      </c>
      <c r="D15">
        <v>100</v>
      </c>
      <c r="E15" s="1">
        <v>144.44999999999999</v>
      </c>
      <c r="F15" s="2">
        <f t="shared" ref="F15" si="16">IF(C15="Sell to Close",(SUM(E15-E14)/E14)*10,(SUM(E14-E15)/E15)*10)</f>
        <v>-2.2845275181722677E-2</v>
      </c>
      <c r="G15">
        <f t="shared" ref="G15" si="17">G14*F15</f>
        <v>-26.019393037514565</v>
      </c>
    </row>
    <row r="16" spans="1:15" x14ac:dyDescent="0.25">
      <c r="A16">
        <v>15</v>
      </c>
      <c r="B16" t="s">
        <v>1</v>
      </c>
      <c r="C16" t="s">
        <v>2</v>
      </c>
      <c r="D16">
        <v>100</v>
      </c>
      <c r="E16" s="1">
        <v>144.49</v>
      </c>
      <c r="G16">
        <f t="shared" ref="G16" si="18">G14+G15</f>
        <v>1112.9204021955643</v>
      </c>
      <c r="H16">
        <f t="shared" ref="H16" si="19">H14+G15</f>
        <v>1112.9204021955643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146.21</v>
      </c>
      <c r="F17" s="2">
        <f t="shared" ref="F17" si="20">IF(C17="Sell to Close",(SUM(E17-E16)/E16)*10,(SUM(E16-E17)/E17)*10)</f>
        <v>0.11903937988788144</v>
      </c>
      <c r="G17">
        <f t="shared" ref="G17" si="21">G16*F17</f>
        <v>132.48135454193158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148.27000000000001</v>
      </c>
      <c r="G18">
        <f t="shared" ref="G18" si="22">G16+G17</f>
        <v>1245.4017567374958</v>
      </c>
      <c r="H18">
        <f t="shared" ref="H18" si="23">H16+G17</f>
        <v>1245.4017567374958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149.47</v>
      </c>
      <c r="F19" s="2">
        <f t="shared" ref="F19" si="24">IF(C19="Sell to Close",(SUM(E19-E18)/E18)*10,(SUM(E18-E19)/E19)*10)</f>
        <v>8.0933432251971985E-2</v>
      </c>
      <c r="G19">
        <f t="shared" ref="G19" si="25">G18*F19</f>
        <v>100.79463870540101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154.19999999999999</v>
      </c>
      <c r="G20">
        <f t="shared" ref="G20" si="26">G18+G19</f>
        <v>1346.1963954428968</v>
      </c>
      <c r="H20">
        <f t="shared" ref="H20" si="27">H18+G19</f>
        <v>1346.1963954428968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153.6</v>
      </c>
      <c r="F21" s="2">
        <f t="shared" ref="F21" si="28">IF(C21="Sell to Close",(SUM(E21-E20)/E20)*10,(SUM(E20-E21)/E21)*10)</f>
        <v>-3.8910505836575515E-2</v>
      </c>
      <c r="G21">
        <f t="shared" ref="G21" si="29">G20*F21</f>
        <v>-52.381182702057757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152.1</v>
      </c>
      <c r="G22">
        <f t="shared" ref="G22" si="30">G20+G21</f>
        <v>1293.8152127408391</v>
      </c>
      <c r="H22">
        <f t="shared" ref="H22" si="31">H20+G21</f>
        <v>1293.8152127408391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152.72999999999999</v>
      </c>
      <c r="F23" s="2">
        <f t="shared" ref="F23" si="32">IF(C23="Sell to Close",(SUM(E23-E22)/E22)*10,(SUM(E22-E23)/E23)*10)</f>
        <v>-4.124926340601031E-2</v>
      </c>
      <c r="G23">
        <f t="shared" ref="G23" si="33">G22*F23</f>
        <v>-53.368924509050139</v>
      </c>
    </row>
    <row r="24" spans="1:8" x14ac:dyDescent="0.25">
      <c r="A24">
        <v>23</v>
      </c>
      <c r="B24" t="s">
        <v>1</v>
      </c>
      <c r="C24" t="s">
        <v>2</v>
      </c>
      <c r="D24">
        <v>100</v>
      </c>
      <c r="E24" s="1">
        <v>152.99</v>
      </c>
      <c r="G24">
        <f t="shared" ref="G24" si="34">G22+G23</f>
        <v>1240.4462882317889</v>
      </c>
      <c r="H24">
        <f t="shared" ref="H24" si="35">H22+G23</f>
        <v>1240.4462882317889</v>
      </c>
    </row>
    <row r="25" spans="1:8" x14ac:dyDescent="0.25">
      <c r="A25">
        <v>24</v>
      </c>
      <c r="B25" t="s">
        <v>3</v>
      </c>
      <c r="C25" t="s">
        <v>4</v>
      </c>
      <c r="D25">
        <v>-100</v>
      </c>
      <c r="E25" s="1">
        <v>151.91999999999999</v>
      </c>
      <c r="F25" s="2">
        <f t="shared" ref="F25" si="36">IF(C25="Sell to Close",(SUM(E25-E24)/E24)*10,(SUM(E24-E25)/E25)*10)</f>
        <v>-6.9939211713185276E-2</v>
      </c>
      <c r="G25">
        <f t="shared" ref="G25" si="37">G24*F25</f>
        <v>-86.755835571477931</v>
      </c>
    </row>
    <row r="26" spans="1:8" x14ac:dyDescent="0.25">
      <c r="A26">
        <v>25</v>
      </c>
      <c r="B26" t="s">
        <v>1</v>
      </c>
      <c r="C26" t="s">
        <v>2</v>
      </c>
      <c r="D26">
        <v>100</v>
      </c>
      <c r="E26" s="1">
        <v>154.09</v>
      </c>
      <c r="G26">
        <f t="shared" ref="G26" si="38">G24+G25</f>
        <v>1153.6904526603109</v>
      </c>
      <c r="H26">
        <f t="shared" ref="H26" si="39">H24+G25</f>
        <v>1153.6904526603109</v>
      </c>
    </row>
    <row r="27" spans="1:8" x14ac:dyDescent="0.25">
      <c r="A27">
        <v>26</v>
      </c>
      <c r="B27" t="s">
        <v>3</v>
      </c>
      <c r="C27" t="s">
        <v>4</v>
      </c>
      <c r="D27">
        <v>-100</v>
      </c>
      <c r="E27" s="1">
        <v>153.71</v>
      </c>
      <c r="F27" s="2">
        <f t="shared" ref="F27" si="40">IF(C27="Sell to Close",(SUM(E27-E26)/E26)*10,(SUM(E26-E27)/E27)*10)</f>
        <v>-2.4660912453760495E-2</v>
      </c>
      <c r="G27">
        <f t="shared" ref="G27" si="41">G26*F27</f>
        <v>-28.451059251795243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153.44999999999999</v>
      </c>
      <c r="G28">
        <f t="shared" ref="G28" si="42">G26+G27</f>
        <v>1125.2393934085158</v>
      </c>
      <c r="H28">
        <f t="shared" ref="H28" si="43">H26+G27</f>
        <v>1125.2393934085158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150.96</v>
      </c>
      <c r="F29" s="2">
        <f t="shared" ref="F29" si="44">IF(C29="Sell to Close",(SUM(E29-E28)/E28)*10,(SUM(E28-E29)/E29)*10)</f>
        <v>0.16494435612082542</v>
      </c>
      <c r="G29">
        <f t="shared" ref="G29" si="45">G28*F29</f>
        <v>185.60188722755581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149.88999999999999</v>
      </c>
      <c r="G30">
        <f t="shared" ref="G30" si="46">G28+G29</f>
        <v>1310.8412806360716</v>
      </c>
      <c r="H30">
        <f t="shared" ref="H30" si="47">H28+G29</f>
        <v>1310.8412806360716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150.18</v>
      </c>
      <c r="F31" s="2">
        <f t="shared" ref="F31" si="48">IF(C31="Sell to Close",(SUM(E31-E30)/E30)*10,(SUM(E30-E31)/E31)*10)</f>
        <v>-1.9310161139966735E-2</v>
      </c>
      <c r="G31">
        <f t="shared" ref="G31" si="49">G30*F31</f>
        <v>-25.312556358002901</v>
      </c>
    </row>
    <row r="32" spans="1:8" x14ac:dyDescent="0.25">
      <c r="A32">
        <v>31</v>
      </c>
      <c r="B32" t="s">
        <v>1</v>
      </c>
      <c r="C32" t="s">
        <v>2</v>
      </c>
      <c r="D32">
        <v>100</v>
      </c>
      <c r="E32" s="1">
        <v>149.5</v>
      </c>
      <c r="G32">
        <f t="shared" ref="G32" si="50">G30+G31</f>
        <v>1285.5287242780687</v>
      </c>
      <c r="H32">
        <f t="shared" ref="H32" si="51">H30+G31</f>
        <v>1285.5287242780687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151.93</v>
      </c>
      <c r="F33" s="2">
        <f t="shared" ref="F33" si="52">IF(C33="Sell to Close",(SUM(E33-E32)/E32)*10,(SUM(E32-E33)/E33)*10)</f>
        <v>0.16254180602006735</v>
      </c>
      <c r="G33">
        <f t="shared" ref="G33" si="53">G32*F33</f>
        <v>208.95216053483048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152.66</v>
      </c>
      <c r="G34">
        <f t="shared" ref="G34" si="54">G32+G33</f>
        <v>1494.4808848128991</v>
      </c>
      <c r="H34">
        <f t="shared" ref="H34" si="55">H32+G33</f>
        <v>1494.4808848128991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152.63999999999999</v>
      </c>
      <c r="F35" s="2">
        <f t="shared" ref="F35" si="56">IF(C35="Sell to Close",(SUM(E35-E34)/E34)*10,(SUM(E34-E35)/E35)*10)</f>
        <v>-1.3101008777682583E-3</v>
      </c>
      <c r="G35">
        <f t="shared" ref="G35" si="57">G34*F35</f>
        <v>-1.9579207190012624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151.81</v>
      </c>
      <c r="G36">
        <f t="shared" ref="G36" si="58">G34+G35</f>
        <v>1492.5229640938978</v>
      </c>
      <c r="H36">
        <f t="shared" ref="H36" si="59">H34+G35</f>
        <v>1492.5229640938978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152.02000000000001</v>
      </c>
      <c r="F37" s="2">
        <f t="shared" ref="F37" si="60">IF(C37="Sell to Close",(SUM(E37-E36)/E36)*10,(SUM(E36-E37)/E37)*10)</f>
        <v>-1.3813971845810286E-2</v>
      </c>
      <c r="G37">
        <f t="shared" ref="G37" si="61">G36*F37</f>
        <v>-20.61767020521842</v>
      </c>
    </row>
    <row r="38" spans="1:8" x14ac:dyDescent="0.25">
      <c r="A38">
        <v>37</v>
      </c>
      <c r="B38" t="s">
        <v>5</v>
      </c>
      <c r="C38" t="s">
        <v>6</v>
      </c>
      <c r="D38">
        <v>-100</v>
      </c>
      <c r="E38" s="1">
        <v>150.22999999999999</v>
      </c>
      <c r="G38">
        <f t="shared" ref="G38" si="62">G36+G37</f>
        <v>1471.9052938886794</v>
      </c>
      <c r="H38">
        <f t="shared" ref="H38" si="63">H36+G37</f>
        <v>1471.9052938886794</v>
      </c>
    </row>
    <row r="39" spans="1:8" x14ac:dyDescent="0.25">
      <c r="A39">
        <v>38</v>
      </c>
      <c r="B39" t="s">
        <v>7</v>
      </c>
      <c r="C39" t="s">
        <v>8</v>
      </c>
      <c r="D39">
        <v>100</v>
      </c>
      <c r="E39" s="1">
        <v>150.76</v>
      </c>
      <c r="F39" s="2">
        <f t="shared" ref="F39" si="64">IF(C39="Sell to Close",(SUM(E39-E38)/E38)*10,(SUM(E38-E39)/E39)*10)</f>
        <v>-3.5155213584505254E-2</v>
      </c>
      <c r="G39">
        <f t="shared" ref="G39" si="65">G38*F39</f>
        <v>-51.745144982820499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151.22</v>
      </c>
      <c r="G40">
        <f t="shared" ref="G40" si="66">G38+G39</f>
        <v>1420.1601489058589</v>
      </c>
      <c r="H40">
        <f t="shared" ref="H40" si="67">H38+G39</f>
        <v>1420.1601489058589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151.55000000000001</v>
      </c>
      <c r="F41" s="2">
        <f t="shared" ref="F41" si="68">IF(C41="Sell to Close",(SUM(E41-E40)/E40)*10,(SUM(E40-E41)/E41)*10)</f>
        <v>2.1822510249967765E-2</v>
      </c>
      <c r="G41">
        <f t="shared" ref="G41" si="69">G40*F41</f>
        <v>30.991459406093853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153.11000000000001</v>
      </c>
      <c r="G42">
        <f t="shared" ref="G42" si="70">G40+G41</f>
        <v>1451.1516083119527</v>
      </c>
      <c r="H42">
        <f t="shared" ref="H42" si="71">H40+G41</f>
        <v>1451.1516083119527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154.54</v>
      </c>
      <c r="F43" s="2">
        <f t="shared" ref="F43" si="72">IF(C43="Sell to Close",(SUM(E43-E42)/E42)*10,(SUM(E42-E43)/E43)*10)</f>
        <v>9.3396904186531127E-2</v>
      </c>
      <c r="G43">
        <f t="shared" ref="G43" si="73">G42*F43</f>
        <v>135.533067721642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155.57</v>
      </c>
      <c r="G44">
        <f t="shared" ref="G44" si="74">G42+G43</f>
        <v>1586.6846760335948</v>
      </c>
      <c r="H44">
        <f t="shared" ref="H44" si="75">H42+G43</f>
        <v>1586.6846760335948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155.33000000000001</v>
      </c>
      <c r="F45" s="2">
        <f t="shared" ref="F45" si="76">IF(C45="Sell to Close",(SUM(E45-E44)/E44)*10,(SUM(E44-E45)/E45)*10)</f>
        <v>-1.5427138908528681E-2</v>
      </c>
      <c r="G45">
        <f t="shared" ref="G45" si="77">G44*F45</f>
        <v>-24.478004901204095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155.43</v>
      </c>
      <c r="G46">
        <f t="shared" ref="G46" si="78">G44+G45</f>
        <v>1562.2066711323907</v>
      </c>
      <c r="H46">
        <f t="shared" ref="H46" si="79">H44+G45</f>
        <v>1562.2066711323907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156.26</v>
      </c>
      <c r="F47" s="2">
        <f t="shared" ref="F47" si="80">IF(C47="Sell to Close",(SUM(E47-E46)/E46)*10,(SUM(E46-E47)/E47)*10)</f>
        <v>5.3400244483046005E-2</v>
      </c>
      <c r="G47">
        <f t="shared" ref="G47" si="81">G46*F47</f>
        <v>83.422218171515112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157.56</v>
      </c>
      <c r="G48">
        <f t="shared" ref="G48" si="82">G46+G47</f>
        <v>1645.6288893039059</v>
      </c>
      <c r="H48">
        <f t="shared" ref="H48" si="83">H46+G47</f>
        <v>1645.6288893039059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157.69999999999999</v>
      </c>
      <c r="F49" s="2">
        <f t="shared" ref="F49" si="84">IF(C49="Sell to Close",(SUM(E49-E48)/E48)*10,(SUM(E48-E49)/E49)*10)</f>
        <v>8.8855039350080184E-3</v>
      </c>
      <c r="G49">
        <f t="shared" ref="G49" si="85">G48*F49</f>
        <v>14.622241971472731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160.05000000000001</v>
      </c>
      <c r="G50">
        <f t="shared" ref="G50" si="86">G48+G49</f>
        <v>1660.2511312753786</v>
      </c>
      <c r="H50">
        <f t="shared" ref="H50" si="87">H48+G49</f>
        <v>1660.2511312753786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159.96</v>
      </c>
      <c r="F51" s="2">
        <f t="shared" ref="F51" si="88">IF(C51="Sell to Close",(SUM(E51-E50)/E50)*10,(SUM(E50-E51)/E51)*10)</f>
        <v>-5.6232427366450111E-3</v>
      </c>
      <c r="G51">
        <f t="shared" ref="G51" si="89">G50*F51</f>
        <v>-9.3359951149509364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160.29</v>
      </c>
      <c r="G52">
        <f t="shared" ref="G52" si="90">G50+G51</f>
        <v>1650.9151361604277</v>
      </c>
      <c r="H52">
        <f t="shared" ref="H52" si="91">H50+G51</f>
        <v>1650.9151361604277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160.96</v>
      </c>
      <c r="F53" s="2">
        <f t="shared" ref="F53" si="92">IF(C53="Sell to Close",(SUM(E53-E52)/E52)*10,(SUM(E52-E53)/E53)*10)</f>
        <v>4.1799238879531846E-2</v>
      </c>
      <c r="G53">
        <f t="shared" ref="G53" si="93">G52*F53</f>
        <v>69.006996146204557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159.44999999999999</v>
      </c>
      <c r="G54">
        <f t="shared" ref="G54" si="94">G52+G53</f>
        <v>1719.9221323066322</v>
      </c>
      <c r="H54">
        <f t="shared" ref="H54" si="95">H52+G53</f>
        <v>1719.9221323066322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158.61000000000001</v>
      </c>
      <c r="F55" s="2">
        <f t="shared" ref="F55" si="96">IF(C55="Sell to Close",(SUM(E55-E54)/E54)*10,(SUM(E54-E55)/E55)*10)</f>
        <v>5.2960090788725482E-2</v>
      </c>
      <c r="G55">
        <f t="shared" ref="G55" si="97">G54*F55</f>
        <v>91.087232276497559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158.43</v>
      </c>
      <c r="G56">
        <f t="shared" ref="G56" si="98">G54+G55</f>
        <v>1811.0093645831298</v>
      </c>
      <c r="H56">
        <f t="shared" ref="H56" si="99">H54+G55</f>
        <v>1811.0093645831298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158.79</v>
      </c>
      <c r="F57" s="2">
        <f t="shared" ref="F57" si="100">IF(C57="Sell to Close",(SUM(E57-E56)/E56)*10,(SUM(E56-E57)/E57)*10)</f>
        <v>-2.2671452862269993E-2</v>
      </c>
      <c r="G57">
        <f t="shared" ref="G57" si="101">G56*F57</f>
        <v>-41.058213442275957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159.57</v>
      </c>
      <c r="G58">
        <f t="shared" ref="G58" si="102">G56+G57</f>
        <v>1769.9511511408539</v>
      </c>
      <c r="H58">
        <f t="shared" ref="H58" si="103">H56+G57</f>
        <v>1769.9511511408539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159.49</v>
      </c>
      <c r="F59" s="2">
        <f t="shared" ref="F59" si="104">IF(C59="Sell to Close",(SUM(E59-E58)/E58)*10,(SUM(E58-E59)/E59)*10)</f>
        <v>-5.013473710596233E-3</v>
      </c>
      <c r="G59">
        <f t="shared" ref="G59" si="105">G58*F59</f>
        <v>-8.8736035652842098</v>
      </c>
    </row>
    <row r="60" spans="1:8" x14ac:dyDescent="0.25">
      <c r="A60">
        <v>59</v>
      </c>
      <c r="B60" t="s">
        <v>5</v>
      </c>
      <c r="C60" t="s">
        <v>6</v>
      </c>
      <c r="D60">
        <v>-100</v>
      </c>
      <c r="E60" s="1">
        <v>159.72</v>
      </c>
      <c r="G60">
        <f t="shared" ref="G60" si="106">G58+G59</f>
        <v>1761.0775475755697</v>
      </c>
      <c r="H60">
        <f t="shared" ref="H60" si="107">H58+G59</f>
        <v>1761.0775475755697</v>
      </c>
    </row>
    <row r="61" spans="1:8" x14ac:dyDescent="0.25">
      <c r="A61">
        <v>60</v>
      </c>
      <c r="B61" t="s">
        <v>7</v>
      </c>
      <c r="C61" t="s">
        <v>8</v>
      </c>
      <c r="D61">
        <v>100</v>
      </c>
      <c r="E61" s="1">
        <v>158.44999999999999</v>
      </c>
      <c r="F61" s="2">
        <f t="shared" ref="F61" si="108">IF(C61="Sell to Close",(SUM(E61-E60)/E60)*10,(SUM(E60-E61)/E61)*10)</f>
        <v>8.0151467339855509E-2</v>
      </c>
      <c r="G61">
        <f t="shared" ref="G61" si="109">G60*F61</f>
        <v>141.15294953745612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156.93</v>
      </c>
      <c r="G62">
        <f t="shared" ref="G62" si="110">G60+G61</f>
        <v>1902.2304971130259</v>
      </c>
      <c r="H62">
        <f t="shared" ref="H62" si="111">H60+G61</f>
        <v>1902.2304971130259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156.71</v>
      </c>
      <c r="F63" s="2">
        <f t="shared" ref="F63" si="112">IF(C63="Sell to Close",(SUM(E63-E62)/E62)*10,(SUM(E62-E63)/E63)*10)</f>
        <v>1.403867015506342E-2</v>
      </c>
      <c r="G63">
        <f t="shared" ref="G63" si="113">G62*F63</f>
        <v>26.70478650787209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159.9</v>
      </c>
      <c r="G64">
        <f t="shared" ref="G64" si="114">G62+G63</f>
        <v>1928.935283620898</v>
      </c>
      <c r="H64">
        <f t="shared" ref="H64" si="115">H62+G63</f>
        <v>1928.935283620898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159.66</v>
      </c>
      <c r="F65" s="2">
        <f t="shared" ref="F65" si="116">IF(C65="Sell to Close",(SUM(E65-E64)/E64)*10,(SUM(E64-E65)/E65)*10)</f>
        <v>-1.5009380863039969E-2</v>
      </c>
      <c r="G65">
        <f t="shared" ref="G65" si="117">G64*F65</f>
        <v>-28.95212433202208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161.52000000000001</v>
      </c>
      <c r="G66">
        <f t="shared" ref="G66" si="118">G64+G65</f>
        <v>1899.9831592888759</v>
      </c>
      <c r="H66">
        <f t="shared" ref="H66" si="119">H64+G65</f>
        <v>1899.9831592888759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161.91999999999999</v>
      </c>
      <c r="F67" s="2">
        <f t="shared" ref="F67" si="120">IF(C67="Sell to Close",(SUM(E67-E66)/E66)*10,(SUM(E66-E67)/E67)*10)</f>
        <v>2.4764735017333905E-2</v>
      </c>
      <c r="G67">
        <f t="shared" ref="G67" si="121">G66*F67</f>
        <v>47.05257947718593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162.94</v>
      </c>
      <c r="G68">
        <f t="shared" ref="G68" si="122">G66+G67</f>
        <v>1947.0357387660617</v>
      </c>
      <c r="H68">
        <f t="shared" ref="H68" si="123">H66+G67</f>
        <v>1947.0357387660617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163.59</v>
      </c>
      <c r="F69" s="2">
        <f t="shared" ref="F69" si="124">IF(C69="Sell to Close",(SUM(E69-E68)/E68)*10,(SUM(E68-E69)/E69)*10)</f>
        <v>3.9891984779673845E-2</v>
      </c>
      <c r="G69">
        <f t="shared" ref="G69" si="125">G68*F69</f>
        <v>77.671120056336761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164.99</v>
      </c>
      <c r="G70">
        <f t="shared" ref="G70" si="126">G68+G69</f>
        <v>2024.7068588223985</v>
      </c>
      <c r="H70">
        <f t="shared" ref="H70" si="127">H68+G69</f>
        <v>2024.7068588223985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165.2</v>
      </c>
      <c r="F71" s="2">
        <f t="shared" ref="F71" si="128">IF(C71="Sell to Close",(SUM(E71-E70)/E70)*10,(SUM(E70-E71)/E71)*10)</f>
        <v>1.2728044123885056E-2</v>
      </c>
      <c r="G71">
        <f t="shared" ref="G71" si="129">G70*F71</f>
        <v>25.770558237024201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166.34</v>
      </c>
      <c r="G72">
        <f t="shared" ref="G72" si="130">G70+G71</f>
        <v>2050.4774170594228</v>
      </c>
      <c r="H72">
        <f t="shared" ref="H72" si="131">H70+G71</f>
        <v>2050.4774170594228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165.9</v>
      </c>
      <c r="F73" s="2">
        <f t="shared" ref="F73" si="132">IF(C73="Sell to Close",(SUM(E73-E72)/E72)*10,(SUM(E72-E73)/E73)*10)</f>
        <v>-2.6451845617409989E-2</v>
      </c>
      <c r="G73">
        <f t="shared" ref="G73" si="133">G72*F73</f>
        <v>-54.238912078041452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165.76</v>
      </c>
      <c r="G74">
        <f t="shared" ref="G74" si="134">G72+G73</f>
        <v>1996.2385049813813</v>
      </c>
      <c r="H74">
        <f t="shared" ref="H74" si="135">H72+G73</f>
        <v>1996.2385049813813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165.35</v>
      </c>
      <c r="F75" s="2">
        <f t="shared" ref="F75" si="136">IF(C75="Sell to Close",(SUM(E75-E74)/E74)*10,(SUM(E74-E75)/E75)*10)</f>
        <v>2.4795887511339376E-2</v>
      </c>
      <c r="G75">
        <f t="shared" ref="G75" si="137">G74*F75</f>
        <v>49.498505415322619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164.85</v>
      </c>
      <c r="G76">
        <f t="shared" ref="G76" si="138">G74+G75</f>
        <v>2045.7370103967039</v>
      </c>
      <c r="H76">
        <f t="shared" ref="H76" si="139">H74+G75</f>
        <v>2045.7370103967039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162.38999999999999</v>
      </c>
      <c r="F77" s="2">
        <f t="shared" ref="F77" si="140">IF(C77="Sell to Close",(SUM(E77-E76)/E76)*10,(SUM(E76-E77)/E77)*10)</f>
        <v>0.15148716053944258</v>
      </c>
      <c r="G77">
        <f t="shared" ref="G77" si="141">G76*F77</f>
        <v>309.9028909154448</v>
      </c>
    </row>
    <row r="78" spans="1:8" x14ac:dyDescent="0.25">
      <c r="A78">
        <v>77</v>
      </c>
      <c r="B78" t="s">
        <v>1</v>
      </c>
      <c r="C78" t="s">
        <v>2</v>
      </c>
      <c r="D78">
        <v>100</v>
      </c>
      <c r="E78" s="1">
        <v>163.37</v>
      </c>
      <c r="G78">
        <f t="shared" ref="G78" si="142">G76+G77</f>
        <v>2355.6399013121486</v>
      </c>
      <c r="H78">
        <f t="shared" ref="H78" si="143">H76+G77</f>
        <v>2355.6399013121486</v>
      </c>
    </row>
    <row r="79" spans="1:8" x14ac:dyDescent="0.25">
      <c r="A79">
        <v>78</v>
      </c>
      <c r="B79" t="s">
        <v>3</v>
      </c>
      <c r="C79" t="s">
        <v>4</v>
      </c>
      <c r="D79">
        <v>-100</v>
      </c>
      <c r="E79" s="1">
        <v>164.43</v>
      </c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H1" sqref="H1:H1048576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  <c r="G2">
        <v>1000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</v>
      </c>
      <c r="F3" s="2">
        <f>IF(C3="Sell to Close",(SUM(E3-E2)/E2)*10,(SUM(E2-E3)/E3)*10)</f>
        <v>-1.4194287421868993E-2</v>
      </c>
      <c r="G3">
        <f>G2*F3</f>
        <v>-14.194287421868992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H4">
        <f>G2+G3</f>
        <v>985.80571257813097</v>
      </c>
      <c r="I4" s="2">
        <f>AVERAGE('3.9'!F:F)</f>
        <v>1.8079754504519201E-2</v>
      </c>
      <c r="J4" s="2">
        <f>MAX('3.9'!F:F)</f>
        <v>0.14997962925239322</v>
      </c>
      <c r="K4" s="2">
        <f>MIN('3.9'!F:F)</f>
        <v>-2.452653670130793E-2</v>
      </c>
      <c r="L4" s="2">
        <f>SUMIF('3.9'!F:F,"&gt;0")/COUNTIF('3.9'!F:F,"&gt;0")</f>
        <v>3.0345810231342394E-2</v>
      </c>
      <c r="M4" s="2">
        <f>SUMIF('3.9'!F:F,"&lt;0")/COUNTIF('3.9'!F:F,"&lt;0")</f>
        <v>-1.2027836824955916E-2</v>
      </c>
      <c r="N4">
        <f>COUNTIF('3.9'!F:F,"&gt;0")</f>
        <v>27</v>
      </c>
      <c r="O4">
        <f>COUNTIF('3.9'!F:F,"&lt;0")</f>
        <v>11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397.16</v>
      </c>
      <c r="F5" s="2">
        <f>IF(C5="Sell to Close",(SUM(E5-E4)/E4)*10,(SUM(E4-E5)/E5)*10)</f>
        <v>9.2909658575888746E-2</v>
      </c>
      <c r="G5">
        <f>H4*F5</f>
        <v>91.590872177794864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  <c r="G6">
        <f>H4+G5</f>
        <v>1077.3965847559259</v>
      </c>
      <c r="H6">
        <f>H4+G5</f>
        <v>1077.3965847559259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394.77</v>
      </c>
      <c r="F7" s="2">
        <f t="shared" ref="F7" si="0">IF(C7="Sell to Close",(SUM(E7-E6)/E6)*10,(SUM(E6-E7)/E7)*10)</f>
        <v>-1.0385794259948025E-2</v>
      </c>
      <c r="G7">
        <f t="shared" ref="G7" si="1">G6*F7</f>
        <v>-11.189619265645701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  <c r="G8">
        <f t="shared" ref="G8" si="2">G6+G7</f>
        <v>1066.2069654902803</v>
      </c>
      <c r="H8">
        <f t="shared" ref="H8" si="3">H6+G7</f>
        <v>1066.2069654902803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398.58</v>
      </c>
      <c r="F9" s="2">
        <f t="shared" ref="F9" si="4">IF(C9="Sell to Close",(SUM(E9-E8)/E8)*10,(SUM(E8-E9)/E9)*10)</f>
        <v>5.2714812862409205E-3</v>
      </c>
      <c r="G9">
        <f t="shared" ref="G9" si="5">G8*F9</f>
        <v>5.6204900658417314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  <c r="G10">
        <f t="shared" ref="G10" si="6">G8+G9</f>
        <v>1071.827455556122</v>
      </c>
      <c r="H10">
        <f t="shared" ref="H10" si="7">H8+G9</f>
        <v>1071.827455556122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8">IF(C11="Sell to Close",(SUM(E11-E10)/E10)*10,(SUM(E10-E11)/E11)*10)</f>
        <v>2.3659702995217663E-2</v>
      </c>
      <c r="G11">
        <f t="shared" ref="G11" si="9">G10*F11</f>
        <v>25.359119260577707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397.41</v>
      </c>
      <c r="G12">
        <f t="shared" ref="G12" si="10">G10+G11</f>
        <v>1097.1865748166997</v>
      </c>
      <c r="H12">
        <f t="shared" ref="H12" si="11">H10+G11</f>
        <v>1097.1865748166997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397.65</v>
      </c>
      <c r="F13" s="2">
        <f t="shared" ref="F13" si="12">IF(C13="Sell to Close",(SUM(E13-E12)/E12)*10,(SUM(E12-E13)/E13)*10)</f>
        <v>-6.0354583176147943E-3</v>
      </c>
      <c r="G13">
        <f t="shared" ref="G13" si="13">G12*F13</f>
        <v>-6.6220238389527371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  <c r="G14">
        <f t="shared" ref="G14" si="14">G12+G13</f>
        <v>1090.5645509777469</v>
      </c>
      <c r="H14">
        <f t="shared" ref="H14" si="15">H12+G13</f>
        <v>1090.5645509777469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16">IF(C15="Sell to Close",(SUM(E15-E14)/E14)*10,(SUM(E14-E15)/E15)*10)</f>
        <v>2.761945413915526E-3</v>
      </c>
      <c r="G15">
        <f t="shared" ref="G15" si="17">G14*F15</f>
        <v>3.012079760151833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  <c r="G16">
        <f t="shared" ref="G16" si="18">G14+G15</f>
        <v>1093.5766307378988</v>
      </c>
      <c r="H16">
        <f t="shared" ref="H16" si="19">H14+G15</f>
        <v>1093.5766307378988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395.49</v>
      </c>
      <c r="F17" s="2">
        <f t="shared" ref="F17" si="20">IF(C17="Sell to Close",(SUM(E17-E16)/E16)*10,(SUM(E16-E17)/E17)*10)</f>
        <v>-2.452653670130793E-2</v>
      </c>
      <c r="G17">
        <f t="shared" ref="G17" si="21">G16*F17</f>
        <v>-26.821647369485746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  <c r="G18">
        <f t="shared" ref="G18" si="22">G16+G17</f>
        <v>1066.7549833684129</v>
      </c>
      <c r="H18">
        <f t="shared" ref="H18" si="23">H16+G17</f>
        <v>1066.7549833684129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24">IF(C19="Sell to Close",(SUM(E19-E18)/E18)*10,(SUM(E18-E19)/E19)*10)</f>
        <v>-1.3215411202603403E-2</v>
      </c>
      <c r="G19">
        <f t="shared" ref="G19" si="25">G18*F19</f>
        <v>-14.097605757639931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400.96</v>
      </c>
      <c r="G20">
        <f t="shared" ref="G20" si="26">G18+G19</f>
        <v>1052.657377610773</v>
      </c>
      <c r="H20">
        <f t="shared" ref="H20" si="27">H18+G19</f>
        <v>1052.657377610773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402.71</v>
      </c>
      <c r="F21" s="2">
        <f t="shared" ref="F21" si="28">IF(C21="Sell to Close",(SUM(E21-E20)/E20)*10,(SUM(E20-E21)/E21)*10)</f>
        <v>4.3645251396648051E-2</v>
      </c>
      <c r="G21">
        <f t="shared" ref="G21" si="29">G20*F21</f>
        <v>45.943495880358462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  <c r="G22">
        <f t="shared" ref="G22" si="30">G20+G21</f>
        <v>1098.6008734911316</v>
      </c>
      <c r="H22">
        <f t="shared" ref="H22" si="31">H20+G21</f>
        <v>1098.6008734911316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406.62</v>
      </c>
      <c r="F23" s="2">
        <f t="shared" ref="F23" si="32">IF(C23="Sell to Close",(SUM(E23-E22)/E22)*10,(SUM(E22-E23)/E23)*10)</f>
        <v>2.7125665811797761E-2</v>
      </c>
      <c r="G23">
        <f t="shared" ref="G23" si="33">G22*F23</f>
        <v>29.800280154869544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  <c r="G24">
        <f t="shared" ref="G24" si="34">G22+G23</f>
        <v>1128.4011536460011</v>
      </c>
      <c r="H24">
        <f t="shared" ref="H24" si="35">H22+G23</f>
        <v>1128.4011536460011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402.72</v>
      </c>
      <c r="F25" s="2">
        <f t="shared" ref="F25" si="36">IF(C25="Sell to Close",(SUM(E25-E24)/E24)*10,(SUM(E24-E25)/E25)*10)</f>
        <v>4.0971394517281906E-2</v>
      </c>
      <c r="G25">
        <f t="shared" ref="G25" si="37">G24*F25</f>
        <v>46.232168839786347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  <c r="G26">
        <f t="shared" ref="G26" si="38">G24+G25</f>
        <v>1174.6333224857874</v>
      </c>
      <c r="H26">
        <f t="shared" ref="H26" si="39">H24+G25</f>
        <v>1174.6333224857874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40">IF(C27="Sell to Close",(SUM(E27-E26)/E26)*10,(SUM(E26-E27)/E27)*10)</f>
        <v>2.2397261997634102E-2</v>
      </c>
      <c r="G27">
        <f t="shared" ref="G27" si="41">G26*F27</f>
        <v>26.308570274865609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  <c r="G28">
        <f t="shared" ref="G28" si="42">G26+G27</f>
        <v>1200.941892760653</v>
      </c>
      <c r="H28">
        <f t="shared" ref="H28" si="43">H26+G27</f>
        <v>1200.941892760653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392.72</v>
      </c>
      <c r="F29" s="2">
        <f t="shared" ref="F29" si="44">IF(C29="Sell to Close",(SUM(E29-E28)/E28)*10,(SUM(E28-E29)/E29)*10)</f>
        <v>0.14997962925239322</v>
      </c>
      <c r="G29">
        <f t="shared" ref="G29" si="45">G28*F29</f>
        <v>180.1168198299101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  <c r="G30">
        <f t="shared" ref="G30" si="46">G28+G29</f>
        <v>1381.0587125905631</v>
      </c>
      <c r="H30">
        <f t="shared" ref="H30" si="47">H28+G29</f>
        <v>1381.0587125905631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48">IF(C31="Sell to Close",(SUM(E31-E30)/E30)*10,(SUM(E30-E31)/E31)*10)</f>
        <v>1.9764874993583828E-2</v>
      </c>
      <c r="G31">
        <f t="shared" ref="G31" si="49">G30*F31</f>
        <v>27.296452813152296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  <c r="G32">
        <f t="shared" ref="G32" si="50">G30+G31</f>
        <v>1408.3551654037153</v>
      </c>
      <c r="H32">
        <f t="shared" ref="H32" si="51">H30+G31</f>
        <v>1408.3551654037153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387.67</v>
      </c>
      <c r="F33" s="2">
        <f t="shared" ref="F33" si="52">IF(C33="Sell to Close",(SUM(E33-E32)/E32)*10,(SUM(E32-E33)/E33)*10)</f>
        <v>7.2226378105082339E-3</v>
      </c>
      <c r="G33">
        <f t="shared" ref="G33" si="53">G32*F33</f>
        <v>10.172039268269453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  <c r="G34">
        <f t="shared" ref="G34" si="54">G32+G33</f>
        <v>1418.5272046719847</v>
      </c>
      <c r="H34">
        <f t="shared" ref="H34" si="55">H32+G33</f>
        <v>1418.5272046719847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392</v>
      </c>
      <c r="F35" s="2">
        <f t="shared" ref="F35" si="56">IF(C35="Sell to Close",(SUM(E35-E34)/E34)*10,(SUM(E34-E35)/E35)*10)</f>
        <v>3.5585366478072408E-2</v>
      </c>
      <c r="G35">
        <f t="shared" ref="G35" si="57">G34*F35</f>
        <v>50.478810437368203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  <c r="G36">
        <f t="shared" ref="G36" si="58">G34+G35</f>
        <v>1469.0060151093528</v>
      </c>
      <c r="H36">
        <f t="shared" ref="H36" si="59">H34+G35</f>
        <v>1469.0060151093528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384.83</v>
      </c>
      <c r="F37" s="2">
        <f t="shared" ref="F37" si="60">IF(C37="Sell to Close",(SUM(E37-E36)/E36)*10,(SUM(E36-E37)/E37)*10)</f>
        <v>-7.7956500272776861E-4</v>
      </c>
      <c r="G37">
        <f t="shared" ref="G37" si="61">G36*F37</f>
        <v>-1.1451856781758312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  <c r="G38">
        <f t="shared" ref="G38" si="62">G36+G37</f>
        <v>1467.8608294311771</v>
      </c>
      <c r="H38">
        <f t="shared" ref="H38" si="63">H36+G37</f>
        <v>1467.8608294311771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393.2</v>
      </c>
      <c r="F39" s="2">
        <f t="shared" ref="F39" si="64">IF(C39="Sell to Close",(SUM(E39-E38)/E38)*10,(SUM(E38-E39)/E39)*10)</f>
        <v>5.0867820352240717E-2</v>
      </c>
      <c r="G39">
        <f t="shared" ref="G39" si="65">G38*F39</f>
        <v>74.666880973596164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  <c r="G40">
        <f t="shared" ref="G40" si="66">G38+G39</f>
        <v>1542.5277104047732</v>
      </c>
      <c r="H40">
        <f t="shared" ref="H40" si="67">H38+G39</f>
        <v>1542.5277104047732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389.98</v>
      </c>
      <c r="F41" s="2">
        <f t="shared" ref="F41" si="68">IF(C41="Sell to Close",(SUM(E41-E40)/E40)*10,(SUM(E40-E41)/E41)*10)</f>
        <v>1.5385404379712362E-3</v>
      </c>
      <c r="G41">
        <f t="shared" ref="G41" si="69">G40*F41</f>
        <v>2.3732412591489278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  <c r="G42">
        <f t="shared" ref="G42" si="70">G40+G41</f>
        <v>1544.9009516639221</v>
      </c>
      <c r="H42">
        <f t="shared" ref="H42" si="71">H40+G41</f>
        <v>1544.9009516639221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392.92</v>
      </c>
      <c r="F43" s="2">
        <f t="shared" ref="F43" si="72">IF(C43="Sell to Close",(SUM(E43-E42)/E42)*10,(SUM(E42-E43)/E43)*10)</f>
        <v>2.7050477211248973E-2</v>
      </c>
      <c r="G43">
        <f t="shared" ref="G43" si="73">G42*F43</f>
        <v>41.790307986621777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  <c r="G44">
        <f t="shared" ref="G44" si="74">G42+G43</f>
        <v>1586.691259650544</v>
      </c>
      <c r="H44">
        <f t="shared" ref="H44" si="75">H42+G43</f>
        <v>1586.691259650544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76">IF(C45="Sell to Close",(SUM(E45-E44)/E44)*10,(SUM(E44-E45)/E45)*10)</f>
        <v>-1.3073867350530038E-2</v>
      </c>
      <c r="G45">
        <f t="shared" ref="G45" si="77">G44*F45</f>
        <v>-20.744191054916627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  <c r="G46">
        <f t="shared" ref="G46" si="78">G44+G45</f>
        <v>1565.9470685956273</v>
      </c>
      <c r="H46">
        <f t="shared" ref="H46" si="79">H44+G45</f>
        <v>1565.9470685956273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399.06</v>
      </c>
      <c r="F47" s="2">
        <f t="shared" ref="F47" si="80">IF(C47="Sell to Close",(SUM(E47-E46)/E46)*10,(SUM(E46-E47)/E47)*10)</f>
        <v>-1.6012009006754726E-2</v>
      </c>
      <c r="G47">
        <f t="shared" ref="G47" si="81">G46*F47</f>
        <v>-25.073958566454344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  <c r="G48">
        <f t="shared" ref="G48" si="82">G46+G47</f>
        <v>1540.8731100291729</v>
      </c>
      <c r="H48">
        <f t="shared" ref="H48" si="83">H46+G47</f>
        <v>1540.8731100291729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398.16</v>
      </c>
      <c r="F49" s="2">
        <f t="shared" ref="F49" si="84">IF(C49="Sell to Close",(SUM(E49-E48)/E48)*10,(SUM(E48-E49)/E49)*10)</f>
        <v>3.2650190878037834E-3</v>
      </c>
      <c r="G49">
        <f t="shared" ref="G49" si="85">G48*F49</f>
        <v>5.0309801161288288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  <c r="G50">
        <f t="shared" ref="G50" si="86">G48+G49</f>
        <v>1545.9040901453018</v>
      </c>
      <c r="H50">
        <f t="shared" ref="H50" si="87">H48+G49</f>
        <v>1545.9040901453018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88">IF(C51="Sell to Close",(SUM(E51-E50)/E50)*10,(SUM(E50-E51)/E51)*10)</f>
        <v>5.8842841629415957E-2</v>
      </c>
      <c r="G51">
        <f t="shared" ref="G51" si="89">G50*F51</f>
        <v>90.965389550686368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  <c r="G52">
        <f t="shared" ref="G52" si="90">G50+G51</f>
        <v>1636.869479695988</v>
      </c>
      <c r="H52">
        <f t="shared" ref="H52" si="91">H50+G51</f>
        <v>1636.869479695988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92">IF(C53="Sell to Close",(SUM(E53-E52)/E52)*10,(SUM(E52-E53)/E53)*10)</f>
        <v>1.3694114066898803E-2</v>
      </c>
      <c r="G53">
        <f t="shared" ref="G53" si="93">G52*F53</f>
        <v>22.415477367582152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  <c r="G54">
        <f t="shared" ref="G54" si="94">G52+G53</f>
        <v>1659.2849570635701</v>
      </c>
      <c r="H54">
        <f t="shared" ref="H54" si="95">H52+G53</f>
        <v>1659.2849570635701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96">IF(C55="Sell to Close",(SUM(E55-E54)/E54)*10,(SUM(E54-E55)/E55)*10)</f>
        <v>-9.9092918667577894E-3</v>
      </c>
      <c r="G55">
        <f t="shared" ref="G55" si="97">G54*F55</f>
        <v>-16.442338929663585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  <c r="G56">
        <f t="shared" ref="G56" si="98">G54+G55</f>
        <v>1642.8426181339066</v>
      </c>
      <c r="H56">
        <f t="shared" ref="H56" si="99">H54+G55</f>
        <v>1642.8426181339066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396.73</v>
      </c>
      <c r="F57" s="2">
        <f t="shared" ref="F57" si="100">IF(C57="Sell to Close",(SUM(E57-E56)/E56)*10,(SUM(E56-E57)/E57)*10)</f>
        <v>-1.5879817508128839E-2</v>
      </c>
      <c r="G57">
        <f t="shared" ref="G57" si="101">G56*F57</f>
        <v>-26.08804097054303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397.87</v>
      </c>
      <c r="G58">
        <f t="shared" ref="G58" si="102">G56+G57</f>
        <v>1616.7545771633636</v>
      </c>
      <c r="H58">
        <f t="shared" ref="H58" si="103">H56+G57</f>
        <v>1616.7545771633636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397.54</v>
      </c>
      <c r="F59" s="2">
        <f t="shared" ref="F59" si="104">IF(C59="Sell to Close",(SUM(E59-E58)/E58)*10,(SUM(E58-E59)/E59)*10)</f>
        <v>-8.2941664362727544E-3</v>
      </c>
      <c r="G59">
        <f t="shared" ref="G59" si="105">G58*F59</f>
        <v>-13.40963154959872</v>
      </c>
    </row>
    <row r="60" spans="1:8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  <c r="G60">
        <f t="shared" ref="G60" si="106">G58+G59</f>
        <v>1603.3449456137648</v>
      </c>
      <c r="H60">
        <f t="shared" ref="H60" si="107">H58+G59</f>
        <v>1603.3449456137648</v>
      </c>
    </row>
    <row r="61" spans="1:8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108">IF(C61="Sell to Close",(SUM(E61-E60)/E60)*10,(SUM(E60-E61)/E61)*10)</f>
        <v>3.1697730442500315E-2</v>
      </c>
      <c r="G61">
        <f t="shared" ref="G61" si="109">G60*F61</f>
        <v>50.822395892410441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  <c r="G62">
        <f t="shared" ref="G62" si="110">G60+G61</f>
        <v>1654.1673415061753</v>
      </c>
      <c r="H62">
        <f t="shared" ref="H62" si="111">H60+G61</f>
        <v>1654.1673415061753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399.54</v>
      </c>
      <c r="F63" s="2">
        <f t="shared" ref="F63" si="112">IF(C63="Sell to Close",(SUM(E63-E62)/E62)*10,(SUM(E62-E63)/E63)*10)</f>
        <v>2.5029409556348082E-4</v>
      </c>
      <c r="G63">
        <f t="shared" ref="G63" si="113">G62*F63</f>
        <v>0.41402831865293566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405.46</v>
      </c>
      <c r="G64">
        <f t="shared" ref="G64" si="114">G62+G63</f>
        <v>1654.5813698248282</v>
      </c>
      <c r="H64">
        <f t="shared" ref="H64" si="115">H62+G63</f>
        <v>1654.5813698248282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407.12</v>
      </c>
      <c r="F65" s="2">
        <f t="shared" ref="F65" si="116">IF(C65="Sell to Close",(SUM(E65-E64)/E64)*10,(SUM(E64-E65)/E65)*10)</f>
        <v>4.0941153258028537E-2</v>
      </c>
      <c r="G65">
        <f t="shared" ref="G65" si="117">G64*F65</f>
        <v>67.740469439877089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409.23</v>
      </c>
      <c r="G66">
        <f t="shared" ref="G66" si="118">G64+G65</f>
        <v>1722.3218392647054</v>
      </c>
      <c r="H66">
        <f t="shared" ref="H66" si="119">H64+G65</f>
        <v>1722.3218392647054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410.44</v>
      </c>
      <c r="F67" s="2">
        <f t="shared" ref="F67" si="120">IF(C67="Sell to Close",(SUM(E67-E66)/E66)*10,(SUM(E66-E67)/E67)*10)</f>
        <v>2.956772475136181E-2</v>
      </c>
      <c r="G67">
        <f t="shared" ref="G67" si="121">G66*F67</f>
        <v>50.925138076638028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409.94</v>
      </c>
      <c r="G68">
        <f t="shared" ref="G68" si="122">G66+G67</f>
        <v>1773.2469773413434</v>
      </c>
      <c r="H68">
        <f t="shared" ref="H68" si="123">H66+G67</f>
        <v>1773.2469773413434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408.14</v>
      </c>
      <c r="F69" s="2">
        <f t="shared" ref="F69" si="124">IF(C69="Sell to Close",(SUM(E69-E68)/E68)*10,(SUM(E68-E69)/E69)*10)</f>
        <v>4.4102513843289344E-2</v>
      </c>
      <c r="G69">
        <f t="shared" ref="G69" si="125">G68*F69</f>
        <v>78.20464936576758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407.85</v>
      </c>
      <c r="G70">
        <f t="shared" ref="G70" si="126">G68+G69</f>
        <v>1851.451626707111</v>
      </c>
      <c r="H70">
        <f t="shared" ref="H70" si="127">H68+G69</f>
        <v>1851.451626707111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407</v>
      </c>
      <c r="F71" s="2">
        <f t="shared" ref="F71" si="128">IF(C71="Sell to Close",(SUM(E71-E70)/E70)*10,(SUM(E70-E71)/E71)*10)</f>
        <v>2.0884520884521442E-2</v>
      </c>
      <c r="G71">
        <f t="shared" ref="G71" si="129">G70*F71</f>
        <v>38.666680164645861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406.52</v>
      </c>
      <c r="G72">
        <f t="shared" ref="G72" si="130">G70+G71</f>
        <v>1890.1183068717569</v>
      </c>
      <c r="H72">
        <f t="shared" ref="H72" si="131">H70+G71</f>
        <v>1890.1183068717569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406.49</v>
      </c>
      <c r="F73" s="2">
        <f t="shared" ref="F73" si="132">IF(C73="Sell to Close",(SUM(E73-E72)/E72)*10,(SUM(E72-E73)/E73)*10)</f>
        <v>7.3802553568286342E-4</v>
      </c>
      <c r="G73">
        <f t="shared" ref="G73" si="133">G72*F73</f>
        <v>1.3949555759330152</v>
      </c>
    </row>
    <row r="74" spans="1:8" x14ac:dyDescent="0.25">
      <c r="A74">
        <v>73</v>
      </c>
      <c r="B74" t="s">
        <v>1</v>
      </c>
      <c r="C74" t="s">
        <v>2</v>
      </c>
      <c r="D74">
        <v>100</v>
      </c>
      <c r="E74" s="1">
        <v>407.31</v>
      </c>
      <c r="G74">
        <f t="shared" ref="G74" si="134">G72+G73</f>
        <v>1891.5132624476898</v>
      </c>
      <c r="H74">
        <f t="shared" ref="H74" si="135">H72+G73</f>
        <v>1891.5132624476898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136">IF(C75="Sell to Close",(SUM(E75-E74)/E74)*10,(SUM(E74-E75)/E75)*10)</f>
        <v>1.5491295367364892E-2</v>
      </c>
      <c r="G75">
        <f t="shared" ref="G75" si="137">G74*F75</f>
        <v>29.301990639865153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  <c r="G76">
        <f t="shared" ref="G76" si="138">G74+G75</f>
        <v>1920.815253087555</v>
      </c>
      <c r="H76">
        <f t="shared" ref="H76" si="139">H74+G75</f>
        <v>1920.815253087555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140">IF(C77="Sell to Close",(SUM(E77-E76)/E76)*10,(SUM(E76-E77)/E77)*10)</f>
        <v>9.1099347531701236E-3</v>
      </c>
      <c r="G77">
        <f t="shared" ref="G77" si="141">G76*F77</f>
        <v>17.498501628521584</v>
      </c>
    </row>
    <row r="78" spans="1:8" x14ac:dyDescent="0.25">
      <c r="A78" t="s">
        <v>9</v>
      </c>
      <c r="G78">
        <f t="shared" ref="G78" si="142">G76+G77</f>
        <v>1938.3137547160766</v>
      </c>
      <c r="H78">
        <f t="shared" ref="H78" si="143">H76+G77</f>
        <v>1938.3137547160766</v>
      </c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21" sqref="I21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AVERAGE('3.7'!F:F)</f>
        <v>1.3778642671408154E-2</v>
      </c>
      <c r="J4" s="2">
        <f>MAX('3.7'!F:F)</f>
        <v>9.5197320371723626E-2</v>
      </c>
      <c r="K4" s="2">
        <f>MIN('3.7'!F:F)</f>
        <v>-2.4878122329999725E-2</v>
      </c>
      <c r="L4" s="2">
        <f>SUMIF('3.7'!F:F,"&gt;0")/COUNTIF('3.7'!F:F,"&gt;0")</f>
        <v>2.5638578344780952E-2</v>
      </c>
      <c r="M4" s="2">
        <f>SUMIF('3.7'!F:F,"&lt;0")/COUNTIF('3.7'!F:F,"&lt;0")</f>
        <v>-1.5332108526870529E-2</v>
      </c>
      <c r="N4">
        <f>COUNTIF('3.7'!F:F,"&gt;0")</f>
        <v>27</v>
      </c>
      <c r="O4">
        <f>COUNTIF('3.7'!F:F,"&lt;0")</f>
        <v>11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394.72</v>
      </c>
      <c r="F7" s="2">
        <f t="shared" ref="F7" si="0">IF(C7="Sell to Close",(SUM(E7-E6)/E6)*10,(SUM(E6-E7)/E7)*10)</f>
        <v>-9.1203891366035076E-3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398.58</v>
      </c>
      <c r="F9" s="2">
        <f t="shared" ref="F9" si="1">IF(C9="Sell to Close",(SUM(E9-E8)/E8)*10,(SUM(E8-E9)/E9)*10)</f>
        <v>5.2714812862409205E-3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396.95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397.94</v>
      </c>
      <c r="F13" s="2">
        <f t="shared" ref="F13" si="3">IF(C13="Sell to Close",(SUM(E13-E12)/E12)*10,(SUM(E12-E13)/E13)*10)</f>
        <v>-2.4878122329999725E-2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395.49</v>
      </c>
      <c r="F17" s="2">
        <f t="shared" ref="F17" si="5">IF(C17="Sell to Close",(SUM(E17-E16)/E16)*10,(SUM(E16-E17)/E17)*10)</f>
        <v>-2.452653670130793E-2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7">IF(C21="Sell to Close",(SUM(E21-E20)/E20)*10,(SUM(E20-E21)/E21)*10)</f>
        <v>5.0408005390162498E-2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406.63</v>
      </c>
      <c r="F23" s="2">
        <f t="shared" ref="F23" si="8">IF(C23="Sell to Close",(SUM(E23-E22)/E22)*10,(SUM(E22-E23)/E23)*10)</f>
        <v>2.7372262773722969E-2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402.72</v>
      </c>
      <c r="F25" s="2">
        <f t="shared" ref="F25" si="9">IF(C25="Sell to Close",(SUM(E25-E24)/E24)*10,(SUM(E24-E25)/E25)*10)</f>
        <v>4.0971394517281906E-2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10">IF(C27="Sell to Close",(SUM(E27-E26)/E26)*10,(SUM(E26-E27)/E27)*10)</f>
        <v>2.2397261997634102E-2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399.26</v>
      </c>
      <c r="F29" s="2">
        <f t="shared" ref="F29" si="11">IF(C29="Sell to Close",(SUM(E29-E28)/E28)*10,(SUM(E28-E29)/E29)*10)</f>
        <v>-1.6280118218704034E-2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12">IF(C31="Sell to Close",(SUM(E31-E30)/E30)*10,(SUM(E30-E31)/E31)*10)</f>
        <v>1.9764874993583828E-2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387.67</v>
      </c>
      <c r="F33" s="2">
        <f t="shared" ref="F33" si="13">IF(C33="Sell to Close",(SUM(E33-E32)/E32)*10,(SUM(E32-E33)/E33)*10)</f>
        <v>7.2226378105082339E-3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</v>
      </c>
      <c r="F35" s="2">
        <f t="shared" ref="F35" si="14">IF(C35="Sell to Close",(SUM(E35-E34)/E34)*10,(SUM(E34-E35)/E35)*10)</f>
        <v>3.5585366478072408E-2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393.2</v>
      </c>
      <c r="F39" s="2">
        <f t="shared" ref="F39" si="16">IF(C39="Sell to Close",(SUM(E39-E38)/E38)*10,(SUM(E38-E39)/E39)*10)</f>
        <v>5.0867820352240717E-2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389.98</v>
      </c>
      <c r="F41" s="2">
        <f t="shared" ref="F41" si="17">IF(C41="Sell to Close",(SUM(E41-E40)/E40)*10,(SUM(E40-E41)/E41)*10)</f>
        <v>1.5385404379712362E-3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392.92</v>
      </c>
      <c r="F43" s="2">
        <f t="shared" ref="F43" si="18">IF(C43="Sell to Close",(SUM(E43-E42)/E42)*10,(SUM(E42-E43)/E43)*10)</f>
        <v>2.7050477211248973E-2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399.15</v>
      </c>
      <c r="F47" s="2">
        <f t="shared" ref="F47" si="20">IF(C47="Sell to Close",(SUM(E47-E46)/E46)*10,(SUM(E46-E47)/E47)*10)</f>
        <v>-1.376032024018042E-2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23">IF(C53="Sell to Close",(SUM(E53-E52)/E52)*10,(SUM(E52-E53)/E53)*10)</f>
        <v>1.3694114066898803E-2</v>
      </c>
    </row>
    <row r="54" spans="1:6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</row>
    <row r="55" spans="1:6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24">IF(C55="Sell to Close",(SUM(E55-E54)/E54)*10,(SUM(E54-E55)/E55)*10)</f>
        <v>-9.9092918667577894E-3</v>
      </c>
    </row>
    <row r="56" spans="1:6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</row>
    <row r="57" spans="1:6" x14ac:dyDescent="0.25">
      <c r="A57">
        <v>56</v>
      </c>
      <c r="B57" t="s">
        <v>7</v>
      </c>
      <c r="C57" t="s">
        <v>8</v>
      </c>
      <c r="D57">
        <v>100</v>
      </c>
      <c r="E57" s="1">
        <v>396.73</v>
      </c>
      <c r="F57" s="2">
        <f t="shared" ref="F57" si="25">IF(C57="Sell to Close",(SUM(E57-E56)/E56)*10,(SUM(E56-E57)/E57)*10)</f>
        <v>-1.5879817508128839E-2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397.11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397.54</v>
      </c>
      <c r="F59" s="2">
        <f t="shared" ref="F59" si="26">IF(C59="Sell to Close",(SUM(E59-E58)/E58)*10,(SUM(E58-E59)/E59)*10)</f>
        <v>1.0828233990582126E-2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27">IF(C61="Sell to Close",(SUM(E61-E60)/E60)*10,(SUM(E60-E61)/E61)*10)</f>
        <v>3.1697730442500315E-2</v>
      </c>
    </row>
    <row r="62" spans="1:6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</row>
    <row r="63" spans="1:6" x14ac:dyDescent="0.25">
      <c r="A63">
        <v>62</v>
      </c>
      <c r="B63" t="s">
        <v>3</v>
      </c>
      <c r="C63" t="s">
        <v>4</v>
      </c>
      <c r="D63">
        <v>-100</v>
      </c>
      <c r="E63" s="1">
        <v>399.59</v>
      </c>
      <c r="F63" s="2">
        <f t="shared" ref="F63" si="28">IF(C63="Sell to Close",(SUM(E63-E62)/E62)*10,(SUM(E62-E63)/E63)*10)</f>
        <v>1.501764573373771E-3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405.46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407.12</v>
      </c>
      <c r="F65" s="2">
        <f t="shared" ref="F65" si="29">IF(C65="Sell to Close",(SUM(E65-E64)/E64)*10,(SUM(E64-E65)/E65)*10)</f>
        <v>4.0941153258028537E-2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409.23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410.44</v>
      </c>
      <c r="F67" s="2">
        <f t="shared" ref="F67" si="30">IF(C67="Sell to Close",(SUM(E67-E66)/E66)*10,(SUM(E66-E67)/E67)*10)</f>
        <v>2.956772475136181E-2</v>
      </c>
    </row>
    <row r="68" spans="1:6" x14ac:dyDescent="0.25">
      <c r="A68">
        <v>67</v>
      </c>
      <c r="B68" t="s">
        <v>5</v>
      </c>
      <c r="C68" t="s">
        <v>6</v>
      </c>
      <c r="D68">
        <v>-100</v>
      </c>
      <c r="E68" s="1">
        <v>409.94</v>
      </c>
    </row>
    <row r="69" spans="1:6" x14ac:dyDescent="0.25">
      <c r="A69">
        <v>68</v>
      </c>
      <c r="B69" t="s">
        <v>7</v>
      </c>
      <c r="C69" t="s">
        <v>8</v>
      </c>
      <c r="D69">
        <v>100</v>
      </c>
      <c r="E69" s="1">
        <v>408.14</v>
      </c>
      <c r="F69" s="2">
        <f t="shared" ref="F69" si="31">IF(C69="Sell to Close",(SUM(E69-E68)/E68)*10,(SUM(E68-E69)/E69)*10)</f>
        <v>4.4102513843289344E-2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407.85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407</v>
      </c>
      <c r="F71" s="2">
        <f t="shared" ref="F71" si="32">IF(C71="Sell to Close",(SUM(E71-E70)/E70)*10,(SUM(E70-E71)/E71)*10)</f>
        <v>2.0884520884521442E-2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406.52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406.49</v>
      </c>
      <c r="F73" s="2">
        <f t="shared" ref="F73" si="33">IF(C73="Sell to Close",(SUM(E73-E72)/E72)*10,(SUM(E72-E73)/E73)*10)</f>
        <v>7.3802553568286342E-4</v>
      </c>
    </row>
    <row r="74" spans="1:6" x14ac:dyDescent="0.25">
      <c r="A74">
        <v>73</v>
      </c>
      <c r="B74" t="s">
        <v>1</v>
      </c>
      <c r="C74" t="s">
        <v>2</v>
      </c>
      <c r="D74">
        <v>100</v>
      </c>
      <c r="E74" s="1">
        <v>407.31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1.5491295367364892E-2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35">IF(C77="Sell to Close",(SUM(E77-E76)/E76)*10,(SUM(E76-E77)/E77)*10)</f>
        <v>9.1099347531701236E-3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H1" sqref="H1:H1048576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  <c r="G2">
        <v>1000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G3">
        <f>G2*F3</f>
        <v>-12.700151903777446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H4">
        <f>G2+G3</f>
        <v>987.2998480962226</v>
      </c>
      <c r="I4" s="2">
        <f>AVERAGE('3.5'!F:F)</f>
        <v>1.3195872539452791E-2</v>
      </c>
      <c r="J4" s="2">
        <f>MAX('3.5'!F:F)</f>
        <v>9.5197320371723626E-2</v>
      </c>
      <c r="K4" s="2">
        <f>MIN('3.5'!F:F)</f>
        <v>-1.9905068136580148E-2</v>
      </c>
      <c r="L4" s="2">
        <f>SUMIF('3.5'!F:F,"&gt;0")/COUNTIF('3.5'!F:F,"&gt;0")</f>
        <v>2.904338932977962E-2</v>
      </c>
      <c r="M4" s="2">
        <f>SUMIF('3.5'!F:F,"&lt;0")/COUNTIF('3.5'!F:F,"&lt;0")</f>
        <v>-1.3971299101107495E-2</v>
      </c>
      <c r="N4">
        <f>COUNTIF('3.5'!F:F,"&gt;0")</f>
        <v>24</v>
      </c>
      <c r="O4">
        <f>COUNTIF('3.5'!F:F,"&lt;0")</f>
        <v>14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  <c r="G5">
        <f>H4*F5</f>
        <v>93.988299942170173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  <c r="G6">
        <f>H4+G5</f>
        <v>1081.2881480383928</v>
      </c>
      <c r="H6">
        <f>H4+G5</f>
        <v>1081.2881480383928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394.69</v>
      </c>
      <c r="F7" s="2">
        <f t="shared" ref="F7" si="0">IF(C7="Sell to Close",(SUM(E7-E6)/E6)*10,(SUM(E6-E7)/E7)*10)</f>
        <v>-8.3609921710705633E-3</v>
      </c>
      <c r="G7">
        <f t="shared" ref="G7" si="1">G6*F7</f>
        <v>-9.0406417404203907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  <c r="G8">
        <f t="shared" ref="G8" si="2">G6+G7</f>
        <v>1072.2475062979724</v>
      </c>
      <c r="H8">
        <f t="shared" ref="H8" si="3">H6+G7</f>
        <v>1072.2475062979724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398.64</v>
      </c>
      <c r="F9" s="2">
        <f t="shared" ref="F9" si="4">IF(C9="Sell to Close",(SUM(E9-E8)/E8)*10,(SUM(E8-E9)/E9)*10)</f>
        <v>6.7776187965956722E-3</v>
      </c>
      <c r="G9">
        <f t="shared" ref="G9" si="5">G8*F9</f>
        <v>7.2672848532879746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  <c r="G10">
        <f t="shared" ref="G10" si="6">G8+G9</f>
        <v>1079.5147911512604</v>
      </c>
      <c r="H10">
        <f t="shared" ref="H10" si="7">H8+G9</f>
        <v>1079.5147911512604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8">IF(C11="Sell to Close",(SUM(E11-E10)/E10)*10,(SUM(E10-E11)/E11)*10)</f>
        <v>2.3659702995217663E-2</v>
      </c>
      <c r="G11">
        <f t="shared" ref="G11" si="9">G10*F11</f>
        <v>25.540999337583244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  <c r="G12">
        <f t="shared" ref="G12" si="10">G10+G11</f>
        <v>1105.0557904888437</v>
      </c>
      <c r="H12">
        <f t="shared" ref="H12" si="11">H10+G11</f>
        <v>1105.0557904888437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12">IF(C13="Sell to Close",(SUM(E13-E12)/E12)*10,(SUM(E12-E13)/E13)*10)</f>
        <v>-7.0385359845159638E-3</v>
      </c>
      <c r="G13">
        <f t="shared" ref="G13" si="13">G12*F13</f>
        <v>-7.7779749462534609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  <c r="G14">
        <f t="shared" ref="G14" si="14">G12+G13</f>
        <v>1097.2778155425904</v>
      </c>
      <c r="H14">
        <f t="shared" ref="H14" si="15">H12+G13</f>
        <v>1097.2778155425904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16">IF(C15="Sell to Close",(SUM(E15-E14)/E14)*10,(SUM(E14-E15)/E15)*10)</f>
        <v>2.761945413915526E-3</v>
      </c>
      <c r="G15">
        <f t="shared" ref="G15" si="17">G14*F15</f>
        <v>3.0306214304291039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  <c r="G16">
        <f t="shared" ref="G16" si="18">G14+G15</f>
        <v>1100.3084369730195</v>
      </c>
      <c r="H16">
        <f t="shared" ref="H16" si="19">H14+G15</f>
        <v>1100.3084369730195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20">IF(C17="Sell to Close",(SUM(E17-E16)/E16)*10,(SUM(E16-E17)/E17)*10)</f>
        <v>-1.8721853969539268E-2</v>
      </c>
      <c r="G17">
        <f t="shared" ref="G17" si="21">G16*F17</f>
        <v>-20.599813878460875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  <c r="G18">
        <f t="shared" ref="G18" si="22">G16+G17</f>
        <v>1079.7086230945586</v>
      </c>
      <c r="H18">
        <f t="shared" ref="H18" si="23">H16+G17</f>
        <v>1079.7086230945586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24">IF(C19="Sell to Close",(SUM(E19-E18)/E18)*10,(SUM(E18-E19)/E19)*10)</f>
        <v>-1.3215411202603403E-2</v>
      </c>
      <c r="G19">
        <f t="shared" ref="G19" si="25">G18*F19</f>
        <v>-14.268793433191323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  <c r="G20">
        <f t="shared" ref="G20" si="26">G18+G19</f>
        <v>1065.4398296613672</v>
      </c>
      <c r="H20">
        <f t="shared" ref="H20" si="27">H18+G19</f>
        <v>1065.4398296613672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28">IF(C21="Sell to Close",(SUM(E21-E20)/E20)*10,(SUM(E20-E21)/E21)*10)</f>
        <v>5.0408005390162498E-2</v>
      </c>
      <c r="G21">
        <f t="shared" ref="G21" si="29">G20*F21</f>
        <v>53.706696676464013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  <c r="G22">
        <f t="shared" ref="G22" si="30">G20+G21</f>
        <v>1119.1465263378311</v>
      </c>
      <c r="H22">
        <f t="shared" ref="H22" si="31">H20+G21</f>
        <v>1119.1465263378311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406.65</v>
      </c>
      <c r="F23" s="2">
        <f t="shared" ref="F23" si="32">IF(C23="Sell to Close",(SUM(E23-E22)/E22)*10,(SUM(E22-E23)/E23)*10)</f>
        <v>2.7865456697573374E-2</v>
      </c>
      <c r="G23">
        <f t="shared" ref="G23" si="33">G22*F23</f>
        <v>31.185529067906494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  <c r="G24">
        <f t="shared" ref="G24" si="34">G22+G23</f>
        <v>1150.3320554057377</v>
      </c>
      <c r="H24">
        <f t="shared" ref="H24" si="35">H22+G23</f>
        <v>1150.3320554057377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402.21</v>
      </c>
      <c r="F25" s="2">
        <f t="shared" ref="F25" si="36">IF(C25="Sell to Close",(SUM(E25-E24)/E24)*10,(SUM(E24-E25)/E25)*10)</f>
        <v>5.3703289326471879E-2</v>
      </c>
      <c r="G25">
        <f t="shared" ref="G25" si="37">G24*F25</f>
        <v>61.776615192969409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  <c r="G26">
        <f t="shared" ref="G26" si="38">G24+G25</f>
        <v>1212.108670598707</v>
      </c>
      <c r="H26">
        <f t="shared" ref="H26" si="39">H24+G25</f>
        <v>1212.108670598707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40">IF(C27="Sell to Close",(SUM(E27-E26)/E26)*10,(SUM(E26-E27)/E27)*10)</f>
        <v>2.2397261997634102E-2</v>
      </c>
      <c r="G27">
        <f t="shared" ref="G27" si="41">G26*F27</f>
        <v>27.147915465003212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  <c r="G28">
        <f t="shared" ref="G28" si="42">G26+G27</f>
        <v>1239.2565860637103</v>
      </c>
      <c r="H28">
        <f t="shared" ref="H28" si="43">H26+G27</f>
        <v>1239.2565860637103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399.18</v>
      </c>
      <c r="F29" s="2">
        <f t="shared" ref="F29" si="44">IF(C29="Sell to Close",(SUM(E29-E28)/E28)*10,(SUM(E28-E29)/E29)*10)</f>
        <v>-1.4279272508642546E-2</v>
      </c>
      <c r="G29">
        <f t="shared" ref="G29" si="45">G28*F29</f>
        <v>-17.695682500533753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  <c r="G30">
        <f t="shared" ref="G30" si="46">G28+G29</f>
        <v>1221.5609035631765</v>
      </c>
      <c r="H30">
        <f t="shared" ref="H30" si="47">H28+G29</f>
        <v>1221.5609035631765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48">IF(C31="Sell to Close",(SUM(E31-E30)/E30)*10,(SUM(E30-E31)/E31)*10)</f>
        <v>1.9764874993583828E-2</v>
      </c>
      <c r="G31">
        <f t="shared" ref="G31" si="49">G30*F31</f>
        <v>24.143998555975493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  <c r="G32">
        <f t="shared" ref="G32" si="50">G30+G31</f>
        <v>1245.7049021191519</v>
      </c>
      <c r="H32">
        <f t="shared" ref="H32" si="51">H30+G31</f>
        <v>1245.7049021191519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52">IF(C33="Sell to Close",(SUM(E33-E32)/E32)*10,(SUM(E32-E33)/E33)*10)</f>
        <v>2.040500051658135E-2</v>
      </c>
      <c r="G33">
        <f t="shared" ref="G33" si="53">G32*F33</f>
        <v>25.418609171249216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  <c r="G34">
        <f t="shared" ref="G34" si="54">G32+G33</f>
        <v>1271.1235112904012</v>
      </c>
      <c r="H34">
        <f t="shared" ref="H34" si="55">H32+G33</f>
        <v>1271.1235112904012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56">IF(C35="Sell to Close",(SUM(E35-E34)/E34)*10,(SUM(E34-E35)/E35)*10)</f>
        <v>4.1985612247509956E-2</v>
      </c>
      <c r="G35">
        <f t="shared" ref="G35" si="57">G34*F35</f>
        <v>53.368898863732127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  <c r="G36">
        <f t="shared" ref="G36" si="58">G34+G35</f>
        <v>1324.4924101541333</v>
      </c>
      <c r="H36">
        <f t="shared" ref="H36" si="59">H34+G35</f>
        <v>1324.4924101541333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60">IF(C37="Sell to Close",(SUM(E37-E36)/E36)*10,(SUM(E36-E37)/E37)*10)</f>
        <v>-1.5309167336982666E-2</v>
      </c>
      <c r="G37">
        <f t="shared" ref="G37" si="61">G36*F37</f>
        <v>-20.276875943613106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  <c r="G38">
        <f t="shared" ref="G38" si="62">G36+G37</f>
        <v>1304.2155342105202</v>
      </c>
      <c r="H38">
        <f t="shared" ref="H38" si="63">H36+G37</f>
        <v>1304.2155342105202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64">IF(C39="Sell to Close",(SUM(E39-E38)/E38)*10,(SUM(E38-E39)/E39)*10)</f>
        <v>5.3935226604637246E-2</v>
      </c>
      <c r="G39">
        <f t="shared" ref="G39" si="65">G38*F39</f>
        <v>70.343160378932424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  <c r="G40">
        <f t="shared" ref="G40" si="66">G38+G39</f>
        <v>1374.5586945894527</v>
      </c>
      <c r="H40">
        <f t="shared" ref="H40" si="67">H38+G39</f>
        <v>1374.5586945894527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68">IF(C41="Sell to Close",(SUM(E41-E40)/E40)*10,(SUM(E40-E41)/E41)*10)</f>
        <v>-1.7914725904693368E-2</v>
      </c>
      <c r="G41">
        <f t="shared" ref="G41" si="69">G40*F41</f>
        <v>-24.624842253483166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  <c r="G42">
        <f t="shared" ref="G42" si="70">G40+G41</f>
        <v>1349.9338523359695</v>
      </c>
      <c r="H42">
        <f t="shared" ref="H42" si="71">H40+G41</f>
        <v>1349.9338523359695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391.08</v>
      </c>
      <c r="F43" s="2">
        <f t="shared" ref="F43" si="72">IF(C43="Sell to Close",(SUM(E43-E42)/E42)*10,(SUM(E42-E43)/E43)*10)</f>
        <v>-1.9905068136580148E-2</v>
      </c>
      <c r="G43">
        <f t="shared" ref="G43" si="73">G42*F43</f>
        <v>-26.870525310623599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  <c r="G44">
        <f t="shared" ref="G44" si="74">G42+G43</f>
        <v>1323.0633270253459</v>
      </c>
      <c r="H44">
        <f t="shared" ref="H44" si="75">H42+G43</f>
        <v>1323.0633270253459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76">IF(C45="Sell to Close",(SUM(E45-E44)/E44)*10,(SUM(E44-E45)/E45)*10)</f>
        <v>-1.3073867350530038E-2</v>
      </c>
      <c r="G45">
        <f t="shared" ref="G45" si="77">G44*F45</f>
        <v>-17.297554433880318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  <c r="G46">
        <f t="shared" ref="G46" si="78">G44+G45</f>
        <v>1305.7657725914655</v>
      </c>
      <c r="H46">
        <f t="shared" ref="H46" si="79">H44+G45</f>
        <v>1305.7657725914655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399.15</v>
      </c>
      <c r="F47" s="2">
        <f t="shared" ref="F47" si="80">IF(C47="Sell to Close",(SUM(E47-E46)/E46)*10,(SUM(E46-E47)/E47)*10)</f>
        <v>-1.376032024018042E-2</v>
      </c>
      <c r="G47">
        <f t="shared" ref="G47" si="81">G46*F47</f>
        <v>-17.967755189525167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  <c r="G48">
        <f t="shared" ref="G48" si="82">G46+G47</f>
        <v>1287.7980174019403</v>
      </c>
      <c r="H48">
        <f t="shared" ref="H48" si="83">H46+G47</f>
        <v>1287.7980174019403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84">IF(C49="Sell to Close",(SUM(E49-E48)/E48)*10,(SUM(E48-E49)/E49)*10)</f>
        <v>4.7726701833709553E-3</v>
      </c>
      <c r="G49">
        <f t="shared" ref="G49" si="85">G48*F49</f>
        <v>6.146235199858471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  <c r="G50">
        <f t="shared" ref="G50" si="86">G48+G49</f>
        <v>1293.9442526017988</v>
      </c>
      <c r="H50">
        <f t="shared" ref="H50" si="87">H48+G49</f>
        <v>1293.9442526017988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88">IF(C51="Sell to Close",(SUM(E51-E50)/E50)*10,(SUM(E50-E51)/E51)*10)</f>
        <v>5.8842841629415957E-2</v>
      </c>
      <c r="G51">
        <f t="shared" ref="G51" si="89">G50*F51</f>
        <v>76.139356733140644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  <c r="G52">
        <f t="shared" ref="G52" si="90">G50+G51</f>
        <v>1370.0836093349394</v>
      </c>
      <c r="H52">
        <f t="shared" ref="H52" si="91">H50+G51</f>
        <v>1370.0836093349394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92">IF(C53="Sell to Close",(SUM(E53-E52)/E52)*10,(SUM(E52-E53)/E53)*10)</f>
        <v>1.3694114066898803E-2</v>
      </c>
      <c r="G53">
        <f t="shared" ref="G53" si="93">G52*F53</f>
        <v>18.762081227421078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  <c r="G54">
        <f t="shared" ref="G54" si="94">G52+G53</f>
        <v>1388.8456905623605</v>
      </c>
      <c r="H54">
        <f t="shared" ref="H54" si="95">H52+G53</f>
        <v>1388.8456905623605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96">IF(C55="Sell to Close",(SUM(E55-E54)/E54)*10,(SUM(E54-E55)/E55)*10)</f>
        <v>-9.9092918667577894E-3</v>
      </c>
      <c r="G55">
        <f t="shared" ref="G55" si="97">G54*F55</f>
        <v>-13.762477305671204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  <c r="G56">
        <f t="shared" ref="G56" si="98">G54+G55</f>
        <v>1375.0832132566893</v>
      </c>
      <c r="H56">
        <f t="shared" ref="H56" si="99">H54+G55</f>
        <v>1375.0832132566893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396.81</v>
      </c>
      <c r="F57" s="2">
        <f t="shared" ref="F57" si="100">IF(C57="Sell to Close",(SUM(E57-E56)/E56)*10,(SUM(E56-E57)/E57)*10)</f>
        <v>-1.7892694236535861E-2</v>
      </c>
      <c r="G57">
        <f t="shared" ref="G57" si="101">G56*F57</f>
        <v>-24.603943484595177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397.11</v>
      </c>
      <c r="G58">
        <f t="shared" ref="G58" si="102">G56+G57</f>
        <v>1350.4792697720941</v>
      </c>
      <c r="H58">
        <f t="shared" ref="H58" si="103">H56+G57</f>
        <v>1350.4792697720941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397.63</v>
      </c>
      <c r="F59" s="2">
        <f t="shared" ref="F59" si="104">IF(C59="Sell to Close",(SUM(E59-E58)/E58)*10,(SUM(E58-E59)/E59)*10)</f>
        <v>1.3094608546749813E-2</v>
      </c>
      <c r="G59">
        <f t="shared" ref="G59" si="105">G58*F59</f>
        <v>17.683997388166109</v>
      </c>
    </row>
    <row r="60" spans="1:8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  <c r="G60">
        <f t="shared" ref="G60" si="106">G58+G59</f>
        <v>1368.1632671602601</v>
      </c>
      <c r="H60">
        <f t="shared" ref="H60" si="107">H58+G59</f>
        <v>1368.1632671602601</v>
      </c>
    </row>
    <row r="61" spans="1:8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108">IF(C61="Sell to Close",(SUM(E61-E60)/E60)*10,(SUM(E60-E61)/E61)*10)</f>
        <v>3.1697730442500315E-2</v>
      </c>
      <c r="G61">
        <f t="shared" ref="G61" si="109">G60*F61</f>
        <v>43.367670443776468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  <c r="G62">
        <f t="shared" ref="G62" si="110">G60+G61</f>
        <v>1411.5309376040366</v>
      </c>
      <c r="H62">
        <f t="shared" ref="H62" si="111">H60+G61</f>
        <v>1411.5309376040366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399.59</v>
      </c>
      <c r="F63" s="2">
        <f t="shared" ref="F63" si="112">IF(C63="Sell to Close",(SUM(E63-E62)/E62)*10,(SUM(E62-E63)/E63)*10)</f>
        <v>1.501764573373771E-3</v>
      </c>
      <c r="G63">
        <f t="shared" ref="G63" si="113">G62*F63</f>
        <v>2.1197871563148052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403.15</v>
      </c>
      <c r="G64">
        <f t="shared" ref="G64" si="114">G62+G63</f>
        <v>1413.6507247603513</v>
      </c>
      <c r="H64">
        <f t="shared" ref="H64" si="115">H62+G63</f>
        <v>1413.6507247603513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403.58</v>
      </c>
      <c r="F65" s="2">
        <f t="shared" ref="F65" si="116">IF(C65="Sell to Close",(SUM(E65-E64)/E64)*10,(SUM(E64-E65)/E65)*10)</f>
        <v>1.0666005208979458E-2</v>
      </c>
      <c r="G65">
        <f t="shared" ref="G65" si="117">G64*F65</f>
        <v>15.078005993971493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  <c r="G66">
        <f t="shared" ref="G66" si="118">G64+G65</f>
        <v>1428.7287307543229</v>
      </c>
      <c r="H66">
        <f t="shared" ref="H66" si="119">H64+G65</f>
        <v>1428.7287307543229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407.12</v>
      </c>
      <c r="F67" s="2">
        <f t="shared" ref="F67" si="120">IF(C67="Sell to Close",(SUM(E67-E66)/E66)*10,(SUM(E66-E67)/E67)*10)</f>
        <v>4.0941153258028537E-2</v>
      </c>
      <c r="G67">
        <f t="shared" ref="G67" si="121">G66*F67</f>
        <v>58.493801929961322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  <c r="G68">
        <f t="shared" ref="G68" si="122">G66+G67</f>
        <v>1487.2225326842843</v>
      </c>
      <c r="H68">
        <f t="shared" ref="H68" si="123">H66+G67</f>
        <v>1487.2225326842843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410.44</v>
      </c>
      <c r="F69" s="2">
        <f t="shared" ref="F69" si="124">IF(C69="Sell to Close",(SUM(E69-E68)/E68)*10,(SUM(E68-E69)/E69)*10)</f>
        <v>2.956772475136181E-2</v>
      </c>
      <c r="G69">
        <f t="shared" ref="G69" si="125">G68*F69</f>
        <v>43.973786490432111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  <c r="G70">
        <f t="shared" ref="G70" si="126">G68+G69</f>
        <v>1531.1963191747163</v>
      </c>
      <c r="H70">
        <f t="shared" ref="H70" si="127">H68+G69</f>
        <v>1531.1963191747163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408.14</v>
      </c>
      <c r="F71" s="2">
        <f t="shared" ref="F71" si="128">IF(C71="Sell to Close",(SUM(E71-E70)/E70)*10,(SUM(E70-E71)/E71)*10)</f>
        <v>4.4102513843289344E-2</v>
      </c>
      <c r="G71">
        <f t="shared" ref="G71" si="129">G70*F71</f>
        <v>67.529606863196619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406.35</v>
      </c>
      <c r="G72">
        <f t="shared" ref="G72" si="130">G70+G71</f>
        <v>1598.725926037913</v>
      </c>
      <c r="H72">
        <f t="shared" ref="H72" si="131">H70+G71</f>
        <v>1598.725926037913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132">IF(C73="Sell to Close",(SUM(E73-E72)/E72)*10,(SUM(E72-E73)/E73)*10)</f>
        <v>-1.3516834603095468E-2</v>
      </c>
      <c r="G73">
        <f t="shared" ref="G73" si="133">G72*F73</f>
        <v>-21.609713917935107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  <c r="G74">
        <f t="shared" ref="G74" si="134">G72+G73</f>
        <v>1577.1162121199779</v>
      </c>
      <c r="H74">
        <f t="shared" ref="H74" si="135">H72+G73</f>
        <v>1577.1162121199779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406.49</v>
      </c>
      <c r="F75" s="2">
        <f t="shared" ref="F75" si="136">IF(C75="Sell to Close",(SUM(E75-E74)/E74)*10,(SUM(E74-E75)/E75)*10)</f>
        <v>7.3802553568286342E-4</v>
      </c>
      <c r="G75">
        <f t="shared" ref="G75" si="137">G74*F75</f>
        <v>1.1639520372839751</v>
      </c>
    </row>
    <row r="76" spans="1:8" x14ac:dyDescent="0.25">
      <c r="A76">
        <v>75</v>
      </c>
      <c r="B76" t="s">
        <v>1</v>
      </c>
      <c r="C76" t="s">
        <v>2</v>
      </c>
      <c r="D76">
        <v>100</v>
      </c>
      <c r="E76" s="1">
        <v>407.31</v>
      </c>
      <c r="G76">
        <f t="shared" ref="G76" si="138">G74+G75</f>
        <v>1578.2801641572619</v>
      </c>
      <c r="H76">
        <f t="shared" ref="H76" si="139">H74+G75</f>
        <v>1578.2801641572619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140">IF(C77="Sell to Close",(SUM(E77-E76)/E76)*10,(SUM(E76-E77)/E77)*10)</f>
        <v>2.8560876523452544E-2</v>
      </c>
      <c r="G77">
        <f t="shared" ref="G77" si="141">G76*F77</f>
        <v>45.07706488790997</v>
      </c>
    </row>
    <row r="78" spans="1:8" x14ac:dyDescent="0.25">
      <c r="A78" t="s">
        <v>9</v>
      </c>
      <c r="G78">
        <f t="shared" ref="G78" si="142">G76+G77</f>
        <v>1623.3572290451718</v>
      </c>
      <c r="H78">
        <f t="shared" ref="H78" si="143">H76+G77</f>
        <v>1623.3572290451718</v>
      </c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AVERAGE('3.3'!F:F)</f>
        <v>1.2497703486216172E-2</v>
      </c>
      <c r="J4" s="2">
        <f>MAX('3.3'!F:F)</f>
        <v>9.5197320371723626E-2</v>
      </c>
      <c r="K4" s="2">
        <f>MIN('3.3'!F:F)</f>
        <v>-2.4092152483249335E-2</v>
      </c>
      <c r="L4" s="2">
        <f>SUMIF('3.3'!F:F,"&gt;0")/COUNTIF('3.3'!F:F,"&gt;0")</f>
        <v>3.2408720005628749E-2</v>
      </c>
      <c r="M4" s="2">
        <f>SUMIF('3.3'!F:F,"&lt;0")/COUNTIF('3.3'!F:F,"&lt;0")</f>
        <v>-1.2098258096587614E-2</v>
      </c>
      <c r="N4">
        <f>COUNTIF('3.3'!F:F,"&gt;0")</f>
        <v>21</v>
      </c>
      <c r="O4">
        <f>COUNTIF('3.3'!F:F,"&lt;0")</f>
        <v>17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394.71</v>
      </c>
      <c r="F7" s="2">
        <f t="shared" ref="F7" si="0">IF(C7="Sell to Close",(SUM(E7-E6)/E6)*10,(SUM(E6-E7)/E7)*10)</f>
        <v>-8.8672696410013914E-3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5">IF(C17="Sell to Close",(SUM(E17-E16)/E16)*10,(SUM(E16-E17)/E17)*10)</f>
        <v>-1.8721853969539268E-2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7">IF(C21="Sell to Close",(SUM(E21-E20)/E20)*10,(SUM(E20-E21)/E21)*10)</f>
        <v>5.0408005390162498E-2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402.21</v>
      </c>
      <c r="F25" s="2">
        <f t="shared" ref="F25" si="9">IF(C25="Sell to Close",(SUM(E25-E24)/E24)*10,(SUM(E24-E25)/E25)*10)</f>
        <v>5.3703289326471879E-2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399.19</v>
      </c>
      <c r="F29" s="2">
        <f t="shared" ref="F29" si="11">IF(C29="Sell to Close",(SUM(E29-E28)/E28)*10,(SUM(E28-E29)/E29)*10)</f>
        <v>-1.4529422079711017E-2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2.040500051658135E-2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14">IF(C35="Sell to Close",(SUM(E35-E34)/E34)*10,(SUM(E34-E35)/E35)*10)</f>
        <v>4.1985612247509956E-2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391.08</v>
      </c>
      <c r="F43" s="2">
        <f t="shared" ref="F43" si="18">IF(C43="Sell to Close",(SUM(E43-E42)/E42)*10,(SUM(E42-E43)/E43)*10)</f>
        <v>-1.9905068136580148E-2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399.22</v>
      </c>
      <c r="F47" s="2">
        <f t="shared" ref="F47" si="20">IF(C47="Sell to Close",(SUM(E47-E46)/E46)*10,(SUM(E46-E47)/E47)*10)</f>
        <v>-1.2009006755065332E-2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391.4</v>
      </c>
      <c r="F55" s="2">
        <f t="shared" ref="F55" si="24">IF(C55="Sell to Close",(SUM(E55-E54)/E54)*10,(SUM(E54-E55)/E55)*10)</f>
        <v>-1.7884517118036073E-3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-5.5898569504781977E-3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399.42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4.2561714485994462E-3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403.15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403.58</v>
      </c>
      <c r="F67" s="2">
        <f t="shared" ref="F67" si="30">IF(C67="Sell to Close",(SUM(E67-E66)/E66)*10,(SUM(E66-E67)/E67)*10)</f>
        <v>1.0666005208979458E-2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407.12</v>
      </c>
      <c r="F69" s="2">
        <f t="shared" ref="F69" si="31">IF(C69="Sell to Close",(SUM(E69-E68)/E68)*10,(SUM(E68-E69)/E69)*10)</f>
        <v>4.0941153258028537E-2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410.57</v>
      </c>
      <c r="F71" s="2">
        <f t="shared" ref="F71" si="32">IF(C71="Sell to Close",(SUM(E71-E70)/E70)*10,(SUM(E70-E71)/E71)*10)</f>
        <v>3.2744422451921287E-2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408.14</v>
      </c>
      <c r="F73" s="2">
        <f t="shared" ref="F73" si="33">IF(C73="Sell to Close",(SUM(E73-E72)/E72)*10,(SUM(E72-E73)/E73)*10)</f>
        <v>4.4102513843289344E-2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407.24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406.9</v>
      </c>
      <c r="F75" s="2">
        <f t="shared" ref="F75" si="34">IF(C75="Sell to Close",(SUM(E75-E74)/E74)*10,(SUM(E74-E75)/E75)*10)</f>
        <v>8.3558613910059438E-3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>
        <v>77</v>
      </c>
      <c r="B78" t="s">
        <v>1</v>
      </c>
      <c r="C78" t="s">
        <v>2</v>
      </c>
      <c r="D78">
        <v>100</v>
      </c>
      <c r="E78" s="1">
        <v>407.31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AVERAGE('3.1'!F:F)</f>
        <v>1.1548953848302896E-2</v>
      </c>
      <c r="J4" s="2">
        <f>MAX('3.1'!F:F)</f>
        <v>9.5197320371723626E-2</v>
      </c>
      <c r="K4" s="2">
        <f>MIN('3.1'!F:F)</f>
        <v>-2.4092152483249335E-2</v>
      </c>
      <c r="L4" s="2">
        <f>SUMIF('3.1'!F:F,"&gt;0")/COUNTIF('3.1'!F:F,"&gt;0")</f>
        <v>3.1132634326817839E-2</v>
      </c>
      <c r="M4" s="2">
        <f>SUMIF('3.1'!F:F,"&lt;0")/COUNTIF('3.1'!F:F,"&lt;0")</f>
        <v>-1.264265144868615E-2</v>
      </c>
      <c r="N4">
        <f>COUNTIF('3.1'!F:F,"&gt;0")</f>
        <v>21</v>
      </c>
      <c r="O4">
        <f>COUNTIF('3.1'!F:F,"&lt;0")</f>
        <v>17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394.71</v>
      </c>
      <c r="F7" s="2">
        <f t="shared" ref="F7" si="0">IF(C7="Sell to Close",(SUM(E7-E6)/E6)*10,(SUM(E6-E7)/E7)*10)</f>
        <v>-8.8672696410013914E-3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5">IF(C17="Sell to Close",(SUM(E17-E16)/E16)*10,(SUM(E16-E17)/E17)*10)</f>
        <v>-1.8721853969539268E-2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402.83</v>
      </c>
      <c r="F21" s="2">
        <f t="shared" ref="F21" si="7">IF(C21="Sell to Close",(SUM(E21-E20)/E20)*10,(SUM(E20-E21)/E21)*10)</f>
        <v>5.2404362039277466E-2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14">IF(C35="Sell to Close",(SUM(E35-E34)/E34)*10,(SUM(E34-E35)/E35)*10)</f>
        <v>4.1985612247509956E-2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391.08</v>
      </c>
      <c r="F43" s="2">
        <f t="shared" ref="F43" si="18">IF(C43="Sell to Close",(SUM(E43-E42)/E42)*10,(SUM(E42-E43)/E43)*10)</f>
        <v>-1.9905068136580148E-2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399.23</v>
      </c>
      <c r="F47" s="2">
        <f t="shared" ref="F47" si="20">IF(C47="Sell to Close",(SUM(E47-E46)/E46)*10,(SUM(E46-E47)/E47)*10)</f>
        <v>-1.1758819114335014E-2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399.35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6.0097658695368039E-3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405.83</v>
      </c>
      <c r="F67" s="2">
        <f t="shared" ref="F67" si="30">IF(C67="Sell to Close",(SUM(E67-E66)/E66)*10,(SUM(E66-E67)/E67)*10)</f>
        <v>9.1254377743798295E-3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410.57</v>
      </c>
      <c r="F69" s="2">
        <f t="shared" ref="F69" si="31">IF(C69="Sell to Close",(SUM(E69-E68)/E68)*10,(SUM(E68-E69)/E69)*10)</f>
        <v>3.2744422451921287E-2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408.14</v>
      </c>
      <c r="F71" s="2">
        <f t="shared" ref="F71" si="32">IF(C71="Sell to Close",(SUM(E71-E70)/E70)*10,(SUM(E70-E71)/E71)*10)</f>
        <v>4.4102513843289344E-2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407.24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33">IF(C73="Sell to Close",(SUM(E73-E72)/E72)*10,(SUM(E72-E73)/E73)*10)</f>
        <v>8.3558613910059438E-3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406.37</v>
      </c>
      <c r="F75" s="2">
        <f t="shared" ref="F75" si="34">IF(C75="Sell to Close",(SUM(E75-E74)/E74)*10,(SUM(E74-E75)/E75)*10)</f>
        <v>3.6912173634859186E-3</v>
      </c>
    </row>
    <row r="76" spans="1:6" x14ac:dyDescent="0.25">
      <c r="A76">
        <v>75</v>
      </c>
      <c r="B76" t="s">
        <v>1</v>
      </c>
      <c r="C76" t="s">
        <v>2</v>
      </c>
      <c r="D76">
        <v>100</v>
      </c>
      <c r="E76" s="1">
        <v>407.31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35">IF(C77="Sell to Close",(SUM(E77-E76)/E76)*10,(SUM(E76-E77)/E77)*10)</f>
        <v>2.8560876523452544E-2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AVERAGE('2.9'!F:F)</f>
        <v>1.068996870105013E-2</v>
      </c>
      <c r="J4" s="2">
        <f>MAX('2.9'!F:F)</f>
        <v>9.5197320371723626E-2</v>
      </c>
      <c r="K4" s="2">
        <f>MIN('2.9'!F:F)</f>
        <v>-2.4092152483249335E-2</v>
      </c>
      <c r="L4" s="2">
        <f>SUMIF('2.9'!F:F,"&gt;0")/COUNTIF('2.9'!F:F,"&gt;0")</f>
        <v>3.1283375063523286E-2</v>
      </c>
      <c r="M4" s="2">
        <f>SUMIF('2.9'!F:F,"&lt;0")/COUNTIF('2.9'!F:F,"&lt;0")</f>
        <v>-1.2191593923920037E-2</v>
      </c>
      <c r="N4">
        <f>COUNTIF('2.9'!F:F,"&gt;0")</f>
        <v>20</v>
      </c>
      <c r="O4">
        <f>COUNTIF('2.9'!F:F,"&lt;0")</f>
        <v>18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-1.4932550428995262E-2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402.83</v>
      </c>
      <c r="F21" s="2">
        <f t="shared" ref="F21" si="7">IF(C21="Sell to Close",(SUM(E21-E20)/E20)*10,(SUM(E20-E21)/E21)*10)</f>
        <v>5.2404362039277466E-2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390.56</v>
      </c>
      <c r="F35" s="2">
        <f t="shared" ref="F35" si="14">IF(C35="Sell to Close",(SUM(E35-E34)/E34)*10,(SUM(E34-E35)/E35)*10)</f>
        <v>-1.2800491538878002E-3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391.3</v>
      </c>
      <c r="F43" s="2">
        <f t="shared" ref="F43" si="18">IF(C43="Sell to Close",(SUM(E43-E42)/E42)*10,(SUM(E42-E43)/E43)*10)</f>
        <v>-1.4290818149339107E-2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399.26</v>
      </c>
      <c r="F47" s="2">
        <f t="shared" ref="F47" si="20">IF(C47="Sell to Close",(SUM(E47-E46)/E46)*10,(SUM(E46-E47)/E47)*10)</f>
        <v>-1.1008256192144052E-2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</v>
      </c>
      <c r="F49" s="2">
        <f t="shared" ref="F49" si="21">IF(C49="Sell to Close",(SUM(E49-E48)/E48)*10,(SUM(E48-E49)/E49)*10)</f>
        <v>7.2864321608045336E-3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399.27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8.0146266937158612E-3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405.83</v>
      </c>
      <c r="F67" s="2">
        <f t="shared" ref="F67" si="30">IF(C67="Sell to Close",(SUM(E67-E66)/E66)*10,(SUM(E66-E67)/E67)*10)</f>
        <v>9.1254377743798295E-3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410.57</v>
      </c>
      <c r="F69" s="2">
        <f t="shared" ref="F69" si="31">IF(C69="Sell to Close",(SUM(E69-E68)/E68)*10,(SUM(E68-E69)/E69)*10)</f>
        <v>3.2744422451921287E-2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407.92</v>
      </c>
      <c r="F71" s="2">
        <f t="shared" ref="F71" si="32">IF(C71="Sell to Close",(SUM(E71-E70)/E70)*10,(SUM(E70-E71)/E71)*10)</f>
        <v>4.9519513630123108E-2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33">IF(C73="Sell to Close",(SUM(E73-E72)/E72)*10,(SUM(E72-E73)/E73)*10)</f>
        <v>1.2288031457360531E-2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406.37</v>
      </c>
      <c r="F75" s="2">
        <f t="shared" ref="F75" si="34">IF(C75="Sell to Close",(SUM(E75-E74)/E74)*10,(SUM(E74-E75)/E75)*10)</f>
        <v>3.6912173634859186E-3</v>
      </c>
    </row>
    <row r="76" spans="1:6" x14ac:dyDescent="0.25">
      <c r="A76">
        <v>75</v>
      </c>
      <c r="B76" t="s">
        <v>1</v>
      </c>
      <c r="C76" t="s">
        <v>2</v>
      </c>
      <c r="D76">
        <v>100</v>
      </c>
      <c r="E76" s="1">
        <v>407.31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35">IF(C77="Sell to Close",(SUM(E77-E76)/E76)*10,(SUM(E76-E77)/E77)*10)</f>
        <v>2.8560876523452544E-2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AVERAGE('2.7'!F:F)</f>
        <v>9.3562811737554173E-3</v>
      </c>
      <c r="J4" s="2">
        <f>MAX('2.7'!F:F)</f>
        <v>9.9521289997481624E-2</v>
      </c>
      <c r="K4" s="2">
        <f>MIN('2.7'!F:F)</f>
        <v>-2.4092152483249335E-2</v>
      </c>
      <c r="L4" s="2">
        <f>SUMIF('2.7'!F:F,"&gt;0")/COUNTIF('2.7'!F:F,"&gt;0")</f>
        <v>2.8647760130321186E-2</v>
      </c>
      <c r="M4" s="2">
        <f>SUMIF('2.7'!F:F,"&lt;0")/COUNTIF('2.7'!F:F,"&lt;0")</f>
        <v>-9.9351977828103528E-3</v>
      </c>
      <c r="N4">
        <f>COUNTIF('2.7'!F:F,"&gt;0")</f>
        <v>19</v>
      </c>
      <c r="O4">
        <f>COUNTIF('2.7'!F:F,"&lt;0")</f>
        <v>19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398.76</v>
      </c>
      <c r="F9" s="2">
        <f t="shared" ref="F9" si="1">IF(C9="Sell to Close",(SUM(E9-E8)/E8)*10,(SUM(E8-E9)/E9)*10)</f>
        <v>9.7898938173051793E-3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397.55</v>
      </c>
      <c r="F11" s="2">
        <f t="shared" ref="F11" si="2">IF(C11="Sell to Close",(SUM(E11-E10)/E10)*10,(SUM(E10-E11)/E11)*10)</f>
        <v>1.7356307382719097E-2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397.96</v>
      </c>
      <c r="F15" s="2">
        <f t="shared" ref="F15" si="4">IF(C15="Sell to Close",(SUM(E15-E14)/E14)*10,(SUM(E14-E15)/E15)*10)</f>
        <v>-7.7836643483064818E-3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1.4426362278858879E-2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400.66</v>
      </c>
      <c r="F21" s="2">
        <f t="shared" ref="F21" si="7">IF(C21="Sell to Close",(SUM(E21-E20)/E20)*10,(SUM(E20-E21)/E21)*10)</f>
        <v>-1.7468120679757738E-3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406.81</v>
      </c>
      <c r="F23" s="2">
        <f t="shared" ref="F23" si="8">IF(C23="Sell to Close",(SUM(E23-E22)/E22)*10,(SUM(E22-E23)/E23)*10)</f>
        <v>3.1811008088380853E-2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390.56</v>
      </c>
      <c r="F35" s="2">
        <f t="shared" ref="F35" si="14">IF(C35="Sell to Close",(SUM(E35-E34)/E34)*10,(SUM(E34-E35)/E35)*10)</f>
        <v>-1.2800491538878002E-3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390.45</v>
      </c>
      <c r="F41" s="2">
        <f t="shared" ref="F41" si="17">IF(C41="Sell to Close",(SUM(E41-E40)/E40)*10,(SUM(E40-E41)/E41)*10)</f>
        <v>-1.0500704315532544E-2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391.3</v>
      </c>
      <c r="F43" s="2">
        <f t="shared" ref="F43" si="18">IF(C43="Sell to Close",(SUM(E43-E42)/E42)*10,(SUM(E42-E43)/E43)*10)</f>
        <v>-1.4290818149339107E-2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19">IF(C45="Sell to Close",(SUM(E45-E44)/E44)*10,(SUM(E44-E45)/E45)*10)</f>
        <v>-1.2068185246643992E-2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398.75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399.29</v>
      </c>
      <c r="F47" s="2">
        <f t="shared" ref="F47" si="20">IF(C47="Sell to Close",(SUM(E47-E46)/E46)*10,(SUM(E46-E47)/E47)*10)</f>
        <v>1.3542319749216814E-2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398.05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397.95</v>
      </c>
      <c r="F49" s="2">
        <f t="shared" ref="F49" si="21">IF(C49="Sell to Close",(SUM(E49-E48)/E48)*10,(SUM(E48-E49)/E49)*10)</f>
        <v>2.5128785023249838E-3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399.27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8.0146266937158612E-3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402.98</v>
      </c>
      <c r="F67" s="2">
        <f t="shared" ref="F67" si="30">IF(C67="Sell to Close",(SUM(E67-E66)/E66)*10,(SUM(E66-E67)/E67)*10)</f>
        <v>-6.695598264103703E-3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410.57</v>
      </c>
      <c r="F71" s="2">
        <f t="shared" ref="F71" si="32">IF(C71="Sell to Close",(SUM(E71-E70)/E70)*10,(SUM(E70-E71)/E71)*10)</f>
        <v>3.2744422451921287E-2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409.07</v>
      </c>
      <c r="F73" s="2">
        <f t="shared" ref="F73" si="33">IF(C73="Sell to Close",(SUM(E73-E72)/E72)*10,(SUM(E72-E73)/E73)*10)</f>
        <v>2.1267753685188465E-2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406.73</v>
      </c>
      <c r="F75" s="2">
        <f t="shared" ref="F75" si="34">IF(C75="Sell to Close",(SUM(E75-E74)/E74)*10,(SUM(E74-E75)/E75)*10)</f>
        <v>1.6472844393085315E-2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>
        <v>77</v>
      </c>
      <c r="B78" t="s">
        <v>1</v>
      </c>
      <c r="C78" t="s">
        <v>2</v>
      </c>
      <c r="D78">
        <v>100</v>
      </c>
      <c r="E78" s="1">
        <v>407.31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AVERAGE('2.5'!F:F)</f>
        <v>1.029912874543345E-2</v>
      </c>
      <c r="J4" s="2">
        <f>MAX('2.5'!F:F)</f>
        <v>9.9521289997481624E-2</v>
      </c>
      <c r="K4" s="2">
        <f>MIN('2.5'!F:F)</f>
        <v>-2.2264952939985719E-2</v>
      </c>
      <c r="L4" s="2">
        <f>SUMIF('2.5'!F:F,"&gt;0")/COUNTIF('2.5'!F:F,"&gt;0")</f>
        <v>2.2281324582012634E-2</v>
      </c>
      <c r="M4" s="2">
        <f>SUMIF('2.5'!F:F,"&lt;0")/COUNTIF('2.5'!F:F,"&lt;0")</f>
        <v>-1.0241778402988008E-2</v>
      </c>
      <c r="N4">
        <f>COUNTIF('2.5'!F:F,"&gt;0")</f>
        <v>24</v>
      </c>
      <c r="O4">
        <f>COUNTIF('2.5'!F:F,"&lt;0")</f>
        <v>14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398.76</v>
      </c>
      <c r="F9" s="2">
        <f t="shared" ref="F9" si="1">IF(C9="Sell to Close",(SUM(E9-E8)/E8)*10,(SUM(E8-E9)/E9)*10)</f>
        <v>9.7898938173051793E-3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2">IF(C11="Sell to Close",(SUM(E11-E10)/E10)*10,(SUM(E10-E11)/E11)*10)</f>
        <v>1.9120458891013152E-2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397.96</v>
      </c>
      <c r="F15" s="2">
        <f t="shared" ref="F15" si="4">IF(C15="Sell to Close",(SUM(E15-E14)/E14)*10,(SUM(E14-E15)/E15)*10)</f>
        <v>-7.7836643483064818E-3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1.4426362278858879E-2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400.75</v>
      </c>
      <c r="F21" s="2">
        <f t="shared" ref="F21" si="7">IF(C21="Sell to Close",(SUM(E21-E20)/E20)*10,(SUM(E20-E21)/E21)*10)</f>
        <v>4.9908916227838721E-4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8">IF(C23="Sell to Close",(SUM(E23-E22)/E22)*10,(SUM(E22-E23)/E23)*10)</f>
        <v>3.255079897415647E-2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402.94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2.0641118102011493E-2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398.13</v>
      </c>
      <c r="F27" s="2">
        <f t="shared" ref="F27" si="10">IF(C27="Sell to Close",(SUM(E27-E26)/E26)*10,(SUM(E26-E27)/E27)*10)</f>
        <v>3.2652651144097519E-3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387.02</v>
      </c>
      <c r="F33" s="2">
        <f t="shared" ref="F33" si="13">IF(C33="Sell to Close",(SUM(E33-E32)/E32)*10,(SUM(E32-E33)/E33)*10)</f>
        <v>-2.0670766368659009E-3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390.67</v>
      </c>
      <c r="F35" s="2">
        <f t="shared" ref="F35" si="14">IF(C35="Sell to Close",(SUM(E35-E34)/E34)*10,(SUM(E34-E35)/E35)*10)</f>
        <v>1.5360589846650694E-3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390.45</v>
      </c>
      <c r="F41" s="2">
        <f t="shared" ref="F41" si="17">IF(C41="Sell to Close",(SUM(E41-E40)/E40)*10,(SUM(E40-E41)/E41)*10)</f>
        <v>-1.0500704315532544E-2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392.76</v>
      </c>
      <c r="F43" s="2">
        <f t="shared" ref="F43" si="18">IF(C43="Sell to Close",(SUM(E43-E42)/E42)*10,(SUM(E42-E43)/E43)*10)</f>
        <v>8.664186330971279E-3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19">IF(C45="Sell to Close",(SUM(E45-E44)/E44)*10,(SUM(E44-E45)/E45)*10)</f>
        <v>-1.2068185246643992E-2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398.71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20">IF(C47="Sell to Close",(SUM(E47-E46)/E46)*10,(SUM(E46-E47)/E47)*10)</f>
        <v>1.4797722655564994E-2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398.08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21">IF(C49="Sell to Close",(SUM(E49-E48)/E48)*10,(SUM(E48-E49)/E49)*10)</f>
        <v>3.7695071997581805E-3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398.56</v>
      </c>
      <c r="F51" s="2">
        <f t="shared" ref="F51" si="22">IF(C51="Sell to Close",(SUM(E51-E50)/E50)*10,(SUM(E50-E51)/E51)*10)</f>
        <v>6.5408995630981515E-2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-5.5898569504781977E-3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397.88</v>
      </c>
      <c r="F59" s="2">
        <f t="shared" ref="F59" si="26">IF(C59="Sell to Close",(SUM(E59-E58)/E58)*10,(SUM(E58-E59)/E59)*10)</f>
        <v>-1.4806635380330559E-2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395.54</v>
      </c>
      <c r="F63" s="2">
        <f t="shared" ref="F63" si="28">IF(C63="Sell to Close",(SUM(E63-E62)/E62)*10,(SUM(E62-E63)/E63)*10)</f>
        <v>1.5169135864894138E-3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399.42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4.2561714485994462E-3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402.98</v>
      </c>
      <c r="F67" s="2">
        <f t="shared" ref="F67" si="30">IF(C67="Sell to Close",(SUM(E67-E66)/E66)*10,(SUM(E66-E67)/E67)*10)</f>
        <v>-6.695598264103703E-3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410.57</v>
      </c>
      <c r="F71" s="2">
        <f t="shared" ref="F71" si="32">IF(C71="Sell to Close",(SUM(E71-E70)/E70)*10,(SUM(E70-E71)/E71)*10)</f>
        <v>3.2744422451921287E-2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409.01</v>
      </c>
      <c r="F73" s="2">
        <f t="shared" ref="F73" si="33">IF(C73="Sell to Close",(SUM(E73-E72)/E72)*10,(SUM(E72-E73)/E73)*10)</f>
        <v>2.2737830370895745E-2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1.7704337562702135E-2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>
        <v>77</v>
      </c>
      <c r="B78" t="s">
        <v>1</v>
      </c>
      <c r="C78" t="s">
        <v>2</v>
      </c>
      <c r="D78">
        <v>100</v>
      </c>
      <c r="E78" s="1">
        <v>407.31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3"/>
  <sheetViews>
    <sheetView zoomScaleNormal="100" workbookViewId="0">
      <selection activeCell="Y29" sqref="Y29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22" x14ac:dyDescent="0.25">
      <c r="A2">
        <v>1</v>
      </c>
      <c r="B2" t="s">
        <v>1</v>
      </c>
      <c r="C2" t="s">
        <v>2</v>
      </c>
      <c r="D2">
        <v>100</v>
      </c>
      <c r="E2" s="1">
        <v>398.37</v>
      </c>
      <c r="G2">
        <v>1000</v>
      </c>
    </row>
    <row r="3" spans="1:22" x14ac:dyDescent="0.25">
      <c r="A3">
        <v>2</v>
      </c>
      <c r="B3" t="s">
        <v>3</v>
      </c>
      <c r="C3" t="s">
        <v>4</v>
      </c>
      <c r="D3">
        <v>-100</v>
      </c>
      <c r="E3" s="1">
        <v>398.72</v>
      </c>
      <c r="F3" s="2">
        <f>IF(C3="Sell to Close",(SUM(E3-E2)/E2)*10,(SUM(E2-E3)/E3)*10)</f>
        <v>8.7858021437362942E-3</v>
      </c>
      <c r="G3">
        <f>G2*F3</f>
        <v>8.7858021437362943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22" x14ac:dyDescent="0.25">
      <c r="A4">
        <v>3</v>
      </c>
      <c r="B4" t="s">
        <v>5</v>
      </c>
      <c r="C4" t="s">
        <v>6</v>
      </c>
      <c r="D4">
        <v>-100</v>
      </c>
      <c r="E4" s="1">
        <v>397.93</v>
      </c>
      <c r="H4">
        <f>G2+G3</f>
        <v>1008.7858021437363</v>
      </c>
      <c r="I4" s="2">
        <f>AVERAGE('SPY stochhilo1trade'!F:F)</f>
        <v>2.4509318716220849E-2</v>
      </c>
      <c r="J4" s="2">
        <f>MAX('SPY stochhilo1trade'!F:F)</f>
        <v>0.10286065196253984</v>
      </c>
      <c r="K4" s="2">
        <f>MIN('SPY stochhilo1trade'!F:F)</f>
        <v>-2.9501552038171862E-2</v>
      </c>
      <c r="L4" s="2">
        <f>SUMIF('SPY stochhilo1trade'!F:F,"&gt;0")/COUNTIF('SPY stochhilo1trade'!F:F,"&gt;0")</f>
        <v>2.6759771664320545E-2</v>
      </c>
      <c r="M4" s="2">
        <f>SUMIF('SPY stochhilo1trade'!F:F,"&lt;0")/COUNTIF('SPY stochhilo1trade'!F:F,"&lt;0")</f>
        <v>-2.9501552038171862E-2</v>
      </c>
      <c r="N4">
        <f>COUNTIF('SPY stochhilo1trade'!F:F,"&gt;0")</f>
        <v>24</v>
      </c>
      <c r="O4">
        <f>COUNTIF('SPY stochhilo1trade'!F:F,"&lt;0")</f>
        <v>1</v>
      </c>
      <c r="P4">
        <f>N4+O4</f>
        <v>25</v>
      </c>
      <c r="Q4" s="2">
        <f>N4/P4</f>
        <v>0.96</v>
      </c>
      <c r="R4" s="3">
        <f>L4/ABS(M4)</f>
        <v>0.90706318195382585</v>
      </c>
    </row>
    <row r="5" spans="1:22" x14ac:dyDescent="0.25">
      <c r="A5">
        <v>4</v>
      </c>
      <c r="B5" t="s">
        <v>7</v>
      </c>
      <c r="C5" t="s">
        <v>8</v>
      </c>
      <c r="D5">
        <v>100</v>
      </c>
      <c r="E5" s="1">
        <v>397.3</v>
      </c>
      <c r="F5" s="2">
        <f>IF(C5="Sell to Close",(SUM(E5-E4)/E4)*10,(SUM(E4-E5)/E5)*10)</f>
        <v>1.585703498615644E-2</v>
      </c>
      <c r="G5">
        <f>H4*F5</f>
        <v>15.996351758131116</v>
      </c>
    </row>
    <row r="6" spans="1:22" x14ac:dyDescent="0.25">
      <c r="A6">
        <v>5</v>
      </c>
      <c r="B6" t="s">
        <v>5</v>
      </c>
      <c r="C6" t="s">
        <v>6</v>
      </c>
      <c r="D6">
        <v>-100</v>
      </c>
      <c r="E6" s="1">
        <v>398.38</v>
      </c>
      <c r="G6">
        <f>H4+G5</f>
        <v>1024.7821539018673</v>
      </c>
      <c r="H6">
        <f>H4+G5</f>
        <v>1024.7821539018673</v>
      </c>
      <c r="V6">
        <f>SUM(H52/P4)</f>
        <v>72.671177087018663</v>
      </c>
    </row>
    <row r="7" spans="1:22" x14ac:dyDescent="0.25">
      <c r="A7">
        <v>6</v>
      </c>
      <c r="B7" t="s">
        <v>7</v>
      </c>
      <c r="C7" t="s">
        <v>8</v>
      </c>
      <c r="D7">
        <v>100</v>
      </c>
      <c r="E7" s="1">
        <v>396.73</v>
      </c>
      <c r="F7" s="2">
        <f t="shared" ref="F7" si="0">IF(C7="Sell to Close",(SUM(E7-E6)/E6)*10,(SUM(E6-E7)/E7)*10)</f>
        <v>4.1589998235575257E-2</v>
      </c>
      <c r="G7">
        <f t="shared" ref="G7" si="1">G6*F7</f>
        <v>42.620687972627671</v>
      </c>
    </row>
    <row r="8" spans="1:22" x14ac:dyDescent="0.25">
      <c r="A8">
        <v>7</v>
      </c>
      <c r="B8" t="s">
        <v>5</v>
      </c>
      <c r="C8" t="s">
        <v>6</v>
      </c>
      <c r="D8">
        <v>-100</v>
      </c>
      <c r="E8" s="1">
        <v>394.61</v>
      </c>
      <c r="G8">
        <f t="shared" ref="G8" si="2">G6+G7</f>
        <v>1067.4028418744949</v>
      </c>
      <c r="H8">
        <f t="shared" ref="H8" si="3">H6+G7</f>
        <v>1067.4028418744949</v>
      </c>
    </row>
    <row r="9" spans="1:22" x14ac:dyDescent="0.25">
      <c r="A9">
        <v>8</v>
      </c>
      <c r="B9" t="s">
        <v>7</v>
      </c>
      <c r="C9" t="s">
        <v>8</v>
      </c>
      <c r="D9">
        <v>100</v>
      </c>
      <c r="E9" s="1">
        <v>394.32</v>
      </c>
      <c r="F9" s="2">
        <f t="shared" ref="F9" si="4">IF(C9="Sell to Close",(SUM(E9-E8)/E8)*10,(SUM(E8-E9)/E9)*10)</f>
        <v>7.3544329478601256E-3</v>
      </c>
      <c r="G9">
        <f t="shared" ref="G9" si="5">G8*F9</f>
        <v>7.8501426289213176</v>
      </c>
    </row>
    <row r="10" spans="1:22" x14ac:dyDescent="0.25">
      <c r="A10">
        <v>9</v>
      </c>
      <c r="B10" t="s">
        <v>1</v>
      </c>
      <c r="C10" t="s">
        <v>2</v>
      </c>
      <c r="D10">
        <v>100</v>
      </c>
      <c r="E10" s="1">
        <v>393.48</v>
      </c>
      <c r="G10">
        <f t="shared" ref="G10" si="6">G8+G9</f>
        <v>1075.2529845034162</v>
      </c>
      <c r="H10">
        <f t="shared" ref="H10" si="7">H8+G9</f>
        <v>1075.2529845034162</v>
      </c>
    </row>
    <row r="11" spans="1:22" x14ac:dyDescent="0.25">
      <c r="A11">
        <v>10</v>
      </c>
      <c r="B11" t="s">
        <v>3</v>
      </c>
      <c r="C11" t="s">
        <v>4</v>
      </c>
      <c r="D11">
        <v>-100</v>
      </c>
      <c r="E11" s="1">
        <v>394.07</v>
      </c>
      <c r="F11" s="2">
        <f t="shared" ref="F11" si="8">IF(C11="Sell to Close",(SUM(E11-E10)/E10)*10,(SUM(E10-E11)/E11)*10)</f>
        <v>1.499440886449057E-2</v>
      </c>
      <c r="G11">
        <f t="shared" ref="G11" si="9">G10*F11</f>
        <v>16.122782882407964</v>
      </c>
    </row>
    <row r="12" spans="1:22" x14ac:dyDescent="0.25">
      <c r="A12">
        <v>11</v>
      </c>
      <c r="B12" t="s">
        <v>1</v>
      </c>
      <c r="C12" t="s">
        <v>2</v>
      </c>
      <c r="D12">
        <v>100</v>
      </c>
      <c r="E12" s="1">
        <v>401.33</v>
      </c>
      <c r="G12">
        <f t="shared" ref="G12" si="10">G10+G11</f>
        <v>1091.3757673858242</v>
      </c>
      <c r="H12">
        <f t="shared" ref="H12" si="11">H10+G11</f>
        <v>1091.3757673858242</v>
      </c>
    </row>
    <row r="13" spans="1:22" x14ac:dyDescent="0.25">
      <c r="A13">
        <v>12</v>
      </c>
      <c r="B13" t="s">
        <v>3</v>
      </c>
      <c r="C13" t="s">
        <v>4</v>
      </c>
      <c r="D13">
        <v>-100</v>
      </c>
      <c r="E13" s="1">
        <v>402.94</v>
      </c>
      <c r="F13" s="2">
        <f t="shared" ref="F13" si="12">IF(C13="Sell to Close",(SUM(E13-E12)/E12)*10,(SUM(E12-E13)/E13)*10)</f>
        <v>4.01166122642218E-2</v>
      </c>
      <c r="G13">
        <f t="shared" ref="G13" si="13">G12*F13</f>
        <v>43.782298494784634</v>
      </c>
    </row>
    <row r="14" spans="1:22" x14ac:dyDescent="0.25">
      <c r="A14">
        <v>13</v>
      </c>
      <c r="B14" t="s">
        <v>1</v>
      </c>
      <c r="C14" t="s">
        <v>2</v>
      </c>
      <c r="D14">
        <v>100</v>
      </c>
      <c r="E14" s="1">
        <v>405.31</v>
      </c>
      <c r="G14">
        <f t="shared" ref="G14" si="14">G12+G13</f>
        <v>1135.1580658806088</v>
      </c>
      <c r="H14">
        <f t="shared" ref="H14" si="15">H12+G13</f>
        <v>1135.1580658806088</v>
      </c>
    </row>
    <row r="15" spans="1:22" x14ac:dyDescent="0.25">
      <c r="A15">
        <v>14</v>
      </c>
      <c r="B15" t="s">
        <v>3</v>
      </c>
      <c r="C15" t="s">
        <v>4</v>
      </c>
      <c r="D15">
        <v>-100</v>
      </c>
      <c r="E15" s="1">
        <v>406.9</v>
      </c>
      <c r="F15" s="2">
        <f t="shared" ref="F15" si="16">IF(C15="Sell to Close",(SUM(E15-E14)/E14)*10,(SUM(E14-E15)/E15)*10)</f>
        <v>3.9229231945917327E-2</v>
      </c>
      <c r="G15">
        <f t="shared" ref="G15" si="17">G14*F15</f>
        <v>44.531379061709302</v>
      </c>
    </row>
    <row r="16" spans="1:22" x14ac:dyDescent="0.25">
      <c r="A16">
        <v>15</v>
      </c>
      <c r="B16" t="s">
        <v>5</v>
      </c>
      <c r="C16" t="s">
        <v>6</v>
      </c>
      <c r="D16">
        <v>-100</v>
      </c>
      <c r="E16" s="1">
        <v>402.94</v>
      </c>
      <c r="G16">
        <f t="shared" ref="G16" si="18">G14+G15</f>
        <v>1179.689444942318</v>
      </c>
      <c r="H16">
        <f t="shared" ref="H16" si="19">H14+G15</f>
        <v>1179.689444942318</v>
      </c>
    </row>
    <row r="17" spans="1:25" x14ac:dyDescent="0.25">
      <c r="A17">
        <v>16</v>
      </c>
      <c r="B17" t="s">
        <v>7</v>
      </c>
      <c r="C17" t="s">
        <v>8</v>
      </c>
      <c r="D17">
        <v>100</v>
      </c>
      <c r="E17" s="1">
        <v>401.83</v>
      </c>
      <c r="F17" s="2">
        <f t="shared" ref="F17" si="20">IF(C17="Sell to Close",(SUM(E17-E16)/E16)*10,(SUM(E16-E17)/E17)*10)</f>
        <v>2.762362192967209E-2</v>
      </c>
      <c r="G17">
        <f t="shared" ref="G17" si="21">G16*F17</f>
        <v>32.587295221511312</v>
      </c>
    </row>
    <row r="18" spans="1:25" x14ac:dyDescent="0.25">
      <c r="A18">
        <v>17</v>
      </c>
      <c r="B18" t="s">
        <v>5</v>
      </c>
      <c r="C18" t="s">
        <v>6</v>
      </c>
      <c r="D18">
        <v>-100</v>
      </c>
      <c r="E18" s="1">
        <v>397.27</v>
      </c>
      <c r="G18">
        <f t="shared" ref="G18:G80" si="22">G16+G17</f>
        <v>1212.2767401638293</v>
      </c>
      <c r="H18">
        <f t="shared" ref="H18" si="23">H16+G17</f>
        <v>1212.2767401638293</v>
      </c>
    </row>
    <row r="19" spans="1:25" x14ac:dyDescent="0.25">
      <c r="A19">
        <v>18</v>
      </c>
      <c r="B19" t="s">
        <v>7</v>
      </c>
      <c r="C19" t="s">
        <v>8</v>
      </c>
      <c r="D19">
        <v>100</v>
      </c>
      <c r="E19" s="1">
        <v>397.19</v>
      </c>
      <c r="F19" s="2">
        <f t="shared" ref="F19" si="24">IF(C19="Sell to Close",(SUM(E19-E18)/E18)*10,(SUM(E18-E19)/E19)*10)</f>
        <v>2.0141493995313093E-3</v>
      </c>
      <c r="G19">
        <f t="shared" ref="G19" si="25">G18*F19</f>
        <v>2.4417064682667498</v>
      </c>
    </row>
    <row r="20" spans="1:25" x14ac:dyDescent="0.25">
      <c r="A20">
        <v>19</v>
      </c>
      <c r="B20" t="s">
        <v>5</v>
      </c>
      <c r="C20" t="s">
        <v>6</v>
      </c>
      <c r="D20">
        <v>-100</v>
      </c>
      <c r="E20" s="1">
        <v>397.74</v>
      </c>
      <c r="G20">
        <f t="shared" si="22"/>
        <v>1214.7184466320962</v>
      </c>
      <c r="H20">
        <f t="shared" ref="H20" si="26">H18+G19</f>
        <v>1214.7184466320962</v>
      </c>
    </row>
    <row r="21" spans="1:25" x14ac:dyDescent="0.25">
      <c r="A21">
        <v>20</v>
      </c>
      <c r="B21" t="s">
        <v>7</v>
      </c>
      <c r="C21" t="s">
        <v>8</v>
      </c>
      <c r="D21">
        <v>100</v>
      </c>
      <c r="E21" s="1">
        <v>394.75</v>
      </c>
      <c r="F21" s="2">
        <f t="shared" ref="F21" si="27">IF(C21="Sell to Close",(SUM(E21-E20)/E20)*10,(SUM(E20-E21)/E21)*10)</f>
        <v>7.5744141861938161E-2</v>
      </c>
      <c r="G21">
        <f t="shared" ref="G21" si="28">G20*F21</f>
        <v>92.007806344014654</v>
      </c>
    </row>
    <row r="22" spans="1:25" x14ac:dyDescent="0.25">
      <c r="A22">
        <v>21</v>
      </c>
      <c r="B22" t="s">
        <v>5</v>
      </c>
      <c r="C22" t="s">
        <v>6</v>
      </c>
      <c r="D22">
        <v>-100</v>
      </c>
      <c r="E22" s="1">
        <v>388.66</v>
      </c>
      <c r="G22">
        <f t="shared" si="22"/>
        <v>1306.7262529761108</v>
      </c>
      <c r="H22">
        <f t="shared" ref="H22" si="29">H20+G21</f>
        <v>1306.7262529761108</v>
      </c>
    </row>
    <row r="23" spans="1:25" x14ac:dyDescent="0.25">
      <c r="A23">
        <v>22</v>
      </c>
      <c r="B23" t="s">
        <v>7</v>
      </c>
      <c r="C23" t="s">
        <v>8</v>
      </c>
      <c r="D23">
        <v>100</v>
      </c>
      <c r="E23" s="1">
        <v>389.81</v>
      </c>
      <c r="F23" s="2">
        <f t="shared" ref="F23" si="30">IF(C23="Sell to Close",(SUM(E23-E22)/E22)*10,(SUM(E22-E23)/E23)*10)</f>
        <v>-2.9501552038171862E-2</v>
      </c>
      <c r="G23">
        <f t="shared" ref="G23" si="31">G22*F23</f>
        <v>-38.550452551820058</v>
      </c>
    </row>
    <row r="24" spans="1:25" x14ac:dyDescent="0.25">
      <c r="A24">
        <v>23</v>
      </c>
      <c r="B24" t="s">
        <v>1</v>
      </c>
      <c r="C24" t="s">
        <v>2</v>
      </c>
      <c r="D24">
        <v>100</v>
      </c>
      <c r="E24" s="1">
        <v>390.61</v>
      </c>
      <c r="G24">
        <f t="shared" si="22"/>
        <v>1268.1758004242906</v>
      </c>
      <c r="H24">
        <f t="shared" ref="H24" si="32">H22+G23</f>
        <v>1268.1758004242906</v>
      </c>
    </row>
    <row r="25" spans="1:25" x14ac:dyDescent="0.25">
      <c r="A25">
        <v>24</v>
      </c>
      <c r="B25" t="s">
        <v>3</v>
      </c>
      <c r="C25" t="s">
        <v>4</v>
      </c>
      <c r="D25">
        <v>-100</v>
      </c>
      <c r="E25" s="1">
        <v>391.06</v>
      </c>
      <c r="F25" s="2">
        <f t="shared" ref="F25" si="33">IF(C25="Sell to Close",(SUM(E25-E24)/E24)*10,(SUM(E24-E25)/E25)*10)</f>
        <v>1.1520442384987293E-2</v>
      </c>
      <c r="G25">
        <f t="shared" ref="G25" si="34">G24*F25</f>
        <v>14.609946242823183</v>
      </c>
    </row>
    <row r="26" spans="1:25" x14ac:dyDescent="0.25">
      <c r="A26">
        <v>25</v>
      </c>
      <c r="B26" t="s">
        <v>1</v>
      </c>
      <c r="C26" t="s">
        <v>2</v>
      </c>
      <c r="D26">
        <v>100</v>
      </c>
      <c r="E26" s="1">
        <v>391.21</v>
      </c>
      <c r="G26">
        <f t="shared" si="22"/>
        <v>1282.7857466671137</v>
      </c>
      <c r="H26">
        <f t="shared" ref="H26" si="35">H24+G25</f>
        <v>1282.7857466671137</v>
      </c>
    </row>
    <row r="27" spans="1:25" x14ac:dyDescent="0.25">
      <c r="A27">
        <v>26</v>
      </c>
      <c r="B27" t="s">
        <v>3</v>
      </c>
      <c r="C27" t="s">
        <v>4</v>
      </c>
      <c r="D27">
        <v>-100</v>
      </c>
      <c r="E27" s="1">
        <v>393.45</v>
      </c>
      <c r="F27" s="2">
        <f t="shared" ref="F27" si="36">IF(C27="Sell to Close",(SUM(E27-E26)/E26)*10,(SUM(E26-E27)/E27)*10)</f>
        <v>5.7258250044733242E-2</v>
      </c>
      <c r="G27">
        <f t="shared" ref="G27" si="37">G26*F27</f>
        <v>73.450067036485422</v>
      </c>
    </row>
    <row r="28" spans="1:25" x14ac:dyDescent="0.25">
      <c r="A28">
        <v>27</v>
      </c>
      <c r="B28" t="s">
        <v>5</v>
      </c>
      <c r="C28" t="s">
        <v>6</v>
      </c>
      <c r="D28">
        <v>-100</v>
      </c>
      <c r="E28" s="1">
        <v>390.04</v>
      </c>
      <c r="G28">
        <f t="shared" si="22"/>
        <v>1356.2358137035992</v>
      </c>
      <c r="H28">
        <f t="shared" ref="H28" si="38">H26+G27</f>
        <v>1356.2358137035992</v>
      </c>
      <c r="Y28">
        <f>SLOPE(G:G,A:A)</f>
        <v>8.4603806900175034</v>
      </c>
    </row>
    <row r="29" spans="1:25" x14ac:dyDescent="0.25">
      <c r="A29">
        <v>28</v>
      </c>
      <c r="B29" t="s">
        <v>7</v>
      </c>
      <c r="C29" t="s">
        <v>8</v>
      </c>
      <c r="D29">
        <v>100</v>
      </c>
      <c r="E29" s="1">
        <v>389.53</v>
      </c>
      <c r="F29" s="2">
        <f t="shared" ref="F29" si="39">IF(C29="Sell to Close",(SUM(E29-E28)/E28)*10,(SUM(E28-E29)/E29)*10)</f>
        <v>1.3092701460735958E-2</v>
      </c>
      <c r="G29">
        <f t="shared" ref="G29" si="40">G28*F29</f>
        <v>17.756790619179533</v>
      </c>
    </row>
    <row r="30" spans="1:25" x14ac:dyDescent="0.25">
      <c r="A30">
        <v>29</v>
      </c>
      <c r="B30" t="s">
        <v>1</v>
      </c>
      <c r="C30" t="s">
        <v>2</v>
      </c>
      <c r="D30">
        <v>100</v>
      </c>
      <c r="E30" s="1">
        <v>392.58</v>
      </c>
      <c r="G30">
        <f t="shared" si="22"/>
        <v>1373.9926043227788</v>
      </c>
      <c r="H30">
        <f t="shared" ref="H30" si="41">H28+G29</f>
        <v>1373.9926043227788</v>
      </c>
    </row>
    <row r="31" spans="1:25" x14ac:dyDescent="0.25">
      <c r="A31">
        <v>30</v>
      </c>
      <c r="B31" t="s">
        <v>3</v>
      </c>
      <c r="C31" t="s">
        <v>4</v>
      </c>
      <c r="D31">
        <v>-100</v>
      </c>
      <c r="E31" s="1">
        <v>393.17</v>
      </c>
      <c r="F31" s="2">
        <f t="shared" ref="F31" si="42">IF(C31="Sell to Close",(SUM(E31-E30)/E30)*10,(SUM(E30-E31)/E31)*10)</f>
        <v>1.5028783942127257E-2</v>
      </c>
      <c r="G31">
        <f t="shared" ref="G31" si="43">G30*F31</f>
        <v>20.649437988447787</v>
      </c>
    </row>
    <row r="32" spans="1:25" x14ac:dyDescent="0.25">
      <c r="A32">
        <v>31</v>
      </c>
      <c r="B32" t="s">
        <v>1</v>
      </c>
      <c r="C32" t="s">
        <v>2</v>
      </c>
      <c r="D32">
        <v>100</v>
      </c>
      <c r="E32" s="1">
        <v>397.66</v>
      </c>
      <c r="G32">
        <f t="shared" si="22"/>
        <v>1394.6420423112265</v>
      </c>
      <c r="H32">
        <f t="shared" ref="H32" si="44">H30+G31</f>
        <v>1394.6420423112265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398.02</v>
      </c>
      <c r="F33" s="2">
        <f t="shared" ref="F33" si="45">IF(C33="Sell to Close",(SUM(E33-E32)/E32)*10,(SUM(E32-E33)/E33)*10)</f>
        <v>9.052959814916179E-3</v>
      </c>
      <c r="G33">
        <f t="shared" ref="G33" si="46">G32*F33</f>
        <v>12.625638365236163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396.9</v>
      </c>
      <c r="G34">
        <f t="shared" si="22"/>
        <v>1407.2676806764628</v>
      </c>
      <c r="H34">
        <f t="shared" ref="H34" si="47">H32+G33</f>
        <v>1407.2676806764628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398.84</v>
      </c>
      <c r="F35" s="2">
        <f t="shared" ref="F35" si="48">IF(C35="Sell to Close",(SUM(E35-E34)/E34)*10,(SUM(E34-E35)/E35)*10)</f>
        <v>4.8878810783572632E-2</v>
      </c>
      <c r="G35">
        <f t="shared" ref="G35" si="49">G34*F35</f>
        <v>68.785570685621934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394.84</v>
      </c>
      <c r="G36">
        <f t="shared" si="22"/>
        <v>1476.0532513620847</v>
      </c>
      <c r="H36">
        <f t="shared" ref="H36" si="50">H34+G35</f>
        <v>1476.0532513620847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390.82</v>
      </c>
      <c r="F37" s="2">
        <f t="shared" ref="F37" si="51">IF(C37="Sell to Close",(SUM(E37-E36)/E36)*10,(SUM(E36-E37)/E37)*10)</f>
        <v>0.10286065196253984</v>
      </c>
      <c r="G37">
        <f t="shared" ref="G37" si="52">G36*F37</f>
        <v>151.82779976653072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393.57</v>
      </c>
      <c r="G38">
        <f t="shared" si="22"/>
        <v>1627.8810511286154</v>
      </c>
      <c r="H38">
        <f t="shared" ref="H38" si="53">H36+G37</f>
        <v>1627.8810511286154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393.68</v>
      </c>
      <c r="F39" s="2">
        <f t="shared" ref="F39" si="54">IF(C39="Sell to Close",(SUM(E39-E38)/E38)*10,(SUM(E38-E39)/E39)*10)</f>
        <v>2.7949284752398214E-3</v>
      </c>
      <c r="G39">
        <f t="shared" ref="G39" si="55">G38*F39</f>
        <v>4.549811104102699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395.39</v>
      </c>
      <c r="G40">
        <f t="shared" si="22"/>
        <v>1632.430862232718</v>
      </c>
      <c r="H40">
        <f t="shared" ref="H40" si="56">H38+G39</f>
        <v>1632.430862232718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394.35</v>
      </c>
      <c r="F41" s="2">
        <f t="shared" ref="F41" si="57">IF(C41="Sell to Close",(SUM(E41-E40)/E40)*10,(SUM(E40-E41)/E41)*10)</f>
        <v>2.637251172815934E-2</v>
      </c>
      <c r="G41">
        <f t="shared" ref="G41" si="58">G40*F41</f>
        <v>43.051302059641621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399.53</v>
      </c>
      <c r="G42">
        <f t="shared" si="22"/>
        <v>1675.4821642923596</v>
      </c>
      <c r="H42">
        <f t="shared" ref="H42" si="59">H40+G41</f>
        <v>1675.4821642923596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399.97</v>
      </c>
      <c r="F43" s="2">
        <f t="shared" ref="F43" si="60">IF(C43="Sell to Close",(SUM(E43-E42)/E42)*10,(SUM(E42-E43)/E43)*10)</f>
        <v>1.1012940204741936E-2</v>
      </c>
      <c r="G43">
        <f t="shared" ref="G43" si="61">G42*F43</f>
        <v>18.451984889463361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405.8</v>
      </c>
      <c r="G44">
        <f t="shared" si="22"/>
        <v>1693.9341491818229</v>
      </c>
      <c r="H44">
        <f t="shared" ref="H44" si="62">H42+G43</f>
        <v>1693.9341491818229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407.51</v>
      </c>
      <c r="F45" s="2">
        <f t="shared" ref="F45" si="63">IF(C45="Sell to Close",(SUM(E45-E44)/E44)*10,(SUM(E44-E45)/E45)*10)</f>
        <v>4.2138984721537195E-2</v>
      </c>
      <c r="G45">
        <f t="shared" ref="G45" si="64">G44*F45</f>
        <v>71.380665231662945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409.29</v>
      </c>
      <c r="G46">
        <f t="shared" si="22"/>
        <v>1765.3148144134859</v>
      </c>
      <c r="H46">
        <f t="shared" ref="H46" si="65">H44+G45</f>
        <v>1765.3148144134859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409.6</v>
      </c>
      <c r="F47" s="2">
        <f t="shared" ref="F47" si="66">IF(C47="Sell to Close",(SUM(E47-E46)/E46)*10,(SUM(E46-E47)/E47)*10)</f>
        <v>7.5740917198075268E-3</v>
      </c>
      <c r="G47">
        <f t="shared" ref="G47" si="67">G46*F47</f>
        <v>13.370656318702745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406.73</v>
      </c>
      <c r="G48">
        <f t="shared" si="22"/>
        <v>1778.6854707321886</v>
      </c>
      <c r="H48">
        <f t="shared" ref="H48" si="68">H46+G47</f>
        <v>1778.6854707321886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406.54</v>
      </c>
      <c r="F49" s="2">
        <f t="shared" ref="F49" si="69">IF(C49="Sell to Close",(SUM(E49-E48)/E48)*10,(SUM(E48-E49)/E49)*10)</f>
        <v>4.6735868549219687E-3</v>
      </c>
      <c r="G49">
        <f t="shared" ref="G49" si="70">G48*F49</f>
        <v>8.3128410350546513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408.03</v>
      </c>
      <c r="G50">
        <f t="shared" si="22"/>
        <v>1786.9983117672432</v>
      </c>
      <c r="H50">
        <f t="shared" ref="H50" si="71">H48+G49</f>
        <v>1786.9983117672432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408.71</v>
      </c>
      <c r="F51" s="2">
        <f t="shared" ref="F51" si="72">IF(C51="Sell to Close",(SUM(E51-E50)/E50)*10,(SUM(E50-E51)/E51)*10)</f>
        <v>1.6665441266573704E-2</v>
      </c>
      <c r="G51">
        <f t="shared" ref="G51" si="73">G50*F51</f>
        <v>29.781115408223357</v>
      </c>
    </row>
    <row r="52" spans="1:8" x14ac:dyDescent="0.25">
      <c r="E52" s="1"/>
      <c r="G52">
        <f t="shared" si="22"/>
        <v>1816.7794271754665</v>
      </c>
      <c r="H52">
        <f t="shared" ref="H52" si="74">H50+G51</f>
        <v>1816.7794271754665</v>
      </c>
    </row>
    <row r="53" spans="1:8" x14ac:dyDescent="0.25">
      <c r="E53" s="1"/>
    </row>
    <row r="54" spans="1:8" x14ac:dyDescent="0.25">
      <c r="E54" s="1"/>
    </row>
    <row r="55" spans="1:8" x14ac:dyDescent="0.25">
      <c r="E55" s="1"/>
    </row>
    <row r="56" spans="1:8" x14ac:dyDescent="0.25">
      <c r="E56" s="1"/>
    </row>
    <row r="57" spans="1:8" x14ac:dyDescent="0.25">
      <c r="E57" s="1"/>
    </row>
    <row r="58" spans="1:8" x14ac:dyDescent="0.25">
      <c r="E58" s="1"/>
    </row>
    <row r="59" spans="1:8" x14ac:dyDescent="0.25">
      <c r="E59" s="1"/>
    </row>
    <row r="60" spans="1:8" x14ac:dyDescent="0.25">
      <c r="E60" s="1"/>
    </row>
    <row r="61" spans="1:8" x14ac:dyDescent="0.25">
      <c r="E61" s="1"/>
    </row>
    <row r="62" spans="1:8" x14ac:dyDescent="0.25">
      <c r="E62" s="1"/>
    </row>
    <row r="63" spans="1:8" x14ac:dyDescent="0.25">
      <c r="E63" s="1"/>
    </row>
    <row r="64" spans="1:8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401.28</v>
      </c>
      <c r="F3" s="2">
        <f>IF(C3="Sell to Close",(SUM(E3-E2)/E2)*10,(SUM(E2-E3)/E3)*10)</f>
        <v>-7.2216550041093825E-3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AVERAGE('2.3'!F:F)</f>
        <v>1.0746517998516952E-2</v>
      </c>
      <c r="J4" s="2">
        <f>MAX('2.3'!F:F)</f>
        <v>9.9521289997481624E-2</v>
      </c>
      <c r="K4" s="2">
        <f>MIN('2.3'!F:F)</f>
        <v>-1.7466143526135874E-2</v>
      </c>
      <c r="L4" s="2">
        <f>SUMIF('2.3'!F:F,"&gt;0")/COUNTIF('2.3'!F:F,"&gt;0")</f>
        <v>2.3385109676099008E-2</v>
      </c>
      <c r="M4" s="2">
        <f>SUMIF('2.3'!F:F,"&lt;0")/COUNTIF('2.3'!F:F,"&lt;0")</f>
        <v>-8.6326559071088615E-3</v>
      </c>
      <c r="N4">
        <f>COUNTIF('2.3'!F:F,"&gt;0")</f>
        <v>23</v>
      </c>
      <c r="O4">
        <f>COUNTIF('2.3'!F:F,"&lt;0")</f>
        <v>15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395.05</v>
      </c>
      <c r="F7" s="2">
        <f t="shared" ref="F7" si="0">IF(C7="Sell to Close",(SUM(E7-E6)/E6)*10,(SUM(E6-E7)/E7)*10)</f>
        <v>-1.7466143526135874E-2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398.76</v>
      </c>
      <c r="F9" s="2">
        <f t="shared" ref="F9" si="1">IF(C9="Sell to Close",(SUM(E9-E8)/E8)*10,(SUM(E8-E9)/E9)*10)</f>
        <v>9.7898938173051793E-3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2">IF(C11="Sell to Close",(SUM(E11-E10)/E10)*10,(SUM(E10-E11)/E11)*10)</f>
        <v>1.9120458891013152E-2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398.04</v>
      </c>
      <c r="F15" s="2">
        <f t="shared" ref="F15" si="4">IF(C15="Sell to Close",(SUM(E15-E14)/E14)*10,(SUM(E14-E15)/E15)*10)</f>
        <v>-5.7749767745489582E-3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1.4426362278858879E-2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393.35</v>
      </c>
      <c r="F19" s="2">
        <f t="shared" ref="F19" si="6">IF(C19="Sell to Close",(SUM(E19-E18)/E18)*10,(SUM(E18-E19)/E19)*10)</f>
        <v>-3.3038528006504894E-3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400.75</v>
      </c>
      <c r="F21" s="2">
        <f t="shared" ref="F21" si="7">IF(C21="Sell to Close",(SUM(E21-E20)/E20)*10,(SUM(E20-E21)/E21)*10)</f>
        <v>4.9908916227838721E-4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8">IF(C23="Sell to Close",(SUM(E23-E22)/E22)*10,(SUM(E22-E23)/E23)*10)</f>
        <v>3.255079897415647E-2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402.94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2.0641118102011493E-2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398.13</v>
      </c>
      <c r="F27" s="2">
        <f t="shared" ref="F27" si="10">IF(C27="Sell to Close",(SUM(E27-E26)/E26)*10,(SUM(E26-E27)/E27)*10)</f>
        <v>3.2652651144097519E-3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398.93</v>
      </c>
      <c r="F29" s="2">
        <f t="shared" ref="F29" si="11">IF(C29="Sell to Close",(SUM(E29-E28)/E28)*10,(SUM(E28-E29)/E29)*10)</f>
        <v>-8.0214573985409252E-3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387.02</v>
      </c>
      <c r="F33" s="2">
        <f t="shared" ref="F33" si="13">IF(C33="Sell to Close",(SUM(E33-E32)/E32)*10,(SUM(E32-E33)/E33)*10)</f>
        <v>-2.0670766368659009E-3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391.74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14">IF(C35="Sell to Close",(SUM(E35-E34)/E34)*10,(SUM(E34-E35)/E35)*10)</f>
        <v>1.3018839025884282E-2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393.69</v>
      </c>
      <c r="F39" s="2">
        <f t="shared" ref="F39" si="16">IF(C39="Sell to Close",(SUM(E39-E38)/E38)*10,(SUM(E38-E39)/E39)*10)</f>
        <v>6.3393062549526299E-2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390.51</v>
      </c>
      <c r="F41" s="2">
        <f t="shared" ref="F41" si="17">IF(C41="Sell to Close",(SUM(E41-E40)/E40)*10,(SUM(E40-E41)/E41)*10)</f>
        <v>-1.2035543263936146E-2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391.89</v>
      </c>
      <c r="F43" s="2">
        <f t="shared" ref="F43" si="18">IF(C43="Sell to Close",(SUM(E43-E42)/E42)*10,(SUM(E42-E43)/E43)*10)</f>
        <v>-1.3505937515927565E-2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19">IF(C45="Sell to Close",(SUM(E45-E44)/E44)*10,(SUM(E44-E45)/E45)*10)</f>
        <v>-1.2068185246643992E-2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398.63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20">IF(C47="Sell to Close",(SUM(E47-E46)/E46)*10,(SUM(E46-E47)/E47)*10)</f>
        <v>1.6807565913253289E-2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398.08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21">IF(C49="Sell to Close",(SUM(E49-E48)/E48)*10,(SUM(E48-E49)/E49)*10)</f>
        <v>3.7695071997581805E-3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398.56</v>
      </c>
      <c r="F51" s="2">
        <f t="shared" ref="F51" si="22">IF(C51="Sell to Close",(SUM(E51-E50)/E50)*10,(SUM(E50-E51)/E51)*10)</f>
        <v>6.5408995630981515E-2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-5.5898569504781977E-3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397.88</v>
      </c>
      <c r="F59" s="2">
        <f t="shared" ref="F59" si="26">IF(C59="Sell to Close",(SUM(E59-E58)/E58)*10,(SUM(E58-E59)/E59)*10)</f>
        <v>-1.4806635380330559E-2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395.52</v>
      </c>
      <c r="F63" s="2">
        <f t="shared" ref="F63" si="28">IF(C63="Sell to Close",(SUM(E63-E62)/E62)*10,(SUM(E62-E63)/E63)*10)</f>
        <v>2.0226537216838829E-3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399.35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6.0097658695368039E-3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403.07</v>
      </c>
      <c r="F67" s="2">
        <f t="shared" ref="F67" si="30">IF(C67="Sell to Close",(SUM(E67-E66)/E66)*10,(SUM(E66-E67)/E67)*10)</f>
        <v>-4.4637321760696048E-3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410.02</v>
      </c>
      <c r="F71" s="2">
        <f t="shared" ref="F71" si="32">IF(C71="Sell to Close",(SUM(E71-E70)/E70)*10,(SUM(E70-E71)/E71)*10)</f>
        <v>1.9304547564938143E-2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409.01</v>
      </c>
      <c r="F73" s="2">
        <f t="shared" ref="F73" si="33">IF(C73="Sell to Close",(SUM(E73-E72)/E72)*10,(SUM(E72-E73)/E73)*10)</f>
        <v>2.2737830370895745E-2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1.7704337562702135E-2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>
        <v>77</v>
      </c>
      <c r="B78" t="s">
        <v>1</v>
      </c>
      <c r="C78" t="s">
        <v>2</v>
      </c>
      <c r="D78">
        <v>100</v>
      </c>
      <c r="E78" s="1">
        <v>407.31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2.1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401.28</v>
      </c>
      <c r="F3" s="2">
        <f>IF(C3="Sell to Close",(SUM(E3-E2)/E2)*10,(SUM(E2-E3)/E3)*10)</f>
        <v>-7.2216550041093825E-3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AVERAGE('2.1'!F:F)</f>
        <v>8.5626546739653413E-3</v>
      </c>
      <c r="J4" s="2">
        <f>MAX('2.1'!F:F)</f>
        <v>7.8356304236855356E-2</v>
      </c>
      <c r="K4" s="2">
        <f>MIN('2.1'!F:F)</f>
        <v>-1.7466143526135874E-2</v>
      </c>
      <c r="L4" s="2">
        <f>SUMIF('2.1'!F:F,"&gt;0")/COUNTIF('2.1'!F:F,"&gt;0")</f>
        <v>2.0957171117891468E-2</v>
      </c>
      <c r="M4" s="2">
        <f>SUMIF('2.1'!F:F,"&lt;0")/COUNTIF('2.1'!F:F,"&lt;0")</f>
        <v>-8.4798054364330754E-3</v>
      </c>
      <c r="N4">
        <f>COUNTIF('2.1'!F:F,"&gt;0")</f>
        <v>22</v>
      </c>
      <c r="O4">
        <f>COUNTIF('2.1'!F:F,"&lt;0")</f>
        <v>16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401.2</v>
      </c>
      <c r="F5" s="2">
        <f>IF(C5="Sell to Close",(SUM(E5-E4)/E4)*10,(SUM(E4-E5)/E5)*10)</f>
        <v>-8.7238285144557795E-3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395.05</v>
      </c>
      <c r="F7" s="2">
        <f t="shared" ref="F7" si="0">IF(C7="Sell to Close",(SUM(E7-E6)/E6)*10,(SUM(E6-E7)/E7)*10)</f>
        <v>-1.7466143526135874E-2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398.25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397.76</v>
      </c>
      <c r="F9" s="2">
        <f t="shared" ref="F9" si="1">IF(C9="Sell to Close",(SUM(E9-E8)/E8)*10,(SUM(E8-E9)/E9)*10)</f>
        <v>-1.2303829252982023E-2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2">IF(C11="Sell to Close",(SUM(E11-E10)/E10)*10,(SUM(E10-E11)/E11)*10)</f>
        <v>1.9120458891013152E-2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397.7</v>
      </c>
      <c r="F13" s="2">
        <f t="shared" ref="F13" si="3">IF(C13="Sell to Close",(SUM(E13-E12)/E12)*10,(SUM(E12-E13)/E13)*10)</f>
        <v>-4.2745788282629099E-3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398.04</v>
      </c>
      <c r="F15" s="2">
        <f t="shared" ref="F15" si="4">IF(C15="Sell to Close",(SUM(E15-E14)/E14)*10,(SUM(E14-E15)/E15)*10)</f>
        <v>-5.7749767745489582E-3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394.79</v>
      </c>
      <c r="F17" s="2">
        <f t="shared" ref="F17" si="5">IF(C17="Sell to Close",(SUM(E17-E16)/E16)*10,(SUM(E16-E17)/E17)*10)</f>
        <v>2.2543630791053121E-2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393.35</v>
      </c>
      <c r="F19" s="2">
        <f t="shared" ref="F19" si="6">IF(C19="Sell to Close",(SUM(E19-E18)/E18)*10,(SUM(E18-E19)/E19)*10)</f>
        <v>-3.3038528006504894E-3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400.75</v>
      </c>
      <c r="F21" s="2">
        <f t="shared" ref="F21" si="7">IF(C21="Sell to Close",(SUM(E21-E20)/E20)*10,(SUM(E20-E21)/E21)*10)</f>
        <v>4.9908916227838721E-4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8">IF(C23="Sell to Close",(SUM(E23-E22)/E22)*10,(SUM(E22-E23)/E23)*10)</f>
        <v>3.255079897415647E-2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404.4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5.6949590907959605E-2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397.99</v>
      </c>
      <c r="F27" s="2">
        <f t="shared" ref="F27" si="10">IF(C27="Sell to Close",(SUM(E27-E26)/E26)*10,(SUM(E26-E27)/E27)*10)</f>
        <v>6.7840900525134246E-3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398.93</v>
      </c>
      <c r="F29" s="2">
        <f t="shared" ref="F29" si="11">IF(C29="Sell to Close",(SUM(E29-E28)/E28)*10,(SUM(E28-E29)/E29)*10)</f>
        <v>-8.0214573985409252E-3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387.02</v>
      </c>
      <c r="F33" s="2">
        <f t="shared" ref="F33" si="13">IF(C33="Sell to Close",(SUM(E33-E32)/E32)*10,(SUM(E32-E33)/E33)*10)</f>
        <v>-2.0670766368659009E-3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390.97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390.86</v>
      </c>
      <c r="F35" s="2">
        <f t="shared" ref="F35" si="14">IF(C35="Sell to Close",(SUM(E35-E34)/E34)*10,(SUM(E34-E35)/E35)*10)</f>
        <v>-2.8135151034609724E-3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393.69</v>
      </c>
      <c r="F39" s="2">
        <f t="shared" ref="F39" si="16">IF(C39="Sell to Close",(SUM(E39-E38)/E38)*10,(SUM(E38-E39)/E39)*10)</f>
        <v>6.3393062549526299E-2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390.51</v>
      </c>
      <c r="F41" s="2">
        <f t="shared" ref="F41" si="17">IF(C41="Sell to Close",(SUM(E41-E40)/E40)*10,(SUM(E40-E41)/E41)*10)</f>
        <v>-1.2035543263936146E-2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391.89</v>
      </c>
      <c r="F43" s="2">
        <f t="shared" ref="F43" si="18">IF(C43="Sell to Close",(SUM(E43-E42)/E42)*10,(SUM(E42-E43)/E43)*10)</f>
        <v>-1.3505937515927565E-2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397.09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398.01</v>
      </c>
      <c r="F45" s="2">
        <f t="shared" ref="F45" si="19">IF(C45="Sell to Close",(SUM(E45-E44)/E44)*10,(SUM(E44-E45)/E45)*10)</f>
        <v>2.316855121005354E-2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398.63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20">IF(C47="Sell to Close",(SUM(E47-E46)/E46)*10,(SUM(E46-E47)/E47)*10)</f>
        <v>1.6807565913253289E-2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398.14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21">IF(C49="Sell to Close",(SUM(E49-E48)/E48)*10,(SUM(E48-E49)/E49)*10)</f>
        <v>5.2773100796617376E-3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396.38</v>
      </c>
      <c r="F51" s="2">
        <f t="shared" ref="F51" si="22">IF(C51="Sell to Close",(SUM(E51-E50)/E50)*10,(SUM(E50-E51)/E51)*10)</f>
        <v>1.0354319771699072E-2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391.8</v>
      </c>
      <c r="F53" s="2">
        <f t="shared" ref="F53" si="23">IF(C53="Sell to Close",(SUM(E53-E52)/E52)*10,(SUM(E52-E53)/E53)*10)</f>
        <v>7.8356304236855356E-2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390.96</v>
      </c>
      <c r="F55" s="2">
        <f t="shared" ref="F55" si="24">IF(C55="Sell to Close",(SUM(E55-E54)/E54)*10,(SUM(E54-E55)/E55)*10)</f>
        <v>9.4638837732761542E-3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393.68</v>
      </c>
      <c r="F57" s="2">
        <f t="shared" ref="F57" si="25">IF(C57="Sell to Close",(SUM(E57-E56)/E56)*10,(SUM(E56-E57)/E57)*10)</f>
        <v>2.7949284752398214E-3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397.97</v>
      </c>
      <c r="F59" s="2">
        <f t="shared" ref="F59" si="26">IF(C59="Sell to Close",(SUM(E59-E58)/E58)*10,(SUM(E58-E59)/E59)*10)</f>
        <v>-1.254799608502522E-2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395.49</v>
      </c>
      <c r="F63" s="2">
        <f t="shared" ref="F63" si="28">IF(C63="Sell to Close",(SUM(E63-E62)/E62)*10,(SUM(E62-E63)/E63)*10)</f>
        <v>2.7813598321073515E-3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399.35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399.42</v>
      </c>
      <c r="F65" s="2">
        <f t="shared" ref="F65" si="29">IF(C65="Sell to Close",(SUM(E65-E64)/E64)*10,(SUM(E64-E65)/E65)*10)</f>
        <v>1.752848378615079E-3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403.07</v>
      </c>
      <c r="F67" s="2">
        <f t="shared" ref="F67" si="30">IF(C67="Sell to Close",(SUM(E67-E66)/E66)*10,(SUM(E66-E67)/E67)*10)</f>
        <v>-4.4637321760696048E-3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410.02</v>
      </c>
      <c r="F71" s="2">
        <f t="shared" ref="F71" si="32">IF(C71="Sell to Close",(SUM(E71-E70)/E70)*10,(SUM(E70-E71)/E71)*10)</f>
        <v>1.9304547564938143E-2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408.93</v>
      </c>
      <c r="F73" s="2">
        <f t="shared" ref="F73" si="33">IF(C73="Sell to Close",(SUM(E73-E72)/E72)*10,(SUM(E72-E73)/E73)*10)</f>
        <v>2.4698603673000044E-2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1.7704337562702135E-2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35">IF(C77="Sell to Close",(SUM(E77-E76)/E76)*10,(SUM(E76-E77)/E77)*10)</f>
        <v>9.1099347531701236E-3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401.28</v>
      </c>
      <c r="F3" s="2">
        <f>IF(C3="Sell to Close",(SUM(E3-E2)/E2)*10,(SUM(E2-E3)/E3)*10)</f>
        <v>-7.2216550041093825E-3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AVERAGE('2.0'!F:F)</f>
        <v>8.8073920497381691E-3</v>
      </c>
      <c r="J4" s="2">
        <f>MAX('2.0'!F:F)</f>
        <v>7.8356304236855356E-2</v>
      </c>
      <c r="K4" s="2">
        <f>MIN('2.0'!F:F)</f>
        <v>-1.7466143526135874E-2</v>
      </c>
      <c r="L4" s="2">
        <f>SUMIF('2.0'!F:F,"&gt;0")/COUNTIF('2.0'!F:F,"&gt;0")</f>
        <v>2.2080846470323542E-2</v>
      </c>
      <c r="M4" s="2">
        <f>SUMIF('2.0'!F:F,"&lt;0")/COUNTIF('2.0'!F:F,"&lt;0")</f>
        <v>-9.4436077785667247E-3</v>
      </c>
      <c r="N4">
        <f>COUNTIF('2.0'!F:F,"&gt;0")</f>
        <v>22</v>
      </c>
      <c r="O4">
        <f>COUNTIF('2.0'!F:F,"&lt;0")</f>
        <v>16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401.2</v>
      </c>
      <c r="F5" s="2">
        <f>IF(C5="Sell to Close",(SUM(E5-E4)/E4)*10,(SUM(E4-E5)/E5)*10)</f>
        <v>-8.7238285144557795E-3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395.05</v>
      </c>
      <c r="F7" s="2">
        <f t="shared" ref="F7" si="0">IF(C7="Sell to Close",(SUM(E7-E6)/E6)*10,(SUM(E6-E7)/E7)*10)</f>
        <v>-1.7466143526135874E-2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398.25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397.76</v>
      </c>
      <c r="F9" s="2">
        <f t="shared" ref="F9" si="1">IF(C9="Sell to Close",(SUM(E9-E8)/E8)*10,(SUM(E8-E9)/E9)*10)</f>
        <v>-1.2303829252982023E-2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2">IF(C11="Sell to Close",(SUM(E11-E10)/E10)*10,(SUM(E10-E11)/E11)*10)</f>
        <v>1.9120458891013152E-2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397.7</v>
      </c>
      <c r="F13" s="2">
        <f t="shared" ref="F13" si="3">IF(C13="Sell to Close",(SUM(E13-E12)/E12)*10,(SUM(E12-E13)/E13)*10)</f>
        <v>-4.2745788282629099E-3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398.04</v>
      </c>
      <c r="F15" s="2">
        <f t="shared" ref="F15" si="4">IF(C15="Sell to Close",(SUM(E15-E14)/E14)*10,(SUM(E14-E15)/E15)*10)</f>
        <v>-5.7749767745489582E-3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394.79</v>
      </c>
      <c r="F17" s="2">
        <f t="shared" ref="F17" si="5">IF(C17="Sell to Close",(SUM(E17-E16)/E16)*10,(SUM(E16-E17)/E17)*10)</f>
        <v>2.2543630791053121E-2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393.35</v>
      </c>
      <c r="F19" s="2">
        <f t="shared" ref="F19" si="6">IF(C19="Sell to Close",(SUM(E19-E18)/E18)*10,(SUM(E18-E19)/E19)*10)</f>
        <v>-3.3038528006504894E-3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400.86</v>
      </c>
      <c r="F21" s="2">
        <f t="shared" ref="F21" si="7">IF(C21="Sell to Close",(SUM(E21-E20)/E20)*10,(SUM(E20-E21)/E21)*10)</f>
        <v>3.2440795548123536E-3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8">IF(C23="Sell to Close",(SUM(E23-E22)/E22)*10,(SUM(E22-E23)/E23)*10)</f>
        <v>3.255079897415647E-2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404.4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5.6949590907959605E-2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397.99</v>
      </c>
      <c r="F27" s="2">
        <f t="shared" ref="F27" si="10">IF(C27="Sell to Close",(SUM(E27-E26)/E26)*10,(SUM(E26-E27)/E27)*10)</f>
        <v>6.7840900525134246E-3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398.93</v>
      </c>
      <c r="F29" s="2">
        <f t="shared" ref="F29" si="11">IF(C29="Sell to Close",(SUM(E29-E28)/E28)*10,(SUM(E28-E29)/E29)*10)</f>
        <v>-8.0214573985409252E-3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388.72</v>
      </c>
      <c r="F31" s="2">
        <f t="shared" ref="F31" si="12">IF(C31="Sell to Close",(SUM(E31-E30)/E30)*10,(SUM(E30-E31)/E31)*10)</f>
        <v>4.193249639843577E-2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386.76</v>
      </c>
      <c r="F33" s="2">
        <f t="shared" ref="F33" si="13">IF(C33="Sell to Close",(SUM(E33-E32)/E32)*10,(SUM(E32-E33)/E33)*10)</f>
        <v>4.6540490226498824E-3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390.97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390.91</v>
      </c>
      <c r="F35" s="2">
        <f t="shared" ref="F35" si="14">IF(C35="Sell to Close",(SUM(E35-E34)/E34)*10,(SUM(E34-E35)/E35)*10)</f>
        <v>-1.5346446018876712E-3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384.5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-1.5580368735393993E-2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393.69</v>
      </c>
      <c r="F39" s="2">
        <f t="shared" ref="F39" si="16">IF(C39="Sell to Close",(SUM(E39-E38)/E38)*10,(SUM(E38-E39)/E39)*10)</f>
        <v>6.3393062549526299E-2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390.51</v>
      </c>
      <c r="F41" s="2">
        <f t="shared" ref="F41" si="17">IF(C41="Sell to Close",(SUM(E41-E40)/E40)*10,(SUM(E40-E41)/E41)*10)</f>
        <v>-1.2035543263936146E-2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391.93</v>
      </c>
      <c r="F43" s="2">
        <f t="shared" ref="F43" si="18">IF(C43="Sell to Close",(SUM(E43-E42)/E42)*10,(SUM(E42-E43)/E43)*10)</f>
        <v>-1.248662147698917E-2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396.58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398.01</v>
      </c>
      <c r="F45" s="2">
        <f t="shared" ref="F45" si="19">IF(C45="Sell to Close",(SUM(E45-E44)/E44)*10,(SUM(E44-E45)/E45)*10)</f>
        <v>3.6058298451762748E-2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398.63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399.39</v>
      </c>
      <c r="F47" s="2">
        <f t="shared" ref="F47" si="20">IF(C47="Sell to Close",(SUM(E47-E46)/E46)*10,(SUM(E46-E47)/E47)*10)</f>
        <v>1.9065298647868722E-2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398.14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21">IF(C49="Sell to Close",(SUM(E49-E48)/E48)*10,(SUM(E48-E49)/E49)*10)</f>
        <v>5.2773100796617376E-3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396.38</v>
      </c>
      <c r="F51" s="2">
        <f t="shared" ref="F51" si="22">IF(C51="Sell to Close",(SUM(E51-E50)/E50)*10,(SUM(E50-E51)/E51)*10)</f>
        <v>1.0354319771699072E-2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391.8</v>
      </c>
      <c r="F53" s="2">
        <f t="shared" ref="F53" si="23">IF(C53="Sell to Close",(SUM(E53-E52)/E52)*10,(SUM(E52-E53)/E53)*10)</f>
        <v>7.8356304236855356E-2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391.8</v>
      </c>
      <c r="F55" s="2">
        <f t="shared" ref="F55" si="24">IF(C55="Sell to Close",(SUM(E55-E54)/E54)*10,(SUM(E54-E55)/E55)*10)</f>
        <v>-1.1995916283818971E-2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393.68</v>
      </c>
      <c r="F57" s="2">
        <f t="shared" ref="F57" si="25">IF(C57="Sell to Close",(SUM(E57-E56)/E56)*10,(SUM(E56-E57)/E57)*10)</f>
        <v>2.7949284752398214E-3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397.97</v>
      </c>
      <c r="F59" s="2">
        <f t="shared" ref="F59" si="26">IF(C59="Sell to Close",(SUM(E59-E58)/E58)*10,(SUM(E58-E59)/E59)*10)</f>
        <v>-1.254799608502522E-2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395.59</v>
      </c>
      <c r="F63" s="2">
        <f t="shared" ref="F63" si="28">IF(C63="Sell to Close",(SUM(E63-E62)/E62)*10,(SUM(E62-E63)/E63)*10)</f>
        <v>2.5278697641618214E-4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399.32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399.42</v>
      </c>
      <c r="F65" s="2">
        <f t="shared" ref="F65" si="29">IF(C65="Sell to Close",(SUM(E65-E64)/E64)*10,(SUM(E64-E65)/E65)*10)</f>
        <v>2.5042572373039848E-3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403.07</v>
      </c>
      <c r="F67" s="2">
        <f t="shared" ref="F67" si="30">IF(C67="Sell to Close",(SUM(E67-E66)/E66)*10,(SUM(E66-E67)/E67)*10)</f>
        <v>-4.4637321760696048E-3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410.02</v>
      </c>
      <c r="F71" s="2">
        <f t="shared" ref="F71" si="32">IF(C71="Sell to Close",(SUM(E71-E70)/E70)*10,(SUM(E70-E71)/E71)*10)</f>
        <v>1.9304547564938143E-2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408.93</v>
      </c>
      <c r="F73" s="2">
        <f t="shared" ref="F73" si="33">IF(C73="Sell to Close",(SUM(E73-E72)/E72)*10,(SUM(E72-E73)/E73)*10)</f>
        <v>2.4698603673000044E-2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1.7704337562702135E-2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406.15</v>
      </c>
      <c r="F77" s="2">
        <f t="shared" ref="F77" si="35">IF(C77="Sell to Close",(SUM(E77-E76)/E76)*10,(SUM(E76-E77)/E77)*10)</f>
        <v>9.1099347531701236E-3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401.28</v>
      </c>
      <c r="F3" s="2">
        <f>IF(C3="Sell to Close",(SUM(E3-E2)/E2)*10,(SUM(E2-E3)/E3)*10)</f>
        <v>-7.2216550041093825E-3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AVERAGE('2.2'!F:F)</f>
        <v>7.3830297512008621E-3</v>
      </c>
      <c r="J4" s="2">
        <f>MAX('2.2'!F:F)</f>
        <v>7.8356304236855356E-2</v>
      </c>
      <c r="K4" s="2">
        <f>MIN('2.2'!F:F)</f>
        <v>-1.7466143526135874E-2</v>
      </c>
      <c r="L4" s="2">
        <f>SUMIF('2.2'!F:F,"&gt;0")/COUNTIF('2.2'!F:F,"&gt;0")</f>
        <v>2.1434959334973497E-2</v>
      </c>
      <c r="M4" s="2">
        <f>SUMIF('2.2'!F:F,"&lt;0")/COUNTIF('2.2'!F:F,"&lt;0")</f>
        <v>-8.2302253418798359E-3</v>
      </c>
      <c r="N4">
        <f>COUNTIF('2.2'!F:F,"&gt;0")</f>
        <v>20</v>
      </c>
      <c r="O4">
        <f>COUNTIF('2.2'!F:F,"&lt;0")</f>
        <v>18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401.2</v>
      </c>
      <c r="F5" s="2">
        <f>IF(C5="Sell to Close",(SUM(E5-E4)/E4)*10,(SUM(E4-E5)/E5)*10)</f>
        <v>-8.7238285144557795E-3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395.05</v>
      </c>
      <c r="F7" s="2">
        <f t="shared" ref="F7" si="0">IF(C7="Sell to Close",(SUM(E7-E6)/E6)*10,(SUM(E6-E7)/E7)*10)</f>
        <v>-1.7466143526135874E-2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398.6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398.42</v>
      </c>
      <c r="F9" s="2">
        <f t="shared" ref="F9" si="1">IF(C9="Sell to Close",(SUM(E9-E8)/E8)*10,(SUM(E8-E9)/E9)*10)</f>
        <v>-4.5158053186153237E-3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2">IF(C11="Sell to Close",(SUM(E11-E10)/E10)*10,(SUM(E10-E11)/E11)*10)</f>
        <v>1.9120458891013152E-2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398.04</v>
      </c>
      <c r="F15" s="2">
        <f t="shared" ref="F15" si="4">IF(C15="Sell to Close",(SUM(E15-E14)/E14)*10,(SUM(E14-E15)/E15)*10)</f>
        <v>-5.7749767745489582E-3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394.81</v>
      </c>
      <c r="F17" s="2">
        <f t="shared" ref="F17" si="5">IF(C17="Sell to Close",(SUM(E17-E16)/E16)*10,(SUM(E16-E17)/E17)*10)</f>
        <v>2.2035916010232883E-2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393.35</v>
      </c>
      <c r="F19" s="2">
        <f t="shared" ref="F19" si="6">IF(C19="Sell to Close",(SUM(E19-E18)/E18)*10,(SUM(E18-E19)/E19)*10)</f>
        <v>-3.3038528006504894E-3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400.75</v>
      </c>
      <c r="F21" s="2">
        <f t="shared" ref="F21" si="7">IF(C21="Sell to Close",(SUM(E21-E20)/E20)*10,(SUM(E20-E21)/E21)*10)</f>
        <v>4.9908916227838721E-4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8">IF(C23="Sell to Close",(SUM(E23-E22)/E22)*10,(SUM(E22-E23)/E23)*10)</f>
        <v>3.255079897415647E-2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404.4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5.6949590907959605E-2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398.04</v>
      </c>
      <c r="F27" s="2">
        <f t="shared" ref="F27" si="10">IF(C27="Sell to Close",(SUM(E27-E26)/E26)*10,(SUM(E26-E27)/E27)*10)</f>
        <v>5.5270827052550106E-3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398.93</v>
      </c>
      <c r="F29" s="2">
        <f t="shared" ref="F29" si="11">IF(C29="Sell to Close",(SUM(E29-E28)/E28)*10,(SUM(E28-E29)/E29)*10)</f>
        <v>-8.0214573985409252E-3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387.02</v>
      </c>
      <c r="F33" s="2">
        <f t="shared" ref="F33" si="13">IF(C33="Sell to Close",(SUM(E33-E32)/E32)*10,(SUM(E32-E33)/E33)*10)</f>
        <v>-2.0670766368659009E-3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390.97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390.67</v>
      </c>
      <c r="F35" s="2">
        <f t="shared" ref="F35" si="14">IF(C35="Sell to Close",(SUM(E35-E34)/E34)*10,(SUM(E34-E35)/E35)*10)</f>
        <v>-7.6732230094383545E-3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393.69</v>
      </c>
      <c r="F39" s="2">
        <f t="shared" ref="F39" si="16">IF(C39="Sell to Close",(SUM(E39-E38)/E38)*10,(SUM(E38-E39)/E39)*10)</f>
        <v>6.3393062549526299E-2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390.51</v>
      </c>
      <c r="F41" s="2">
        <f t="shared" ref="F41" si="17">IF(C41="Sell to Close",(SUM(E41-E40)/E40)*10,(SUM(E40-E41)/E41)*10)</f>
        <v>-1.2035543263936146E-2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391.89</v>
      </c>
      <c r="F43" s="2">
        <f t="shared" ref="F43" si="18">IF(C43="Sell to Close",(SUM(E43-E42)/E42)*10,(SUM(E42-E43)/E43)*10)</f>
        <v>-1.3505937515927565E-2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19">IF(C45="Sell to Close",(SUM(E45-E44)/E44)*10,(SUM(E44-E45)/E45)*10)</f>
        <v>-1.2068185246643992E-2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398.63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20">IF(C47="Sell to Close",(SUM(E47-E46)/E46)*10,(SUM(E46-E47)/E47)*10)</f>
        <v>1.6807565913253289E-2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398.08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21">IF(C49="Sell to Close",(SUM(E49-E48)/E48)*10,(SUM(E48-E49)/E49)*10)</f>
        <v>3.7695071997581805E-3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396.38</v>
      </c>
      <c r="F51" s="2">
        <f t="shared" ref="F51" si="22">IF(C51="Sell to Close",(SUM(E51-E50)/E50)*10,(SUM(E50-E51)/E51)*10)</f>
        <v>1.0354319771699072E-2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391.8</v>
      </c>
      <c r="F53" s="2">
        <f t="shared" ref="F53" si="23">IF(C53="Sell to Close",(SUM(E53-E52)/E52)*10,(SUM(E52-E53)/E53)*10)</f>
        <v>7.8356304236855356E-2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390.96</v>
      </c>
      <c r="F55" s="2">
        <f t="shared" ref="F55" si="24">IF(C55="Sell to Close",(SUM(E55-E54)/E54)*10,(SUM(E54-E55)/E55)*10)</f>
        <v>9.4638837732761542E-3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-5.5898569504781977E-3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397.97</v>
      </c>
      <c r="F59" s="2">
        <f t="shared" ref="F59" si="26">IF(C59="Sell to Close",(SUM(E59-E58)/E58)*10,(SUM(E58-E59)/E59)*10)</f>
        <v>-1.254799608502522E-2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395.49</v>
      </c>
      <c r="F63" s="2">
        <f t="shared" ref="F63" si="28">IF(C63="Sell to Close",(SUM(E63-E62)/E62)*10,(SUM(E62-E63)/E63)*10)</f>
        <v>2.7813598321073515E-3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399.35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6.0097658695368039E-3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403.07</v>
      </c>
      <c r="F67" s="2">
        <f t="shared" ref="F67" si="30">IF(C67="Sell to Close",(SUM(E67-E66)/E66)*10,(SUM(E66-E67)/E67)*10)</f>
        <v>-4.4637321760696048E-3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410.02</v>
      </c>
      <c r="F71" s="2">
        <f t="shared" ref="F71" si="32">IF(C71="Sell to Close",(SUM(E71-E70)/E70)*10,(SUM(E70-E71)/E71)*10)</f>
        <v>1.9304547564938143E-2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409.01</v>
      </c>
      <c r="F73" s="2">
        <f t="shared" ref="F73" si="33">IF(C73="Sell to Close",(SUM(E73-E72)/E72)*10,(SUM(E72-E73)/E73)*10)</f>
        <v>2.2737830370895745E-2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34">IF(C75="Sell to Close",(SUM(E75-E74)/E74)*10,(SUM(E74-E75)/E75)*10)</f>
        <v>1.7704337562702135E-2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C1" workbookViewId="0">
      <selection activeCell="U31" sqref="U31"/>
    </sheetView>
  </sheetViews>
  <sheetFormatPr defaultRowHeight="15" x14ac:dyDescent="0.25"/>
  <cols>
    <col min="1" max="1" width="11.28515625" customWidth="1"/>
    <col min="6" max="6" width="11.7109375" style="2" customWidth="1"/>
    <col min="10" max="10" width="10.140625" style="2" bestFit="1" customWidth="1"/>
    <col min="11" max="11" width="11.140625" style="2" bestFit="1" customWidth="1"/>
    <col min="12" max="12" width="9.85546875" style="2" bestFit="1" customWidth="1"/>
    <col min="13" max="13" width="10.140625" style="2" customWidth="1"/>
    <col min="14" max="14" width="8.7109375" style="2" customWidth="1"/>
    <col min="19" max="19" width="11.5703125" customWidth="1"/>
  </cols>
  <sheetData>
    <row r="1" spans="1:19" x14ac:dyDescent="0.25">
      <c r="E1">
        <v>2.4</v>
      </c>
    </row>
    <row r="2" spans="1:19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  <c r="G2">
        <v>1000</v>
      </c>
    </row>
    <row r="3" spans="1:19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G3">
        <f>G2*F3</f>
        <v>-12.700151903777446</v>
      </c>
      <c r="I3" t="s">
        <v>18</v>
      </c>
      <c r="J3" s="2" t="s">
        <v>13</v>
      </c>
      <c r="K3" s="2" t="s">
        <v>20</v>
      </c>
      <c r="L3" s="2" t="s">
        <v>19</v>
      </c>
      <c r="M3" s="2" t="s">
        <v>17</v>
      </c>
      <c r="N3" s="2" t="s">
        <v>16</v>
      </c>
      <c r="O3" t="s">
        <v>14</v>
      </c>
      <c r="P3" t="s">
        <v>15</v>
      </c>
      <c r="Q3" t="s">
        <v>48</v>
      </c>
      <c r="R3" s="2" t="s">
        <v>49</v>
      </c>
      <c r="S3" s="3" t="s">
        <v>50</v>
      </c>
    </row>
    <row r="4" spans="1:19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H4">
        <f>G2+G3</f>
        <v>987.2998480962226</v>
      </c>
      <c r="I4" t="s">
        <v>28</v>
      </c>
      <c r="J4" s="2">
        <f>AVERAGE('2.0'!F:F)</f>
        <v>8.8073920497381691E-3</v>
      </c>
      <c r="K4" s="2">
        <f>MAX('2.0'!F:F)</f>
        <v>7.8356304236855356E-2</v>
      </c>
      <c r="L4" s="2">
        <f>MIN('2.0'!F:F)</f>
        <v>-1.7466143526135874E-2</v>
      </c>
      <c r="M4" s="2">
        <f>SUMIF('2.0'!F:F,"&gt;0")/COUNTIF('2.0'!F:F,"&gt;0")</f>
        <v>2.2080846470323542E-2</v>
      </c>
      <c r="N4" s="2">
        <f>SUMIF('2.0'!F:F,"&lt;0")/COUNTIF('2.0'!F:F,"&lt;0")</f>
        <v>-9.4436077785667247E-3</v>
      </c>
      <c r="O4">
        <f>COUNTIF('2.0'!F:F,"&gt;0")</f>
        <v>22</v>
      </c>
      <c r="P4">
        <f>COUNTIF('2.0'!F:F,"&lt;0")</f>
        <v>16</v>
      </c>
      <c r="Q4">
        <f>O4+P4</f>
        <v>38</v>
      </c>
      <c r="R4" s="2">
        <f>O4/Q4</f>
        <v>0.57894736842105265</v>
      </c>
      <c r="S4" s="3">
        <f>M4/ABS(N4)</f>
        <v>2.3381791141769335</v>
      </c>
    </row>
    <row r="5" spans="1:19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  <c r="G5">
        <f>H4*F5</f>
        <v>98.257354496853722</v>
      </c>
      <c r="I5" t="s">
        <v>25</v>
      </c>
      <c r="J5" s="2">
        <f>AVERAGE('2.1'!F:F)</f>
        <v>8.5626546739653413E-3</v>
      </c>
      <c r="K5" s="2">
        <f>MAX('2.1'!F:F)</f>
        <v>7.8356304236855356E-2</v>
      </c>
      <c r="L5" s="2">
        <f>MIN('2.1'!F:F)</f>
        <v>-1.7466143526135874E-2</v>
      </c>
      <c r="M5" s="2">
        <f>SUMIF('2.1'!F:F,"&gt;0")/COUNTIF('2.1'!F:F,"&gt;0")</f>
        <v>2.0957171117891468E-2</v>
      </c>
      <c r="N5" s="2">
        <f>SUMIF('2.1'!F:F,"&lt;0")/COUNTIF('2.1'!F:F,"&lt;0")</f>
        <v>-8.4798054364330754E-3</v>
      </c>
      <c r="O5">
        <f>COUNTIF('2.1'!F:F,"&gt;0")</f>
        <v>22</v>
      </c>
      <c r="P5">
        <f>COUNTIF('2.1'!F:F,"&lt;0")</f>
        <v>16</v>
      </c>
      <c r="Q5">
        <f t="shared" ref="Q5:Q30" si="0">O5+P5</f>
        <v>38</v>
      </c>
      <c r="R5" s="2">
        <f t="shared" ref="R5:R30" si="1">O5/Q5</f>
        <v>0.57894736842105265</v>
      </c>
      <c r="S5" s="3">
        <f t="shared" ref="S5:S53" si="2">M5/ABS(N5)</f>
        <v>2.4714212224551746</v>
      </c>
    </row>
    <row r="6" spans="1:19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  <c r="G6">
        <f>H4+G5</f>
        <v>1085.5572025930762</v>
      </c>
      <c r="H6">
        <f>H4+G5</f>
        <v>1085.5572025930762</v>
      </c>
      <c r="I6" t="s">
        <v>26</v>
      </c>
      <c r="J6" s="2">
        <f>AVERAGE('2.2'!F:F)</f>
        <v>7.3830297512008621E-3</v>
      </c>
      <c r="K6" s="2">
        <f>MAX('2.2'!F:F)</f>
        <v>7.8356304236855356E-2</v>
      </c>
      <c r="L6" s="2">
        <f>MIN('2.2'!F:F)</f>
        <v>-1.7466143526135874E-2</v>
      </c>
      <c r="M6" s="2">
        <f>SUMIF('2.2'!F:F,"&gt;0")/COUNTIF('2.2'!F:F,"&gt;0")</f>
        <v>2.1434959334973497E-2</v>
      </c>
      <c r="N6" s="2">
        <f>SUMIF('2.2'!F:F,"&lt;0")/COUNTIF('2.2'!F:F,"&lt;0")</f>
        <v>-8.2302253418798359E-3</v>
      </c>
      <c r="O6">
        <f>COUNTIF('2.2'!F:F,"&gt;0")</f>
        <v>20</v>
      </c>
      <c r="P6">
        <f>COUNTIF('2.2'!F:F,"&lt;0")</f>
        <v>18</v>
      </c>
      <c r="Q6">
        <f t="shared" si="0"/>
        <v>38</v>
      </c>
      <c r="R6" s="2">
        <f t="shared" si="1"/>
        <v>0.52631578947368418</v>
      </c>
      <c r="S6" s="3">
        <f t="shared" si="2"/>
        <v>2.6044194957701627</v>
      </c>
    </row>
    <row r="7" spans="1:19" x14ac:dyDescent="0.25">
      <c r="A7">
        <v>6</v>
      </c>
      <c r="B7" t="s">
        <v>7</v>
      </c>
      <c r="C7" t="s">
        <v>8</v>
      </c>
      <c r="D7">
        <v>100</v>
      </c>
      <c r="E7" s="1">
        <v>395.05</v>
      </c>
      <c r="F7" s="2">
        <f t="shared" ref="F7" si="3">IF(C7="Sell to Close",(SUM(E7-E6)/E6)*10,(SUM(E6-E7)/E7)*10)</f>
        <v>-1.7466143526135874E-2</v>
      </c>
      <c r="G7">
        <f t="shared" ref="G7" si="4">G6*F7</f>
        <v>-18.96049790632123</v>
      </c>
      <c r="I7" t="s">
        <v>27</v>
      </c>
      <c r="J7" s="2">
        <f>AVERAGE('2.3'!F:F)</f>
        <v>1.0746517998516952E-2</v>
      </c>
      <c r="K7" s="2">
        <f>MAX('2.3'!F:F)</f>
        <v>9.9521289997481624E-2</v>
      </c>
      <c r="L7" s="2">
        <f>MIN('2.3'!F:F)</f>
        <v>-1.7466143526135874E-2</v>
      </c>
      <c r="M7" s="2">
        <f>SUMIF('2.3'!F:F,"&gt;0")/COUNTIF('2.3'!F:F,"&gt;0")</f>
        <v>2.3385109676099008E-2</v>
      </c>
      <c r="N7" s="2">
        <f>SUMIF('2.3'!F:F,"&lt;0")/COUNTIF('2.3'!F:F,"&lt;0")</f>
        <v>-8.6326559071088615E-3</v>
      </c>
      <c r="O7">
        <f>COUNTIF('2.3'!F:F,"&gt;0")</f>
        <v>23</v>
      </c>
      <c r="P7">
        <f>COUNTIF('2.3'!F:F,"&lt;0")</f>
        <v>15</v>
      </c>
      <c r="Q7">
        <f t="shared" si="0"/>
        <v>38</v>
      </c>
      <c r="R7" s="2">
        <f t="shared" si="1"/>
        <v>0.60526315789473684</v>
      </c>
      <c r="S7" s="3">
        <f t="shared" si="2"/>
        <v>2.7089125209822997</v>
      </c>
    </row>
    <row r="8" spans="1:19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  <c r="G8">
        <f t="shared" ref="G8" si="5">G6+G7</f>
        <v>1066.5967046867549</v>
      </c>
      <c r="H8">
        <f t="shared" ref="H8" si="6">H6+G7</f>
        <v>1066.5967046867549</v>
      </c>
      <c r="I8" t="s">
        <v>29</v>
      </c>
      <c r="J8" s="2">
        <f>AVERAGE(F:F)</f>
        <v>1.0436432958641103E-2</v>
      </c>
      <c r="K8" s="2">
        <f>MAX(F:F)</f>
        <v>9.9521289997481624E-2</v>
      </c>
      <c r="L8" s="2">
        <f>MIN(F:F)</f>
        <v>-1.9267352812057062E-2</v>
      </c>
      <c r="M8" s="2">
        <f>SUMIF(F:F,"&gt;0")/COUNTIF(F:F,"&gt;0")</f>
        <v>2.3978809612501761E-2</v>
      </c>
      <c r="N8" s="2">
        <f>SUMIF(F:F,"&lt;0")/COUNTIF(F:F,"&lt;0")</f>
        <v>-8.1843349404172976E-3</v>
      </c>
      <c r="O8">
        <f>COUNTIF(F:F,"&gt;0")</f>
        <v>22</v>
      </c>
      <c r="P8">
        <f>COUNTIF(F:F,"&lt;0")</f>
        <v>16</v>
      </c>
      <c r="Q8">
        <f t="shared" si="0"/>
        <v>38</v>
      </c>
      <c r="R8" s="2">
        <f t="shared" si="1"/>
        <v>0.57894736842105265</v>
      </c>
      <c r="S8" s="3">
        <f t="shared" si="2"/>
        <v>2.9298421664154359</v>
      </c>
    </row>
    <row r="9" spans="1:19" x14ac:dyDescent="0.25">
      <c r="A9">
        <v>8</v>
      </c>
      <c r="B9" t="s">
        <v>3</v>
      </c>
      <c r="C9" t="s">
        <v>4</v>
      </c>
      <c r="D9">
        <v>-100</v>
      </c>
      <c r="E9" s="1">
        <v>398.76</v>
      </c>
      <c r="F9" s="2">
        <f t="shared" ref="F9" si="7">IF(C9="Sell to Close",(SUM(E9-E8)/E8)*10,(SUM(E8-E9)/E9)*10)</f>
        <v>9.7898938173051793E-3</v>
      </c>
      <c r="G9">
        <f t="shared" ref="G9" si="8">G8*F9</f>
        <v>10.441868484770941</v>
      </c>
      <c r="I9" t="s">
        <v>30</v>
      </c>
      <c r="J9" s="2">
        <f>AVERAGE('2.5'!F:F)</f>
        <v>1.029912874543345E-2</v>
      </c>
      <c r="K9" s="2">
        <f>MAX('2.5'!F:F)</f>
        <v>9.9521289997481624E-2</v>
      </c>
      <c r="L9" s="2">
        <f>MIN('2.5'!F:F)</f>
        <v>-2.2264952939985719E-2</v>
      </c>
      <c r="M9" s="2">
        <f>SUMIF('2.5'!F:F,"&gt;0")/COUNTIF('2.5'!F:F,"&gt;0")</f>
        <v>2.2281324582012634E-2</v>
      </c>
      <c r="N9" s="2">
        <f>SUMIF('2.5'!F:F,"&lt;0")/COUNTIF('2.5'!F:F,"&lt;0")</f>
        <v>-1.0241778402988008E-2</v>
      </c>
      <c r="O9">
        <f>COUNTIF('2.5'!F:F,"&gt;0")</f>
        <v>24</v>
      </c>
      <c r="P9">
        <f>COUNTIF('2.5'!F:F,"&lt;0")</f>
        <v>14</v>
      </c>
      <c r="Q9">
        <f t="shared" si="0"/>
        <v>38</v>
      </c>
      <c r="R9" s="2">
        <f t="shared" si="1"/>
        <v>0.63157894736842102</v>
      </c>
      <c r="S9" s="3">
        <f t="shared" si="2"/>
        <v>2.1755327742213333</v>
      </c>
    </row>
    <row r="10" spans="1:19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  <c r="G10">
        <f t="shared" ref="G10" si="9">G8+G9</f>
        <v>1077.038573171526</v>
      </c>
      <c r="H10">
        <f t="shared" ref="H10" si="10">H8+G9</f>
        <v>1077.038573171526</v>
      </c>
      <c r="I10" t="s">
        <v>31</v>
      </c>
      <c r="J10" s="2">
        <f>AVERAGE('2.6'!F:F)</f>
        <v>9.909462631059832E-3</v>
      </c>
      <c r="K10" s="2">
        <f>MAX('2.6'!F:F)</f>
        <v>9.9521289997481624E-2</v>
      </c>
      <c r="L10" s="2">
        <f>MIN('2.6'!F:F)</f>
        <v>-2.4092152483249335E-2</v>
      </c>
      <c r="M10" s="2">
        <f>SUMIF('2.6'!F:F,"&gt;0")/COUNTIF('2.6'!F:F,"&gt;0")</f>
        <v>2.7633021958069624E-2</v>
      </c>
      <c r="N10" s="2">
        <f>SUMIF('2.6'!F:F,"&lt;0")/COUNTIF('2.6'!F:F,"&lt;0")</f>
        <v>-9.7833810656177168E-3</v>
      </c>
      <c r="O10">
        <f>COUNTIF('2.6'!F:F,"&gt;0")</f>
        <v>20</v>
      </c>
      <c r="P10">
        <f>COUNTIF('2.6'!F:F,"&lt;0")</f>
        <v>18</v>
      </c>
      <c r="Q10">
        <f t="shared" si="0"/>
        <v>38</v>
      </c>
      <c r="R10" s="2">
        <f t="shared" si="1"/>
        <v>0.52631578947368418</v>
      </c>
      <c r="S10" s="3">
        <f t="shared" si="2"/>
        <v>2.8244859085763201</v>
      </c>
    </row>
    <row r="11" spans="1:19" x14ac:dyDescent="0.25">
      <c r="A11">
        <v>10</v>
      </c>
      <c r="B11" t="s">
        <v>7</v>
      </c>
      <c r="C11" t="s">
        <v>8</v>
      </c>
      <c r="D11">
        <v>100</v>
      </c>
      <c r="E11" s="1">
        <v>397.48</v>
      </c>
      <c r="F11" s="2">
        <f t="shared" ref="F11" si="11">IF(C11="Sell to Close",(SUM(E11-E10)/E10)*10,(SUM(E10-E11)/E11)*10)</f>
        <v>1.9120458891013152E-2</v>
      </c>
      <c r="G11">
        <f t="shared" ref="G11" si="12">G10*F11</f>
        <v>20.593471762361624</v>
      </c>
      <c r="I11" t="s">
        <v>32</v>
      </c>
      <c r="J11" s="2">
        <f>AVERAGE('2.7'!F:F)</f>
        <v>9.3562811737554173E-3</v>
      </c>
      <c r="K11" s="2">
        <f>MAX('2.7'!F:F)</f>
        <v>9.9521289997481624E-2</v>
      </c>
      <c r="L11" s="2">
        <f>MIN('2.7'!F:F)</f>
        <v>-2.4092152483249335E-2</v>
      </c>
      <c r="M11" s="2">
        <f>SUMIF('2.7'!F:F,"&gt;0")/COUNTIF('2.7'!F:F,"&gt;0")</f>
        <v>2.8647760130321186E-2</v>
      </c>
      <c r="N11" s="2">
        <f>SUMIF('2.7'!F:F,"&lt;0")/COUNTIF('2.7'!F:F,"&lt;0")</f>
        <v>-9.9351977828103528E-3</v>
      </c>
      <c r="O11">
        <f>COUNTIF('2.7'!F:F,"&gt;0")</f>
        <v>19</v>
      </c>
      <c r="P11">
        <f>COUNTIF('2.7'!F:F,"&lt;0")</f>
        <v>19</v>
      </c>
      <c r="Q11">
        <f t="shared" si="0"/>
        <v>38</v>
      </c>
      <c r="R11" s="2">
        <f t="shared" si="1"/>
        <v>0.5</v>
      </c>
      <c r="S11" s="3">
        <f t="shared" si="2"/>
        <v>2.8834614827584883</v>
      </c>
    </row>
    <row r="12" spans="1:19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  <c r="G12">
        <f t="shared" ref="G12" si="13">G10+G11</f>
        <v>1097.6320449338875</v>
      </c>
      <c r="H12">
        <f t="shared" ref="H12" si="14">H10+G11</f>
        <v>1097.6320449338875</v>
      </c>
      <c r="I12" t="s">
        <v>33</v>
      </c>
      <c r="J12" s="2">
        <f>AVERAGE('2.8'!F:F)</f>
        <v>8.6847164497887101E-3</v>
      </c>
      <c r="K12" s="2">
        <f>MAX('2.8'!F:F)</f>
        <v>9.9521289997481624E-2</v>
      </c>
      <c r="L12" s="2">
        <f>MIN('2.8'!F:F)</f>
        <v>-2.4092152483249335E-2</v>
      </c>
      <c r="M12" s="2">
        <f>SUMIF('2.8'!F:F,"&gt;0")/COUNTIF('2.8'!F:F,"&gt;0")</f>
        <v>3.0435384533682788E-2</v>
      </c>
      <c r="N12" s="2">
        <f>SUMIF('2.8'!F:F,"&lt;0")/COUNTIF('2.8'!F:F,"&lt;0")</f>
        <v>-1.0890884825715968E-2</v>
      </c>
      <c r="O12">
        <f>COUNTIF('2.8'!F:F,"&gt;0")</f>
        <v>18</v>
      </c>
      <c r="P12">
        <f>COUNTIF('2.8'!F:F,"&lt;0")</f>
        <v>20</v>
      </c>
      <c r="Q12">
        <f t="shared" si="0"/>
        <v>38</v>
      </c>
      <c r="R12" s="2">
        <f t="shared" si="1"/>
        <v>0.47368421052631576</v>
      </c>
      <c r="S12" s="3">
        <f t="shared" si="2"/>
        <v>2.7945740883989161</v>
      </c>
    </row>
    <row r="13" spans="1:19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15">IF(C13="Sell to Close",(SUM(E13-E12)/E12)*10,(SUM(E12-E13)/E13)*10)</f>
        <v>-2.0120218304378896E-3</v>
      </c>
      <c r="G13">
        <f t="shared" ref="G13" si="16">G12*F13</f>
        <v>-2.2084596361951641</v>
      </c>
      <c r="I13" t="s">
        <v>34</v>
      </c>
      <c r="J13" s="2">
        <f>AVERAGE('2.9'!F:F)</f>
        <v>1.068996870105013E-2</v>
      </c>
      <c r="K13" s="2">
        <f>MAX('2.9'!F:F)</f>
        <v>9.5197320371723626E-2</v>
      </c>
      <c r="L13" s="2">
        <f>MIN('2.9'!F:F)</f>
        <v>-2.4092152483249335E-2</v>
      </c>
      <c r="M13" s="2">
        <f>SUMIF('2.9'!F:F,"&gt;0")/COUNTIF('2.9'!F:F,"&gt;0")</f>
        <v>3.1283375063523286E-2</v>
      </c>
      <c r="N13" s="2">
        <f>SUMIF('2.9'!F:F,"&lt;0")/COUNTIF('2.9'!F:F,"&lt;0")</f>
        <v>-1.2191593923920037E-2</v>
      </c>
      <c r="O13">
        <f>COUNTIF('2.9'!F:F,"&gt;0")</f>
        <v>20</v>
      </c>
      <c r="P13">
        <f>COUNTIF('2.9'!F:F,"&lt;0")</f>
        <v>18</v>
      </c>
      <c r="Q13">
        <f t="shared" si="0"/>
        <v>38</v>
      </c>
      <c r="R13" s="2">
        <f t="shared" si="1"/>
        <v>0.52631578947368418</v>
      </c>
      <c r="S13" s="3">
        <f t="shared" si="2"/>
        <v>2.5659790884393692</v>
      </c>
    </row>
    <row r="14" spans="1:19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  <c r="G14">
        <f t="shared" ref="G14" si="17">G12+G13</f>
        <v>1095.4235852976924</v>
      </c>
      <c r="H14">
        <f t="shared" ref="H14" si="18">H12+G13</f>
        <v>1095.4235852976924</v>
      </c>
      <c r="I14" t="s">
        <v>35</v>
      </c>
      <c r="J14" s="2">
        <f>AVERAGE('3.0'!F:F)</f>
        <v>9.9122741708261297E-3</v>
      </c>
      <c r="K14" s="2">
        <f>MAX('3.0'!F:F)</f>
        <v>9.5197320371723626E-2</v>
      </c>
      <c r="L14" s="2">
        <f>MIN('3.0'!F:F)</f>
        <v>-2.4092152483249335E-2</v>
      </c>
      <c r="M14" s="2">
        <f>SUMIF('3.0'!F:F,"&gt;0")/COUNTIF('3.0'!F:F,"&gt;0")</f>
        <v>2.984328360220722E-2</v>
      </c>
      <c r="N14" s="2">
        <f>SUMIF('3.0'!F:F,"&lt;0")/COUNTIF('3.0'!F:F,"&lt;0")</f>
        <v>-1.2233291864041757E-2</v>
      </c>
      <c r="O14">
        <f>COUNTIF('3.0'!F:F,"&gt;0")</f>
        <v>20</v>
      </c>
      <c r="P14">
        <f>COUNTIF('3.0'!F:F,"&lt;0")</f>
        <v>18</v>
      </c>
      <c r="Q14">
        <f t="shared" si="0"/>
        <v>38</v>
      </c>
      <c r="R14" s="2">
        <f t="shared" si="1"/>
        <v>0.52631578947368418</v>
      </c>
      <c r="S14" s="3">
        <f t="shared" si="2"/>
        <v>2.4395137411809693</v>
      </c>
    </row>
    <row r="15" spans="1:19" x14ac:dyDescent="0.25">
      <c r="A15">
        <v>14</v>
      </c>
      <c r="B15" t="s">
        <v>3</v>
      </c>
      <c r="C15" t="s">
        <v>4</v>
      </c>
      <c r="D15">
        <v>-100</v>
      </c>
      <c r="E15" s="1">
        <v>398.04</v>
      </c>
      <c r="F15" s="2">
        <f t="shared" ref="F15" si="19">IF(C15="Sell to Close",(SUM(E15-E14)/E14)*10,(SUM(E14-E15)/E15)*10)</f>
        <v>-5.7749767745489582E-3</v>
      </c>
      <c r="G15">
        <f t="shared" ref="G15" si="20">G14*F15</f>
        <v>-6.3260457633873228</v>
      </c>
      <c r="I15" t="s">
        <v>36</v>
      </c>
      <c r="J15" s="2">
        <f>AVERAGE('3.1'!F:F)</f>
        <v>1.1548953848302896E-2</v>
      </c>
      <c r="K15" s="2">
        <f>MAX('3.1'!F:F)</f>
        <v>9.5197320371723626E-2</v>
      </c>
      <c r="L15" s="2">
        <f>MIN('3.1'!F:F)</f>
        <v>-2.4092152483249335E-2</v>
      </c>
      <c r="M15" s="2">
        <f>SUMIF('3.1'!F:F,"&gt;0")/COUNTIF('3.1'!F:F,"&gt;0")</f>
        <v>3.1132634326817839E-2</v>
      </c>
      <c r="N15" s="2">
        <f>SUMIF('3.1'!F:F,"&lt;0")/COUNTIF('3.1'!F:F,"&lt;0")</f>
        <v>-1.264265144868615E-2</v>
      </c>
      <c r="O15">
        <f>COUNTIF('3.1'!F:F,"&gt;0")</f>
        <v>21</v>
      </c>
      <c r="P15">
        <f>COUNTIF('3.1'!F:F,"&lt;0")</f>
        <v>17</v>
      </c>
      <c r="Q15">
        <f t="shared" si="0"/>
        <v>38</v>
      </c>
      <c r="R15" s="2">
        <f t="shared" si="1"/>
        <v>0.55263157894736847</v>
      </c>
      <c r="S15" s="3">
        <f t="shared" si="2"/>
        <v>2.4625083158527801</v>
      </c>
    </row>
    <row r="16" spans="1:19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  <c r="G16">
        <f t="shared" ref="G16" si="21">G14+G15</f>
        <v>1089.097539534305</v>
      </c>
      <c r="H16">
        <f t="shared" ref="H16" si="22">H14+G15</f>
        <v>1089.097539534305</v>
      </c>
      <c r="I16" t="s">
        <v>37</v>
      </c>
      <c r="J16" s="2">
        <f>AVERAGE('3.2'!F:F)</f>
        <v>1.0912579526169084E-2</v>
      </c>
      <c r="K16" s="2">
        <f>MAX('3.2'!F:F)</f>
        <v>9.5197320371723626E-2</v>
      </c>
      <c r="L16" s="2">
        <f>MIN('3.2'!F:F)</f>
        <v>-2.4092152483249335E-2</v>
      </c>
      <c r="M16" s="2">
        <f>SUMIF('3.2'!F:F,"&gt;0")/COUNTIF('3.2'!F:F,"&gt;0")</f>
        <v>3.1605518204772406E-2</v>
      </c>
      <c r="N16" s="2">
        <f>SUMIF('3.2'!F:F,"&lt;0")/COUNTIF('3.2'!F:F,"&lt;0")</f>
        <v>-1.2079574561167946E-2</v>
      </c>
      <c r="O16">
        <f>COUNTIF('3.2'!F:F,"&gt;0")</f>
        <v>20</v>
      </c>
      <c r="P16">
        <f>COUNTIF('3.2'!F:F,"&lt;0")</f>
        <v>18</v>
      </c>
      <c r="Q16">
        <f t="shared" si="0"/>
        <v>38</v>
      </c>
      <c r="R16" s="2">
        <f t="shared" si="1"/>
        <v>0.52631578947368418</v>
      </c>
      <c r="S16" s="3">
        <f t="shared" si="2"/>
        <v>2.6164429918230945</v>
      </c>
    </row>
    <row r="17" spans="1:19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23">IF(C17="Sell to Close",(SUM(E17-E16)/E16)*10,(SUM(E16-E17)/E17)*10)</f>
        <v>1.4426362278858879E-2</v>
      </c>
      <c r="G17">
        <f t="shared" ref="G17" si="24">G16*F17</f>
        <v>15.711715662335715</v>
      </c>
      <c r="I17" t="s">
        <v>38</v>
      </c>
      <c r="J17" s="2">
        <f>AVERAGE('3.3'!F:F)</f>
        <v>1.2497703486216172E-2</v>
      </c>
      <c r="K17" s="2">
        <f>MAX('3.3'!F:F)</f>
        <v>9.5197320371723626E-2</v>
      </c>
      <c r="L17" s="2">
        <f>MIN('3.3'!F:F)</f>
        <v>-2.4092152483249335E-2</v>
      </c>
      <c r="M17" s="2">
        <f>SUMIF('3.3'!F:F,"&gt;0")/COUNTIF('3.3'!F:F,"&gt;0")</f>
        <v>3.2408720005628749E-2</v>
      </c>
      <c r="N17" s="2">
        <f>SUMIF('3.3'!F:F,"&lt;0")/COUNTIF('3.3'!F:F,"&lt;0")</f>
        <v>-1.2098258096587614E-2</v>
      </c>
      <c r="O17">
        <f>COUNTIF('3.3'!F:F,"&gt;0")</f>
        <v>21</v>
      </c>
      <c r="P17">
        <f>COUNTIF('3.3'!F:F,"&lt;0")</f>
        <v>17</v>
      </c>
      <c r="Q17">
        <f t="shared" si="0"/>
        <v>38</v>
      </c>
      <c r="R17" s="2">
        <f t="shared" si="1"/>
        <v>0.55263157894736847</v>
      </c>
      <c r="S17" s="3">
        <f t="shared" si="2"/>
        <v>2.6787922481807378</v>
      </c>
    </row>
    <row r="18" spans="1:19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  <c r="G18">
        <f t="shared" ref="G18" si="25">G16+G17</f>
        <v>1104.8092551966408</v>
      </c>
      <c r="H18">
        <f t="shared" ref="H18" si="26">H16+G17</f>
        <v>1104.8092551966408</v>
      </c>
      <c r="I18" t="s">
        <v>39</v>
      </c>
      <c r="J18" s="2">
        <f>AVERAGE('3.4'!F:F)</f>
        <v>1.2949299624190801E-2</v>
      </c>
      <c r="K18" s="2">
        <f>MAX('3.4'!F:F)</f>
        <v>9.5197320371723626E-2</v>
      </c>
      <c r="L18" s="2">
        <f>MIN('3.4'!F:F)</f>
        <v>-2.4092152483249335E-2</v>
      </c>
      <c r="M18" s="2">
        <f>SUMIF('3.4'!F:F,"&gt;0")/COUNTIF('3.4'!F:F,"&gt;0")</f>
        <v>3.0280566704341549E-2</v>
      </c>
      <c r="N18" s="2">
        <f>SUMIF('3.4'!F:F,"&lt;0")/COUNTIF('3.4'!F:F,"&lt;0")</f>
        <v>-1.3625309898707022E-2</v>
      </c>
      <c r="O18">
        <f>COUNTIF('3.4'!F:F,"&gt;0")</f>
        <v>23</v>
      </c>
      <c r="P18">
        <f>COUNTIF('3.4'!F:F,"&lt;0")</f>
        <v>15</v>
      </c>
      <c r="Q18">
        <f t="shared" si="0"/>
        <v>38</v>
      </c>
      <c r="R18" s="2">
        <f t="shared" si="1"/>
        <v>0.60526315789473684</v>
      </c>
      <c r="S18" s="3">
        <f t="shared" si="2"/>
        <v>2.2223763664425005</v>
      </c>
    </row>
    <row r="19" spans="1:19" x14ac:dyDescent="0.25">
      <c r="A19">
        <v>18</v>
      </c>
      <c r="B19" t="s">
        <v>3</v>
      </c>
      <c r="C19" t="s">
        <v>4</v>
      </c>
      <c r="D19">
        <v>-100</v>
      </c>
      <c r="E19" s="1">
        <v>393.35</v>
      </c>
      <c r="F19" s="2">
        <f t="shared" ref="F19" si="27">IF(C19="Sell to Close",(SUM(E19-E18)/E18)*10,(SUM(E18-E19)/E19)*10)</f>
        <v>-3.3038528006504894E-3</v>
      </c>
      <c r="G19">
        <f t="shared" ref="G19" si="28">G18*F19</f>
        <v>-3.6501271519660032</v>
      </c>
      <c r="I19" t="s">
        <v>40</v>
      </c>
      <c r="J19" s="2">
        <f>AVERAGE('3.5'!F:F)</f>
        <v>1.3195872539452791E-2</v>
      </c>
      <c r="K19" s="2">
        <f>MAX('3.5'!F:F)</f>
        <v>9.5197320371723626E-2</v>
      </c>
      <c r="L19" s="2">
        <f>MIN('3.5'!F:F)</f>
        <v>-1.9905068136580148E-2</v>
      </c>
      <c r="M19" s="2">
        <f>SUMIF('3.5'!F:F,"&gt;0")/COUNTIF('3.5'!F:F,"&gt;0")</f>
        <v>2.904338932977962E-2</v>
      </c>
      <c r="N19" s="2">
        <f>SUMIF('3.5'!F:F,"&lt;0")/COUNTIF('3.5'!F:F,"&lt;0")</f>
        <v>-1.3971299101107495E-2</v>
      </c>
      <c r="O19">
        <f>COUNTIF('3.5'!F:F,"&gt;0")</f>
        <v>24</v>
      </c>
      <c r="P19">
        <f>COUNTIF('3.5'!F:F,"&lt;0")</f>
        <v>14</v>
      </c>
      <c r="Q19">
        <f t="shared" si="0"/>
        <v>38</v>
      </c>
      <c r="R19" s="2">
        <f t="shared" si="1"/>
        <v>0.63157894736842102</v>
      </c>
      <c r="S19" s="3">
        <f t="shared" si="2"/>
        <v>2.0787894611373234</v>
      </c>
    </row>
    <row r="20" spans="1:19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  <c r="G20">
        <f t="shared" ref="G20" si="29">G18+G19</f>
        <v>1101.1591280446748</v>
      </c>
      <c r="H20">
        <f t="shared" ref="H20" si="30">H18+G19</f>
        <v>1101.1591280446748</v>
      </c>
      <c r="I20" t="s">
        <v>41</v>
      </c>
      <c r="J20" s="2">
        <f>AVERAGE('3.6'!F:F)</f>
        <v>1.4184636857150551E-2</v>
      </c>
      <c r="K20" s="2">
        <f>MAX('3.6'!F:F)</f>
        <v>9.5197320371723626E-2</v>
      </c>
      <c r="L20" s="2">
        <f>MIN('3.6'!F:F)</f>
        <v>-1.8721853969539268E-2</v>
      </c>
      <c r="M20" s="2">
        <f>SUMIF('3.6'!F:F,"&gt;0")/COUNTIF('3.6'!F:F,"&gt;0")</f>
        <v>2.7055745596824589E-2</v>
      </c>
      <c r="N20" s="2">
        <f>SUMIF('3.6'!F:F,"&lt;0")/COUNTIF('3.6'!F:F,"&lt;0")</f>
        <v>-1.3702765412143205E-2</v>
      </c>
      <c r="O20">
        <f>COUNTIF('3.6'!F:F,"&gt;0")</f>
        <v>26</v>
      </c>
      <c r="P20">
        <f>COUNTIF('3.6'!F:F,"&lt;0")</f>
        <v>12</v>
      </c>
      <c r="Q20">
        <f t="shared" si="0"/>
        <v>38</v>
      </c>
      <c r="R20" s="2">
        <f t="shared" si="1"/>
        <v>0.68421052631578949</v>
      </c>
      <c r="S20" s="3">
        <f t="shared" si="2"/>
        <v>1.9744733842446249</v>
      </c>
    </row>
    <row r="21" spans="1:19" x14ac:dyDescent="0.25">
      <c r="A21">
        <v>20</v>
      </c>
      <c r="B21" t="s">
        <v>3</v>
      </c>
      <c r="C21" t="s">
        <v>4</v>
      </c>
      <c r="D21">
        <v>-100</v>
      </c>
      <c r="E21" s="1">
        <v>400.75</v>
      </c>
      <c r="F21" s="2">
        <f t="shared" ref="F21" si="31">IF(C21="Sell to Close",(SUM(E21-E20)/E20)*10,(SUM(E20-E21)/E21)*10)</f>
        <v>4.9908916227838721E-4</v>
      </c>
      <c r="G21">
        <f t="shared" ref="G21" si="32">G20*F21</f>
        <v>0.54957658675101606</v>
      </c>
      <c r="I21" t="s">
        <v>42</v>
      </c>
      <c r="J21" s="2">
        <f>AVERAGE('3.7'!F:F)</f>
        <v>1.3778642671408154E-2</v>
      </c>
      <c r="K21" s="2">
        <f>MAX('3.7'!F:F)</f>
        <v>9.5197320371723626E-2</v>
      </c>
      <c r="L21" s="2">
        <f>MIN('3.7'!F:F)</f>
        <v>-2.4878122329999725E-2</v>
      </c>
      <c r="M21" s="2">
        <f>SUMIF('3.7'!F:F,"&gt;0")/COUNTIF('3.7'!F:F,"&gt;0")</f>
        <v>2.5638578344780952E-2</v>
      </c>
      <c r="N21" s="2">
        <f>SUMIF('3.7'!F:F,"&lt;0")/COUNTIF('3.7'!F:F,"&lt;0")</f>
        <v>-1.5332108526870529E-2</v>
      </c>
      <c r="O21">
        <f>COUNTIF('3.7'!F:F,"&gt;0")</f>
        <v>27</v>
      </c>
      <c r="P21">
        <f>COUNTIF('3.7'!F:F,"&lt;0")</f>
        <v>11</v>
      </c>
      <c r="Q21">
        <f t="shared" si="0"/>
        <v>38</v>
      </c>
      <c r="R21" s="2">
        <f t="shared" si="1"/>
        <v>0.71052631578947367</v>
      </c>
      <c r="S21" s="3">
        <f t="shared" si="2"/>
        <v>1.6722147707112598</v>
      </c>
    </row>
    <row r="22" spans="1:19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  <c r="G22">
        <f t="shared" ref="G22" si="33">G20+G21</f>
        <v>1101.7087046314259</v>
      </c>
      <c r="H22">
        <f t="shared" ref="H22" si="34">H20+G21</f>
        <v>1101.7087046314259</v>
      </c>
      <c r="I22" t="s">
        <v>43</v>
      </c>
      <c r="J22" s="2">
        <f>AVERAGE('3.8'!F:F)</f>
        <v>1.2882265218057572E-2</v>
      </c>
      <c r="K22" s="2">
        <f>MAX('3.8'!F:F)</f>
        <v>9.2909658575888746E-2</v>
      </c>
      <c r="L22" s="2">
        <f>MIN('3.8'!F:F)</f>
        <v>-2.9652711464039978E-2</v>
      </c>
      <c r="M22" s="2">
        <f>SUMIF('3.8'!F:F,"&gt;0")/COUNTIF('3.8'!F:F,"&gt;0")</f>
        <v>2.4693332507113742E-2</v>
      </c>
      <c r="N22" s="2">
        <f>SUMIF('3.8'!F:F,"&lt;0")/COUNTIF('3.8'!F:F,"&lt;0")</f>
        <v>-1.6108536309625748E-2</v>
      </c>
      <c r="O22">
        <f>COUNTIF('3.8'!F:F,"&gt;0")</f>
        <v>27</v>
      </c>
      <c r="P22">
        <f>COUNTIF('3.8'!F:F,"&lt;0")</f>
        <v>11</v>
      </c>
      <c r="Q22">
        <f t="shared" si="0"/>
        <v>38</v>
      </c>
      <c r="R22" s="2">
        <f t="shared" si="1"/>
        <v>0.71052631578947367</v>
      </c>
      <c r="S22" s="3">
        <f t="shared" si="2"/>
        <v>1.5329345902369851</v>
      </c>
    </row>
    <row r="23" spans="1:19" x14ac:dyDescent="0.25">
      <c r="A23">
        <v>22</v>
      </c>
      <c r="B23" t="s">
        <v>3</v>
      </c>
      <c r="C23" t="s">
        <v>4</v>
      </c>
      <c r="D23">
        <v>-100</v>
      </c>
      <c r="E23" s="1">
        <v>406.84</v>
      </c>
      <c r="F23" s="2">
        <f t="shared" ref="F23" si="35">IF(C23="Sell to Close",(SUM(E23-E22)/E22)*10,(SUM(E22-E23)/E23)*10)</f>
        <v>3.255079897415647E-2</v>
      </c>
      <c r="G23">
        <f t="shared" ref="G23" si="36">G22*F23</f>
        <v>35.861498572535872</v>
      </c>
      <c r="I23" t="s">
        <v>44</v>
      </c>
      <c r="J23" s="2">
        <f>AVERAGE('3.9'!F:F)</f>
        <v>1.8079754504519201E-2</v>
      </c>
      <c r="K23" s="2">
        <f>MAX('3.9'!F:F)</f>
        <v>0.14997962925239322</v>
      </c>
      <c r="L23" s="2">
        <f>MIN('3.9'!F:F)</f>
        <v>-2.452653670130793E-2</v>
      </c>
      <c r="M23" s="2">
        <f>SUMIF('3.9'!F:F,"&gt;0")/COUNTIF('3.9'!F:F,"&gt;0")</f>
        <v>3.0345810231342394E-2</v>
      </c>
      <c r="N23" s="2">
        <f>SUMIF('3.9'!F:F,"&lt;0")/COUNTIF('3.9'!F:F,"&lt;0")</f>
        <v>-1.2027836824955916E-2</v>
      </c>
      <c r="O23">
        <f>COUNTIF('3.9'!F:F,"&gt;0")</f>
        <v>27</v>
      </c>
      <c r="P23">
        <f>COUNTIF('3.9'!F:F,"&lt;0")</f>
        <v>11</v>
      </c>
      <c r="Q23">
        <f t="shared" si="0"/>
        <v>38</v>
      </c>
      <c r="R23" s="2">
        <f t="shared" si="1"/>
        <v>0.71052631578947367</v>
      </c>
      <c r="S23" s="3">
        <f t="shared" si="2"/>
        <v>2.5229649082351608</v>
      </c>
    </row>
    <row r="24" spans="1:19" x14ac:dyDescent="0.25">
      <c r="A24">
        <v>23</v>
      </c>
      <c r="B24" t="s">
        <v>5</v>
      </c>
      <c r="C24" t="s">
        <v>6</v>
      </c>
      <c r="D24">
        <v>-100</v>
      </c>
      <c r="E24" s="1">
        <v>402.94</v>
      </c>
      <c r="G24">
        <f t="shared" ref="G24" si="37">G22+G23</f>
        <v>1137.5702032039617</v>
      </c>
      <c r="H24">
        <f t="shared" ref="H24" si="38">H22+G23</f>
        <v>1137.5702032039617</v>
      </c>
      <c r="I24" t="s">
        <v>46</v>
      </c>
      <c r="J24" s="4">
        <v>2.1828356071079018E-2</v>
      </c>
      <c r="K24" s="4">
        <v>0.15148716053944258</v>
      </c>
      <c r="L24" s="4">
        <v>-2.452653670130793E-2</v>
      </c>
      <c r="M24" s="4">
        <v>3.5982612475458586E-2</v>
      </c>
      <c r="N24" s="4">
        <v>-1.2913909648761738E-2</v>
      </c>
      <c r="O24" s="5">
        <v>27</v>
      </c>
      <c r="P24" s="5">
        <v>11</v>
      </c>
      <c r="Q24" s="5">
        <f t="shared" si="0"/>
        <v>38</v>
      </c>
      <c r="R24" s="4">
        <f t="shared" si="1"/>
        <v>0.71052631578947367</v>
      </c>
      <c r="S24" s="6">
        <f t="shared" si="2"/>
        <v>2.7863453790625532</v>
      </c>
    </row>
    <row r="25" spans="1:19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39">IF(C25="Sell to Close",(SUM(E25-E24)/E24)*10,(SUM(E24-E25)/E25)*10)</f>
        <v>2.0641118102011493E-2</v>
      </c>
      <c r="G25">
        <f t="shared" ref="G25" si="40">G24*F25</f>
        <v>23.480720913662186</v>
      </c>
      <c r="I25" t="s">
        <v>47</v>
      </c>
      <c r="J25" s="2">
        <v>1.9625245058840345E-2</v>
      </c>
      <c r="K25" s="2">
        <v>0.15148716053944258</v>
      </c>
      <c r="L25" s="2">
        <v>-2.9652711464039978E-2</v>
      </c>
      <c r="M25" s="2">
        <v>3.4249050326638435E-2</v>
      </c>
      <c r="N25" s="2">
        <v>-1.626954968939133E-2</v>
      </c>
      <c r="O25">
        <v>27</v>
      </c>
      <c r="P25">
        <v>11</v>
      </c>
      <c r="Q25">
        <f t="shared" si="0"/>
        <v>38</v>
      </c>
      <c r="R25" s="2">
        <f t="shared" si="1"/>
        <v>0.71052631578947367</v>
      </c>
      <c r="S25" s="3">
        <f t="shared" si="2"/>
        <v>2.1051013076883596</v>
      </c>
    </row>
    <row r="26" spans="1:19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  <c r="G26">
        <f t="shared" ref="G26" si="41">G24+G25</f>
        <v>1161.0509241176239</v>
      </c>
      <c r="H26">
        <f t="shared" ref="H26" si="42">H24+G25</f>
        <v>1161.0509241176239</v>
      </c>
      <c r="I26" t="s">
        <v>21</v>
      </c>
      <c r="J26" s="2">
        <f>AVERAGE('AAPL 4.0'!F:F)</f>
        <v>2.4407227875849258E-2</v>
      </c>
      <c r="K26" s="2">
        <f>MAX('AAPL 4.0'!F:F)</f>
        <v>0.16494435612082542</v>
      </c>
      <c r="L26" s="2">
        <f>MIN('AAPL 4.0'!F:F)</f>
        <v>-6.9939211713185276E-2</v>
      </c>
      <c r="M26" s="2">
        <f>SUMIF('AAPL 4.0'!F:F,"&gt;0")/COUNTIF('AAPL 4.0'!F:F,"&gt;0")</f>
        <v>6.266901876743762E-2</v>
      </c>
      <c r="N26" s="2">
        <f>SUMIF('AAPL 4.0'!F:F,"&lt;0")/COUNTIF('AAPL 4.0'!F:F,"&lt;0")</f>
        <v>-2.2857337343171635E-2</v>
      </c>
      <c r="O26">
        <f>COUNTIF('AAPL 4.0'!F:F,"&gt;0")</f>
        <v>21</v>
      </c>
      <c r="P26">
        <f>COUNTIF('AAPL 4.0'!F:F,"&lt;0")</f>
        <v>17</v>
      </c>
      <c r="Q26">
        <f t="shared" si="0"/>
        <v>38</v>
      </c>
      <c r="R26" s="2">
        <f t="shared" si="1"/>
        <v>0.55263157894736847</v>
      </c>
      <c r="S26" s="3">
        <f t="shared" si="2"/>
        <v>2.7417462422043339</v>
      </c>
    </row>
    <row r="27" spans="1:19" x14ac:dyDescent="0.25">
      <c r="A27">
        <v>26</v>
      </c>
      <c r="B27" t="s">
        <v>7</v>
      </c>
      <c r="C27" t="s">
        <v>8</v>
      </c>
      <c r="D27">
        <v>100</v>
      </c>
      <c r="E27" s="1">
        <v>398.13</v>
      </c>
      <c r="F27" s="2">
        <f t="shared" ref="F27" si="43">IF(C27="Sell to Close",(SUM(E27-E26)/E26)*10,(SUM(E26-E27)/E27)*10)</f>
        <v>3.2652651144097519E-3</v>
      </c>
      <c r="G27">
        <f t="shared" ref="G27" si="44">G26*F27</f>
        <v>3.7911390785744814</v>
      </c>
      <c r="I27" t="s">
        <v>23</v>
      </c>
      <c r="J27" s="2">
        <f>AVERAGE('AAPL 3.5'!F:F)</f>
        <v>1.9333229454723599E-2</v>
      </c>
      <c r="K27" s="2">
        <f>MAX('AAPL 3.5'!F:F)</f>
        <v>0.14381270903010071</v>
      </c>
      <c r="L27" s="2">
        <f>MIN('AAPL 3.5'!F:F)</f>
        <v>-6.9939211713185276E-2</v>
      </c>
      <c r="M27" s="2">
        <f>SUMIF('AAPL 3.5'!F:F,"&gt;0")/COUNTIF('AAPL 3.5'!F:F,"&gt;0")</f>
        <v>5.6921771624721583E-2</v>
      </c>
      <c r="N27" s="2">
        <f>SUMIF('AAPL 3.5'!F:F,"&lt;0")/COUNTIF('AAPL 3.5'!F:F,"&lt;0")</f>
        <v>-1.8255312715274384E-2</v>
      </c>
      <c r="O27">
        <f>COUNTIF('AAPL 3.5'!F:F,"&gt;0")</f>
        <v>19</v>
      </c>
      <c r="P27">
        <f>COUNTIF('AAPL 3.5'!F:F,"&lt;0")</f>
        <v>19</v>
      </c>
      <c r="Q27">
        <f t="shared" si="0"/>
        <v>38</v>
      </c>
      <c r="R27" s="2">
        <f t="shared" si="1"/>
        <v>0.5</v>
      </c>
      <c r="S27" s="3">
        <f t="shared" si="2"/>
        <v>3.1180934839365761</v>
      </c>
    </row>
    <row r="28" spans="1:19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  <c r="G28">
        <f t="shared" ref="G28" si="45">G26+G27</f>
        <v>1164.8420631961985</v>
      </c>
      <c r="H28">
        <f t="shared" ref="H28" si="46">H26+G27</f>
        <v>1164.8420631961985</v>
      </c>
      <c r="I28" t="s">
        <v>22</v>
      </c>
      <c r="J28" s="2">
        <f>AVERAGE('AAPL 2.4'!F:F)</f>
        <v>1.701607285901436E-2</v>
      </c>
      <c r="K28" s="2">
        <f>MAX('AAPL 2.4'!F:F)</f>
        <v>9.9381334737395743E-2</v>
      </c>
      <c r="L28" s="2">
        <f>MIN('AAPL 2.4'!F:F)</f>
        <v>-4.7560809892649616E-2</v>
      </c>
      <c r="M28" s="2">
        <f>SUMIF('AAPL 2.4'!F:F,"&gt;0")/COUNTIF('AAPL 2.4'!F:F,"&gt;0")</f>
        <v>3.2195734264793156E-2</v>
      </c>
      <c r="N28" s="2">
        <f>SUMIF('AAPL 2.4'!F:F,"&lt;0")/COUNTIF('AAPL 2.4'!F:F,"&lt;0")</f>
        <v>-1.5873193520173027E-2</v>
      </c>
      <c r="O28">
        <f>COUNTIF('AAPL 2.4'!F:F,"&gt;0")</f>
        <v>26</v>
      </c>
      <c r="P28">
        <f>COUNTIF('AAPL 2.4'!F:F,"&lt;0")</f>
        <v>12</v>
      </c>
      <c r="Q28">
        <f t="shared" si="0"/>
        <v>38</v>
      </c>
      <c r="R28" s="2">
        <f t="shared" si="1"/>
        <v>0.68421052631578949</v>
      </c>
      <c r="S28" s="3">
        <f t="shared" si="2"/>
        <v>2.0283085583172684</v>
      </c>
    </row>
    <row r="29" spans="1:19" x14ac:dyDescent="0.25">
      <c r="A29">
        <v>28</v>
      </c>
      <c r="B29" t="s">
        <v>7</v>
      </c>
      <c r="C29" t="s">
        <v>8</v>
      </c>
      <c r="D29">
        <v>100</v>
      </c>
      <c r="E29" s="1">
        <v>398.93</v>
      </c>
      <c r="F29" s="2">
        <f t="shared" ref="F29" si="47">IF(C29="Sell to Close",(SUM(E29-E28)/E28)*10,(SUM(E28-E29)/E29)*10)</f>
        <v>-8.0214573985409252E-3</v>
      </c>
      <c r="G29">
        <f t="shared" ref="G29" si="48">G28*F29</f>
        <v>-9.3437309859568227</v>
      </c>
      <c r="I29" t="s">
        <v>24</v>
      </c>
      <c r="J29" s="2">
        <f>AVERAGE('TSLA 3.5'!F:F)</f>
        <v>3.9178085665120682E-2</v>
      </c>
      <c r="K29" s="2">
        <f>MAX('TSLA 3.5'!F:F)</f>
        <v>0.28069294501631953</v>
      </c>
      <c r="L29" s="2">
        <f>MIN('TSLA 3.5'!F:F)</f>
        <v>-0.12034950816068569</v>
      </c>
      <c r="M29" s="2">
        <f>SUMIF('TSLA 3.5'!F:F,"&gt;0")/COUNTIF('TSLA 3.5'!F:F,"&gt;0")</f>
        <v>9.5475108646779494E-2</v>
      </c>
      <c r="N29" s="2">
        <f>SUMIF('TSLA 3.5'!F:F,"&lt;0")/COUNTIF('TSLA 3.5'!F:F,"&lt;0")</f>
        <v>-4.7144016240089494E-2</v>
      </c>
      <c r="O29">
        <f>COUNTIF('TSLA 3.5'!F:F,"&gt;0")</f>
        <v>23</v>
      </c>
      <c r="P29">
        <f>COUNTIF('TSLA 3.5'!F:F,"&lt;0")</f>
        <v>15</v>
      </c>
      <c r="Q29">
        <f t="shared" si="0"/>
        <v>38</v>
      </c>
      <c r="R29" s="2">
        <f t="shared" si="1"/>
        <v>0.60526315789473684</v>
      </c>
      <c r="S29" s="3">
        <f t="shared" si="2"/>
        <v>2.0251797844408315</v>
      </c>
    </row>
    <row r="30" spans="1:19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  <c r="G30">
        <f t="shared" ref="G30" si="49">G28+G29</f>
        <v>1155.4983322102416</v>
      </c>
      <c r="H30">
        <f t="shared" ref="H30" si="50">H28+G29</f>
        <v>1155.4983322102416</v>
      </c>
      <c r="I30" t="s">
        <v>45</v>
      </c>
      <c r="J30" s="2">
        <f>AVERAGE('TSLA 4.0'!F:F)</f>
        <v>3.8184836347571458E-2</v>
      </c>
      <c r="K30" s="2">
        <f>MAX('TSLA 4.0'!F:F)</f>
        <v>0.27265879989957353</v>
      </c>
      <c r="L30" s="2">
        <f>MIN('TSLA 4.0'!F:F)</f>
        <v>-0.12034950816068569</v>
      </c>
      <c r="M30" s="2">
        <f>SUMIF('TSLA 4.0'!F:F,"&gt;0")/COUNTIF('TSLA 4.0'!F:F,"&gt;0")</f>
        <v>9.5896128820961754E-2</v>
      </c>
      <c r="N30" s="2">
        <f>SUMIF('TSLA 4.0'!F:F,"&lt;0")/COUNTIF('TSLA 4.0'!F:F,"&lt;0")</f>
        <v>-5.0305812111626998E-2</v>
      </c>
      <c r="O30">
        <f>COUNTIF('TSLA 4.0'!F:F,"&gt;0")</f>
        <v>23</v>
      </c>
      <c r="P30">
        <f>COUNTIF('TSLA 4.0'!F:F,"&lt;0")</f>
        <v>15</v>
      </c>
      <c r="Q30">
        <f t="shared" si="0"/>
        <v>38</v>
      </c>
      <c r="R30" s="2">
        <f t="shared" si="1"/>
        <v>0.60526315789473684</v>
      </c>
      <c r="S30" s="3">
        <f t="shared" si="2"/>
        <v>1.9062634076589657</v>
      </c>
    </row>
    <row r="31" spans="1:19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51">IF(C31="Sell to Close",(SUM(E31-E30)/E30)*10,(SUM(E30-E31)/E31)*10)</f>
        <v>2.8517110266160044E-2</v>
      </c>
      <c r="G31">
        <f t="shared" ref="G31" si="52">G30*F31</f>
        <v>32.951473352003489</v>
      </c>
      <c r="J31" s="2">
        <v>2.0773583932409814E-2</v>
      </c>
      <c r="K31" s="2">
        <v>0.1036282687682312</v>
      </c>
      <c r="L31" s="2">
        <v>-3.6657267367341879E-2</v>
      </c>
      <c r="M31" s="2">
        <v>3.2131007580103427E-2</v>
      </c>
      <c r="N31" s="2">
        <v>-1.6138042922594426E-2</v>
      </c>
      <c r="O31">
        <v>26</v>
      </c>
      <c r="P31">
        <v>8</v>
      </c>
      <c r="Q31">
        <v>34</v>
      </c>
      <c r="R31" s="2">
        <v>0.76470588235294112</v>
      </c>
      <c r="S31" s="3">
        <v>1.9910101698340197</v>
      </c>
    </row>
    <row r="32" spans="1:19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  <c r="G32">
        <f t="shared" ref="G32" si="53">G30+G31</f>
        <v>1188.449805562245</v>
      </c>
      <c r="H32">
        <f t="shared" ref="H32" si="54">H30+G31</f>
        <v>1188.449805562245</v>
      </c>
      <c r="J32" s="2">
        <v>2.0352414467444877E-2</v>
      </c>
      <c r="K32" s="2">
        <v>0.1036282687682312</v>
      </c>
      <c r="L32" s="2">
        <v>-2.924501680305755E-2</v>
      </c>
      <c r="M32" s="2">
        <v>3.2314780079113134E-2</v>
      </c>
      <c r="N32" s="2">
        <v>-1.4485926260587804E-2</v>
      </c>
      <c r="O32">
        <v>25</v>
      </c>
      <c r="P32">
        <v>8</v>
      </c>
      <c r="Q32">
        <v>33</v>
      </c>
      <c r="R32">
        <v>0.75757575757575757</v>
      </c>
      <c r="S32" s="3">
        <v>2.2307707148166771</v>
      </c>
    </row>
    <row r="33" spans="1:19" x14ac:dyDescent="0.25">
      <c r="A33">
        <v>32</v>
      </c>
      <c r="B33" t="s">
        <v>7</v>
      </c>
      <c r="C33" t="s">
        <v>8</v>
      </c>
      <c r="D33">
        <v>100</v>
      </c>
      <c r="E33" s="1">
        <v>387.02</v>
      </c>
      <c r="F33" s="2">
        <f t="shared" ref="F33" si="55">IF(C33="Sell to Close",(SUM(E33-E32)/E32)*10,(SUM(E32-E33)/E33)*10)</f>
        <v>-2.0670766368659009E-3</v>
      </c>
      <c r="G33">
        <f t="shared" ref="G33" si="56">G32*F33</f>
        <v>-2.4566168271655395</v>
      </c>
      <c r="S33" s="3" t="e">
        <f t="shared" si="2"/>
        <v>#DIV/0!</v>
      </c>
    </row>
    <row r="34" spans="1:19" x14ac:dyDescent="0.25">
      <c r="A34">
        <v>33</v>
      </c>
      <c r="B34" t="s">
        <v>1</v>
      </c>
      <c r="C34" t="s">
        <v>2</v>
      </c>
      <c r="D34">
        <v>100</v>
      </c>
      <c r="E34" s="1">
        <v>391.74</v>
      </c>
      <c r="G34">
        <f t="shared" ref="G34" si="57">G32+G33</f>
        <v>1185.9931887350795</v>
      </c>
      <c r="H34">
        <f t="shared" ref="H34" si="58">H32+G33</f>
        <v>1185.9931887350795</v>
      </c>
      <c r="S34" s="3" t="e">
        <f t="shared" si="2"/>
        <v>#DIV/0!</v>
      </c>
    </row>
    <row r="35" spans="1:19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59">IF(C35="Sell to Close",(SUM(E35-E34)/E34)*10,(SUM(E34-E35)/E35)*10)</f>
        <v>1.3018839025884282E-2</v>
      </c>
      <c r="G35">
        <f t="shared" ref="G35" si="60">G34*F35</f>
        <v>15.440254409937195</v>
      </c>
      <c r="S35" s="3" t="e">
        <f t="shared" si="2"/>
        <v>#DIV/0!</v>
      </c>
    </row>
    <row r="36" spans="1:19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  <c r="G36">
        <f t="shared" ref="G36" si="61">G34+G35</f>
        <v>1201.4334431450166</v>
      </c>
      <c r="H36">
        <f t="shared" ref="H36" si="62">H34+G35</f>
        <v>1201.4334431450166</v>
      </c>
      <c r="S36" s="3" t="e">
        <f t="shared" si="2"/>
        <v>#DIV/0!</v>
      </c>
    </row>
    <row r="37" spans="1:19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63">IF(C37="Sell to Close",(SUM(E37-E36)/E36)*10,(SUM(E36-E37)/E37)*10)</f>
        <v>-7.7901843676969965E-3</v>
      </c>
      <c r="G37">
        <f t="shared" ref="G37" si="64">G36*F37</f>
        <v>-9.3593880276166868</v>
      </c>
      <c r="S37" s="3" t="e">
        <f t="shared" si="2"/>
        <v>#DIV/0!</v>
      </c>
    </row>
    <row r="38" spans="1:19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  <c r="G38">
        <f t="shared" ref="G38" si="65">G36+G37</f>
        <v>1192.0740551173999</v>
      </c>
      <c r="H38">
        <f t="shared" ref="H38" si="66">H36+G37</f>
        <v>1192.0740551173999</v>
      </c>
      <c r="S38" s="3" t="e">
        <f t="shared" si="2"/>
        <v>#DIV/0!</v>
      </c>
    </row>
    <row r="39" spans="1:19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67">IF(C39="Sell to Close",(SUM(E39-E38)/E38)*10,(SUM(E38-E39)/E39)*10)</f>
        <v>5.3935226604637246E-2</v>
      </c>
      <c r="G39">
        <f t="shared" ref="G39" si="68">G38*F39</f>
        <v>64.294784292265788</v>
      </c>
      <c r="S39" s="3" t="e">
        <f t="shared" si="2"/>
        <v>#DIV/0!</v>
      </c>
    </row>
    <row r="40" spans="1:19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  <c r="G40">
        <f t="shared" ref="G40" si="69">G38+G39</f>
        <v>1256.3688394096657</v>
      </c>
      <c r="H40">
        <f t="shared" ref="H40" si="70">H38+G39</f>
        <v>1256.3688394096657</v>
      </c>
      <c r="S40" s="3" t="e">
        <f t="shared" si="2"/>
        <v>#DIV/0!</v>
      </c>
    </row>
    <row r="41" spans="1:19" x14ac:dyDescent="0.25">
      <c r="A41">
        <v>40</v>
      </c>
      <c r="B41" t="s">
        <v>7</v>
      </c>
      <c r="C41" t="s">
        <v>8</v>
      </c>
      <c r="D41">
        <v>100</v>
      </c>
      <c r="E41" s="1">
        <v>390.51</v>
      </c>
      <c r="F41" s="2">
        <f t="shared" ref="F41" si="71">IF(C41="Sell to Close",(SUM(E41-E40)/E40)*10,(SUM(E40-E41)/E41)*10)</f>
        <v>-1.2035543263936146E-2</v>
      </c>
      <c r="G41">
        <f t="shared" ref="G41" si="72">G40*F41</f>
        <v>-15.121081522176276</v>
      </c>
      <c r="S41" s="3" t="e">
        <f t="shared" si="2"/>
        <v>#DIV/0!</v>
      </c>
    </row>
    <row r="42" spans="1:19" x14ac:dyDescent="0.25">
      <c r="A42">
        <v>41</v>
      </c>
      <c r="B42" t="s">
        <v>1</v>
      </c>
      <c r="C42" t="s">
        <v>2</v>
      </c>
      <c r="D42">
        <v>100</v>
      </c>
      <c r="E42" s="1">
        <v>392.42</v>
      </c>
      <c r="G42">
        <f t="shared" ref="G42" si="73">G40+G41</f>
        <v>1241.2477578874893</v>
      </c>
      <c r="H42">
        <f t="shared" ref="H42" si="74">H40+G41</f>
        <v>1241.2477578874893</v>
      </c>
      <c r="S42" s="3" t="e">
        <f t="shared" si="2"/>
        <v>#DIV/0!</v>
      </c>
    </row>
    <row r="43" spans="1:19" x14ac:dyDescent="0.25">
      <c r="A43">
        <v>42</v>
      </c>
      <c r="B43" t="s">
        <v>3</v>
      </c>
      <c r="C43" t="s">
        <v>4</v>
      </c>
      <c r="D43">
        <v>-100</v>
      </c>
      <c r="E43" s="1">
        <v>392.76</v>
      </c>
      <c r="F43" s="2">
        <f t="shared" ref="F43" si="75">IF(C43="Sell to Close",(SUM(E43-E42)/E42)*10,(SUM(E42-E43)/E43)*10)</f>
        <v>8.664186330971279E-3</v>
      </c>
      <c r="G43">
        <f t="shared" ref="G43" si="76">G42*F43</f>
        <v>10.754401857237532</v>
      </c>
      <c r="S43" s="3" t="e">
        <f t="shared" si="2"/>
        <v>#DIV/0!</v>
      </c>
    </row>
    <row r="44" spans="1:19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  <c r="G44">
        <f t="shared" ref="G44" si="77">G42+G43</f>
        <v>1252.0021597447269</v>
      </c>
      <c r="H44">
        <f t="shared" ref="H44" si="78">H42+G43</f>
        <v>1252.0021597447269</v>
      </c>
      <c r="S44" s="3" t="e">
        <f t="shared" si="2"/>
        <v>#DIV/0!</v>
      </c>
    </row>
    <row r="45" spans="1:19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79">IF(C45="Sell to Close",(SUM(E45-E44)/E44)*10,(SUM(E44-E45)/E45)*10)</f>
        <v>-1.2068185246643992E-2</v>
      </c>
      <c r="G45">
        <f t="shared" ref="G45" si="80">G44*F45</f>
        <v>-15.109393992997727</v>
      </c>
      <c r="S45" s="3" t="e">
        <f t="shared" si="2"/>
        <v>#DIV/0!</v>
      </c>
    </row>
    <row r="46" spans="1:19" x14ac:dyDescent="0.25">
      <c r="A46">
        <v>45</v>
      </c>
      <c r="B46" t="s">
        <v>1</v>
      </c>
      <c r="C46" t="s">
        <v>2</v>
      </c>
      <c r="D46">
        <v>100</v>
      </c>
      <c r="E46" s="1">
        <v>398.63</v>
      </c>
      <c r="G46">
        <f t="shared" ref="G46" si="81">G44+G45</f>
        <v>1236.8927657517293</v>
      </c>
      <c r="H46">
        <f t="shared" ref="H46" si="82">H44+G45</f>
        <v>1236.8927657517293</v>
      </c>
      <c r="S46" s="3" t="e">
        <f t="shared" si="2"/>
        <v>#DIV/0!</v>
      </c>
    </row>
    <row r="47" spans="1:19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83">IF(C47="Sell to Close",(SUM(E47-E46)/E46)*10,(SUM(E46-E47)/E47)*10)</f>
        <v>1.6807565913253289E-2</v>
      </c>
      <c r="G47">
        <f t="shared" ref="G47" si="84">G46*F47</f>
        <v>20.78915668799835</v>
      </c>
      <c r="S47" s="3" t="e">
        <f t="shared" si="2"/>
        <v>#DIV/0!</v>
      </c>
    </row>
    <row r="48" spans="1:19" x14ac:dyDescent="0.25">
      <c r="A48">
        <v>47</v>
      </c>
      <c r="B48" t="s">
        <v>5</v>
      </c>
      <c r="C48" t="s">
        <v>6</v>
      </c>
      <c r="D48">
        <v>-100</v>
      </c>
      <c r="E48" s="1">
        <v>398.08</v>
      </c>
      <c r="G48">
        <f t="shared" ref="G48" si="85">G46+G47</f>
        <v>1257.6819224397277</v>
      </c>
      <c r="H48">
        <f t="shared" ref="H48" si="86">H46+G47</f>
        <v>1257.6819224397277</v>
      </c>
      <c r="S48" s="3" t="e">
        <f t="shared" si="2"/>
        <v>#DIV/0!</v>
      </c>
    </row>
    <row r="49" spans="1:19" x14ac:dyDescent="0.25">
      <c r="A49">
        <v>48</v>
      </c>
      <c r="B49" t="s">
        <v>7</v>
      </c>
      <c r="C49" t="s">
        <v>8</v>
      </c>
      <c r="D49">
        <v>100</v>
      </c>
      <c r="E49" s="1">
        <v>397.93</v>
      </c>
      <c r="F49" s="2">
        <f t="shared" ref="F49" si="87">IF(C49="Sell to Close",(SUM(E49-E48)/E48)*10,(SUM(E48-E49)/E49)*10)</f>
        <v>3.7695071997581805E-3</v>
      </c>
      <c r="G49">
        <f t="shared" ref="G49" si="88">G48*F49</f>
        <v>4.7408410616422634</v>
      </c>
      <c r="S49" s="3" t="e">
        <f t="shared" si="2"/>
        <v>#DIV/0!</v>
      </c>
    </row>
    <row r="50" spans="1:19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  <c r="G50">
        <f t="shared" ref="G50" si="89">G48+G49</f>
        <v>1262.4227635013699</v>
      </c>
      <c r="H50">
        <f t="shared" ref="H50" si="90">H48+G49</f>
        <v>1262.4227635013699</v>
      </c>
      <c r="S50" s="3" t="e">
        <f t="shared" si="2"/>
        <v>#DIV/0!</v>
      </c>
    </row>
    <row r="51" spans="1:19" x14ac:dyDescent="0.25">
      <c r="A51">
        <v>50</v>
      </c>
      <c r="B51" t="s">
        <v>3</v>
      </c>
      <c r="C51" t="s">
        <v>4</v>
      </c>
      <c r="D51">
        <v>-100</v>
      </c>
      <c r="E51" s="1">
        <v>398.56</v>
      </c>
      <c r="F51" s="2">
        <f t="shared" ref="F51" si="91">IF(C51="Sell to Close",(SUM(E51-E50)/E50)*10,(SUM(E50-E51)/E51)*10)</f>
        <v>6.5408995630981515E-2</v>
      </c>
      <c r="G51">
        <f t="shared" ref="G51" si="92">G50*F51</f>
        <v>82.573805022312712</v>
      </c>
      <c r="S51" s="3" t="e">
        <f t="shared" si="2"/>
        <v>#DIV/0!</v>
      </c>
    </row>
    <row r="52" spans="1:19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  <c r="G52">
        <f t="shared" ref="G52" si="93">G50+G51</f>
        <v>1344.9965685236825</v>
      </c>
      <c r="H52">
        <f t="shared" ref="H52" si="94">H50+G51</f>
        <v>1344.9965685236825</v>
      </c>
      <c r="S52" s="3" t="e">
        <f t="shared" si="2"/>
        <v>#DIV/0!</v>
      </c>
    </row>
    <row r="53" spans="1:19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95">IF(C53="Sell to Close",(SUM(E53-E52)/E52)*10,(SUM(E52-E53)/E53)*10)</f>
        <v>6.5254518110677839E-2</v>
      </c>
      <c r="G53">
        <f t="shared" ref="G53" si="96">G52*F53</f>
        <v>87.767102939528186</v>
      </c>
      <c r="S53" s="3" t="e">
        <f t="shared" si="2"/>
        <v>#DIV/0!</v>
      </c>
    </row>
    <row r="54" spans="1:19" x14ac:dyDescent="0.25">
      <c r="A54">
        <v>53</v>
      </c>
      <c r="B54" t="s">
        <v>1</v>
      </c>
      <c r="C54" t="s">
        <v>2</v>
      </c>
      <c r="D54">
        <v>100</v>
      </c>
      <c r="E54" s="1">
        <v>391.33</v>
      </c>
      <c r="G54">
        <f t="shared" ref="G54" si="97">G52+G53</f>
        <v>1432.7636714632108</v>
      </c>
      <c r="H54">
        <f t="shared" ref="H54" si="98">H52+G53</f>
        <v>1432.7636714632108</v>
      </c>
    </row>
    <row r="55" spans="1:19" x14ac:dyDescent="0.25">
      <c r="A55">
        <v>54</v>
      </c>
      <c r="B55" t="s">
        <v>3</v>
      </c>
      <c r="C55" t="s">
        <v>4</v>
      </c>
      <c r="D55">
        <v>-100</v>
      </c>
      <c r="E55" s="1">
        <v>391.28</v>
      </c>
      <c r="F55" s="2">
        <f t="shared" ref="F55" si="99">IF(C55="Sell to Close",(SUM(E55-E54)/E54)*10,(SUM(E54-E55)/E55)*10)</f>
        <v>-1.2776940178368991E-3</v>
      </c>
      <c r="G55">
        <f t="shared" ref="G55" si="100">G54*F55</f>
        <v>-1.8306335720025766</v>
      </c>
    </row>
    <row r="56" spans="1:19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  <c r="G56">
        <f t="shared" ref="G56" si="101">G54+G55</f>
        <v>1430.9330378912082</v>
      </c>
      <c r="H56">
        <f t="shared" ref="H56" si="102">H54+G55</f>
        <v>1430.9330378912082</v>
      </c>
    </row>
    <row r="57" spans="1:19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103">IF(C57="Sell to Close",(SUM(E57-E56)/E56)*10,(SUM(E56-E57)/E57)*10)</f>
        <v>-5.5898569504781977E-3</v>
      </c>
      <c r="G57">
        <f t="shared" ref="G57" si="104">G56*F57</f>
        <v>-7.9987109875250519</v>
      </c>
    </row>
    <row r="58" spans="1:19" x14ac:dyDescent="0.25">
      <c r="A58">
        <v>57</v>
      </c>
      <c r="B58" t="s">
        <v>5</v>
      </c>
      <c r="C58" t="s">
        <v>6</v>
      </c>
      <c r="D58">
        <v>-100</v>
      </c>
      <c r="E58" s="1">
        <v>398.47</v>
      </c>
      <c r="G58">
        <f t="shared" ref="G58" si="105">G56+G57</f>
        <v>1422.9343269036831</v>
      </c>
      <c r="H58">
        <f t="shared" ref="H58" si="106">H56+G57</f>
        <v>1422.9343269036831</v>
      </c>
    </row>
    <row r="59" spans="1:19" x14ac:dyDescent="0.25">
      <c r="A59">
        <v>58</v>
      </c>
      <c r="B59" t="s">
        <v>7</v>
      </c>
      <c r="C59" t="s">
        <v>8</v>
      </c>
      <c r="D59">
        <v>100</v>
      </c>
      <c r="E59" s="1">
        <v>397.88</v>
      </c>
      <c r="F59" s="2">
        <f t="shared" ref="F59" si="107">IF(C59="Sell to Close",(SUM(E59-E58)/E58)*10,(SUM(E58-E59)/E59)*10)</f>
        <v>1.4828591535137022E-2</v>
      </c>
      <c r="G59">
        <f t="shared" ref="G59" si="108">G58*F59</f>
        <v>21.100111914979852</v>
      </c>
    </row>
    <row r="60" spans="1:19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  <c r="G60">
        <f t="shared" ref="G60" si="109">G58+G59</f>
        <v>1444.0344388186629</v>
      </c>
      <c r="H60">
        <f t="shared" ref="H60" si="110">H58+G59</f>
        <v>1444.0344388186629</v>
      </c>
    </row>
    <row r="61" spans="1:19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111">IF(C61="Sell to Close",(SUM(E61-E60)/E60)*10,(SUM(E60-E61)/E61)*10)</f>
        <v>-1.3362579734260464E-2</v>
      </c>
      <c r="G61">
        <f t="shared" ref="G61" si="112">G60*F61</f>
        <v>-19.296025327732448</v>
      </c>
    </row>
    <row r="62" spans="1:19" x14ac:dyDescent="0.25">
      <c r="A62">
        <v>61</v>
      </c>
      <c r="B62" t="s">
        <v>1</v>
      </c>
      <c r="C62" t="s">
        <v>2</v>
      </c>
      <c r="D62">
        <v>100</v>
      </c>
      <c r="E62" s="1">
        <v>395.6</v>
      </c>
      <c r="G62">
        <f t="shared" ref="G62" si="113">G60+G61</f>
        <v>1424.7384134909305</v>
      </c>
      <c r="H62">
        <f t="shared" ref="H62" si="114">H60+G61</f>
        <v>1424.7384134909305</v>
      </c>
    </row>
    <row r="63" spans="1:19" x14ac:dyDescent="0.25">
      <c r="A63">
        <v>62</v>
      </c>
      <c r="B63" t="s">
        <v>3</v>
      </c>
      <c r="C63" t="s">
        <v>4</v>
      </c>
      <c r="D63">
        <v>-100</v>
      </c>
      <c r="E63" s="1">
        <v>395.54</v>
      </c>
      <c r="F63" s="2">
        <f t="shared" ref="F63" si="115">IF(C63="Sell to Close",(SUM(E63-E62)/E62)*10,(SUM(E62-E63)/E63)*10)</f>
        <v>-1.5166835187058209E-3</v>
      </c>
      <c r="G63">
        <f t="shared" ref="G63" si="116">G62*F63</f>
        <v>-2.1608772702087733</v>
      </c>
    </row>
    <row r="64" spans="1:19" x14ac:dyDescent="0.25">
      <c r="A64">
        <v>63</v>
      </c>
      <c r="B64" t="s">
        <v>1</v>
      </c>
      <c r="C64" t="s">
        <v>2</v>
      </c>
      <c r="D64">
        <v>100</v>
      </c>
      <c r="E64" s="1">
        <v>399.42</v>
      </c>
      <c r="G64">
        <f t="shared" ref="G64" si="117">G62+G63</f>
        <v>1422.5775362207216</v>
      </c>
      <c r="H64">
        <f t="shared" ref="H64" si="118">H62+G63</f>
        <v>1422.5775362207216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119">IF(C65="Sell to Close",(SUM(E65-E64)/E64)*10,(SUM(E64-E65)/E65)*10)</f>
        <v>4.2561714485994462E-3</v>
      </c>
      <c r="G65">
        <f t="shared" ref="G65" si="120">G64*F65</f>
        <v>6.0547338930815799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  <c r="G66">
        <f t="shared" ref="G66" si="121">G64+G65</f>
        <v>1428.6322701138033</v>
      </c>
      <c r="H66">
        <f t="shared" ref="H66" si="122">H64+G65</f>
        <v>1428.6322701138033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402.98</v>
      </c>
      <c r="F67" s="2">
        <f t="shared" ref="F67" si="123">IF(C67="Sell to Close",(SUM(E67-E66)/E66)*10,(SUM(E66-E67)/E67)*10)</f>
        <v>-6.695598264103703E-3</v>
      </c>
      <c r="G67">
        <f t="shared" ref="G67" si="124">G66*F67</f>
        <v>-9.5655477478165132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  <c r="G68">
        <f t="shared" ref="G68" si="125">G66+G67</f>
        <v>1419.0667223659868</v>
      </c>
      <c r="H68">
        <f t="shared" ref="H68" si="126">H66+G67</f>
        <v>1419.0667223659868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127">IF(C69="Sell to Close",(SUM(E69-E68)/E68)*10,(SUM(E68-E69)/E69)*10)</f>
        <v>9.1254377743798295E-3</v>
      </c>
      <c r="G69">
        <f t="shared" ref="G69" si="128">G68*F69</f>
        <v>12.94960507264395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409.23</v>
      </c>
      <c r="G70">
        <f t="shared" ref="G70" si="129">G68+G69</f>
        <v>1432.0163274386307</v>
      </c>
      <c r="H70">
        <f t="shared" ref="H70" si="130">H68+G69</f>
        <v>1432.0163274386307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410.02</v>
      </c>
      <c r="F71" s="2">
        <f t="shared" ref="F71" si="131">IF(C71="Sell to Close",(SUM(E71-E70)/E70)*10,(SUM(E70-E71)/E71)*10)</f>
        <v>-1.9267352812057062E-2</v>
      </c>
      <c r="G71">
        <f t="shared" ref="G71" si="132">G70*F71</f>
        <v>-27.591163813386327</v>
      </c>
    </row>
    <row r="72" spans="1:8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  <c r="G72">
        <f t="shared" ref="G72" si="133">G70+G71</f>
        <v>1404.4251636252443</v>
      </c>
      <c r="H72">
        <f t="shared" ref="H72" si="134">H70+G71</f>
        <v>1404.4251636252443</v>
      </c>
    </row>
    <row r="73" spans="1:8" x14ac:dyDescent="0.25">
      <c r="A73">
        <v>72</v>
      </c>
      <c r="B73" t="s">
        <v>7</v>
      </c>
      <c r="C73" t="s">
        <v>8</v>
      </c>
      <c r="D73">
        <v>100</v>
      </c>
      <c r="E73" s="1">
        <v>409.01</v>
      </c>
      <c r="F73" s="2">
        <f t="shared" ref="F73" si="135">IF(C73="Sell to Close",(SUM(E73-E72)/E72)*10,(SUM(E72-E73)/E73)*10)</f>
        <v>2.2737830370895745E-2</v>
      </c>
      <c r="G73">
        <f t="shared" ref="G73" si="136">G72*F73</f>
        <v>31.933581139128307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  <c r="G74">
        <f t="shared" ref="G74" si="137">G72+G73</f>
        <v>1436.3587447643727</v>
      </c>
      <c r="H74">
        <f t="shared" ref="H74" si="138">H72+G73</f>
        <v>1436.3587447643727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406.68</v>
      </c>
      <c r="F75" s="2">
        <f t="shared" ref="F75" si="139">IF(C75="Sell to Close",(SUM(E75-E74)/E74)*10,(SUM(E74-E75)/E75)*10)</f>
        <v>1.7704337562702135E-2</v>
      </c>
      <c r="G75">
        <f t="shared" ref="G75" si="140">G74*F75</f>
        <v>25.429780078447571</v>
      </c>
    </row>
    <row r="76" spans="1:8" x14ac:dyDescent="0.25">
      <c r="B76" t="s">
        <v>5</v>
      </c>
      <c r="C76" t="s">
        <v>6</v>
      </c>
      <c r="E76" s="1">
        <v>406.52</v>
      </c>
      <c r="G76">
        <f t="shared" ref="G76" si="141">G74+G75</f>
        <v>1461.7885248428202</v>
      </c>
      <c r="H76">
        <f t="shared" ref="H76" si="142">H74+G75</f>
        <v>1461.7885248428202</v>
      </c>
    </row>
    <row r="77" spans="1:8" x14ac:dyDescent="0.25">
      <c r="B77" t="s">
        <v>7</v>
      </c>
      <c r="C77" t="s">
        <v>8</v>
      </c>
      <c r="E77" s="1">
        <v>406.37</v>
      </c>
      <c r="F77" s="2">
        <f t="shared" ref="F77" si="143">IF(C77="Sell to Close",(SUM(E77-E76)/E76)*10,(SUM(E76-E77)/E77)*10)</f>
        <v>3.6912173634859186E-3</v>
      </c>
      <c r="G77">
        <f t="shared" ref="G77" si="144">G76*F77</f>
        <v>5.3957791846442849</v>
      </c>
    </row>
    <row r="78" spans="1:8" x14ac:dyDescent="0.25">
      <c r="A78" t="s">
        <v>9</v>
      </c>
      <c r="G78">
        <f t="shared" ref="G78" si="145">G76+G77</f>
        <v>1467.1843040274643</v>
      </c>
      <c r="H78">
        <f t="shared" ref="H78" si="146">H76+G77</f>
        <v>1467.1843040274643</v>
      </c>
    </row>
    <row r="80" spans="1:8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AVERAGE('2.6'!F:F)</f>
        <v>9.909462631059832E-3</v>
      </c>
      <c r="J4" s="2">
        <f>MAX('2.6'!F:F)</f>
        <v>9.9521289997481624E-2</v>
      </c>
      <c r="K4" s="2">
        <f>MIN('2.6'!F:F)</f>
        <v>-2.4092152483249335E-2</v>
      </c>
      <c r="L4" s="2">
        <f>SUMIF('2.6'!F:F,"&gt;0")/COUNTIF('2.6'!F:F,"&gt;0")</f>
        <v>2.7633021958069624E-2</v>
      </c>
      <c r="M4" s="2">
        <f>SUMIF('2.6'!F:F,"&lt;0")/COUNTIF('2.6'!F:F,"&lt;0")</f>
        <v>-9.7833810656177168E-3</v>
      </c>
      <c r="N4">
        <f>COUNTIF('2.6'!F:F,"&gt;0")</f>
        <v>20</v>
      </c>
      <c r="O4">
        <f>COUNTIF('2.6'!F:F,"&lt;0")</f>
        <v>18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398.76</v>
      </c>
      <c r="F9" s="2">
        <f t="shared" ref="F9" si="1">IF(C9="Sell to Close",(SUM(E9-E8)/E8)*10,(SUM(E8-E9)/E9)*10)</f>
        <v>9.7898938173051793E-3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397.55</v>
      </c>
      <c r="F11" s="2">
        <f t="shared" ref="F11" si="2">IF(C11="Sell to Close",(SUM(E11-E10)/E10)*10,(SUM(E10-E11)/E11)*10)</f>
        <v>1.7356307382719097E-2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397.96</v>
      </c>
      <c r="F15" s="2">
        <f t="shared" ref="F15" si="4">IF(C15="Sell to Close",(SUM(E15-E14)/E14)*10,(SUM(E14-E15)/E15)*10)</f>
        <v>-7.7836643483064818E-3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395.68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1.4426362278858879E-2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400.66</v>
      </c>
      <c r="F21" s="2">
        <f t="shared" ref="F21" si="7">IF(C21="Sell to Close",(SUM(E21-E20)/E20)*10,(SUM(E20-E21)/E21)*10)</f>
        <v>-1.7468120679757738E-3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406.81</v>
      </c>
      <c r="F23" s="2">
        <f t="shared" ref="F23" si="8">IF(C23="Sell to Close",(SUM(E23-E22)/E22)*10,(SUM(E22-E23)/E23)*10)</f>
        <v>3.1811008088380853E-2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390.67</v>
      </c>
      <c r="F35" s="2">
        <f t="shared" ref="F35" si="14">IF(C35="Sell to Close",(SUM(E35-E34)/E34)*10,(SUM(E34-E35)/E35)*10)</f>
        <v>1.5360589846650694E-3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385.1</v>
      </c>
      <c r="F37" s="2">
        <f t="shared" ref="F37" si="15">IF(C37="Sell to Close",(SUM(E37-E36)/E36)*10,(SUM(E36-E37)/E37)*10)</f>
        <v>-7.7901843676969965E-3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390.45</v>
      </c>
      <c r="F41" s="2">
        <f t="shared" ref="F41" si="17">IF(C41="Sell to Close",(SUM(E41-E40)/E40)*10,(SUM(E40-E41)/E41)*10)</f>
        <v>-1.0500704315532544E-2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391.3</v>
      </c>
      <c r="F43" s="2">
        <f t="shared" ref="F43" si="18">IF(C43="Sell to Close",(SUM(E43-E42)/E42)*10,(SUM(E42-E43)/E43)*10)</f>
        <v>-1.4290818149339107E-2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397.26</v>
      </c>
      <c r="F45" s="2">
        <f t="shared" ref="F45" si="19">IF(C45="Sell to Close",(SUM(E45-E44)/E44)*10,(SUM(E44-E45)/E45)*10)</f>
        <v>-1.2068185246643992E-2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398.75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399.3</v>
      </c>
      <c r="F47" s="2">
        <f t="shared" ref="F47" si="20">IF(C47="Sell to Close",(SUM(E47-E46)/E46)*10,(SUM(E46-E47)/E47)*10)</f>
        <v>1.3793103448276146E-2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398.05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397.95</v>
      </c>
      <c r="F49" s="2">
        <f t="shared" ref="F49" si="21">IF(C49="Sell to Close",(SUM(E49-E48)/E48)*10,(SUM(E48-E49)/E49)*10)</f>
        <v>2.5128785023249838E-3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398.56</v>
      </c>
      <c r="F51" s="2">
        <f t="shared" ref="F51" si="22">IF(C51="Sell to Close",(SUM(E51-E50)/E50)*10,(SUM(E50-E51)/E51)*10)</f>
        <v>6.5408995630981515E-2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393.57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-5.5898569504781977E-3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396.63</v>
      </c>
      <c r="F61" s="2">
        <f t="shared" ref="F61" si="27">IF(C61="Sell to Close",(SUM(E61-E60)/E60)*10,(SUM(E60-E61)/E61)*10)</f>
        <v>-1.3362579734260464E-2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399.27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8.0146266937158612E-3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403.25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402.98</v>
      </c>
      <c r="F67" s="2">
        <f t="shared" ref="F67" si="30">IF(C67="Sell to Close",(SUM(E67-E66)/E66)*10,(SUM(E66-E67)/E67)*10)</f>
        <v>-6.695598264103703E-3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410.57</v>
      </c>
      <c r="F71" s="2">
        <f t="shared" ref="F71" si="32">IF(C71="Sell to Close",(SUM(E71-E70)/E70)*10,(SUM(E70-E71)/E71)*10)</f>
        <v>3.2744422451921287E-2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409.07</v>
      </c>
      <c r="F73" s="2">
        <f t="shared" ref="F73" si="33">IF(C73="Sell to Close",(SUM(E73-E72)/E72)*10,(SUM(E72-E73)/E73)*10)</f>
        <v>2.1267753685188465E-2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406.73</v>
      </c>
      <c r="F75" s="2">
        <f t="shared" ref="F75" si="34">IF(C75="Sell to Close",(SUM(E75-E74)/E74)*10,(SUM(E74-E75)/E75)*10)</f>
        <v>1.6472844393085315E-2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2.8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AVERAGE('2.8'!F:F)</f>
        <v>8.6847164497887101E-3</v>
      </c>
      <c r="J4" s="2">
        <f>MAX('2.8'!F:F)</f>
        <v>9.9521289997481624E-2</v>
      </c>
      <c r="K4" s="2">
        <f>MIN('2.8'!F:F)</f>
        <v>-2.4092152483249335E-2</v>
      </c>
      <c r="L4" s="2">
        <f>SUMIF('2.8'!F:F,"&gt;0")/COUNTIF('2.8'!F:F,"&gt;0")</f>
        <v>3.0435384533682788E-2</v>
      </c>
      <c r="M4" s="2">
        <f>SUMIF('2.8'!F:F,"&lt;0")/COUNTIF('2.8'!F:F,"&lt;0")</f>
        <v>-1.0890884825715968E-2</v>
      </c>
      <c r="N4">
        <f>COUNTIF('2.8'!F:F,"&gt;0")</f>
        <v>18</v>
      </c>
      <c r="O4">
        <f>COUNTIF('2.8'!F:F,"&lt;0")</f>
        <v>20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396.9</v>
      </c>
      <c r="F5" s="2">
        <f>IF(C5="Sell to Close",(SUM(E5-E4)/E4)*10,(SUM(E4-E5)/E5)*10)</f>
        <v>9.9521289997481624E-2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397.55</v>
      </c>
      <c r="F11" s="2">
        <f t="shared" ref="F11" si="2">IF(C11="Sell to Close",(SUM(E11-E10)/E10)*10,(SUM(E10-E11)/E11)*10)</f>
        <v>1.7356307382719097E-2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397.61</v>
      </c>
      <c r="F13" s="2">
        <f t="shared" ref="F13" si="3">IF(C13="Sell to Close",(SUM(E13-E12)/E12)*10,(SUM(E12-E13)/E13)*10)</f>
        <v>-2.0120218304378896E-3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397.96</v>
      </c>
      <c r="F15" s="2">
        <f t="shared" ref="F15" si="4">IF(C15="Sell to Close",(SUM(E15-E14)/E14)*10,(SUM(E14-E15)/E15)*10)</f>
        <v>-7.7836643483064818E-3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-1.4932550428995262E-2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400.66</v>
      </c>
      <c r="F21" s="2">
        <f t="shared" ref="F21" si="7">IF(C21="Sell to Close",(SUM(E21-E20)/E20)*10,(SUM(E20-E21)/E21)*10)</f>
        <v>-1.7468120679757738E-3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390.56</v>
      </c>
      <c r="F35" s="2">
        <f t="shared" ref="F35" si="14">IF(C35="Sell to Close",(SUM(E35-E34)/E34)*10,(SUM(E34-E35)/E35)*10)</f>
        <v>-1.2800491538878002E-3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390.5</v>
      </c>
      <c r="F41" s="2">
        <f t="shared" ref="F41" si="17">IF(C41="Sell to Close",(SUM(E41-E40)/E40)*10,(SUM(E40-E41)/E41)*10)</f>
        <v>-1.1779769526247874E-2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391.3</v>
      </c>
      <c r="F43" s="2">
        <f t="shared" ref="F43" si="18">IF(C43="Sell to Close",(SUM(E43-E42)/E42)*10,(SUM(E42-E43)/E43)*10)</f>
        <v>-1.4290818149339107E-2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399.26</v>
      </c>
      <c r="F47" s="2">
        <f t="shared" ref="F47" si="20">IF(C47="Sell to Close",(SUM(E47-E46)/E46)*10,(SUM(E46-E47)/E47)*10)</f>
        <v>-1.1008256192144052E-2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</v>
      </c>
      <c r="F49" s="2">
        <f t="shared" ref="F49" si="21">IF(C49="Sell to Close",(SUM(E49-E48)/E48)*10,(SUM(E48-E49)/E49)*10)</f>
        <v>7.2864321608045336E-3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399.27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8.0146266937158612E-3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405.83</v>
      </c>
      <c r="F67" s="2">
        <f t="shared" ref="F67" si="30">IF(C67="Sell to Close",(SUM(E67-E66)/E66)*10,(SUM(E66-E67)/E67)*10)</f>
        <v>9.1254377743798295E-3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410.57</v>
      </c>
      <c r="F69" s="2">
        <f t="shared" ref="F69" si="31">IF(C69="Sell to Close",(SUM(E69-E68)/E68)*10,(SUM(E68-E69)/E69)*10)</f>
        <v>3.2744422451921287E-2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407.92</v>
      </c>
      <c r="F71" s="2">
        <f t="shared" ref="F71" si="32">IF(C71="Sell to Close",(SUM(E71-E70)/E70)*10,(SUM(E70-E71)/E71)*10)</f>
        <v>4.9519513630123108E-2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406.73</v>
      </c>
      <c r="F73" s="2">
        <f t="shared" ref="F73" si="33">IF(C73="Sell to Close",(SUM(E73-E72)/E72)*10,(SUM(E72-E73)/E73)*10)</f>
        <v>1.6472844393085315E-2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406.37</v>
      </c>
      <c r="F75" s="2">
        <f t="shared" ref="F75" si="34">IF(C75="Sell to Close",(SUM(E75-E74)/E74)*10,(SUM(E74-E75)/E75)*10)</f>
        <v>3.6912173634859186E-3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AVERAGE('3.0'!F:F)</f>
        <v>9.9122741708261297E-3</v>
      </c>
      <c r="J4" s="2">
        <f>MAX('3.0'!F:F)</f>
        <v>9.5197320371723626E-2</v>
      </c>
      <c r="K4" s="2">
        <f>MIN('3.0'!F:F)</f>
        <v>-2.4092152483249335E-2</v>
      </c>
      <c r="L4" s="2">
        <f>SUMIF('3.0'!F:F,"&gt;0")/COUNTIF('3.0'!F:F,"&gt;0")</f>
        <v>2.984328360220722E-2</v>
      </c>
      <c r="M4" s="2">
        <f>SUMIF('3.0'!F:F,"&lt;0")/COUNTIF('3.0'!F:F,"&lt;0")</f>
        <v>-1.2233291864041757E-2</v>
      </c>
      <c r="N4">
        <f>COUNTIF('3.0'!F:F,"&gt;0")</f>
        <v>20</v>
      </c>
      <c r="O4">
        <f>COUNTIF('3.0'!F:F,"&lt;0")</f>
        <v>18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395.24</v>
      </c>
      <c r="F7" s="2">
        <f t="shared" ref="F7" si="0">IF(C7="Sell to Close",(SUM(E7-E6)/E6)*10,(SUM(E6-E7)/E7)*10)</f>
        <v>-2.2264952939985719E-2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395.11</v>
      </c>
      <c r="F17" s="2">
        <f t="shared" ref="F17" si="5">IF(C17="Sell to Close",(SUM(E17-E16)/E16)*10,(SUM(E16-E17)/E17)*10)</f>
        <v>-1.4932550428995262E-2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402.83</v>
      </c>
      <c r="F21" s="2">
        <f t="shared" ref="F21" si="7">IF(C21="Sell to Close",(SUM(E21-E20)/E20)*10,(SUM(E20-E21)/E21)*10)</f>
        <v>5.2404362039277466E-2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399.11</v>
      </c>
      <c r="F29" s="2">
        <f t="shared" ref="F29" si="11">IF(C29="Sell to Close",(SUM(E29-E28)/E28)*10,(SUM(E28-E29)/E29)*10)</f>
        <v>-1.2527874520808798E-2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390.56</v>
      </c>
      <c r="F35" s="2">
        <f t="shared" ref="F35" si="14">IF(C35="Sell to Close",(SUM(E35-E34)/E34)*10,(SUM(E34-E35)/E35)*10)</f>
        <v>-1.2800491538878002E-3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391.3</v>
      </c>
      <c r="F43" s="2">
        <f t="shared" ref="F43" si="18">IF(C43="Sell to Close",(SUM(E43-E42)/E42)*10,(SUM(E42-E43)/E43)*10)</f>
        <v>-1.4290818149339107E-2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399.23</v>
      </c>
      <c r="F47" s="2">
        <f t="shared" ref="F47" si="20">IF(C47="Sell to Close",(SUM(E47-E46)/E46)*10,(SUM(E46-E47)/E47)*10)</f>
        <v>-1.1758819114335014E-2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</v>
      </c>
      <c r="F49" s="2">
        <f t="shared" ref="F49" si="21">IF(C49="Sell to Close",(SUM(E49-E48)/E48)*10,(SUM(E48-E49)/E49)*10)</f>
        <v>7.2864321608045336E-3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391.28</v>
      </c>
      <c r="F55" s="2">
        <f t="shared" ref="F55" si="24">IF(C55="Sell to Close",(SUM(E55-E54)/E54)*10,(SUM(E54-E55)/E55)*10)</f>
        <v>1.2778572888982663E-3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399.27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8.0146266937158612E-3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405.83</v>
      </c>
      <c r="F67" s="2">
        <f t="shared" ref="F67" si="30">IF(C67="Sell to Close",(SUM(E67-E66)/E66)*10,(SUM(E66-E67)/E67)*10)</f>
        <v>9.1254377743798295E-3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410.57</v>
      </c>
      <c r="F69" s="2">
        <f t="shared" ref="F69" si="31">IF(C69="Sell to Close",(SUM(E69-E68)/E68)*10,(SUM(E68-E69)/E69)*10)</f>
        <v>3.2744422451921287E-2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407.92</v>
      </c>
      <c r="F71" s="2">
        <f t="shared" ref="F71" si="32">IF(C71="Sell to Close",(SUM(E71-E70)/E70)*10,(SUM(E70-E71)/E71)*10)</f>
        <v>4.9519513630123108E-2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407.24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33">IF(C73="Sell to Close",(SUM(E73-E72)/E72)*10,(SUM(E72-E73)/E73)*10)</f>
        <v>8.3558613910059438E-3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406.37</v>
      </c>
      <c r="F75" s="2">
        <f t="shared" ref="F75" si="34">IF(C75="Sell to Close",(SUM(E75-E74)/E74)*10,(SUM(E74-E75)/E75)*10)</f>
        <v>3.6912173634859186E-3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3.2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AVERAGE('3.2'!F:F)</f>
        <v>1.0912579526169084E-2</v>
      </c>
      <c r="J4" s="2">
        <f>MAX('3.2'!F:F)</f>
        <v>9.5197320371723626E-2</v>
      </c>
      <c r="K4" s="2">
        <f>MIN('3.2'!F:F)</f>
        <v>-2.4092152483249335E-2</v>
      </c>
      <c r="L4" s="2">
        <f>SUMIF('3.2'!F:F,"&gt;0")/COUNTIF('3.2'!F:F,"&gt;0")</f>
        <v>3.1605518204772406E-2</v>
      </c>
      <c r="M4" s="2">
        <f>SUMIF('3.2'!F:F,"&lt;0")/COUNTIF('3.2'!F:F,"&lt;0")</f>
        <v>-1.2079574561167946E-2</v>
      </c>
      <c r="N4">
        <f>COUNTIF('3.2'!F:F,"&gt;0")</f>
        <v>20</v>
      </c>
      <c r="O4">
        <f>COUNTIF('3.2'!F:F,"&lt;0")</f>
        <v>18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394.71</v>
      </c>
      <c r="F7" s="2">
        <f t="shared" ref="F7" si="0">IF(C7="Sell to Close",(SUM(E7-E6)/E6)*10,(SUM(E6-E7)/E7)*10)</f>
        <v>-8.8672696410013914E-3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398.67</v>
      </c>
      <c r="F9" s="2">
        <f t="shared" ref="F9" si="1">IF(C9="Sell to Close",(SUM(E9-E8)/E8)*10,(SUM(E8-E9)/E9)*10)</f>
        <v>7.5306875517737624E-3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5">IF(C17="Sell to Close",(SUM(E17-E16)/E16)*10,(SUM(E16-E17)/E17)*10)</f>
        <v>-1.8721853969539268E-2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402.8</v>
      </c>
      <c r="F21" s="2">
        <f t="shared" ref="F21" si="7">IF(C21="Sell to Close",(SUM(E21-E20)/E20)*10,(SUM(E20-E21)/E21)*10)</f>
        <v>5.165572829585989E-2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406.69</v>
      </c>
      <c r="F23" s="2">
        <f t="shared" ref="F23" si="8">IF(C23="Sell to Close",(SUM(E23-E22)/E22)*10,(SUM(E22-E23)/E23)*10)</f>
        <v>2.8851844545275597E-2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402.11</v>
      </c>
      <c r="F25" s="2">
        <f t="shared" ref="F25" si="9">IF(C25="Sell to Close",(SUM(E25-E24)/E24)*10,(SUM(E24-E25)/E25)*10)</f>
        <v>5.6203526398249007E-2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398.34</v>
      </c>
      <c r="F27" s="2">
        <f t="shared" ref="F27" si="10">IF(C27="Sell to Close",(SUM(E27-E26)/E26)*10,(SUM(E26-E27)/E27)*10)</f>
        <v>-2.008334588542052E-3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399.19</v>
      </c>
      <c r="F29" s="2">
        <f t="shared" ref="F29" si="11">IF(C29="Sell to Close",(SUM(E29-E28)/E28)*10,(SUM(E28-E29)/E29)*10)</f>
        <v>-1.4529422079711017E-2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389.24</v>
      </c>
      <c r="F31" s="2">
        <f t="shared" ref="F31" si="12">IF(C31="Sell to Close",(SUM(E31-E30)/E30)*10,(SUM(E30-E31)/E31)*10)</f>
        <v>2.8517110266160044E-2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386.94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-5.682405207150203E-3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14">IF(C35="Sell to Close",(SUM(E35-E34)/E34)*10,(SUM(E34-E35)/E35)*10)</f>
        <v>4.1985612247509956E-2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391.08</v>
      </c>
      <c r="F43" s="2">
        <f t="shared" ref="F43" si="18">IF(C43="Sell to Close",(SUM(E43-E42)/E42)*10,(SUM(E42-E43)/E43)*10)</f>
        <v>-1.9905068136580148E-2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399.22</v>
      </c>
      <c r="F47" s="2">
        <f t="shared" ref="F47" si="20">IF(C47="Sell to Close",(SUM(E47-E46)/E46)*10,(SUM(E46-E47)/E47)*10)</f>
        <v>-1.2009006755065332E-2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5</v>
      </c>
      <c r="C54" t="s">
        <v>6</v>
      </c>
      <c r="D54">
        <v>-100</v>
      </c>
      <c r="E54" s="1">
        <v>391.33</v>
      </c>
    </row>
    <row r="55" spans="1:6" x14ac:dyDescent="0.25">
      <c r="A55">
        <v>54</v>
      </c>
      <c r="B55" t="s">
        <v>7</v>
      </c>
      <c r="C55" t="s">
        <v>8</v>
      </c>
      <c r="D55">
        <v>100</v>
      </c>
      <c r="E55" s="1">
        <v>391.34</v>
      </c>
      <c r="F55" s="2">
        <f t="shared" ref="F55" si="24">IF(C55="Sell to Close",(SUM(E55-E54)/E54)*10,(SUM(E54-E55)/E55)*10)</f>
        <v>-2.5553227372593921E-4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393.87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393.35</v>
      </c>
      <c r="F57" s="2">
        <f t="shared" ref="F57" si="25">IF(C57="Sell to Close",(SUM(E57-E56)/E56)*10,(SUM(E56-E57)/E57)*10)</f>
        <v>-1.3202325640439275E-2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398.47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397.51</v>
      </c>
      <c r="F59" s="2">
        <f t="shared" ref="F59" si="26">IF(C59="Sell to Close",(SUM(E59-E58)/E58)*10,(SUM(E58-E59)/E59)*10)</f>
        <v>-2.4092152483249335E-2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396.1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396.78</v>
      </c>
      <c r="F61" s="2">
        <f t="shared" ref="F61" si="27">IF(C61="Sell to Close",(SUM(E61-E60)/E60)*10,(SUM(E60-E61)/E61)*10)</f>
        <v>-1.7137960582689401E-2</v>
      </c>
    </row>
    <row r="62" spans="1:6" x14ac:dyDescent="0.25">
      <c r="A62">
        <v>61</v>
      </c>
      <c r="B62" t="s">
        <v>5</v>
      </c>
      <c r="C62" t="s">
        <v>6</v>
      </c>
      <c r="D62">
        <v>-100</v>
      </c>
      <c r="E62" s="1">
        <v>395.6</v>
      </c>
    </row>
    <row r="63" spans="1:6" x14ac:dyDescent="0.25">
      <c r="A63">
        <v>62</v>
      </c>
      <c r="B63" t="s">
        <v>7</v>
      </c>
      <c r="C63" t="s">
        <v>8</v>
      </c>
      <c r="D63">
        <v>100</v>
      </c>
      <c r="E63" s="1">
        <v>395.67</v>
      </c>
      <c r="F63" s="2">
        <f t="shared" ref="F63" si="28">IF(C63="Sell to Close",(SUM(E63-E62)/E62)*10,(SUM(E62-E63)/E63)*10)</f>
        <v>-1.7691510602267843E-3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399.42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399.59</v>
      </c>
      <c r="F65" s="2">
        <f t="shared" ref="F65" si="29">IF(C65="Sell to Close",(SUM(E65-E64)/E64)*10,(SUM(E64-E65)/E65)*10)</f>
        <v>4.2561714485994462E-3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403.15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403.58</v>
      </c>
      <c r="F67" s="2">
        <f t="shared" ref="F67" si="30">IF(C67="Sell to Close",(SUM(E67-E66)/E66)*10,(SUM(E66-E67)/E67)*10)</f>
        <v>1.0666005208979458E-2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405.46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405.83</v>
      </c>
      <c r="F69" s="2">
        <f t="shared" ref="F69" si="31">IF(C69="Sell to Close",(SUM(E69-E68)/E68)*10,(SUM(E68-E69)/E69)*10)</f>
        <v>9.1254377743798295E-3</v>
      </c>
    </row>
    <row r="70" spans="1:6" x14ac:dyDescent="0.25">
      <c r="A70">
        <v>69</v>
      </c>
      <c r="B70" t="s">
        <v>1</v>
      </c>
      <c r="C70" t="s">
        <v>2</v>
      </c>
      <c r="D70">
        <v>100</v>
      </c>
      <c r="E70" s="1">
        <v>409.23</v>
      </c>
    </row>
    <row r="71" spans="1:6" x14ac:dyDescent="0.25">
      <c r="A71">
        <v>70</v>
      </c>
      <c r="B71" t="s">
        <v>3</v>
      </c>
      <c r="C71" t="s">
        <v>4</v>
      </c>
      <c r="D71">
        <v>-100</v>
      </c>
      <c r="E71" s="1">
        <v>410.57</v>
      </c>
      <c r="F71" s="2">
        <f t="shared" ref="F71" si="32">IF(C71="Sell to Close",(SUM(E71-E70)/E70)*10,(SUM(E70-E71)/E71)*10)</f>
        <v>3.2744422451921287E-2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409.94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408.14</v>
      </c>
      <c r="F73" s="2">
        <f t="shared" ref="F73" si="33">IF(C73="Sell to Close",(SUM(E73-E72)/E72)*10,(SUM(E72-E73)/E73)*10)</f>
        <v>4.4102513843289344E-2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407.24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406.9</v>
      </c>
      <c r="F75" s="2">
        <f t="shared" ref="F75" si="34">IF(C75="Sell to Close",(SUM(E75-E74)/E74)*10,(SUM(E74-E75)/E75)*10)</f>
        <v>8.3558613910059438E-3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3.4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AVERAGE('3.4'!F:F)</f>
        <v>1.2949299624190801E-2</v>
      </c>
      <c r="J4" s="2">
        <f>MAX('3.4'!F:F)</f>
        <v>9.5197320371723626E-2</v>
      </c>
      <c r="K4" s="2">
        <f>MIN('3.4'!F:F)</f>
        <v>-2.4092152483249335E-2</v>
      </c>
      <c r="L4" s="2">
        <f>SUMIF('3.4'!F:F,"&gt;0")/COUNTIF('3.4'!F:F,"&gt;0")</f>
        <v>3.0280566704341549E-2</v>
      </c>
      <c r="M4" s="2">
        <f>SUMIF('3.4'!F:F,"&lt;0")/COUNTIF('3.4'!F:F,"&lt;0")</f>
        <v>-1.3625309898707022E-2</v>
      </c>
      <c r="N4">
        <f>COUNTIF('3.4'!F:F,"&gt;0")</f>
        <v>23</v>
      </c>
      <c r="O4">
        <f>COUNTIF('3.4'!F:F,"&lt;0")</f>
        <v>15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394.71</v>
      </c>
      <c r="F7" s="2">
        <f t="shared" ref="F7" si="0">IF(C7="Sell to Close",(SUM(E7-E6)/E6)*10,(SUM(E6-E7)/E7)*10)</f>
        <v>-8.8672696410013914E-3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398.64</v>
      </c>
      <c r="F9" s="2">
        <f t="shared" ref="F9" si="1">IF(C9="Sell to Close",(SUM(E9-E8)/E8)*10,(SUM(E8-E9)/E9)*10)</f>
        <v>6.7776187965956722E-3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397.81</v>
      </c>
      <c r="F13" s="2">
        <f t="shared" ref="F13" si="3">IF(C13="Sell to Close",(SUM(E13-E12)/E12)*10,(SUM(E12-E13)/E13)*10)</f>
        <v>-7.0385359845159638E-3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5">IF(C17="Sell to Close",(SUM(E17-E16)/E16)*10,(SUM(E16-E17)/E17)*10)</f>
        <v>-1.8721853969539268E-2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7">IF(C21="Sell to Close",(SUM(E21-E20)/E20)*10,(SUM(E20-E21)/E21)*10)</f>
        <v>5.0408005390162498E-2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406.65</v>
      </c>
      <c r="F23" s="2">
        <f t="shared" ref="F23" si="8">IF(C23="Sell to Close",(SUM(E23-E22)/E22)*10,(SUM(E22-E23)/E23)*10)</f>
        <v>2.7865456697573374E-2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402.21</v>
      </c>
      <c r="F25" s="2">
        <f t="shared" ref="F25" si="9">IF(C25="Sell to Close",(SUM(E25-E24)/E24)*10,(SUM(E24-E25)/E25)*10)</f>
        <v>5.3703289326471879E-2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397.25</v>
      </c>
      <c r="F27" s="2">
        <f t="shared" ref="F27" si="10">IF(C27="Sell to Close",(SUM(E27-E26)/E26)*10,(SUM(E26-E27)/E27)*10)</f>
        <v>2.5424795468848103E-2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399.19</v>
      </c>
      <c r="F29" s="2">
        <f t="shared" ref="F29" si="11">IF(C29="Sell to Close",(SUM(E29-E28)/E28)*10,(SUM(E28-E29)/E29)*10)</f>
        <v>-1.4529422079711017E-2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12">IF(C31="Sell to Close",(SUM(E31-E30)/E30)*10,(SUM(E30-E31)/E31)*10)</f>
        <v>1.9764874993583828E-2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2.040500051658135E-2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392.25</v>
      </c>
      <c r="F35" s="2">
        <f t="shared" ref="F35" si="14">IF(C35="Sell to Close",(SUM(E35-E34)/E34)*10,(SUM(E34-E35)/E35)*10)</f>
        <v>4.1985612247509956E-2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393.32</v>
      </c>
      <c r="F39" s="2">
        <f t="shared" ref="F39" si="16">IF(C39="Sell to Close",(SUM(E39-E38)/E38)*10,(SUM(E38-E39)/E39)*10)</f>
        <v>5.3935226604637246E-2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390.74</v>
      </c>
      <c r="F41" s="2">
        <f t="shared" ref="F41" si="17">IF(C41="Sell to Close",(SUM(E41-E40)/E40)*10,(SUM(E40-E41)/E41)*10)</f>
        <v>-1.7914725904693368E-2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391.08</v>
      </c>
      <c r="F43" s="2">
        <f t="shared" ref="F43" si="18">IF(C43="Sell to Close",(SUM(E43-E42)/E42)*10,(SUM(E42-E43)/E43)*10)</f>
        <v>-1.9905068136580148E-2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399.15</v>
      </c>
      <c r="F47" s="2">
        <f t="shared" ref="F47" si="20">IF(C47="Sell to Close",(SUM(E47-E46)/E46)*10,(SUM(E46-E47)/E47)*10)</f>
        <v>-1.376032024018042E-2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392.31</v>
      </c>
      <c r="F53" s="2">
        <f t="shared" ref="F53" si="23">IF(C53="Sell to Close",(SUM(E53-E52)/E52)*10,(SUM(E52-E53)/E53)*10)</f>
        <v>6.5254518110677839E-2</v>
      </c>
    </row>
    <row r="54" spans="1:6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</row>
    <row r="55" spans="1:6" x14ac:dyDescent="0.25">
      <c r="A55">
        <v>54</v>
      </c>
      <c r="B55" t="s">
        <v>3</v>
      </c>
      <c r="C55" t="s">
        <v>4</v>
      </c>
      <c r="D55">
        <v>-100</v>
      </c>
      <c r="E55" s="1">
        <v>393.35</v>
      </c>
      <c r="F55" s="2">
        <f t="shared" ref="F55" si="24">IF(C55="Sell to Close",(SUM(E55-E54)/E54)*10,(SUM(E54-E55)/E55)*10)</f>
        <v>-5.5898569504781977E-3</v>
      </c>
    </row>
    <row r="56" spans="1:6" x14ac:dyDescent="0.25">
      <c r="A56">
        <v>55</v>
      </c>
      <c r="B56" t="s">
        <v>1</v>
      </c>
      <c r="C56" t="s">
        <v>2</v>
      </c>
      <c r="D56">
        <v>100</v>
      </c>
      <c r="E56" s="1">
        <v>398.47</v>
      </c>
    </row>
    <row r="57" spans="1:6" x14ac:dyDescent="0.25">
      <c r="A57">
        <v>56</v>
      </c>
      <c r="B57" t="s">
        <v>3</v>
      </c>
      <c r="C57" t="s">
        <v>4</v>
      </c>
      <c r="D57">
        <v>-100</v>
      </c>
      <c r="E57" s="1">
        <v>397.51</v>
      </c>
      <c r="F57" s="2">
        <f t="shared" ref="F57" si="25">IF(C57="Sell to Close",(SUM(E57-E56)/E56)*10,(SUM(E56-E57)/E57)*10)</f>
        <v>-2.4092152483249335E-2</v>
      </c>
    </row>
    <row r="58" spans="1:6" x14ac:dyDescent="0.25">
      <c r="A58">
        <v>57</v>
      </c>
      <c r="B58" t="s">
        <v>5</v>
      </c>
      <c r="C58" t="s">
        <v>6</v>
      </c>
      <c r="D58">
        <v>-100</v>
      </c>
      <c r="E58" s="1">
        <v>396.1</v>
      </c>
    </row>
    <row r="59" spans="1:6" x14ac:dyDescent="0.25">
      <c r="A59">
        <v>58</v>
      </c>
      <c r="B59" t="s">
        <v>7</v>
      </c>
      <c r="C59" t="s">
        <v>8</v>
      </c>
      <c r="D59">
        <v>100</v>
      </c>
      <c r="E59" s="1">
        <v>396.81</v>
      </c>
      <c r="F59" s="2">
        <f t="shared" ref="F59" si="26">IF(C59="Sell to Close",(SUM(E59-E58)/E58)*10,(SUM(E58-E59)/E59)*10)</f>
        <v>-1.7892694236535861E-2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395.67</v>
      </c>
      <c r="F61" s="2">
        <f t="shared" ref="F61" si="27">IF(C61="Sell to Close",(SUM(E61-E60)/E60)*10,(SUM(E60-E61)/E61)*10)</f>
        <v>-1.7691510602267843E-3</v>
      </c>
    </row>
    <row r="62" spans="1:6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</row>
    <row r="63" spans="1:6" x14ac:dyDescent="0.25">
      <c r="A63">
        <v>62</v>
      </c>
      <c r="B63" t="s">
        <v>3</v>
      </c>
      <c r="C63" t="s">
        <v>4</v>
      </c>
      <c r="D63">
        <v>-100</v>
      </c>
      <c r="E63" s="1">
        <v>399.59</v>
      </c>
      <c r="F63" s="2">
        <f t="shared" ref="F63" si="28">IF(C63="Sell to Close",(SUM(E63-E62)/E62)*10,(SUM(E62-E63)/E63)*10)</f>
        <v>1.501764573373771E-3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403.15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403.58</v>
      </c>
      <c r="F65" s="2">
        <f t="shared" ref="F65" si="29">IF(C65="Sell to Close",(SUM(E65-E64)/E64)*10,(SUM(E64-E65)/E65)*10)</f>
        <v>1.0666005208979458E-2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407.12</v>
      </c>
      <c r="F67" s="2">
        <f t="shared" ref="F67" si="30">IF(C67="Sell to Close",(SUM(E67-E66)/E66)*10,(SUM(E66-E67)/E67)*10)</f>
        <v>4.0941153258028537E-2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410.57</v>
      </c>
      <c r="F69" s="2">
        <f t="shared" ref="F69" si="31">IF(C69="Sell to Close",(SUM(E69-E68)/E68)*10,(SUM(E68-E69)/E69)*10)</f>
        <v>3.2744422451921287E-2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408.14</v>
      </c>
      <c r="F71" s="2">
        <f t="shared" ref="F71" si="32">IF(C71="Sell to Close",(SUM(E71-E70)/E70)*10,(SUM(E70-E71)/E71)*10)</f>
        <v>4.4102513843289344E-2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407.24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33">IF(C73="Sell to Close",(SUM(E73-E72)/E72)*10,(SUM(E72-E73)/E73)*10)</f>
        <v>8.3558613910059438E-3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406.37</v>
      </c>
      <c r="F75" s="2">
        <f t="shared" ref="F75" si="34">IF(C75="Sell to Close",(SUM(E75-E74)/E74)*10,(SUM(E74-E75)/E75)*10)</f>
        <v>3.6912173634859186E-3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4"/>
  <sheetViews>
    <sheetView zoomScaleNormal="100" workbookViewId="0">
      <selection activeCell="R4" sqref="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1.498374644453555E-2</v>
      </c>
      <c r="G3">
        <f>G2*F3</f>
        <v>14.98374644453555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5</v>
      </c>
      <c r="C4" t="s">
        <v>6</v>
      </c>
      <c r="D4">
        <v>-100</v>
      </c>
      <c r="E4" s="1">
        <v>395.42</v>
      </c>
      <c r="H4">
        <f>G2+G3</f>
        <v>1014.9837464445355</v>
      </c>
      <c r="I4" s="2">
        <f>AVERAGE('SPY stochabovebelow'!F:F)</f>
        <v>1.9551237004086244E-2</v>
      </c>
      <c r="J4" s="2">
        <f>MAX('SPY stochabovebelow'!F:F)</f>
        <v>0.1036282687682312</v>
      </c>
      <c r="K4" s="2">
        <f>MIN('SPY stochabovebelow'!F:F)</f>
        <v>-2.924501680305755E-2</v>
      </c>
      <c r="L4" s="2">
        <f>SUMIF('SPY stochabovebelow'!F:F,"&gt;0")/COUNTIF('SPY stochabovebelow'!F:F,"&gt;0")</f>
        <v>2.7883443025953213E-2</v>
      </c>
      <c r="M4" s="2">
        <f>SUMIF('SPY stochabovebelow'!F:F,"&lt;0")/COUNTIF('SPY stochabovebelow'!F:F,"&lt;0")</f>
        <v>-1.2381070154518324E-2</v>
      </c>
      <c r="N4">
        <f>COUNTIF('SPY stochabovebelow'!F:F,"&gt;0")</f>
        <v>56</v>
      </c>
      <c r="O4">
        <f>COUNTIF('SPY stochabovebelow'!F:F,"&lt;0")</f>
        <v>14</v>
      </c>
      <c r="P4">
        <f>N4+O4</f>
        <v>70</v>
      </c>
      <c r="Q4" s="2">
        <f>N4/P4</f>
        <v>0.8</v>
      </c>
      <c r="R4" s="3">
        <f>L4/ABS(M4)</f>
        <v>2.2521028213201331</v>
      </c>
    </row>
    <row r="5" spans="1:18" x14ac:dyDescent="0.25">
      <c r="A5">
        <v>4</v>
      </c>
      <c r="B5" t="s">
        <v>7</v>
      </c>
      <c r="C5" t="s">
        <v>8</v>
      </c>
      <c r="D5">
        <v>100</v>
      </c>
      <c r="E5" s="1">
        <v>394.77</v>
      </c>
      <c r="F5" s="2">
        <f>IF(C5="Sell to Close",(SUM(E5-E4)/E4)*10,(SUM(E4-E5)/E5)*10)</f>
        <v>1.6465283582846574E-2</v>
      </c>
      <c r="G5">
        <f>H4*F5</f>
        <v>16.711995217189319</v>
      </c>
    </row>
    <row r="6" spans="1:18" x14ac:dyDescent="0.25">
      <c r="A6">
        <v>5</v>
      </c>
      <c r="B6" t="s">
        <v>1</v>
      </c>
      <c r="C6" t="s">
        <v>2</v>
      </c>
      <c r="D6">
        <v>100</v>
      </c>
      <c r="E6" s="1">
        <v>398.37</v>
      </c>
      <c r="G6">
        <f>H4+G5</f>
        <v>1031.6957416617249</v>
      </c>
      <c r="H6">
        <f>H4+G5</f>
        <v>1031.6957416617249</v>
      </c>
    </row>
    <row r="7" spans="1:18" x14ac:dyDescent="0.25">
      <c r="A7">
        <v>6</v>
      </c>
      <c r="B7" t="s">
        <v>3</v>
      </c>
      <c r="C7" t="s">
        <v>4</v>
      </c>
      <c r="D7">
        <v>-100</v>
      </c>
      <c r="E7" s="1">
        <v>398.72</v>
      </c>
      <c r="F7" s="2">
        <f t="shared" ref="F7" si="0">IF(C7="Sell to Close",(SUM(E7-E6)/E6)*10,(SUM(E6-E7)/E7)*10)</f>
        <v>8.7858021437362942E-3</v>
      </c>
      <c r="G7">
        <f t="shared" ref="G7" si="1">G6*F7</f>
        <v>9.0642746587751883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398.24</v>
      </c>
      <c r="G8">
        <f t="shared" ref="G8" si="2">G6+G7</f>
        <v>1040.7600163205002</v>
      </c>
      <c r="H8">
        <f t="shared" ref="H8" si="3">H6+G7</f>
        <v>1040.7600163205002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397.3</v>
      </c>
      <c r="F9" s="2">
        <f t="shared" ref="F9" si="4">IF(C9="Sell to Close",(SUM(E9-E8)/E8)*10,(SUM(E8-E9)/E9)*10)</f>
        <v>2.3659702995217663E-2</v>
      </c>
      <c r="G9">
        <f t="shared" ref="G9" si="5">G8*F9</f>
        <v>24.624072875440923</v>
      </c>
    </row>
    <row r="10" spans="1:18" x14ac:dyDescent="0.25">
      <c r="A10">
        <v>9</v>
      </c>
      <c r="B10" t="s">
        <v>5</v>
      </c>
      <c r="C10" t="s">
        <v>6</v>
      </c>
      <c r="D10">
        <v>-100</v>
      </c>
      <c r="E10" s="1">
        <v>397.53</v>
      </c>
      <c r="G10">
        <f t="shared" ref="G10" si="6">G8+G9</f>
        <v>1065.3840891959412</v>
      </c>
      <c r="H10">
        <f t="shared" ref="H10" si="7">H8+G9</f>
        <v>1065.3840891959412</v>
      </c>
    </row>
    <row r="11" spans="1:18" x14ac:dyDescent="0.25">
      <c r="A11">
        <v>10</v>
      </c>
      <c r="B11" t="s">
        <v>7</v>
      </c>
      <c r="C11" t="s">
        <v>8</v>
      </c>
      <c r="D11">
        <v>100</v>
      </c>
      <c r="E11" s="1">
        <v>397.61</v>
      </c>
      <c r="F11" s="2">
        <f t="shared" ref="F11" si="8">IF(C11="Sell to Close",(SUM(E11-E10)/E10)*10,(SUM(E10-E11)/E11)*10)</f>
        <v>-2.0120218304378896E-3</v>
      </c>
      <c r="G11">
        <f t="shared" ref="G11" si="9">G10*F11</f>
        <v>-2.1435760452634214</v>
      </c>
    </row>
    <row r="12" spans="1:18" x14ac:dyDescent="0.25">
      <c r="A12">
        <v>11</v>
      </c>
      <c r="B12" t="s">
        <v>1</v>
      </c>
      <c r="C12" t="s">
        <v>2</v>
      </c>
      <c r="D12">
        <v>100</v>
      </c>
      <c r="E12" s="1">
        <v>398.27</v>
      </c>
      <c r="G12">
        <f t="shared" ref="G12" si="10">G10+G11</f>
        <v>1063.2405131506778</v>
      </c>
      <c r="H12">
        <f t="shared" ref="H12" si="11">H10+G11</f>
        <v>1063.2405131506778</v>
      </c>
    </row>
    <row r="13" spans="1:18" x14ac:dyDescent="0.25">
      <c r="A13">
        <v>12</v>
      </c>
      <c r="B13" t="s">
        <v>3</v>
      </c>
      <c r="C13" t="s">
        <v>4</v>
      </c>
      <c r="D13">
        <v>-100</v>
      </c>
      <c r="E13" s="1">
        <v>398.78</v>
      </c>
      <c r="F13" s="2">
        <f t="shared" ref="F13" si="12">IF(C13="Sell to Close",(SUM(E13-E12)/E12)*10,(SUM(E12-E13)/E13)*10)</f>
        <v>1.280538328269744E-2</v>
      </c>
      <c r="G13">
        <f t="shared" ref="G13" si="13">G12*F13</f>
        <v>13.615202292586337</v>
      </c>
    </row>
    <row r="14" spans="1:18" x14ac:dyDescent="0.25">
      <c r="A14">
        <v>13</v>
      </c>
      <c r="B14" t="s">
        <v>5</v>
      </c>
      <c r="C14" t="s">
        <v>6</v>
      </c>
      <c r="D14">
        <v>-100</v>
      </c>
      <c r="E14" s="1">
        <v>398.38</v>
      </c>
      <c r="G14">
        <f t="shared" ref="G14" si="14">G12+G13</f>
        <v>1076.8557154432642</v>
      </c>
      <c r="H14">
        <f t="shared" ref="H14" si="15">H12+G13</f>
        <v>1076.8557154432642</v>
      </c>
    </row>
    <row r="15" spans="1:18" x14ac:dyDescent="0.25">
      <c r="A15">
        <v>14</v>
      </c>
      <c r="B15" t="s">
        <v>7</v>
      </c>
      <c r="C15" t="s">
        <v>8</v>
      </c>
      <c r="D15">
        <v>100</v>
      </c>
      <c r="E15" s="1">
        <v>396.73</v>
      </c>
      <c r="F15" s="2">
        <f t="shared" ref="F15" si="16">IF(C15="Sell to Close",(SUM(E15-E14)/E14)*10,(SUM(E14-E15)/E15)*10)</f>
        <v>4.1589998235575257E-2</v>
      </c>
      <c r="G15">
        <f t="shared" ref="G15" si="17">G14*F15</f>
        <v>44.786427305254492</v>
      </c>
    </row>
    <row r="16" spans="1:18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  <c r="G16">
        <f t="shared" ref="G16" si="18">G14+G15</f>
        <v>1121.6421427485186</v>
      </c>
      <c r="H16">
        <f t="shared" ref="H16" si="19">H14+G15</f>
        <v>1121.6421427485186</v>
      </c>
    </row>
    <row r="17" spans="1:8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20">IF(C17="Sell to Close",(SUM(E17-E16)/E16)*10,(SUM(E16-E17)/E17)*10)</f>
        <v>-1.8721853969539268E-2</v>
      </c>
      <c r="G17">
        <f t="shared" ref="G17" si="21">G16*F17</f>
        <v>-20.999220402618885</v>
      </c>
    </row>
    <row r="18" spans="1:8" x14ac:dyDescent="0.25">
      <c r="A18">
        <v>17</v>
      </c>
      <c r="B18" t="s">
        <v>5</v>
      </c>
      <c r="C18" t="s">
        <v>6</v>
      </c>
      <c r="D18">
        <v>-100</v>
      </c>
      <c r="E18" s="1">
        <v>395.29</v>
      </c>
      <c r="G18">
        <f t="shared" ref="G18:G80" si="22">G16+G17</f>
        <v>1100.6429223458997</v>
      </c>
      <c r="H18">
        <f t="shared" ref="H18" si="23">H16+G17</f>
        <v>1100.6429223458997</v>
      </c>
    </row>
    <row r="19" spans="1:8" x14ac:dyDescent="0.25">
      <c r="A19">
        <v>18</v>
      </c>
      <c r="B19" t="s">
        <v>7</v>
      </c>
      <c r="C19" t="s">
        <v>8</v>
      </c>
      <c r="D19">
        <v>100</v>
      </c>
      <c r="E19" s="1">
        <v>394.32</v>
      </c>
      <c r="F19" s="2">
        <f t="shared" ref="F19" si="24">IF(C19="Sell to Close",(SUM(E19-E18)/E18)*10,(SUM(E18-E19)/E19)*10)</f>
        <v>2.4599310204910411E-2</v>
      </c>
      <c r="G19">
        <f t="shared" ref="G19" si="25">G18*F19</f>
        <v>27.075056671625909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393.48</v>
      </c>
      <c r="G20">
        <f t="shared" si="22"/>
        <v>1127.7179790175255</v>
      </c>
      <c r="H20">
        <f t="shared" ref="H20" si="26">H18+G19</f>
        <v>1127.7179790175255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392.96</v>
      </c>
      <c r="F21" s="2">
        <f t="shared" ref="F21" si="27">IF(C21="Sell to Close",(SUM(E21-E20)/E20)*10,(SUM(E20-E21)/E21)*10)</f>
        <v>-1.3215411202603403E-2</v>
      </c>
      <c r="G21">
        <f t="shared" ref="G21" si="28">G20*F21</f>
        <v>-14.903256813285475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393.88</v>
      </c>
      <c r="G22">
        <f t="shared" si="22"/>
        <v>1112.8147222042401</v>
      </c>
      <c r="H22">
        <f t="shared" ref="H22" si="29">H20+G21</f>
        <v>1112.8147222042401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394.07</v>
      </c>
      <c r="F23" s="2">
        <f t="shared" ref="F23" si="30">IF(C23="Sell to Close",(SUM(E23-E22)/E22)*10,(SUM(E22-E23)/E23)*10)</f>
        <v>4.8238042043261325E-3</v>
      </c>
      <c r="G23">
        <f t="shared" ref="G23" si="31">G22*F23</f>
        <v>5.3680003356048305</v>
      </c>
    </row>
    <row r="24" spans="1:8" x14ac:dyDescent="0.25">
      <c r="A24">
        <v>23</v>
      </c>
      <c r="B24" t="s">
        <v>1</v>
      </c>
      <c r="C24" t="s">
        <v>2</v>
      </c>
      <c r="D24">
        <v>100</v>
      </c>
      <c r="E24" s="1">
        <v>394.04</v>
      </c>
      <c r="G24">
        <f t="shared" si="22"/>
        <v>1118.1827225398449</v>
      </c>
      <c r="H24">
        <f t="shared" ref="H24" si="32">H22+G23</f>
        <v>1118.1827225398449</v>
      </c>
    </row>
    <row r="25" spans="1:8" x14ac:dyDescent="0.25">
      <c r="A25">
        <v>24</v>
      </c>
      <c r="B25" t="s">
        <v>3</v>
      </c>
      <c r="C25" t="s">
        <v>4</v>
      </c>
      <c r="D25">
        <v>-100</v>
      </c>
      <c r="E25" s="1">
        <v>394.04</v>
      </c>
      <c r="F25" s="2">
        <f t="shared" ref="F25" si="33">IF(C25="Sell to Close",(SUM(E25-E24)/E24)*10,(SUM(E24-E25)/E25)*10)</f>
        <v>0</v>
      </c>
      <c r="G25">
        <f t="shared" ref="G25" si="34">G24*F25</f>
        <v>0</v>
      </c>
    </row>
    <row r="26" spans="1:8" x14ac:dyDescent="0.25">
      <c r="A26">
        <v>25</v>
      </c>
      <c r="B26" t="s">
        <v>1</v>
      </c>
      <c r="C26" t="s">
        <v>2</v>
      </c>
      <c r="D26">
        <v>100</v>
      </c>
      <c r="E26" s="1">
        <v>395.06</v>
      </c>
      <c r="G26">
        <f t="shared" si="22"/>
        <v>1118.1827225398449</v>
      </c>
      <c r="H26">
        <f t="shared" ref="H26" si="35">H24+G25</f>
        <v>1118.1827225398449</v>
      </c>
    </row>
    <row r="27" spans="1:8" x14ac:dyDescent="0.25">
      <c r="A27">
        <v>26</v>
      </c>
      <c r="B27" t="s">
        <v>3</v>
      </c>
      <c r="C27" t="s">
        <v>4</v>
      </c>
      <c r="D27">
        <v>-100</v>
      </c>
      <c r="E27" s="1">
        <v>396.66</v>
      </c>
      <c r="F27" s="2">
        <f t="shared" ref="F27" si="36">IF(C27="Sell to Close",(SUM(E27-E26)/E26)*10,(SUM(E26-E27)/E27)*10)</f>
        <v>4.0500177188275775E-2</v>
      </c>
      <c r="G27">
        <f t="shared" ref="G27" si="37">G26*F27</f>
        <v>45.286598391732326</v>
      </c>
    </row>
    <row r="28" spans="1:8" x14ac:dyDescent="0.25">
      <c r="A28">
        <v>27</v>
      </c>
      <c r="B28" t="s">
        <v>1</v>
      </c>
      <c r="C28" t="s">
        <v>2</v>
      </c>
      <c r="D28">
        <v>100</v>
      </c>
      <c r="E28" s="1">
        <v>400.96</v>
      </c>
      <c r="G28">
        <f t="shared" si="22"/>
        <v>1163.4693209315772</v>
      </c>
      <c r="H28">
        <f t="shared" ref="H28" si="38">H26+G27</f>
        <v>1163.4693209315772</v>
      </c>
    </row>
    <row r="29" spans="1:8" x14ac:dyDescent="0.25">
      <c r="A29">
        <v>28</v>
      </c>
      <c r="B29" t="s">
        <v>3</v>
      </c>
      <c r="C29" t="s">
        <v>4</v>
      </c>
      <c r="D29">
        <v>-100</v>
      </c>
      <c r="E29" s="1">
        <v>402.94</v>
      </c>
      <c r="F29" s="2">
        <f t="shared" ref="F29" si="39">IF(C29="Sell to Close",(SUM(E29-E28)/E28)*10,(SUM(E28-E29)/E29)*10)</f>
        <v>4.9381484437350812E-2</v>
      </c>
      <c r="G29">
        <f t="shared" ref="G29" si="40">G28*F29</f>
        <v>57.453842164917795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403.09</v>
      </c>
      <c r="G30">
        <f t="shared" si="22"/>
        <v>1220.923163096495</v>
      </c>
      <c r="H30">
        <f t="shared" ref="H30" si="41">H28+G29</f>
        <v>1220.923163096495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404.11</v>
      </c>
      <c r="F31" s="2">
        <f t="shared" ref="F31" si="42">IF(C31="Sell to Close",(SUM(E31-E30)/E30)*10,(SUM(E30-E31)/E31)*10)</f>
        <v>2.5304522563200246E-2</v>
      </c>
      <c r="G31">
        <f t="shared" ref="G31" si="43">G30*F31</f>
        <v>30.894877728509073</v>
      </c>
    </row>
    <row r="32" spans="1:8" x14ac:dyDescent="0.25">
      <c r="A32">
        <v>31</v>
      </c>
      <c r="B32" t="s">
        <v>1</v>
      </c>
      <c r="C32" t="s">
        <v>2</v>
      </c>
      <c r="D32">
        <v>100</v>
      </c>
      <c r="E32" s="1">
        <v>405.52</v>
      </c>
      <c r="G32">
        <f t="shared" si="22"/>
        <v>1251.8180408250041</v>
      </c>
      <c r="H32">
        <f t="shared" ref="H32" si="44">H30+G31</f>
        <v>1251.8180408250041</v>
      </c>
    </row>
    <row r="33" spans="1:8" x14ac:dyDescent="0.25">
      <c r="A33">
        <v>32</v>
      </c>
      <c r="B33" t="s">
        <v>3</v>
      </c>
      <c r="C33" t="s">
        <v>4</v>
      </c>
      <c r="D33">
        <v>-100</v>
      </c>
      <c r="E33" s="1">
        <v>405.54</v>
      </c>
      <c r="F33" s="2">
        <f t="shared" ref="F33" si="45">IF(C33="Sell to Close",(SUM(E33-E32)/E32)*10,(SUM(E32-E33)/E33)*10)</f>
        <v>4.9319392385181141E-4</v>
      </c>
      <c r="G33">
        <f t="shared" ref="G33" si="46">G32*F33</f>
        <v>0.61738905150297085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405.31</v>
      </c>
      <c r="G34">
        <f t="shared" si="22"/>
        <v>1252.435429876507</v>
      </c>
      <c r="H34">
        <f t="shared" ref="H34" si="47">H32+G33</f>
        <v>1252.435429876507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406.9</v>
      </c>
      <c r="F35" s="2">
        <f t="shared" ref="F35" si="48">IF(C35="Sell to Close",(SUM(E35-E34)/E34)*10,(SUM(E34-E35)/E35)*10)</f>
        <v>3.9229231945917327E-2</v>
      </c>
      <c r="G35">
        <f t="shared" ref="G35" si="49">G34*F35</f>
        <v>49.132079975910166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404.37</v>
      </c>
      <c r="G36">
        <f t="shared" si="22"/>
        <v>1301.5675098524171</v>
      </c>
      <c r="H36">
        <f t="shared" ref="H36" si="50">H34+G35</f>
        <v>1301.5675098524171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402.21</v>
      </c>
      <c r="F37" s="2">
        <f t="shared" ref="F37" si="51">IF(C37="Sell to Close",(SUM(E37-E36)/E36)*10,(SUM(E36-E37)/E37)*10)</f>
        <v>5.3703289326471879E-2</v>
      </c>
      <c r="G37">
        <f t="shared" ref="G37" si="52">G36*F37</f>
        <v>69.898456559539895</v>
      </c>
    </row>
    <row r="38" spans="1:8" x14ac:dyDescent="0.25">
      <c r="A38">
        <v>37</v>
      </c>
      <c r="B38" t="s">
        <v>5</v>
      </c>
      <c r="C38" t="s">
        <v>6</v>
      </c>
      <c r="D38">
        <v>-100</v>
      </c>
      <c r="E38" s="1">
        <v>400.79</v>
      </c>
      <c r="G38">
        <f t="shared" si="22"/>
        <v>1371.465966411957</v>
      </c>
      <c r="H38">
        <f t="shared" ref="H38" si="53">H36+G37</f>
        <v>1371.465966411957</v>
      </c>
    </row>
    <row r="39" spans="1:8" x14ac:dyDescent="0.25">
      <c r="A39">
        <v>38</v>
      </c>
      <c r="B39" t="s">
        <v>7</v>
      </c>
      <c r="C39" t="s">
        <v>8</v>
      </c>
      <c r="D39">
        <v>100</v>
      </c>
      <c r="E39" s="1">
        <v>400.3</v>
      </c>
      <c r="F39" s="2">
        <f t="shared" ref="F39" si="54">IF(C39="Sell to Close",(SUM(E39-E38)/E38)*10,(SUM(E38-E39)/E39)*10)</f>
        <v>1.2240819385461132E-2</v>
      </c>
      <c r="G39">
        <f t="shared" ref="G39" si="55">G38*F39</f>
        <v>16.787867188155669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399.46</v>
      </c>
      <c r="G40">
        <f t="shared" si="22"/>
        <v>1388.2538336001126</v>
      </c>
      <c r="H40">
        <f t="shared" ref="H40" si="56">H38+G39</f>
        <v>1388.2538336001126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398.69</v>
      </c>
      <c r="F41" s="2">
        <f t="shared" ref="F41" si="57">IF(C41="Sell to Close",(SUM(E41-E40)/E40)*10,(SUM(E40-E41)/E41)*10)</f>
        <v>1.9313250896686195E-2</v>
      </c>
      <c r="G41">
        <f t="shared" ref="G41" si="58">G40*F41</f>
        <v>26.81169459660542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398.26</v>
      </c>
      <c r="G42">
        <f t="shared" si="22"/>
        <v>1415.0655281967179</v>
      </c>
      <c r="H42">
        <f t="shared" ref="H42" si="59">H40+G41</f>
        <v>1415.0655281967179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397.19</v>
      </c>
      <c r="F43" s="2">
        <f t="shared" ref="F43" si="60">IF(C43="Sell to Close",(SUM(E43-E42)/E42)*10,(SUM(E42-E43)/E43)*10)</f>
        <v>2.6939248218736455E-2</v>
      </c>
      <c r="G43">
        <f t="shared" ref="G43" si="61">G42*F43</f>
        <v>38.120801509868791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398.61</v>
      </c>
      <c r="G44">
        <f t="shared" si="22"/>
        <v>1453.1863297065868</v>
      </c>
      <c r="H44">
        <f t="shared" ref="H44" si="62">H42+G43</f>
        <v>1453.1863297065868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399.02</v>
      </c>
      <c r="F45" s="2">
        <f t="shared" ref="F45" si="63">IF(C45="Sell to Close",(SUM(E45-E44)/E44)*10,(SUM(E44-E45)/E45)*10)</f>
        <v>-1.02751741767322E-2</v>
      </c>
      <c r="G45">
        <f t="shared" ref="G45" si="64">G44*F45</f>
        <v>-14.931742648981364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397.74</v>
      </c>
      <c r="G46">
        <f t="shared" si="22"/>
        <v>1438.2545870576055</v>
      </c>
      <c r="H46">
        <f t="shared" ref="H46" si="65">H44+G45</f>
        <v>1438.2545870576055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394.75</v>
      </c>
      <c r="F47" s="2">
        <f t="shared" ref="F47" si="66">IF(C47="Sell to Close",(SUM(E47-E46)/E46)*10,(SUM(E46-E47)/E47)*10)</f>
        <v>7.5744141861938161E-2</v>
      </c>
      <c r="G47">
        <f t="shared" ref="G47" si="67">G46*F47</f>
        <v>108.93935947567456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391.65</v>
      </c>
      <c r="G48">
        <f t="shared" si="22"/>
        <v>1547.19394653328</v>
      </c>
      <c r="H48">
        <f t="shared" ref="H48" si="68">H46+G47</f>
        <v>1547.19394653328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391.52</v>
      </c>
      <c r="F49" s="2">
        <f t="shared" ref="F49" si="69">IF(C49="Sell to Close",(SUM(E49-E48)/E48)*10,(SUM(E48-E49)/E49)*10)</f>
        <v>3.3203923171228919E-3</v>
      </c>
      <c r="G49">
        <f t="shared" ref="G49" si="70">G48*F49</f>
        <v>5.1372908931681494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390.35</v>
      </c>
      <c r="G50">
        <f t="shared" si="22"/>
        <v>1552.3312374264483</v>
      </c>
      <c r="H50">
        <f t="shared" ref="H50" si="71">H48+G49</f>
        <v>1552.3312374264483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388.92</v>
      </c>
      <c r="F51" s="2">
        <f t="shared" ref="F51" si="72">IF(C51="Sell to Close",(SUM(E51-E50)/E50)*10,(SUM(E50-E51)/E51)*10)</f>
        <v>3.6768487092461347E-2</v>
      </c>
      <c r="G51">
        <f t="shared" ref="G51" si="73">G50*F51</f>
        <v>57.076871066538914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388.67</v>
      </c>
      <c r="G52">
        <f t="shared" si="22"/>
        <v>1609.4081084929871</v>
      </c>
      <c r="H52">
        <f t="shared" ref="H52" si="74">H50+G51</f>
        <v>1609.4081084929871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389.81</v>
      </c>
      <c r="F53" s="2">
        <f t="shared" ref="F53" si="75">IF(C53="Sell to Close",(SUM(E53-E52)/E52)*10,(SUM(E52-E53)/E53)*10)</f>
        <v>-2.924501680305755E-2</v>
      </c>
      <c r="G53">
        <f t="shared" ref="G53" si="76">G52*F53</f>
        <v>-47.067167175854479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387.81</v>
      </c>
      <c r="G54">
        <f t="shared" si="22"/>
        <v>1562.3409413171325</v>
      </c>
      <c r="H54">
        <f t="shared" ref="H54" si="77">H52+G53</f>
        <v>1562.3409413171325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385.64</v>
      </c>
      <c r="F55" s="2">
        <f t="shared" ref="F55" si="78">IF(C55="Sell to Close",(SUM(E55-E54)/E54)*10,(SUM(E54-E55)/E55)*10)</f>
        <v>5.6270096463022924E-2</v>
      </c>
      <c r="G55">
        <f t="shared" ref="G55" si="79">G54*F55</f>
        <v>87.91307547604508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387.95</v>
      </c>
      <c r="G56">
        <f t="shared" si="22"/>
        <v>1650.2540167931777</v>
      </c>
      <c r="H56">
        <f t="shared" ref="H56" si="80">H54+G55</f>
        <v>1650.2540167931777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386.19</v>
      </c>
      <c r="F57" s="2">
        <f t="shared" ref="F57" si="81">IF(C57="Sell to Close",(SUM(E57-E56)/E56)*10,(SUM(E56-E57)/E57)*10)</f>
        <v>4.5573422408658713E-2</v>
      </c>
      <c r="G57">
        <f t="shared" ref="G57" si="82">G56*F57</f>
        <v>75.207723388901258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387.91</v>
      </c>
      <c r="G58">
        <f t="shared" si="22"/>
        <v>1725.461740182079</v>
      </c>
      <c r="H58">
        <f t="shared" ref="H58" si="83">H56+G57</f>
        <v>1725.461740182079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385.9</v>
      </c>
      <c r="F59" s="2">
        <f t="shared" ref="F59" si="84">IF(C59="Sell to Close",(SUM(E59-E58)/E58)*10,(SUM(E58-E59)/E59)*10)</f>
        <v>5.2086032650947085E-2</v>
      </c>
      <c r="G59">
        <f t="shared" ref="G59" si="85">G58*F59</f>
        <v>89.872456537083735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390.61</v>
      </c>
      <c r="G60">
        <f t="shared" si="22"/>
        <v>1815.3341967191627</v>
      </c>
      <c r="H60">
        <f t="shared" ref="H60" si="86">H58+G59</f>
        <v>1815.3341967191627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391.06</v>
      </c>
      <c r="F61" s="2">
        <f t="shared" ref="F61" si="87">IF(C61="Sell to Close",(SUM(E61-E60)/E60)*10,(SUM(E60-E61)/E61)*10)</f>
        <v>1.1520442384987293E-2</v>
      </c>
      <c r="G61">
        <f t="shared" ref="G61" si="88">G60*F61</f>
        <v>20.913453022800301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391.74</v>
      </c>
      <c r="G62">
        <f t="shared" si="22"/>
        <v>1836.247649741963</v>
      </c>
      <c r="H62">
        <f t="shared" ref="H62" si="89">H60+G61</f>
        <v>1836.247649741963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392.88</v>
      </c>
      <c r="F63" s="2">
        <f t="shared" ref="F63" si="90">IF(C63="Sell to Close",(SUM(E63-E62)/E62)*10,(SUM(E62-E63)/E63)*10)</f>
        <v>2.9100934293153274E-2</v>
      </c>
      <c r="G63">
        <f t="shared" ref="G63" si="91">G62*F63</f>
        <v>53.436522201097993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393.38</v>
      </c>
      <c r="G64">
        <f t="shared" si="22"/>
        <v>1889.6841719430608</v>
      </c>
      <c r="H64">
        <f t="shared" ref="H64" si="92">H62+G63</f>
        <v>1889.6841719430608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392.87</v>
      </c>
      <c r="F65" s="2">
        <f t="shared" ref="F65" si="93">IF(C65="Sell to Close",(SUM(E65-E64)/E64)*10,(SUM(E64-E65)/E65)*10)</f>
        <v>-1.2964563526361049E-2</v>
      </c>
      <c r="G65">
        <f t="shared" ref="G65" si="94">G64*F65</f>
        <v>-24.498930491914788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384.8</v>
      </c>
      <c r="G66">
        <f t="shared" si="22"/>
        <v>1865.1852414511461</v>
      </c>
      <c r="H66">
        <f t="shared" ref="H66" si="95">H64+G65</f>
        <v>1865.1852414511461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385.39</v>
      </c>
      <c r="F67" s="2">
        <f t="shared" ref="F67" si="96">IF(C67="Sell to Close",(SUM(E67-E66)/E66)*10,(SUM(E66-E67)/E67)*10)</f>
        <v>-1.5309167336982666E-2</v>
      </c>
      <c r="G67">
        <f t="shared" ref="G67" si="97">G66*F67</f>
        <v>-28.554432975846012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391.21</v>
      </c>
      <c r="G68">
        <f t="shared" si="22"/>
        <v>1836.6308084753</v>
      </c>
      <c r="H68">
        <f t="shared" ref="H68" si="98">H66+G67</f>
        <v>1836.6308084753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393.45</v>
      </c>
      <c r="F69" s="2">
        <f t="shared" ref="F69:F75" si="99">IF(C69="Sell to Close",(SUM(E69-E68)/E68)*10,(SUM(E68-E69)/E69)*10)</f>
        <v>5.7258250044733242E-2</v>
      </c>
      <c r="G69">
        <f t="shared" ref="G69" si="100">G68*F69</f>
        <v>105.16226607153929</v>
      </c>
    </row>
    <row r="70" spans="1:8" x14ac:dyDescent="0.25">
      <c r="A70">
        <v>69</v>
      </c>
      <c r="B70" t="s">
        <v>1</v>
      </c>
      <c r="C70" t="s">
        <v>2</v>
      </c>
      <c r="D70">
        <v>100</v>
      </c>
      <c r="E70" s="1">
        <v>394.02</v>
      </c>
      <c r="G70">
        <f t="shared" si="22"/>
        <v>1941.7930745468393</v>
      </c>
      <c r="H70">
        <f t="shared" ref="H70" si="101">H68+G69</f>
        <v>1941.7930745468393</v>
      </c>
    </row>
    <row r="71" spans="1:8" x14ac:dyDescent="0.25">
      <c r="A71">
        <v>70</v>
      </c>
      <c r="B71" t="s">
        <v>3</v>
      </c>
      <c r="C71" t="s">
        <v>4</v>
      </c>
      <c r="D71">
        <v>-100</v>
      </c>
      <c r="E71" s="1">
        <v>394.98</v>
      </c>
      <c r="F71" s="2">
        <f t="shared" si="99"/>
        <v>2.4364245469774035E-2</v>
      </c>
      <c r="G71">
        <f t="shared" ref="G71" si="102">G70*F71</f>
        <v>47.310323119766423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395.66</v>
      </c>
      <c r="G72">
        <f t="shared" si="22"/>
        <v>1989.1033976666058</v>
      </c>
      <c r="H72">
        <f t="shared" ref="H72" si="103">H70+G71</f>
        <v>1989.1033976666058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395.88</v>
      </c>
      <c r="F73" s="2">
        <f t="shared" si="99"/>
        <v>5.5603295758977506E-3</v>
      </c>
      <c r="G73">
        <f t="shared" ref="G73" si="104">G72*F73</f>
        <v>11.060070451564334</v>
      </c>
    </row>
    <row r="74" spans="1:8" x14ac:dyDescent="0.25">
      <c r="A74">
        <v>73</v>
      </c>
      <c r="B74" t="s">
        <v>5</v>
      </c>
      <c r="C74" t="s">
        <v>6</v>
      </c>
      <c r="D74">
        <v>-100</v>
      </c>
      <c r="E74" s="1">
        <v>390.04</v>
      </c>
      <c r="G74">
        <f t="shared" si="22"/>
        <v>2000.1634681181702</v>
      </c>
      <c r="H74">
        <f t="shared" ref="H74" si="105">H72+G73</f>
        <v>2000.1634681181702</v>
      </c>
    </row>
    <row r="75" spans="1:8" x14ac:dyDescent="0.25">
      <c r="A75">
        <v>74</v>
      </c>
      <c r="B75" t="s">
        <v>7</v>
      </c>
      <c r="C75" t="s">
        <v>8</v>
      </c>
      <c r="D75">
        <v>100</v>
      </c>
      <c r="E75" s="1">
        <v>389.53</v>
      </c>
      <c r="F75" s="2">
        <f t="shared" si="99"/>
        <v>1.3092701460735958E-2</v>
      </c>
      <c r="G75">
        <f t="shared" ref="G75" si="106">G74*F75</f>
        <v>26.187543160741466</v>
      </c>
    </row>
    <row r="76" spans="1:8" x14ac:dyDescent="0.25">
      <c r="A76">
        <v>75</v>
      </c>
      <c r="B76" t="s">
        <v>5</v>
      </c>
      <c r="C76" t="s">
        <v>6</v>
      </c>
      <c r="D76">
        <v>-100</v>
      </c>
      <c r="E76" s="1">
        <v>389.27</v>
      </c>
      <c r="G76">
        <f t="shared" si="22"/>
        <v>2026.3510112789115</v>
      </c>
      <c r="H76">
        <f t="shared" ref="H76" si="107">H74+G75</f>
        <v>2026.3510112789115</v>
      </c>
    </row>
    <row r="77" spans="1:8" x14ac:dyDescent="0.25">
      <c r="A77">
        <v>76</v>
      </c>
      <c r="B77" t="s">
        <v>7</v>
      </c>
      <c r="C77" t="s">
        <v>8</v>
      </c>
      <c r="D77">
        <v>100</v>
      </c>
      <c r="E77" s="1">
        <v>389.41</v>
      </c>
      <c r="F77" s="2">
        <f t="shared" ref="F77:F78" si="108">IF(C77="Sell to Close",(SUM(E77-E76)/E76)*10,(SUM(E76-E77)/E77)*10)</f>
        <v>-3.5951824555107261E-3</v>
      </c>
      <c r="G77">
        <f t="shared" ref="G77" si="109">G76*F77</f>
        <v>-7.2851016044563606</v>
      </c>
    </row>
    <row r="78" spans="1:8" x14ac:dyDescent="0.25">
      <c r="A78">
        <v>77</v>
      </c>
      <c r="B78" t="s">
        <v>5</v>
      </c>
      <c r="C78" t="s">
        <v>6</v>
      </c>
      <c r="D78">
        <v>-100</v>
      </c>
      <c r="E78" s="1">
        <v>390.96</v>
      </c>
      <c r="G78">
        <f t="shared" si="22"/>
        <v>2019.0659096744553</v>
      </c>
      <c r="H78">
        <f t="shared" ref="H78" si="110">H76+G77</f>
        <v>2019.0659096744553</v>
      </c>
    </row>
    <row r="79" spans="1:8" x14ac:dyDescent="0.25">
      <c r="A79">
        <v>78</v>
      </c>
      <c r="B79" t="s">
        <v>7</v>
      </c>
      <c r="C79" t="s">
        <v>8</v>
      </c>
      <c r="D79">
        <v>100</v>
      </c>
      <c r="E79" s="1">
        <v>389.86</v>
      </c>
      <c r="F79" s="2">
        <f t="shared" ref="F79:F142" si="111">IF(C79="Sell to Close",(SUM(E79-E78)/E78)*10,(SUM(E78-E79)/E79)*10)</f>
        <v>2.8215256758835631E-2</v>
      </c>
      <c r="G79">
        <f t="shared" ref="G79" si="112">G78*F79</f>
        <v>56.968463054476786</v>
      </c>
    </row>
    <row r="80" spans="1:8" x14ac:dyDescent="0.25">
      <c r="A80">
        <v>79</v>
      </c>
      <c r="B80" t="s">
        <v>1</v>
      </c>
      <c r="C80" t="s">
        <v>2</v>
      </c>
      <c r="D80">
        <v>100</v>
      </c>
      <c r="E80" s="1">
        <v>391.86</v>
      </c>
      <c r="G80">
        <f t="shared" si="22"/>
        <v>2076.0343727289319</v>
      </c>
      <c r="H80">
        <f t="shared" ref="H80" si="113">H78+G79</f>
        <v>2076.0343727289319</v>
      </c>
    </row>
    <row r="81" spans="1:8" x14ac:dyDescent="0.25">
      <c r="A81">
        <v>80</v>
      </c>
      <c r="B81" t="s">
        <v>3</v>
      </c>
      <c r="C81" t="s">
        <v>4</v>
      </c>
      <c r="D81">
        <v>-100</v>
      </c>
      <c r="E81" s="1">
        <v>391.94</v>
      </c>
      <c r="F81" s="2">
        <f t="shared" ref="F81:F144" si="114">IF(C81="Sell to Close",(SUM(E81-E80)/E80)*10,(SUM(E80-E81)/E81)*10)</f>
        <v>2.0415454499051722E-3</v>
      </c>
      <c r="G81">
        <f t="shared" ref="G81" si="115">G80*F81</f>
        <v>4.2383185274914892</v>
      </c>
    </row>
    <row r="82" spans="1:8" x14ac:dyDescent="0.25">
      <c r="A82">
        <v>81</v>
      </c>
      <c r="B82" t="s">
        <v>1</v>
      </c>
      <c r="C82" t="s">
        <v>2</v>
      </c>
      <c r="D82">
        <v>100</v>
      </c>
      <c r="E82" s="1">
        <v>392.86</v>
      </c>
      <c r="G82">
        <f t="shared" ref="G82:G144" si="116">G80+G81</f>
        <v>2080.2726912564235</v>
      </c>
      <c r="H82">
        <f t="shared" ref="H82" si="117">H80+G81</f>
        <v>2080.2726912564235</v>
      </c>
    </row>
    <row r="83" spans="1:8" x14ac:dyDescent="0.25">
      <c r="A83">
        <v>82</v>
      </c>
      <c r="B83" t="s">
        <v>3</v>
      </c>
      <c r="C83" t="s">
        <v>4</v>
      </c>
      <c r="D83">
        <v>-100</v>
      </c>
      <c r="E83" s="1">
        <v>393.35</v>
      </c>
      <c r="F83" s="2">
        <f t="shared" ref="F83:F144" si="118">IF(C83="Sell to Close",(SUM(E83-E82)/E82)*10,(SUM(E82-E83)/E83)*10)</f>
        <v>1.2472636562643413E-2</v>
      </c>
      <c r="G83">
        <f t="shared" ref="G83" si="119">G82*F83</f>
        <v>25.946485229233481</v>
      </c>
    </row>
    <row r="84" spans="1:8" x14ac:dyDescent="0.25">
      <c r="A84">
        <v>83</v>
      </c>
      <c r="B84" t="s">
        <v>1</v>
      </c>
      <c r="C84" t="s">
        <v>2</v>
      </c>
      <c r="D84">
        <v>100</v>
      </c>
      <c r="E84" s="1">
        <v>392.06</v>
      </c>
      <c r="G84">
        <f t="shared" si="116"/>
        <v>2106.219176485657</v>
      </c>
      <c r="H84">
        <f t="shared" ref="H84" si="120">H82+G83</f>
        <v>2106.219176485657</v>
      </c>
    </row>
    <row r="85" spans="1:8" x14ac:dyDescent="0.25">
      <c r="A85">
        <v>84</v>
      </c>
      <c r="B85" t="s">
        <v>3</v>
      </c>
      <c r="C85" t="s">
        <v>4</v>
      </c>
      <c r="D85">
        <v>-100</v>
      </c>
      <c r="E85" s="1">
        <v>393.17</v>
      </c>
      <c r="F85" s="2">
        <f t="shared" ref="F85:F144" si="121">IF(C85="Sell to Close",(SUM(E85-E84)/E84)*10,(SUM(E84-E85)/E85)*10)</f>
        <v>2.8311993062286735E-2</v>
      </c>
      <c r="G85">
        <f t="shared" ref="G85" si="122">G84*F85</f>
        <v>59.631262712317202</v>
      </c>
    </row>
    <row r="86" spans="1:8" x14ac:dyDescent="0.25">
      <c r="A86">
        <v>85</v>
      </c>
      <c r="B86" t="s">
        <v>1</v>
      </c>
      <c r="C86" t="s">
        <v>2</v>
      </c>
      <c r="D86">
        <v>100</v>
      </c>
      <c r="E86" s="1">
        <v>392.77</v>
      </c>
      <c r="G86">
        <f t="shared" si="116"/>
        <v>2165.8504391979741</v>
      </c>
      <c r="H86">
        <f t="shared" ref="H86" si="123">H84+G85</f>
        <v>2165.8504391979741</v>
      </c>
    </row>
    <row r="87" spans="1:8" x14ac:dyDescent="0.25">
      <c r="A87">
        <v>86</v>
      </c>
      <c r="B87" t="s">
        <v>3</v>
      </c>
      <c r="C87" t="s">
        <v>4</v>
      </c>
      <c r="D87">
        <v>-100</v>
      </c>
      <c r="E87" s="1">
        <v>393.99</v>
      </c>
      <c r="F87" s="2">
        <f t="shared" ref="F87:F144" si="124">IF(C87="Sell to Close",(SUM(E87-E86)/E86)*10,(SUM(E86-E87)/E87)*10)</f>
        <v>3.1061435445681376E-2</v>
      </c>
      <c r="G87">
        <f t="shared" ref="G87" si="125">G86*F87</f>
        <v>67.274423602148531</v>
      </c>
    </row>
    <row r="88" spans="1:8" x14ac:dyDescent="0.25">
      <c r="A88">
        <v>87</v>
      </c>
      <c r="B88" t="s">
        <v>1</v>
      </c>
      <c r="C88" t="s">
        <v>2</v>
      </c>
      <c r="D88">
        <v>100</v>
      </c>
      <c r="E88" s="1">
        <v>397.74</v>
      </c>
      <c r="G88">
        <f t="shared" si="116"/>
        <v>2233.1248628001226</v>
      </c>
      <c r="H88">
        <f t="shared" ref="H88" si="126">H86+G87</f>
        <v>2233.1248628001226</v>
      </c>
    </row>
    <row r="89" spans="1:8" x14ac:dyDescent="0.25">
      <c r="A89">
        <v>88</v>
      </c>
      <c r="B89" t="s">
        <v>3</v>
      </c>
      <c r="C89" t="s">
        <v>4</v>
      </c>
      <c r="D89">
        <v>-100</v>
      </c>
      <c r="E89" s="1">
        <v>398.02</v>
      </c>
      <c r="F89" s="2">
        <f t="shared" ref="F89:F144" si="127">IF(C89="Sell to Close",(SUM(E89-E88)/E88)*10,(SUM(E88-E89)/E89)*10)</f>
        <v>7.0397747272080424E-3</v>
      </c>
      <c r="G89">
        <f t="shared" ref="G89" si="128">G88*F89</f>
        <v>15.720695971840231</v>
      </c>
    </row>
    <row r="90" spans="1:8" x14ac:dyDescent="0.25">
      <c r="A90">
        <v>89</v>
      </c>
      <c r="B90" t="s">
        <v>1</v>
      </c>
      <c r="C90" t="s">
        <v>2</v>
      </c>
      <c r="D90">
        <v>100</v>
      </c>
      <c r="E90" s="1">
        <v>397.09</v>
      </c>
      <c r="G90">
        <f t="shared" si="116"/>
        <v>2248.8455587719627</v>
      </c>
      <c r="H90">
        <f t="shared" ref="H90" si="129">H88+G89</f>
        <v>2248.8455587719627</v>
      </c>
    </row>
    <row r="91" spans="1:8" x14ac:dyDescent="0.25">
      <c r="A91">
        <v>90</v>
      </c>
      <c r="B91" t="s">
        <v>3</v>
      </c>
      <c r="C91" t="s">
        <v>4</v>
      </c>
      <c r="D91">
        <v>-100</v>
      </c>
      <c r="E91" s="1">
        <v>398.94</v>
      </c>
      <c r="F91" s="2">
        <f t="shared" ref="F91:F144" si="130">IF(C91="Sell to Close",(SUM(E91-E90)/E90)*10,(SUM(E90-E91)/E91)*10)</f>
        <v>4.6588934498476987E-2</v>
      </c>
      <c r="G91">
        <f t="shared" ref="G91" si="131">G90*F91</f>
        <v>104.77131843481786</v>
      </c>
    </row>
    <row r="92" spans="1:8" x14ac:dyDescent="0.25">
      <c r="A92">
        <v>91</v>
      </c>
      <c r="B92" t="s">
        <v>1</v>
      </c>
      <c r="C92" t="s">
        <v>2</v>
      </c>
      <c r="D92">
        <v>100</v>
      </c>
      <c r="E92" s="1">
        <v>399.07</v>
      </c>
      <c r="G92">
        <f t="shared" si="116"/>
        <v>2353.6168772067804</v>
      </c>
      <c r="H92">
        <f t="shared" ref="H92" si="132">H90+G91</f>
        <v>2353.6168772067804</v>
      </c>
    </row>
    <row r="93" spans="1:8" x14ac:dyDescent="0.25">
      <c r="A93">
        <v>92</v>
      </c>
      <c r="B93" t="s">
        <v>3</v>
      </c>
      <c r="C93" t="s">
        <v>4</v>
      </c>
      <c r="D93">
        <v>-100</v>
      </c>
      <c r="E93" s="1">
        <v>398.58</v>
      </c>
      <c r="F93" s="2">
        <f t="shared" ref="F93:F144" si="133">IF(C93="Sell to Close",(SUM(E93-E92)/E92)*10,(SUM(E92-E93)/E93)*10)</f>
        <v>-1.2278547623224225E-2</v>
      </c>
      <c r="G93">
        <f t="shared" ref="G93" si="134">G92*F93</f>
        <v>-28.898996913607736</v>
      </c>
    </row>
    <row r="94" spans="1:8" x14ac:dyDescent="0.25">
      <c r="A94">
        <v>93</v>
      </c>
      <c r="B94" t="s">
        <v>5</v>
      </c>
      <c r="C94" t="s">
        <v>6</v>
      </c>
      <c r="D94">
        <v>-100</v>
      </c>
      <c r="E94" s="1">
        <v>398.29</v>
      </c>
      <c r="G94">
        <f t="shared" si="116"/>
        <v>2324.7178802931726</v>
      </c>
      <c r="H94">
        <f t="shared" ref="H94" si="135">H92+G93</f>
        <v>2324.7178802931726</v>
      </c>
    </row>
    <row r="95" spans="1:8" x14ac:dyDescent="0.25">
      <c r="A95">
        <v>94</v>
      </c>
      <c r="B95" t="s">
        <v>7</v>
      </c>
      <c r="C95" t="s">
        <v>8</v>
      </c>
      <c r="D95">
        <v>100</v>
      </c>
      <c r="E95" s="1">
        <v>397.81</v>
      </c>
      <c r="F95" s="2">
        <f t="shared" ref="F95:F144" si="136">IF(C95="Sell to Close",(SUM(E95-E94)/E94)*10,(SUM(E94-E95)/E95)*10)</f>
        <v>1.2066061687740836E-2</v>
      </c>
      <c r="G95">
        <f t="shared" ref="G95" si="137">G94*F95</f>
        <v>28.050189350211536</v>
      </c>
    </row>
    <row r="96" spans="1:8" x14ac:dyDescent="0.25">
      <c r="A96">
        <v>95</v>
      </c>
      <c r="B96" t="s">
        <v>1</v>
      </c>
      <c r="C96" t="s">
        <v>2</v>
      </c>
      <c r="D96">
        <v>100</v>
      </c>
      <c r="E96" s="1">
        <v>395.97</v>
      </c>
      <c r="G96">
        <f t="shared" si="116"/>
        <v>2352.768069643384</v>
      </c>
      <c r="H96">
        <f t="shared" ref="H96" si="138">H94+G95</f>
        <v>2352.768069643384</v>
      </c>
    </row>
    <row r="97" spans="1:8" x14ac:dyDescent="0.25">
      <c r="A97">
        <v>96</v>
      </c>
      <c r="B97" t="s">
        <v>3</v>
      </c>
      <c r="C97" t="s">
        <v>4</v>
      </c>
      <c r="D97">
        <v>-100</v>
      </c>
      <c r="E97" s="1">
        <v>398.84</v>
      </c>
      <c r="F97" s="2">
        <f t="shared" ref="F97:F144" si="139">IF(C97="Sell to Close",(SUM(E97-E96)/E96)*10,(SUM(E96-E97)/E97)*10)</f>
        <v>7.2480238401897809E-2</v>
      </c>
      <c r="G97">
        <f t="shared" ref="G97" si="140">G96*F97</f>
        <v>170.52919059212539</v>
      </c>
    </row>
    <row r="98" spans="1:8" x14ac:dyDescent="0.25">
      <c r="A98">
        <v>97</v>
      </c>
      <c r="B98" t="s">
        <v>5</v>
      </c>
      <c r="C98" t="s">
        <v>6</v>
      </c>
      <c r="D98">
        <v>-100</v>
      </c>
      <c r="E98" s="1">
        <v>394.87</v>
      </c>
      <c r="G98">
        <f t="shared" si="116"/>
        <v>2523.2972602355094</v>
      </c>
      <c r="H98">
        <f t="shared" ref="H98" si="141">H96+G97</f>
        <v>2523.2972602355094</v>
      </c>
    </row>
    <row r="99" spans="1:8" x14ac:dyDescent="0.25">
      <c r="A99">
        <v>98</v>
      </c>
      <c r="B99" t="s">
        <v>7</v>
      </c>
      <c r="C99" t="s">
        <v>8</v>
      </c>
      <c r="D99">
        <v>100</v>
      </c>
      <c r="E99" s="1">
        <v>390.82</v>
      </c>
      <c r="F99" s="2">
        <f t="shared" ref="F99:F144" si="142">IF(C99="Sell to Close",(SUM(E99-E98)/E98)*10,(SUM(E98-E99)/E99)*10)</f>
        <v>0.1036282687682312</v>
      </c>
      <c r="G99">
        <f t="shared" ref="G99" si="143">G98*F99</f>
        <v>261.48492666582678</v>
      </c>
    </row>
    <row r="100" spans="1:8" x14ac:dyDescent="0.25">
      <c r="A100">
        <v>99</v>
      </c>
      <c r="B100" t="s">
        <v>1</v>
      </c>
      <c r="C100" t="s">
        <v>2</v>
      </c>
      <c r="D100">
        <v>100</v>
      </c>
      <c r="E100" s="1">
        <v>393.57</v>
      </c>
      <c r="G100">
        <f t="shared" si="116"/>
        <v>2784.782186901336</v>
      </c>
      <c r="H100">
        <f t="shared" ref="H100" si="144">H98+G99</f>
        <v>2784.782186901336</v>
      </c>
    </row>
    <row r="101" spans="1:8" x14ac:dyDescent="0.25">
      <c r="A101">
        <v>100</v>
      </c>
      <c r="B101" t="s">
        <v>3</v>
      </c>
      <c r="C101" t="s">
        <v>4</v>
      </c>
      <c r="D101">
        <v>-100</v>
      </c>
      <c r="E101" s="1">
        <v>393.68</v>
      </c>
      <c r="F101" s="2">
        <f t="shared" ref="F101:F144" si="145">IF(C101="Sell to Close",(SUM(E101-E100)/E100)*10,(SUM(E100-E101)/E101)*10)</f>
        <v>2.7949284752398214E-3</v>
      </c>
      <c r="G101">
        <f t="shared" ref="G101" si="146">G100*F101</f>
        <v>7.7832670315111665</v>
      </c>
    </row>
    <row r="102" spans="1:8" x14ac:dyDescent="0.25">
      <c r="A102">
        <v>101</v>
      </c>
      <c r="B102" t="s">
        <v>1</v>
      </c>
      <c r="C102" t="s">
        <v>2</v>
      </c>
      <c r="D102">
        <v>100</v>
      </c>
      <c r="E102" s="1">
        <v>394.19</v>
      </c>
      <c r="G102">
        <f t="shared" si="116"/>
        <v>2792.565453932847</v>
      </c>
      <c r="H102">
        <f t="shared" ref="H102" si="147">H100+G101</f>
        <v>2792.565453932847</v>
      </c>
    </row>
    <row r="103" spans="1:8" x14ac:dyDescent="0.25">
      <c r="A103">
        <v>102</v>
      </c>
      <c r="B103" t="s">
        <v>3</v>
      </c>
      <c r="C103" t="s">
        <v>4</v>
      </c>
      <c r="D103">
        <v>-100</v>
      </c>
      <c r="E103" s="1">
        <v>394.53</v>
      </c>
      <c r="F103" s="2">
        <f t="shared" ref="F103:F144" si="148">IF(C103="Sell to Close",(SUM(E103-E102)/E102)*10,(SUM(E102-E103)/E103)*10)</f>
        <v>8.6252822243074404E-3</v>
      </c>
      <c r="G103">
        <f t="shared" ref="G103" si="149">G102*F103</f>
        <v>24.086665170022023</v>
      </c>
    </row>
    <row r="104" spans="1:8" x14ac:dyDescent="0.25">
      <c r="A104">
        <v>103</v>
      </c>
      <c r="B104" t="s">
        <v>1</v>
      </c>
      <c r="C104" t="s">
        <v>2</v>
      </c>
      <c r="D104">
        <v>100</v>
      </c>
      <c r="E104" s="1">
        <v>395.48</v>
      </c>
      <c r="G104">
        <f t="shared" si="116"/>
        <v>2816.6521191028692</v>
      </c>
      <c r="H104">
        <f t="shared" ref="H104" si="150">H102+G103</f>
        <v>2816.6521191028692</v>
      </c>
    </row>
    <row r="105" spans="1:8" x14ac:dyDescent="0.25">
      <c r="A105">
        <v>104</v>
      </c>
      <c r="B105" t="s">
        <v>3</v>
      </c>
      <c r="C105" t="s">
        <v>4</v>
      </c>
      <c r="D105">
        <v>-100</v>
      </c>
      <c r="E105" s="1">
        <v>395</v>
      </c>
      <c r="F105" s="2">
        <f t="shared" ref="F105:F144" si="151">IF(C105="Sell to Close",(SUM(E105-E104)/E104)*10,(SUM(E104-E105)/E105)*10)</f>
        <v>-1.2137149792657485E-2</v>
      </c>
      <c r="G105">
        <f t="shared" ref="G105" si="152">G104*F105</f>
        <v>-34.186128683357651</v>
      </c>
    </row>
    <row r="106" spans="1:8" x14ac:dyDescent="0.25">
      <c r="A106">
        <v>105</v>
      </c>
      <c r="B106" t="s">
        <v>5</v>
      </c>
      <c r="C106" t="s">
        <v>6</v>
      </c>
      <c r="D106">
        <v>-100</v>
      </c>
      <c r="E106" s="1">
        <v>395.96</v>
      </c>
      <c r="G106">
        <f t="shared" si="116"/>
        <v>2782.4659904195114</v>
      </c>
      <c r="H106">
        <f t="shared" ref="H106" si="153">H104+G105</f>
        <v>2782.4659904195114</v>
      </c>
    </row>
    <row r="107" spans="1:8" x14ac:dyDescent="0.25">
      <c r="A107">
        <v>106</v>
      </c>
      <c r="B107" t="s">
        <v>7</v>
      </c>
      <c r="C107" t="s">
        <v>8</v>
      </c>
      <c r="D107">
        <v>100</v>
      </c>
      <c r="E107" s="1">
        <v>396.44</v>
      </c>
      <c r="F107" s="2">
        <f t="shared" ref="F107:F144" si="154">IF(C107="Sell to Close",(SUM(E107-E106)/E106)*10,(SUM(E106-E107)/E107)*10)</f>
        <v>-1.2107759055595253E-2</v>
      </c>
      <c r="G107">
        <f t="shared" ref="G107" si="155">G106*F107</f>
        <v>-33.689427792387654</v>
      </c>
    </row>
    <row r="108" spans="1:8" x14ac:dyDescent="0.25">
      <c r="A108">
        <v>107</v>
      </c>
      <c r="B108" t="s">
        <v>1</v>
      </c>
      <c r="C108" t="s">
        <v>2</v>
      </c>
      <c r="D108">
        <v>100</v>
      </c>
      <c r="E108" s="1">
        <v>397.87</v>
      </c>
      <c r="G108">
        <f t="shared" si="116"/>
        <v>2748.7765626271239</v>
      </c>
      <c r="H108">
        <f t="shared" ref="H108" si="156">H106+G107</f>
        <v>2748.7765626271239</v>
      </c>
    </row>
    <row r="109" spans="1:8" x14ac:dyDescent="0.25">
      <c r="A109">
        <v>108</v>
      </c>
      <c r="B109" t="s">
        <v>3</v>
      </c>
      <c r="C109" t="s">
        <v>4</v>
      </c>
      <c r="D109">
        <v>-100</v>
      </c>
      <c r="E109" s="1">
        <v>397.38</v>
      </c>
      <c r="F109" s="2">
        <f t="shared" ref="F109:F144" si="157">IF(C109="Sell to Close",(SUM(E109-E108)/E108)*10,(SUM(E108-E109)/E109)*10)</f>
        <v>-1.2315580465981579E-2</v>
      </c>
      <c r="G109">
        <f t="shared" ref="G109" si="158">G108*F109</f>
        <v>-33.852778940038597</v>
      </c>
    </row>
    <row r="110" spans="1:8" x14ac:dyDescent="0.25">
      <c r="A110">
        <v>109</v>
      </c>
      <c r="B110" t="s">
        <v>5</v>
      </c>
      <c r="C110" t="s">
        <v>6</v>
      </c>
      <c r="D110">
        <v>-100</v>
      </c>
      <c r="E110" s="1">
        <v>397.47</v>
      </c>
      <c r="G110">
        <f t="shared" si="116"/>
        <v>2714.9237836870852</v>
      </c>
      <c r="H110">
        <f t="shared" ref="H110" si="159">H108+G109</f>
        <v>2714.9237836870852</v>
      </c>
    </row>
    <row r="111" spans="1:8" x14ac:dyDescent="0.25">
      <c r="A111">
        <v>110</v>
      </c>
      <c r="B111" t="s">
        <v>7</v>
      </c>
      <c r="C111" t="s">
        <v>8</v>
      </c>
      <c r="D111">
        <v>100</v>
      </c>
      <c r="E111" s="1">
        <v>396.54</v>
      </c>
      <c r="F111" s="2">
        <f t="shared" ref="F111:F144" si="160">IF(C111="Sell to Close",(SUM(E111-E110)/E110)*10,(SUM(E110-E111)/E111)*10)</f>
        <v>2.345286730216389E-2</v>
      </c>
      <c r="G111">
        <f t="shared" ref="G111" si="161">G110*F111</f>
        <v>63.672747234301909</v>
      </c>
    </row>
    <row r="112" spans="1:8" x14ac:dyDescent="0.25">
      <c r="A112">
        <v>111</v>
      </c>
      <c r="B112" t="s">
        <v>5</v>
      </c>
      <c r="C112" t="s">
        <v>6</v>
      </c>
      <c r="D112">
        <v>-100</v>
      </c>
      <c r="E112" s="1">
        <v>395.49</v>
      </c>
      <c r="G112">
        <f t="shared" si="116"/>
        <v>2778.5965309213871</v>
      </c>
      <c r="H112">
        <f t="shared" ref="H112" si="162">H110+G111</f>
        <v>2778.5965309213871</v>
      </c>
    </row>
    <row r="113" spans="1:8" x14ac:dyDescent="0.25">
      <c r="A113">
        <v>112</v>
      </c>
      <c r="B113" t="s">
        <v>7</v>
      </c>
      <c r="C113" t="s">
        <v>8</v>
      </c>
      <c r="D113">
        <v>100</v>
      </c>
      <c r="E113" s="1">
        <v>394.35</v>
      </c>
      <c r="F113" s="2">
        <f t="shared" ref="F113:F144" si="163">IF(C113="Sell to Close",(SUM(E113-E112)/E112)*10,(SUM(E112-E113)/E113)*10)</f>
        <v>2.8908330163559939E-2</v>
      </c>
      <c r="G113">
        <f t="shared" ref="G113" si="164">G112*F113</f>
        <v>80.324585907197743</v>
      </c>
    </row>
    <row r="114" spans="1:8" x14ac:dyDescent="0.25">
      <c r="A114">
        <v>113</v>
      </c>
      <c r="B114" t="s">
        <v>1</v>
      </c>
      <c r="C114" t="s">
        <v>2</v>
      </c>
      <c r="D114">
        <v>100</v>
      </c>
      <c r="E114" s="1">
        <v>399.53</v>
      </c>
      <c r="G114">
        <f t="shared" si="116"/>
        <v>2858.9211168285847</v>
      </c>
      <c r="H114">
        <f t="shared" ref="H114" si="165">H112+G113</f>
        <v>2858.9211168285847</v>
      </c>
    </row>
    <row r="115" spans="1:8" x14ac:dyDescent="0.25">
      <c r="A115">
        <v>114</v>
      </c>
      <c r="B115" t="s">
        <v>3</v>
      </c>
      <c r="C115" t="s">
        <v>4</v>
      </c>
      <c r="D115">
        <v>-100</v>
      </c>
      <c r="E115" s="1">
        <v>399.97</v>
      </c>
      <c r="F115" s="2">
        <f t="shared" ref="F115:F144" si="166">IF(C115="Sell to Close",(SUM(E115-E114)/E114)*10,(SUM(E114-E115)/E115)*10)</f>
        <v>1.1012940204741936E-2</v>
      </c>
      <c r="G115">
        <f t="shared" ref="G115" si="167">G114*F115</f>
        <v>31.485127309707238</v>
      </c>
    </row>
    <row r="116" spans="1:8" x14ac:dyDescent="0.25">
      <c r="A116">
        <v>115</v>
      </c>
      <c r="B116" t="s">
        <v>1</v>
      </c>
      <c r="C116" t="s">
        <v>2</v>
      </c>
      <c r="D116">
        <v>100</v>
      </c>
      <c r="E116" s="1">
        <v>399.69</v>
      </c>
      <c r="G116">
        <f t="shared" si="116"/>
        <v>2890.4062441382921</v>
      </c>
      <c r="H116">
        <f t="shared" ref="H116" si="168">H114+G115</f>
        <v>2890.4062441382921</v>
      </c>
    </row>
    <row r="117" spans="1:8" x14ac:dyDescent="0.25">
      <c r="A117">
        <v>116</v>
      </c>
      <c r="B117" t="s">
        <v>3</v>
      </c>
      <c r="C117" t="s">
        <v>4</v>
      </c>
      <c r="D117">
        <v>-100</v>
      </c>
      <c r="E117" s="1">
        <v>401.38</v>
      </c>
      <c r="F117" s="2">
        <f t="shared" ref="F117:F144" si="169">IF(C117="Sell to Close",(SUM(E117-E116)/E116)*10,(SUM(E116-E117)/E117)*10)</f>
        <v>4.228276914608816E-2</v>
      </c>
      <c r="G117">
        <f t="shared" ref="G117" si="170">G116*F117</f>
        <v>122.21437995931115</v>
      </c>
    </row>
    <row r="118" spans="1:8" x14ac:dyDescent="0.25">
      <c r="A118">
        <v>117</v>
      </c>
      <c r="B118" t="s">
        <v>1</v>
      </c>
      <c r="C118" t="s">
        <v>2</v>
      </c>
      <c r="D118">
        <v>100</v>
      </c>
      <c r="E118" s="1">
        <v>403.15</v>
      </c>
      <c r="G118">
        <f t="shared" si="116"/>
        <v>3012.6206240976035</v>
      </c>
      <c r="H118">
        <f t="shared" ref="H118" si="171">H116+G117</f>
        <v>3012.6206240976035</v>
      </c>
    </row>
    <row r="119" spans="1:8" x14ac:dyDescent="0.25">
      <c r="A119">
        <v>118</v>
      </c>
      <c r="B119" t="s">
        <v>3</v>
      </c>
      <c r="C119" t="s">
        <v>4</v>
      </c>
      <c r="D119">
        <v>-100</v>
      </c>
      <c r="E119" s="1">
        <v>403.38</v>
      </c>
      <c r="F119" s="2">
        <f t="shared" ref="F119:F144" si="172">IF(C119="Sell to Close",(SUM(E119-E118)/E118)*10,(SUM(E118-E119)/E119)*10)</f>
        <v>5.7050725536405365E-3</v>
      </c>
      <c r="G119">
        <f t="shared" ref="G119" si="173">G118*F119</f>
        <v>17.187219237070661</v>
      </c>
    </row>
    <row r="120" spans="1:8" x14ac:dyDescent="0.25">
      <c r="A120">
        <v>119</v>
      </c>
      <c r="B120" t="s">
        <v>1</v>
      </c>
      <c r="C120" t="s">
        <v>2</v>
      </c>
      <c r="D120">
        <v>100</v>
      </c>
      <c r="E120" s="1">
        <v>405.8</v>
      </c>
      <c r="G120">
        <f t="shared" si="116"/>
        <v>3029.8078433346741</v>
      </c>
      <c r="H120">
        <f t="shared" ref="H120" si="174">H118+G119</f>
        <v>3029.8078433346741</v>
      </c>
    </row>
    <row r="121" spans="1:8" x14ac:dyDescent="0.25">
      <c r="A121">
        <v>120</v>
      </c>
      <c r="B121" t="s">
        <v>3</v>
      </c>
      <c r="C121" t="s">
        <v>4</v>
      </c>
      <c r="D121">
        <v>-100</v>
      </c>
      <c r="E121" s="1">
        <v>407.51</v>
      </c>
      <c r="F121" s="2">
        <f t="shared" ref="F121:F144" si="175">IF(C121="Sell to Close",(SUM(E121-E120)/E120)*10,(SUM(E120-E121)/E121)*10)</f>
        <v>4.2138984721537195E-2</v>
      </c>
      <c r="G121">
        <f t="shared" ref="G121" si="176">G120*F121</f>
        <v>127.67302641947339</v>
      </c>
    </row>
    <row r="122" spans="1:8" x14ac:dyDescent="0.25">
      <c r="A122">
        <v>121</v>
      </c>
      <c r="B122" t="s">
        <v>1</v>
      </c>
      <c r="C122" t="s">
        <v>2</v>
      </c>
      <c r="D122">
        <v>100</v>
      </c>
      <c r="E122" s="1">
        <v>407.55</v>
      </c>
      <c r="G122">
        <f t="shared" si="116"/>
        <v>3157.4808697541475</v>
      </c>
      <c r="H122">
        <f t="shared" ref="H122" si="177">H120+G121</f>
        <v>3157.4808697541475</v>
      </c>
    </row>
    <row r="123" spans="1:8" x14ac:dyDescent="0.25">
      <c r="A123">
        <v>122</v>
      </c>
      <c r="B123" t="s">
        <v>3</v>
      </c>
      <c r="C123" t="s">
        <v>4</v>
      </c>
      <c r="D123">
        <v>-100</v>
      </c>
      <c r="E123" s="1">
        <v>407.15</v>
      </c>
      <c r="F123" s="2">
        <f t="shared" ref="F123:F144" si="178">IF(C123="Sell to Close",(SUM(E123-E122)/E122)*10,(SUM(E122-E123)/E123)*10)</f>
        <v>-9.8147466568527571E-3</v>
      </c>
      <c r="G123">
        <f t="shared" ref="G123" si="179">G122*F123</f>
        <v>-30.989874810496055</v>
      </c>
    </row>
    <row r="124" spans="1:8" x14ac:dyDescent="0.25">
      <c r="A124">
        <v>123</v>
      </c>
      <c r="B124" t="s">
        <v>1</v>
      </c>
      <c r="C124" t="s">
        <v>2</v>
      </c>
      <c r="D124">
        <v>100</v>
      </c>
      <c r="E124" s="1">
        <v>409.23</v>
      </c>
      <c r="G124">
        <f t="shared" si="116"/>
        <v>3126.4909949436515</v>
      </c>
      <c r="H124">
        <f t="shared" ref="H124" si="180">H122+G123</f>
        <v>3126.4909949436515</v>
      </c>
    </row>
    <row r="125" spans="1:8" x14ac:dyDescent="0.25">
      <c r="A125">
        <v>124</v>
      </c>
      <c r="B125" t="s">
        <v>3</v>
      </c>
      <c r="C125" t="s">
        <v>4</v>
      </c>
      <c r="D125">
        <v>-100</v>
      </c>
      <c r="E125" s="1">
        <v>410.98</v>
      </c>
      <c r="F125" s="2">
        <f t="shared" ref="F125:F144" si="181">IF(C125="Sell to Close",(SUM(E125-E124)/E124)*10,(SUM(E124-E125)/E125)*10)</f>
        <v>4.2763238276763677E-2</v>
      </c>
      <c r="G125">
        <f t="shared" ref="G125" si="182">G124*F125</f>
        <v>133.69887938693131</v>
      </c>
    </row>
    <row r="126" spans="1:8" x14ac:dyDescent="0.25">
      <c r="A126">
        <v>125</v>
      </c>
      <c r="B126" t="s">
        <v>1</v>
      </c>
      <c r="C126" t="s">
        <v>2</v>
      </c>
      <c r="D126">
        <v>100</v>
      </c>
      <c r="E126" s="1">
        <v>409.19</v>
      </c>
      <c r="G126">
        <f t="shared" si="116"/>
        <v>3260.1898743305828</v>
      </c>
      <c r="H126">
        <f t="shared" ref="H126" si="183">H124+G125</f>
        <v>3260.1898743305828</v>
      </c>
    </row>
    <row r="127" spans="1:8" x14ac:dyDescent="0.25">
      <c r="A127">
        <v>126</v>
      </c>
      <c r="B127" t="s">
        <v>3</v>
      </c>
      <c r="C127" t="s">
        <v>4</v>
      </c>
      <c r="D127">
        <v>-100</v>
      </c>
      <c r="E127" s="1">
        <v>409.6</v>
      </c>
      <c r="F127" s="2">
        <f t="shared" ref="F127:F144" si="184">IF(C127="Sell to Close",(SUM(E127-E126)/E126)*10,(SUM(E126-E127)/E127)*10)</f>
        <v>1.0019795205162028E-2</v>
      </c>
      <c r="G127">
        <f t="shared" ref="G127" si="185">G126*F127</f>
        <v>32.666434870735365</v>
      </c>
    </row>
    <row r="128" spans="1:8" x14ac:dyDescent="0.25">
      <c r="A128">
        <v>127</v>
      </c>
      <c r="B128" t="s">
        <v>1</v>
      </c>
      <c r="C128" t="s">
        <v>2</v>
      </c>
      <c r="D128">
        <v>100</v>
      </c>
      <c r="E128" s="1">
        <v>409.36</v>
      </c>
      <c r="G128">
        <f t="shared" si="116"/>
        <v>3292.8563092013183</v>
      </c>
      <c r="H128">
        <f t="shared" ref="H128" si="186">H126+G127</f>
        <v>3292.8563092013183</v>
      </c>
    </row>
    <row r="129" spans="1:8" x14ac:dyDescent="0.25">
      <c r="A129">
        <v>128</v>
      </c>
      <c r="B129" t="s">
        <v>3</v>
      </c>
      <c r="C129" t="s">
        <v>4</v>
      </c>
      <c r="D129">
        <v>-100</v>
      </c>
      <c r="E129" s="1">
        <v>410.93</v>
      </c>
      <c r="F129" s="2">
        <f t="shared" ref="F129:F144" si="187">IF(C129="Sell to Close",(SUM(E129-E128)/E128)*10,(SUM(E128-E129)/E129)*10)</f>
        <v>3.8352550322454396E-2</v>
      </c>
      <c r="G129">
        <f t="shared" ref="G129" si="188">G128*F129</f>
        <v>126.28943730325501</v>
      </c>
    </row>
    <row r="130" spans="1:8" x14ac:dyDescent="0.25">
      <c r="A130">
        <v>129</v>
      </c>
      <c r="B130" t="s">
        <v>5</v>
      </c>
      <c r="C130" t="s">
        <v>6</v>
      </c>
      <c r="D130">
        <v>-100</v>
      </c>
      <c r="E130" s="1">
        <v>409.83</v>
      </c>
      <c r="G130">
        <f t="shared" si="116"/>
        <v>3419.1457465045733</v>
      </c>
      <c r="H130">
        <f t="shared" ref="H130" si="189">H128+G129</f>
        <v>3419.1457465045733</v>
      </c>
    </row>
    <row r="131" spans="1:8" x14ac:dyDescent="0.25">
      <c r="A131">
        <v>130</v>
      </c>
      <c r="B131" t="s">
        <v>7</v>
      </c>
      <c r="C131" t="s">
        <v>8</v>
      </c>
      <c r="D131">
        <v>100</v>
      </c>
      <c r="E131" s="1">
        <v>407.37</v>
      </c>
      <c r="F131" s="2">
        <f t="shared" ref="F131:F144" si="190">IF(C131="Sell to Close",(SUM(E131-E130)/E130)*10,(SUM(E130-E131)/E131)*10)</f>
        <v>6.0387362839678417E-2</v>
      </c>
      <c r="G131">
        <f t="shared" ref="G131" si="191">G130*F131</f>
        <v>206.47319479591479</v>
      </c>
    </row>
    <row r="132" spans="1:8" x14ac:dyDescent="0.25">
      <c r="A132">
        <v>131</v>
      </c>
      <c r="B132" t="s">
        <v>5</v>
      </c>
      <c r="C132" t="s">
        <v>6</v>
      </c>
      <c r="D132">
        <v>-100</v>
      </c>
      <c r="E132" s="1">
        <v>408.75</v>
      </c>
      <c r="G132">
        <f t="shared" si="116"/>
        <v>3625.6189413004881</v>
      </c>
      <c r="H132">
        <f t="shared" ref="H132" si="192">H130+G131</f>
        <v>3625.6189413004881</v>
      </c>
    </row>
    <row r="133" spans="1:8" x14ac:dyDescent="0.25">
      <c r="A133">
        <v>132</v>
      </c>
      <c r="B133" t="s">
        <v>7</v>
      </c>
      <c r="C133" t="s">
        <v>8</v>
      </c>
      <c r="D133">
        <v>100</v>
      </c>
      <c r="E133" s="1">
        <v>408.35</v>
      </c>
      <c r="F133" s="2">
        <f t="shared" ref="F133:F144" si="193">IF(C133="Sell to Close",(SUM(E133-E132)/E132)*10,(SUM(E132-E133)/E133)*10)</f>
        <v>9.7955185502626978E-3</v>
      </c>
      <c r="G133">
        <f t="shared" ref="G133" si="194">G132*F133</f>
        <v>35.514817595692733</v>
      </c>
    </row>
    <row r="134" spans="1:8" x14ac:dyDescent="0.25">
      <c r="A134">
        <v>133</v>
      </c>
      <c r="B134" t="s">
        <v>5</v>
      </c>
      <c r="C134" t="s">
        <v>6</v>
      </c>
      <c r="D134">
        <v>-100</v>
      </c>
      <c r="E134" s="1">
        <v>406.35</v>
      </c>
      <c r="G134">
        <f t="shared" si="116"/>
        <v>3661.133758896181</v>
      </c>
      <c r="H134">
        <f t="shared" ref="H134" si="195">H132+G133</f>
        <v>3661.133758896181</v>
      </c>
    </row>
    <row r="135" spans="1:8" x14ac:dyDescent="0.25">
      <c r="A135">
        <v>134</v>
      </c>
      <c r="B135" t="s">
        <v>7</v>
      </c>
      <c r="C135" t="s">
        <v>8</v>
      </c>
      <c r="D135">
        <v>100</v>
      </c>
      <c r="E135" s="1">
        <v>406.73</v>
      </c>
      <c r="F135" s="2">
        <f t="shared" ref="F135:F144" si="196">IF(C135="Sell to Close",(SUM(E135-E134)/E134)*10,(SUM(E134-E135)/E135)*10)</f>
        <v>-9.3428072677204897E-3</v>
      </c>
      <c r="G135">
        <f t="shared" ref="G135" si="197">G134*F135</f>
        <v>-34.205267090712077</v>
      </c>
    </row>
    <row r="136" spans="1:8" x14ac:dyDescent="0.25">
      <c r="A136">
        <v>135</v>
      </c>
      <c r="B136" t="s">
        <v>5</v>
      </c>
      <c r="C136" t="s">
        <v>6</v>
      </c>
      <c r="D136">
        <v>-100</v>
      </c>
      <c r="E136" s="1">
        <v>406.9</v>
      </c>
      <c r="G136">
        <f t="shared" si="116"/>
        <v>3626.9284918054691</v>
      </c>
      <c r="H136">
        <f t="shared" ref="H136" si="198">H134+G135</f>
        <v>3626.9284918054691</v>
      </c>
    </row>
    <row r="137" spans="1:8" x14ac:dyDescent="0.25">
      <c r="A137">
        <v>136</v>
      </c>
      <c r="B137" t="s">
        <v>7</v>
      </c>
      <c r="C137" t="s">
        <v>8</v>
      </c>
      <c r="D137">
        <v>100</v>
      </c>
      <c r="E137" s="1">
        <v>406.54</v>
      </c>
      <c r="F137" s="2">
        <f t="shared" ref="F137:F144" si="199">IF(C137="Sell to Close",(SUM(E137-E136)/E136)*10,(SUM(E136-E137)/E137)*10)</f>
        <v>8.855217198798563E-3</v>
      </c>
      <c r="G137">
        <f t="shared" ref="G137" si="200">G136*F137</f>
        <v>32.117239559448322</v>
      </c>
    </row>
    <row r="138" spans="1:8" x14ac:dyDescent="0.25">
      <c r="A138">
        <v>137</v>
      </c>
      <c r="B138" t="s">
        <v>5</v>
      </c>
      <c r="C138" t="s">
        <v>6</v>
      </c>
      <c r="D138">
        <v>-100</v>
      </c>
      <c r="E138" s="1">
        <v>406.52</v>
      </c>
      <c r="G138">
        <f t="shared" si="116"/>
        <v>3659.0457313649176</v>
      </c>
      <c r="H138">
        <f t="shared" ref="H138" si="201">H136+G137</f>
        <v>3659.0457313649176</v>
      </c>
    </row>
    <row r="139" spans="1:8" x14ac:dyDescent="0.25">
      <c r="A139">
        <v>138</v>
      </c>
      <c r="B139" t="s">
        <v>7</v>
      </c>
      <c r="C139" t="s">
        <v>8</v>
      </c>
      <c r="D139">
        <v>100</v>
      </c>
      <c r="E139" s="1">
        <v>405.85</v>
      </c>
      <c r="F139" s="2">
        <f t="shared" ref="F139:F144" si="202">IF(C139="Sell to Close",(SUM(E139-E138)/E138)*10,(SUM(E138-E139)/E139)*10)</f>
        <v>1.6508562276702207E-2</v>
      </c>
      <c r="G139">
        <f t="shared" ref="G139" si="203">G138*F139</f>
        <v>60.405584329539117</v>
      </c>
    </row>
    <row r="140" spans="1:8" x14ac:dyDescent="0.25">
      <c r="A140">
        <v>139</v>
      </c>
      <c r="B140" t="s">
        <v>1</v>
      </c>
      <c r="C140" t="s">
        <v>2</v>
      </c>
      <c r="D140">
        <v>100</v>
      </c>
      <c r="E140" s="1">
        <v>407.31</v>
      </c>
      <c r="G140">
        <f t="shared" si="116"/>
        <v>3719.4513156944568</v>
      </c>
      <c r="H140">
        <f t="shared" ref="H140" si="204">H138+G139</f>
        <v>3719.4513156944568</v>
      </c>
    </row>
    <row r="141" spans="1:8" x14ac:dyDescent="0.25">
      <c r="A141">
        <v>140</v>
      </c>
      <c r="B141" t="s">
        <v>3</v>
      </c>
      <c r="C141" t="s">
        <v>4</v>
      </c>
      <c r="D141">
        <v>-100</v>
      </c>
      <c r="E141" s="1">
        <v>408.71</v>
      </c>
      <c r="F141" s="2">
        <f t="shared" ref="F141:F144" si="205">IF(C141="Sell to Close",(SUM(E141-E140)/E140)*10,(SUM(E140-E141)/E141)*10)</f>
        <v>3.4371854361542248E-2</v>
      </c>
      <c r="G141">
        <f t="shared" ref="G141" si="206">G140*F141</f>
        <v>127.84443892789656</v>
      </c>
    </row>
    <row r="142" spans="1:8" x14ac:dyDescent="0.25">
      <c r="A142">
        <v>141</v>
      </c>
      <c r="B142" t="s">
        <v>1</v>
      </c>
      <c r="C142" t="s">
        <v>2</v>
      </c>
      <c r="D142">
        <v>100</v>
      </c>
      <c r="E142" s="1">
        <v>408.92</v>
      </c>
      <c r="G142">
        <f t="shared" si="116"/>
        <v>3847.2957546223533</v>
      </c>
      <c r="H142">
        <f t="shared" ref="H142" si="207">H140+G141</f>
        <v>3847.2957546223533</v>
      </c>
    </row>
    <row r="143" spans="1:8" x14ac:dyDescent="0.25">
      <c r="A143">
        <v>142</v>
      </c>
      <c r="B143" t="s">
        <v>3</v>
      </c>
      <c r="C143" t="s">
        <v>4</v>
      </c>
      <c r="D143">
        <v>-100</v>
      </c>
      <c r="E143" s="1">
        <v>409.17</v>
      </c>
      <c r="F143" s="2">
        <f t="shared" ref="F143:F144" si="208">IF(C143="Sell to Close",(SUM(E143-E142)/E142)*10,(SUM(E142-E143)/E143)*10)</f>
        <v>6.1136652645994325E-3</v>
      </c>
      <c r="G143">
        <f t="shared" ref="G143" si="209">G142*F143</f>
        <v>23.521078417675543</v>
      </c>
    </row>
    <row r="144" spans="1:8" x14ac:dyDescent="0.25">
      <c r="G144">
        <f t="shared" si="116"/>
        <v>3870.816833040029</v>
      </c>
      <c r="H144">
        <f t="shared" ref="H144" si="210">H142+G143</f>
        <v>3870.816833040029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3.4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401.06</v>
      </c>
      <c r="F3" s="2">
        <f>IF(C3="Sell to Close",(SUM(E3-E2)/E2)*10,(SUM(E2-E3)/E3)*10)</f>
        <v>-1.2700151903777445E-2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AVERAGE('3.6'!F:F)</f>
        <v>1.4184636857150551E-2</v>
      </c>
      <c r="J4" s="2">
        <f>MAX('3.6'!F:F)</f>
        <v>9.5197320371723626E-2</v>
      </c>
      <c r="K4" s="2">
        <f>MIN('3.6'!F:F)</f>
        <v>-1.8721853969539268E-2</v>
      </c>
      <c r="L4" s="2">
        <f>SUMIF('3.6'!F:F,"&gt;0")/COUNTIF('3.6'!F:F,"&gt;0")</f>
        <v>2.7055745596824589E-2</v>
      </c>
      <c r="M4" s="2">
        <f>SUMIF('3.6'!F:F,"&lt;0")/COUNTIF('3.6'!F:F,"&lt;0")</f>
        <v>-1.3702765412143205E-2</v>
      </c>
      <c r="N4">
        <f>COUNTIF('3.6'!F:F,"&gt;0")</f>
        <v>26</v>
      </c>
      <c r="O4">
        <f>COUNTIF('3.6'!F:F,"&lt;0")</f>
        <v>12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397.07</v>
      </c>
      <c r="F5" s="2">
        <f>IF(C5="Sell to Close",(SUM(E5-E4)/E4)*10,(SUM(E4-E5)/E5)*10)</f>
        <v>9.5197320371723626E-2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394.69</v>
      </c>
      <c r="F7" s="2">
        <f t="shared" ref="F7" si="0">IF(C7="Sell to Close",(SUM(E7-E6)/E6)*10,(SUM(E6-E7)/E7)*10)</f>
        <v>-8.3609921710705633E-3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398.64</v>
      </c>
      <c r="F9" s="2">
        <f t="shared" ref="F9" si="1">IF(C9="Sell to Close",(SUM(E9-E8)/E8)*10,(SUM(E8-E9)/E9)*10)</f>
        <v>6.7776187965956722E-3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397.53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397.94</v>
      </c>
      <c r="F13" s="2">
        <f t="shared" ref="F13" si="3">IF(C13="Sell to Close",(SUM(E13-E12)/E12)*10,(SUM(E12-E13)/E13)*10)</f>
        <v>-1.0303060762929715E-2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395.26</v>
      </c>
      <c r="F17" s="2">
        <f t="shared" ref="F17" si="5">IF(C17="Sell to Close",(SUM(E17-E16)/E16)*10,(SUM(E16-E17)/E17)*10)</f>
        <v>-1.8721853969539268E-2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400.73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7">IF(C21="Sell to Close",(SUM(E21-E20)/E20)*10,(SUM(E20-E21)/E21)*10)</f>
        <v>5.0408005390162498E-2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406.63</v>
      </c>
      <c r="F23" s="2">
        <f t="shared" ref="F23" si="8">IF(C23="Sell to Close",(SUM(E23-E22)/E22)*10,(SUM(E22-E23)/E23)*10)</f>
        <v>2.7372262773722969E-2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402.72</v>
      </c>
      <c r="F25" s="2">
        <f t="shared" ref="F25" si="9">IF(C25="Sell to Close",(SUM(E25-E24)/E24)*10,(SUM(E24-E25)/E25)*10)</f>
        <v>4.0971394517281906E-2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10">IF(C27="Sell to Close",(SUM(E27-E26)/E26)*10,(SUM(E26-E27)/E27)*10)</f>
        <v>2.2397261997634102E-2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399.26</v>
      </c>
      <c r="F29" s="2">
        <f t="shared" ref="F29" si="11">IF(C29="Sell to Close",(SUM(E29-E28)/E28)*10,(SUM(E28-E29)/E29)*10)</f>
        <v>-1.6280118218704034E-2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12">IF(C31="Sell to Close",(SUM(E31-E30)/E30)*10,(SUM(E30-E31)/E31)*10)</f>
        <v>1.9764874993583828E-2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387.16</v>
      </c>
      <c r="F33" s="2">
        <f t="shared" ref="F33" si="13">IF(C33="Sell to Close",(SUM(E33-E32)/E32)*10,(SUM(E32-E33)/E33)*10)</f>
        <v>2.040500051658135E-2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</v>
      </c>
      <c r="F35" s="2">
        <f t="shared" ref="F35" si="14">IF(C35="Sell to Close",(SUM(E35-E34)/E34)*10,(SUM(E34-E35)/E35)*10)</f>
        <v>3.5585366478072408E-2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393.2</v>
      </c>
      <c r="F39" s="2">
        <f t="shared" ref="F39" si="16">IF(C39="Sell to Close",(SUM(E39-E38)/E38)*10,(SUM(E38-E39)/E39)*10)</f>
        <v>5.0867820352240717E-2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390.77</v>
      </c>
      <c r="F41" s="2">
        <f t="shared" ref="F41" si="17">IF(C41="Sell to Close",(SUM(E41-E40)/E40)*10,(SUM(E40-E41)/E41)*10)</f>
        <v>-1.8681065588452579E-2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393.06</v>
      </c>
      <c r="F43" s="2">
        <f t="shared" ref="F43" si="18">IF(C43="Sell to Close",(SUM(E43-E42)/E42)*10,(SUM(E42-E43)/E43)*10)</f>
        <v>3.0623181748583389E-2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399.15</v>
      </c>
      <c r="F47" s="2">
        <f t="shared" ref="F47" si="20">IF(C47="Sell to Close",(SUM(E47-E46)/E46)*10,(SUM(E46-E47)/E47)*10)</f>
        <v>-1.376032024018042E-2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</v>
      </c>
      <c r="F49" s="2">
        <f t="shared" ref="F49" si="21">IF(C49="Sell to Close",(SUM(E49-E48)/E48)*10,(SUM(E48-E49)/E49)*10)</f>
        <v>4.7726701833709553E-3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23">IF(C53="Sell to Close",(SUM(E53-E52)/E52)*10,(SUM(E52-E53)/E53)*10)</f>
        <v>1.3694114066898803E-2</v>
      </c>
    </row>
    <row r="54" spans="1:6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</row>
    <row r="55" spans="1:6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24">IF(C55="Sell to Close",(SUM(E55-E54)/E54)*10,(SUM(E54-E55)/E55)*10)</f>
        <v>-9.9092918667577894E-3</v>
      </c>
    </row>
    <row r="56" spans="1:6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</row>
    <row r="57" spans="1:6" x14ac:dyDescent="0.25">
      <c r="A57">
        <v>56</v>
      </c>
      <c r="B57" t="s">
        <v>7</v>
      </c>
      <c r="C57" t="s">
        <v>8</v>
      </c>
      <c r="D57">
        <v>100</v>
      </c>
      <c r="E57" s="1">
        <v>396.66</v>
      </c>
      <c r="F57" s="2">
        <f t="shared" ref="F57" si="25">IF(C57="Sell to Close",(SUM(E57-E56)/E56)*10,(SUM(E56-E57)/E57)*10)</f>
        <v>-1.4117884334190547E-2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397.11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397.63</v>
      </c>
      <c r="F59" s="2">
        <f t="shared" ref="F59" si="26">IF(C59="Sell to Close",(SUM(E59-E58)/E58)*10,(SUM(E58-E59)/E59)*10)</f>
        <v>1.3094608546749813E-2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27">IF(C61="Sell to Close",(SUM(E61-E60)/E60)*10,(SUM(E60-E61)/E61)*10)</f>
        <v>3.1697730442500315E-2</v>
      </c>
    </row>
    <row r="62" spans="1:6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</row>
    <row r="63" spans="1:6" x14ac:dyDescent="0.25">
      <c r="A63">
        <v>62</v>
      </c>
      <c r="B63" t="s">
        <v>3</v>
      </c>
      <c r="C63" t="s">
        <v>4</v>
      </c>
      <c r="D63">
        <v>-100</v>
      </c>
      <c r="E63" s="1">
        <v>399.59</v>
      </c>
      <c r="F63" s="2">
        <f t="shared" ref="F63" si="28">IF(C63="Sell to Close",(SUM(E63-E62)/E62)*10,(SUM(E62-E63)/E63)*10)</f>
        <v>1.501764573373771E-3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403.15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403.58</v>
      </c>
      <c r="F65" s="2">
        <f t="shared" ref="F65" si="29">IF(C65="Sell to Close",(SUM(E65-E64)/E64)*10,(SUM(E64-E65)/E65)*10)</f>
        <v>1.0666005208979458E-2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405.46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407.12</v>
      </c>
      <c r="F67" s="2">
        <f t="shared" ref="F67" si="30">IF(C67="Sell to Close",(SUM(E67-E66)/E66)*10,(SUM(E66-E67)/E67)*10)</f>
        <v>4.0941153258028537E-2</v>
      </c>
    </row>
    <row r="68" spans="1:6" x14ac:dyDescent="0.25">
      <c r="A68">
        <v>67</v>
      </c>
      <c r="B68" t="s">
        <v>1</v>
      </c>
      <c r="C68" t="s">
        <v>2</v>
      </c>
      <c r="D68">
        <v>100</v>
      </c>
      <c r="E68" s="1">
        <v>409.23</v>
      </c>
    </row>
    <row r="69" spans="1:6" x14ac:dyDescent="0.25">
      <c r="A69">
        <v>68</v>
      </c>
      <c r="B69" t="s">
        <v>3</v>
      </c>
      <c r="C69" t="s">
        <v>4</v>
      </c>
      <c r="D69">
        <v>-100</v>
      </c>
      <c r="E69" s="1">
        <v>410.44</v>
      </c>
      <c r="F69" s="2">
        <f t="shared" ref="F69" si="31">IF(C69="Sell to Close",(SUM(E69-E68)/E68)*10,(SUM(E68-E69)/E69)*10)</f>
        <v>2.956772475136181E-2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409.94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408.14</v>
      </c>
      <c r="F71" s="2">
        <f t="shared" ref="F71" si="32">IF(C71="Sell to Close",(SUM(E71-E70)/E70)*10,(SUM(E70-E71)/E71)*10)</f>
        <v>4.4102513843289344E-2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407.85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406.9</v>
      </c>
      <c r="F73" s="2">
        <f t="shared" ref="F73" si="33">IF(C73="Sell to Close",(SUM(E73-E72)/E72)*10,(SUM(E72-E73)/E73)*10)</f>
        <v>2.334725976898613E-2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406.49</v>
      </c>
      <c r="F75" s="2">
        <f t="shared" ref="F75" si="34">IF(C75="Sell to Close",(SUM(E75-E74)/E74)*10,(SUM(E74-E75)/E75)*10)</f>
        <v>7.3802553568286342E-4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I4" sqref="I4:O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</cols>
  <sheetData>
    <row r="1" spans="1:15" x14ac:dyDescent="0.25">
      <c r="E1">
        <v>3.8</v>
      </c>
    </row>
    <row r="2" spans="1:15" x14ac:dyDescent="0.25">
      <c r="A2">
        <v>1</v>
      </c>
      <c r="B2" t="s">
        <v>1</v>
      </c>
      <c r="C2" t="s">
        <v>2</v>
      </c>
      <c r="D2">
        <v>100</v>
      </c>
      <c r="E2" s="1">
        <v>401.57</v>
      </c>
    </row>
    <row r="3" spans="1:15" x14ac:dyDescent="0.25">
      <c r="A3">
        <v>2</v>
      </c>
      <c r="B3" t="s">
        <v>3</v>
      </c>
      <c r="C3" t="s">
        <v>4</v>
      </c>
      <c r="D3">
        <v>-100</v>
      </c>
      <c r="E3" s="1">
        <v>401.05</v>
      </c>
      <c r="F3" s="2">
        <f>IF(C3="Sell to Close",(SUM(E3-E2)/E2)*10,(SUM(E2-E3)/E3)*10)</f>
        <v>-1.2949174490125802E-2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</row>
    <row r="4" spans="1:15" x14ac:dyDescent="0.25">
      <c r="A4">
        <v>3</v>
      </c>
      <c r="B4" t="s">
        <v>5</v>
      </c>
      <c r="C4" t="s">
        <v>6</v>
      </c>
      <c r="D4">
        <v>-100</v>
      </c>
      <c r="E4" s="1">
        <v>400.85</v>
      </c>
      <c r="I4" s="2">
        <f>AVERAGE('3.8'!F:F)</f>
        <v>1.2882265218057572E-2</v>
      </c>
      <c r="J4" s="2">
        <f>MAX('3.8'!F:F)</f>
        <v>9.2909658575888746E-2</v>
      </c>
      <c r="K4" s="2">
        <f>MIN('3.8'!F:F)</f>
        <v>-2.9652711464039978E-2</v>
      </c>
      <c r="L4" s="2">
        <f>SUMIF('3.8'!F:F,"&gt;0")/COUNTIF('3.8'!F:F,"&gt;0")</f>
        <v>2.4693332507113742E-2</v>
      </c>
      <c r="M4" s="2">
        <f>SUMIF('3.8'!F:F,"&lt;0")/COUNTIF('3.8'!F:F,"&lt;0")</f>
        <v>-1.6108536309625748E-2</v>
      </c>
      <c r="N4">
        <f>COUNTIF('3.8'!F:F,"&gt;0")</f>
        <v>27</v>
      </c>
      <c r="O4">
        <f>COUNTIF('3.8'!F:F,"&lt;0")</f>
        <v>11</v>
      </c>
    </row>
    <row r="5" spans="1:15" x14ac:dyDescent="0.25">
      <c r="A5">
        <v>4</v>
      </c>
      <c r="B5" t="s">
        <v>7</v>
      </c>
      <c r="C5" t="s">
        <v>8</v>
      </c>
      <c r="D5">
        <v>100</v>
      </c>
      <c r="E5" s="1">
        <v>397.16</v>
      </c>
      <c r="F5" s="2">
        <f>IF(C5="Sell to Close",(SUM(E5-E4)/E4)*10,(SUM(E4-E5)/E5)*10)</f>
        <v>9.2909658575888746E-2</v>
      </c>
    </row>
    <row r="6" spans="1:15" x14ac:dyDescent="0.25">
      <c r="A6">
        <v>5</v>
      </c>
      <c r="B6" t="s">
        <v>5</v>
      </c>
      <c r="C6" t="s">
        <v>6</v>
      </c>
      <c r="D6">
        <v>-100</v>
      </c>
      <c r="E6" s="1">
        <v>394.36</v>
      </c>
    </row>
    <row r="7" spans="1:15" x14ac:dyDescent="0.25">
      <c r="A7">
        <v>6</v>
      </c>
      <c r="B7" t="s">
        <v>7</v>
      </c>
      <c r="C7" t="s">
        <v>8</v>
      </c>
      <c r="D7">
        <v>100</v>
      </c>
      <c r="E7" s="1">
        <v>394.77</v>
      </c>
      <c r="F7" s="2">
        <f t="shared" ref="F7" si="0">IF(C7="Sell to Close",(SUM(E7-E6)/E6)*10,(SUM(E6-E7)/E7)*10)</f>
        <v>-1.0385794259948025E-2</v>
      </c>
    </row>
    <row r="8" spans="1:15" x14ac:dyDescent="0.25">
      <c r="A8">
        <v>7</v>
      </c>
      <c r="B8" t="s">
        <v>1</v>
      </c>
      <c r="C8" t="s">
        <v>2</v>
      </c>
      <c r="D8">
        <v>100</v>
      </c>
      <c r="E8" s="1">
        <v>398.37</v>
      </c>
    </row>
    <row r="9" spans="1:15" x14ac:dyDescent="0.25">
      <c r="A9">
        <v>8</v>
      </c>
      <c r="B9" t="s">
        <v>3</v>
      </c>
      <c r="C9" t="s">
        <v>4</v>
      </c>
      <c r="D9">
        <v>-100</v>
      </c>
      <c r="E9" s="1">
        <v>398.58</v>
      </c>
      <c r="F9" s="2">
        <f t="shared" ref="F9" si="1">IF(C9="Sell to Close",(SUM(E9-E8)/E8)*10,(SUM(E8-E9)/E9)*10)</f>
        <v>5.2714812862409205E-3</v>
      </c>
    </row>
    <row r="10" spans="1:15" x14ac:dyDescent="0.25">
      <c r="A10">
        <v>9</v>
      </c>
      <c r="B10" t="s">
        <v>5</v>
      </c>
      <c r="C10" t="s">
        <v>6</v>
      </c>
      <c r="D10">
        <v>-100</v>
      </c>
      <c r="E10" s="1">
        <v>398.24</v>
      </c>
    </row>
    <row r="11" spans="1:15" x14ac:dyDescent="0.25">
      <c r="A11">
        <v>10</v>
      </c>
      <c r="B11" t="s">
        <v>7</v>
      </c>
      <c r="C11" t="s">
        <v>8</v>
      </c>
      <c r="D11">
        <v>100</v>
      </c>
      <c r="E11" s="1">
        <v>397.3</v>
      </c>
      <c r="F11" s="2">
        <f t="shared" ref="F11" si="2">IF(C11="Sell to Close",(SUM(E11-E10)/E10)*10,(SUM(E10-E11)/E11)*10)</f>
        <v>2.3659702995217663E-2</v>
      </c>
    </row>
    <row r="12" spans="1:15" x14ac:dyDescent="0.25">
      <c r="A12">
        <v>11</v>
      </c>
      <c r="B12" t="s">
        <v>5</v>
      </c>
      <c r="C12" t="s">
        <v>6</v>
      </c>
      <c r="D12">
        <v>-100</v>
      </c>
      <c r="E12" s="1">
        <v>396.76</v>
      </c>
    </row>
    <row r="13" spans="1:15" x14ac:dyDescent="0.25">
      <c r="A13">
        <v>12</v>
      </c>
      <c r="B13" t="s">
        <v>7</v>
      </c>
      <c r="C13" t="s">
        <v>8</v>
      </c>
      <c r="D13">
        <v>100</v>
      </c>
      <c r="E13" s="1">
        <v>397.94</v>
      </c>
      <c r="F13" s="2">
        <f t="shared" ref="F13" si="3">IF(C13="Sell to Close",(SUM(E13-E12)/E12)*10,(SUM(E12-E13)/E13)*10)</f>
        <v>-2.9652711464039978E-2</v>
      </c>
    </row>
    <row r="14" spans="1:15" x14ac:dyDescent="0.25">
      <c r="A14">
        <v>13</v>
      </c>
      <c r="B14" t="s">
        <v>1</v>
      </c>
      <c r="C14" t="s">
        <v>2</v>
      </c>
      <c r="D14">
        <v>100</v>
      </c>
      <c r="E14" s="1">
        <v>398.27</v>
      </c>
    </row>
    <row r="15" spans="1:15" x14ac:dyDescent="0.25">
      <c r="A15">
        <v>14</v>
      </c>
      <c r="B15" t="s">
        <v>3</v>
      </c>
      <c r="C15" t="s">
        <v>4</v>
      </c>
      <c r="D15">
        <v>-100</v>
      </c>
      <c r="E15" s="1">
        <v>398.38</v>
      </c>
      <c r="F15" s="2">
        <f t="shared" ref="F15" si="4">IF(C15="Sell to Close",(SUM(E15-E14)/E14)*10,(SUM(E14-E15)/E15)*10)</f>
        <v>2.761945413915526E-3</v>
      </c>
    </row>
    <row r="16" spans="1:15" x14ac:dyDescent="0.25">
      <c r="A16">
        <v>15</v>
      </c>
      <c r="B16" t="s">
        <v>5</v>
      </c>
      <c r="C16" t="s">
        <v>6</v>
      </c>
      <c r="D16">
        <v>-100</v>
      </c>
      <c r="E16" s="1">
        <v>394.52</v>
      </c>
    </row>
    <row r="17" spans="1:6" x14ac:dyDescent="0.25">
      <c r="A17">
        <v>16</v>
      </c>
      <c r="B17" t="s">
        <v>7</v>
      </c>
      <c r="C17" t="s">
        <v>8</v>
      </c>
      <c r="D17">
        <v>100</v>
      </c>
      <c r="E17" s="1">
        <v>395.49</v>
      </c>
      <c r="F17" s="2">
        <f t="shared" ref="F17" si="5">IF(C17="Sell to Close",(SUM(E17-E16)/E16)*10,(SUM(E16-E17)/E17)*10)</f>
        <v>-2.452653670130793E-2</v>
      </c>
    </row>
    <row r="18" spans="1:6" x14ac:dyDescent="0.25">
      <c r="A18">
        <v>17</v>
      </c>
      <c r="B18" t="s">
        <v>1</v>
      </c>
      <c r="C18" t="s">
        <v>2</v>
      </c>
      <c r="D18">
        <v>100</v>
      </c>
      <c r="E18" s="1">
        <v>393.48</v>
      </c>
    </row>
    <row r="19" spans="1:6" x14ac:dyDescent="0.25">
      <c r="A19">
        <v>18</v>
      </c>
      <c r="B19" t="s">
        <v>3</v>
      </c>
      <c r="C19" t="s">
        <v>4</v>
      </c>
      <c r="D19">
        <v>-100</v>
      </c>
      <c r="E19" s="1">
        <v>392.96</v>
      </c>
      <c r="F19" s="2">
        <f t="shared" ref="F19" si="6">IF(C19="Sell to Close",(SUM(E19-E18)/E18)*10,(SUM(E18-E19)/E19)*10)</f>
        <v>-1.3215411202603403E-2</v>
      </c>
    </row>
    <row r="20" spans="1:6" x14ac:dyDescent="0.25">
      <c r="A20">
        <v>19</v>
      </c>
      <c r="B20" t="s">
        <v>1</v>
      </c>
      <c r="C20" t="s">
        <v>2</v>
      </c>
      <c r="D20">
        <v>100</v>
      </c>
      <c r="E20" s="1">
        <v>400.96</v>
      </c>
    </row>
    <row r="21" spans="1:6" x14ac:dyDescent="0.25">
      <c r="A21">
        <v>20</v>
      </c>
      <c r="B21" t="s">
        <v>3</v>
      </c>
      <c r="C21" t="s">
        <v>4</v>
      </c>
      <c r="D21">
        <v>-100</v>
      </c>
      <c r="E21" s="1">
        <v>402.75</v>
      </c>
      <c r="F21" s="2">
        <f t="shared" ref="F21" si="7">IF(C21="Sell to Close",(SUM(E21-E20)/E20)*10,(SUM(E20-E21)/E21)*10)</f>
        <v>4.464285714285765E-2</v>
      </c>
    </row>
    <row r="22" spans="1:6" x14ac:dyDescent="0.25">
      <c r="A22">
        <v>21</v>
      </c>
      <c r="B22" t="s">
        <v>1</v>
      </c>
      <c r="C22" t="s">
        <v>2</v>
      </c>
      <c r="D22">
        <v>100</v>
      </c>
      <c r="E22" s="1">
        <v>405.52</v>
      </c>
    </row>
    <row r="23" spans="1:6" x14ac:dyDescent="0.25">
      <c r="A23">
        <v>22</v>
      </c>
      <c r="B23" t="s">
        <v>3</v>
      </c>
      <c r="C23" t="s">
        <v>4</v>
      </c>
      <c r="D23">
        <v>-100</v>
      </c>
      <c r="E23" s="1">
        <v>406.76</v>
      </c>
      <c r="F23" s="2">
        <f t="shared" ref="F23" si="8">IF(C23="Sell to Close",(SUM(E23-E22)/E22)*10,(SUM(E22-E23)/E23)*10)</f>
        <v>3.0578023278753433E-2</v>
      </c>
    </row>
    <row r="24" spans="1:6" x14ac:dyDescent="0.25">
      <c r="A24">
        <v>23</v>
      </c>
      <c r="B24" t="s">
        <v>5</v>
      </c>
      <c r="C24" t="s">
        <v>6</v>
      </c>
      <c r="D24">
        <v>-100</v>
      </c>
      <c r="E24" s="1">
        <v>404.37</v>
      </c>
    </row>
    <row r="25" spans="1:6" x14ac:dyDescent="0.25">
      <c r="A25">
        <v>24</v>
      </c>
      <c r="B25" t="s">
        <v>7</v>
      </c>
      <c r="C25" t="s">
        <v>8</v>
      </c>
      <c r="D25">
        <v>100</v>
      </c>
      <c r="E25" s="1">
        <v>402.72</v>
      </c>
      <c r="F25" s="2">
        <f t="shared" ref="F25" si="9">IF(C25="Sell to Close",(SUM(E25-E24)/E24)*10,(SUM(E24-E25)/E25)*10)</f>
        <v>4.0971394517281906E-2</v>
      </c>
    </row>
    <row r="26" spans="1:6" x14ac:dyDescent="0.25">
      <c r="A26">
        <v>25</v>
      </c>
      <c r="B26" t="s">
        <v>5</v>
      </c>
      <c r="C26" t="s">
        <v>6</v>
      </c>
      <c r="D26">
        <v>-100</v>
      </c>
      <c r="E26" s="1">
        <v>398.26</v>
      </c>
    </row>
    <row r="27" spans="1:6" x14ac:dyDescent="0.25">
      <c r="A27">
        <v>26</v>
      </c>
      <c r="B27" t="s">
        <v>7</v>
      </c>
      <c r="C27" t="s">
        <v>8</v>
      </c>
      <c r="D27">
        <v>100</v>
      </c>
      <c r="E27" s="1">
        <v>397.37</v>
      </c>
      <c r="F27" s="2">
        <f t="shared" ref="F27" si="10">IF(C27="Sell to Close",(SUM(E27-E26)/E26)*10,(SUM(E26-E27)/E27)*10)</f>
        <v>2.2397261997634102E-2</v>
      </c>
    </row>
    <row r="28" spans="1:6" x14ac:dyDescent="0.25">
      <c r="A28">
        <v>27</v>
      </c>
      <c r="B28" t="s">
        <v>5</v>
      </c>
      <c r="C28" t="s">
        <v>6</v>
      </c>
      <c r="D28">
        <v>-100</v>
      </c>
      <c r="E28" s="1">
        <v>398.61</v>
      </c>
    </row>
    <row r="29" spans="1:6" x14ac:dyDescent="0.25">
      <c r="A29">
        <v>28</v>
      </c>
      <c r="B29" t="s">
        <v>7</v>
      </c>
      <c r="C29" t="s">
        <v>8</v>
      </c>
      <c r="D29">
        <v>100</v>
      </c>
      <c r="E29" s="1">
        <v>399.26</v>
      </c>
      <c r="F29" s="2">
        <f t="shared" ref="F29" si="11">IF(C29="Sell to Close",(SUM(E29-E28)/E28)*10,(SUM(E28-E29)/E29)*10)</f>
        <v>-1.6280118218704034E-2</v>
      </c>
    </row>
    <row r="30" spans="1:6" x14ac:dyDescent="0.25">
      <c r="A30">
        <v>29</v>
      </c>
      <c r="B30" t="s">
        <v>5</v>
      </c>
      <c r="C30" t="s">
        <v>6</v>
      </c>
      <c r="D30">
        <v>-100</v>
      </c>
      <c r="E30" s="1">
        <v>390.35</v>
      </c>
    </row>
    <row r="31" spans="1:6" x14ac:dyDescent="0.25">
      <c r="A31">
        <v>30</v>
      </c>
      <c r="B31" t="s">
        <v>7</v>
      </c>
      <c r="C31" t="s">
        <v>8</v>
      </c>
      <c r="D31">
        <v>100</v>
      </c>
      <c r="E31" s="1">
        <v>389.58</v>
      </c>
      <c r="F31" s="2">
        <f t="shared" ref="F31" si="12">IF(C31="Sell to Close",(SUM(E31-E30)/E30)*10,(SUM(E30-E31)/E31)*10)</f>
        <v>1.9764874993583828E-2</v>
      </c>
    </row>
    <row r="32" spans="1:6" x14ac:dyDescent="0.25">
      <c r="A32">
        <v>31</v>
      </c>
      <c r="B32" t="s">
        <v>5</v>
      </c>
      <c r="C32" t="s">
        <v>6</v>
      </c>
      <c r="D32">
        <v>-100</v>
      </c>
      <c r="E32" s="1">
        <v>387.95</v>
      </c>
    </row>
    <row r="33" spans="1:6" x14ac:dyDescent="0.25">
      <c r="A33">
        <v>32</v>
      </c>
      <c r="B33" t="s">
        <v>7</v>
      </c>
      <c r="C33" t="s">
        <v>8</v>
      </c>
      <c r="D33">
        <v>100</v>
      </c>
      <c r="E33" s="1">
        <v>387.67</v>
      </c>
      <c r="F33" s="2">
        <f t="shared" ref="F33" si="13">IF(C33="Sell to Close",(SUM(E33-E32)/E32)*10,(SUM(E32-E33)/E33)*10)</f>
        <v>7.2226378105082339E-3</v>
      </c>
    </row>
    <row r="34" spans="1:6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</row>
    <row r="35" spans="1:6" x14ac:dyDescent="0.25">
      <c r="A35">
        <v>34</v>
      </c>
      <c r="B35" t="s">
        <v>3</v>
      </c>
      <c r="C35" t="s">
        <v>4</v>
      </c>
      <c r="D35">
        <v>-100</v>
      </c>
      <c r="E35" s="1">
        <v>392</v>
      </c>
      <c r="F35" s="2">
        <f t="shared" ref="F35" si="14">IF(C35="Sell to Close",(SUM(E35-E34)/E34)*10,(SUM(E34-E35)/E35)*10)</f>
        <v>3.5585366478072408E-2</v>
      </c>
    </row>
    <row r="36" spans="1:6" x14ac:dyDescent="0.25">
      <c r="A36">
        <v>35</v>
      </c>
      <c r="B36" t="s">
        <v>5</v>
      </c>
      <c r="C36" t="s">
        <v>6</v>
      </c>
      <c r="D36">
        <v>-100</v>
      </c>
      <c r="E36" s="1">
        <v>384.8</v>
      </c>
    </row>
    <row r="37" spans="1:6" x14ac:dyDescent="0.25">
      <c r="A37">
        <v>36</v>
      </c>
      <c r="B37" t="s">
        <v>7</v>
      </c>
      <c r="C37" t="s">
        <v>8</v>
      </c>
      <c r="D37">
        <v>100</v>
      </c>
      <c r="E37" s="1">
        <v>385.39</v>
      </c>
      <c r="F37" s="2">
        <f t="shared" ref="F37" si="15">IF(C37="Sell to Close",(SUM(E37-E36)/E36)*10,(SUM(E36-E37)/E37)*10)</f>
        <v>-1.5309167336982666E-2</v>
      </c>
    </row>
    <row r="38" spans="1:6" x14ac:dyDescent="0.25">
      <c r="A38">
        <v>37</v>
      </c>
      <c r="B38" t="s">
        <v>1</v>
      </c>
      <c r="C38" t="s">
        <v>2</v>
      </c>
      <c r="D38">
        <v>100</v>
      </c>
      <c r="E38" s="1">
        <v>391.21</v>
      </c>
    </row>
    <row r="39" spans="1:6" x14ac:dyDescent="0.25">
      <c r="A39">
        <v>38</v>
      </c>
      <c r="B39" t="s">
        <v>3</v>
      </c>
      <c r="C39" t="s">
        <v>4</v>
      </c>
      <c r="D39">
        <v>-100</v>
      </c>
      <c r="E39" s="1">
        <v>393.2</v>
      </c>
      <c r="F39" s="2">
        <f t="shared" ref="F39" si="16">IF(C39="Sell to Close",(SUM(E39-E38)/E38)*10,(SUM(E38-E39)/E39)*10)</f>
        <v>5.0867820352240717E-2</v>
      </c>
    </row>
    <row r="40" spans="1:6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</row>
    <row r="41" spans="1:6" x14ac:dyDescent="0.25">
      <c r="A41">
        <v>40</v>
      </c>
      <c r="B41" t="s">
        <v>7</v>
      </c>
      <c r="C41" t="s">
        <v>8</v>
      </c>
      <c r="D41">
        <v>100</v>
      </c>
      <c r="E41" s="1">
        <v>389.98</v>
      </c>
      <c r="F41" s="2">
        <f t="shared" ref="F41" si="17">IF(C41="Sell to Close",(SUM(E41-E40)/E40)*10,(SUM(E40-E41)/E41)*10)</f>
        <v>1.5385404379712362E-3</v>
      </c>
    </row>
    <row r="42" spans="1:6" x14ac:dyDescent="0.25">
      <c r="A42">
        <v>41</v>
      </c>
      <c r="B42" t="s">
        <v>1</v>
      </c>
      <c r="C42" t="s">
        <v>2</v>
      </c>
      <c r="D42">
        <v>100</v>
      </c>
      <c r="E42" s="1">
        <v>391.86</v>
      </c>
    </row>
    <row r="43" spans="1:6" x14ac:dyDescent="0.25">
      <c r="A43">
        <v>42</v>
      </c>
      <c r="B43" t="s">
        <v>3</v>
      </c>
      <c r="C43" t="s">
        <v>4</v>
      </c>
      <c r="D43">
        <v>-100</v>
      </c>
      <c r="E43" s="1">
        <v>392.92</v>
      </c>
      <c r="F43" s="2">
        <f t="shared" ref="F43" si="18">IF(C43="Sell to Close",(SUM(E43-E42)/E42)*10,(SUM(E42-E43)/E43)*10)</f>
        <v>2.7050477211248973E-2</v>
      </c>
    </row>
    <row r="44" spans="1:6" x14ac:dyDescent="0.25">
      <c r="A44">
        <v>43</v>
      </c>
      <c r="B44" t="s">
        <v>1</v>
      </c>
      <c r="C44" t="s">
        <v>2</v>
      </c>
      <c r="D44">
        <v>100</v>
      </c>
      <c r="E44" s="1">
        <v>397.74</v>
      </c>
    </row>
    <row r="45" spans="1:6" x14ac:dyDescent="0.25">
      <c r="A45">
        <v>44</v>
      </c>
      <c r="B45" t="s">
        <v>3</v>
      </c>
      <c r="C45" t="s">
        <v>4</v>
      </c>
      <c r="D45">
        <v>-100</v>
      </c>
      <c r="E45" s="1">
        <v>397.22</v>
      </c>
      <c r="F45" s="2">
        <f t="shared" ref="F45" si="19">IF(C45="Sell to Close",(SUM(E45-E44)/E44)*10,(SUM(E44-E45)/E45)*10)</f>
        <v>-1.3073867350530038E-2</v>
      </c>
    </row>
    <row r="46" spans="1:6" x14ac:dyDescent="0.25">
      <c r="A46">
        <v>45</v>
      </c>
      <c r="B46" t="s">
        <v>1</v>
      </c>
      <c r="C46" t="s">
        <v>2</v>
      </c>
      <c r="D46">
        <v>100</v>
      </c>
      <c r="E46" s="1">
        <v>399.7</v>
      </c>
    </row>
    <row r="47" spans="1:6" x14ac:dyDescent="0.25">
      <c r="A47">
        <v>46</v>
      </c>
      <c r="B47" t="s">
        <v>3</v>
      </c>
      <c r="C47" t="s">
        <v>4</v>
      </c>
      <c r="D47">
        <v>-100</v>
      </c>
      <c r="E47" s="1">
        <v>399.06</v>
      </c>
      <c r="F47" s="2">
        <f t="shared" ref="F47" si="20">IF(C47="Sell to Close",(SUM(E47-E46)/E46)*10,(SUM(E46-E47)/E47)*10)</f>
        <v>-1.6012009006754726E-2</v>
      </c>
    </row>
    <row r="48" spans="1:6" x14ac:dyDescent="0.25">
      <c r="A48">
        <v>47</v>
      </c>
      <c r="B48" t="s">
        <v>5</v>
      </c>
      <c r="C48" t="s">
        <v>6</v>
      </c>
      <c r="D48">
        <v>-100</v>
      </c>
      <c r="E48" s="1">
        <v>398.29</v>
      </c>
    </row>
    <row r="49" spans="1:6" x14ac:dyDescent="0.25">
      <c r="A49">
        <v>48</v>
      </c>
      <c r="B49" t="s">
        <v>7</v>
      </c>
      <c r="C49" t="s">
        <v>8</v>
      </c>
      <c r="D49">
        <v>100</v>
      </c>
      <c r="E49" s="1">
        <v>398.12</v>
      </c>
      <c r="F49" s="2">
        <f t="shared" ref="F49" si="21">IF(C49="Sell to Close",(SUM(E49-E48)/E48)*10,(SUM(E48-E49)/E49)*10)</f>
        <v>4.2700693258318073E-3</v>
      </c>
    </row>
    <row r="50" spans="1:6" x14ac:dyDescent="0.25">
      <c r="A50">
        <v>49</v>
      </c>
      <c r="B50" t="s">
        <v>1</v>
      </c>
      <c r="C50" t="s">
        <v>2</v>
      </c>
      <c r="D50">
        <v>100</v>
      </c>
      <c r="E50" s="1">
        <v>395.97</v>
      </c>
    </row>
    <row r="51" spans="1:6" x14ac:dyDescent="0.25">
      <c r="A51">
        <v>50</v>
      </c>
      <c r="B51" t="s">
        <v>3</v>
      </c>
      <c r="C51" t="s">
        <v>4</v>
      </c>
      <c r="D51">
        <v>-100</v>
      </c>
      <c r="E51" s="1">
        <v>398.3</v>
      </c>
      <c r="F51" s="2">
        <f t="shared" ref="F51" si="22">IF(C51="Sell to Close",(SUM(E51-E50)/E50)*10,(SUM(E50-E51)/E51)*10)</f>
        <v>5.8842841629415957E-2</v>
      </c>
    </row>
    <row r="52" spans="1:6" x14ac:dyDescent="0.25">
      <c r="A52">
        <v>51</v>
      </c>
      <c r="B52" t="s">
        <v>5</v>
      </c>
      <c r="C52" t="s">
        <v>6</v>
      </c>
      <c r="D52">
        <v>-100</v>
      </c>
      <c r="E52" s="1">
        <v>394.87</v>
      </c>
    </row>
    <row r="53" spans="1:6" x14ac:dyDescent="0.25">
      <c r="A53">
        <v>52</v>
      </c>
      <c r="B53" t="s">
        <v>7</v>
      </c>
      <c r="C53" t="s">
        <v>8</v>
      </c>
      <c r="D53">
        <v>100</v>
      </c>
      <c r="E53" s="1">
        <v>394.33</v>
      </c>
      <c r="F53" s="2">
        <f t="shared" ref="F53" si="23">IF(C53="Sell to Close",(SUM(E53-E52)/E52)*10,(SUM(E52-E53)/E53)*10)</f>
        <v>1.3694114066898803E-2</v>
      </c>
    </row>
    <row r="54" spans="1:6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</row>
    <row r="55" spans="1:6" x14ac:dyDescent="0.25">
      <c r="A55">
        <v>54</v>
      </c>
      <c r="B55" t="s">
        <v>3</v>
      </c>
      <c r="C55" t="s">
        <v>4</v>
      </c>
      <c r="D55">
        <v>-100</v>
      </c>
      <c r="E55" s="1">
        <v>393.18</v>
      </c>
      <c r="F55" s="2">
        <f t="shared" ref="F55" si="24">IF(C55="Sell to Close",(SUM(E55-E54)/E54)*10,(SUM(E54-E55)/E55)*10)</f>
        <v>-9.9092918667577894E-3</v>
      </c>
    </row>
    <row r="56" spans="1:6" x14ac:dyDescent="0.25">
      <c r="A56">
        <v>55</v>
      </c>
      <c r="B56" t="s">
        <v>5</v>
      </c>
      <c r="C56" t="s">
        <v>6</v>
      </c>
      <c r="D56">
        <v>-100</v>
      </c>
      <c r="E56" s="1">
        <v>396.1</v>
      </c>
    </row>
    <row r="57" spans="1:6" x14ac:dyDescent="0.25">
      <c r="A57">
        <v>56</v>
      </c>
      <c r="B57" t="s">
        <v>7</v>
      </c>
      <c r="C57" t="s">
        <v>8</v>
      </c>
      <c r="D57">
        <v>100</v>
      </c>
      <c r="E57" s="1">
        <v>396.73</v>
      </c>
      <c r="F57" s="2">
        <f t="shared" ref="F57" si="25">IF(C57="Sell to Close",(SUM(E57-E56)/E56)*10,(SUM(E56-E57)/E57)*10)</f>
        <v>-1.5879817508128839E-2</v>
      </c>
    </row>
    <row r="58" spans="1:6" x14ac:dyDescent="0.25">
      <c r="A58">
        <v>57</v>
      </c>
      <c r="B58" t="s">
        <v>1</v>
      </c>
      <c r="C58" t="s">
        <v>2</v>
      </c>
      <c r="D58">
        <v>100</v>
      </c>
      <c r="E58" s="1">
        <v>397.11</v>
      </c>
    </row>
    <row r="59" spans="1:6" x14ac:dyDescent="0.25">
      <c r="A59">
        <v>58</v>
      </c>
      <c r="B59" t="s">
        <v>3</v>
      </c>
      <c r="C59" t="s">
        <v>4</v>
      </c>
      <c r="D59">
        <v>-100</v>
      </c>
      <c r="E59" s="1">
        <v>397.54</v>
      </c>
      <c r="F59" s="2">
        <f t="shared" ref="F59" si="26">IF(C59="Sell to Close",(SUM(E59-E58)/E58)*10,(SUM(E58-E59)/E59)*10)</f>
        <v>1.0828233990582126E-2</v>
      </c>
    </row>
    <row r="60" spans="1:6" x14ac:dyDescent="0.25">
      <c r="A60">
        <v>59</v>
      </c>
      <c r="B60" t="s">
        <v>5</v>
      </c>
      <c r="C60" t="s">
        <v>6</v>
      </c>
      <c r="D60">
        <v>-100</v>
      </c>
      <c r="E60" s="1">
        <v>395.6</v>
      </c>
    </row>
    <row r="61" spans="1:6" x14ac:dyDescent="0.25">
      <c r="A61">
        <v>60</v>
      </c>
      <c r="B61" t="s">
        <v>7</v>
      </c>
      <c r="C61" t="s">
        <v>8</v>
      </c>
      <c r="D61">
        <v>100</v>
      </c>
      <c r="E61" s="1">
        <v>394.35</v>
      </c>
      <c r="F61" s="2">
        <f t="shared" ref="F61" si="27">IF(C61="Sell to Close",(SUM(E61-E60)/E60)*10,(SUM(E60-E61)/E61)*10)</f>
        <v>3.1697730442500315E-2</v>
      </c>
    </row>
    <row r="62" spans="1:6" x14ac:dyDescent="0.25">
      <c r="A62">
        <v>61</v>
      </c>
      <c r="B62" t="s">
        <v>1</v>
      </c>
      <c r="C62" t="s">
        <v>2</v>
      </c>
      <c r="D62">
        <v>100</v>
      </c>
      <c r="E62" s="1">
        <v>399.53</v>
      </c>
    </row>
    <row r="63" spans="1:6" x14ac:dyDescent="0.25">
      <c r="A63">
        <v>62</v>
      </c>
      <c r="B63" t="s">
        <v>3</v>
      </c>
      <c r="C63" t="s">
        <v>4</v>
      </c>
      <c r="D63">
        <v>-100</v>
      </c>
      <c r="E63" s="1">
        <v>399.59</v>
      </c>
      <c r="F63" s="2">
        <f t="shared" ref="F63" si="28">IF(C63="Sell to Close",(SUM(E63-E62)/E62)*10,(SUM(E62-E63)/E63)*10)</f>
        <v>1.501764573373771E-3</v>
      </c>
    </row>
    <row r="64" spans="1:6" x14ac:dyDescent="0.25">
      <c r="A64">
        <v>63</v>
      </c>
      <c r="B64" t="s">
        <v>1</v>
      </c>
      <c r="C64" t="s">
        <v>2</v>
      </c>
      <c r="D64">
        <v>100</v>
      </c>
      <c r="E64" s="1">
        <v>405.46</v>
      </c>
    </row>
    <row r="65" spans="1:6" x14ac:dyDescent="0.25">
      <c r="A65">
        <v>64</v>
      </c>
      <c r="B65" t="s">
        <v>3</v>
      </c>
      <c r="C65" t="s">
        <v>4</v>
      </c>
      <c r="D65">
        <v>-100</v>
      </c>
      <c r="E65" s="1">
        <v>407.12</v>
      </c>
      <c r="F65" s="2">
        <f t="shared" ref="F65" si="29">IF(C65="Sell to Close",(SUM(E65-E64)/E64)*10,(SUM(E64-E65)/E65)*10)</f>
        <v>4.0941153258028537E-2</v>
      </c>
    </row>
    <row r="66" spans="1:6" x14ac:dyDescent="0.25">
      <c r="A66">
        <v>65</v>
      </c>
      <c r="B66" t="s">
        <v>1</v>
      </c>
      <c r="C66" t="s">
        <v>2</v>
      </c>
      <c r="D66">
        <v>100</v>
      </c>
      <c r="E66" s="1">
        <v>409.23</v>
      </c>
    </row>
    <row r="67" spans="1:6" x14ac:dyDescent="0.25">
      <c r="A67">
        <v>66</v>
      </c>
      <c r="B67" t="s">
        <v>3</v>
      </c>
      <c r="C67" t="s">
        <v>4</v>
      </c>
      <c r="D67">
        <v>-100</v>
      </c>
      <c r="E67" s="1">
        <v>410.44</v>
      </c>
      <c r="F67" s="2">
        <f t="shared" ref="F67" si="30">IF(C67="Sell to Close",(SUM(E67-E66)/E66)*10,(SUM(E66-E67)/E67)*10)</f>
        <v>2.956772475136181E-2</v>
      </c>
    </row>
    <row r="68" spans="1:6" x14ac:dyDescent="0.25">
      <c r="A68">
        <v>67</v>
      </c>
      <c r="B68" t="s">
        <v>5</v>
      </c>
      <c r="C68" t="s">
        <v>6</v>
      </c>
      <c r="D68">
        <v>-100</v>
      </c>
      <c r="E68" s="1">
        <v>409.94</v>
      </c>
    </row>
    <row r="69" spans="1:6" x14ac:dyDescent="0.25">
      <c r="A69">
        <v>68</v>
      </c>
      <c r="B69" t="s">
        <v>7</v>
      </c>
      <c r="C69" t="s">
        <v>8</v>
      </c>
      <c r="D69">
        <v>100</v>
      </c>
      <c r="E69" s="1">
        <v>408.14</v>
      </c>
      <c r="F69" s="2">
        <f t="shared" ref="F69" si="31">IF(C69="Sell to Close",(SUM(E69-E68)/E68)*10,(SUM(E68-E69)/E69)*10)</f>
        <v>4.4102513843289344E-2</v>
      </c>
    </row>
    <row r="70" spans="1:6" x14ac:dyDescent="0.25">
      <c r="A70">
        <v>69</v>
      </c>
      <c r="B70" t="s">
        <v>5</v>
      </c>
      <c r="C70" t="s">
        <v>6</v>
      </c>
      <c r="D70">
        <v>-100</v>
      </c>
      <c r="E70" s="1">
        <v>407.85</v>
      </c>
    </row>
    <row r="71" spans="1:6" x14ac:dyDescent="0.25">
      <c r="A71">
        <v>70</v>
      </c>
      <c r="B71" t="s">
        <v>7</v>
      </c>
      <c r="C71" t="s">
        <v>8</v>
      </c>
      <c r="D71">
        <v>100</v>
      </c>
      <c r="E71" s="1">
        <v>407</v>
      </c>
      <c r="F71" s="2">
        <f t="shared" ref="F71" si="32">IF(C71="Sell to Close",(SUM(E71-E70)/E70)*10,(SUM(E70-E71)/E71)*10)</f>
        <v>2.0884520884521442E-2</v>
      </c>
    </row>
    <row r="72" spans="1:6" x14ac:dyDescent="0.25">
      <c r="A72">
        <v>71</v>
      </c>
      <c r="B72" t="s">
        <v>5</v>
      </c>
      <c r="C72" t="s">
        <v>6</v>
      </c>
      <c r="D72">
        <v>-100</v>
      </c>
      <c r="E72" s="1">
        <v>406.52</v>
      </c>
    </row>
    <row r="73" spans="1:6" x14ac:dyDescent="0.25">
      <c r="A73">
        <v>72</v>
      </c>
      <c r="B73" t="s">
        <v>7</v>
      </c>
      <c r="C73" t="s">
        <v>8</v>
      </c>
      <c r="D73">
        <v>100</v>
      </c>
      <c r="E73" s="1">
        <v>406.49</v>
      </c>
      <c r="F73" s="2">
        <f t="shared" ref="F73" si="33">IF(C73="Sell to Close",(SUM(E73-E72)/E72)*10,(SUM(E72-E73)/E73)*10)</f>
        <v>7.3802553568286342E-4</v>
      </c>
    </row>
    <row r="74" spans="1:6" x14ac:dyDescent="0.25">
      <c r="A74">
        <v>73</v>
      </c>
      <c r="B74" t="s">
        <v>5</v>
      </c>
      <c r="C74" t="s">
        <v>6</v>
      </c>
      <c r="D74">
        <v>-100</v>
      </c>
      <c r="E74" s="1">
        <v>406.52</v>
      </c>
    </row>
    <row r="75" spans="1:6" x14ac:dyDescent="0.25">
      <c r="A75">
        <v>74</v>
      </c>
      <c r="B75" t="s">
        <v>7</v>
      </c>
      <c r="C75" t="s">
        <v>8</v>
      </c>
      <c r="D75">
        <v>100</v>
      </c>
      <c r="E75" s="1">
        <v>406.49</v>
      </c>
      <c r="F75" s="2">
        <f t="shared" ref="F75" si="34">IF(C75="Sell to Close",(SUM(E75-E74)/E74)*10,(SUM(E74-E75)/E75)*10)</f>
        <v>7.3802553568286342E-4</v>
      </c>
    </row>
    <row r="76" spans="1:6" x14ac:dyDescent="0.25">
      <c r="A76">
        <v>75</v>
      </c>
      <c r="B76" t="s">
        <v>5</v>
      </c>
      <c r="C76" t="s">
        <v>6</v>
      </c>
      <c r="D76">
        <v>-100</v>
      </c>
      <c r="E76" s="1">
        <v>406.52</v>
      </c>
    </row>
    <row r="77" spans="1:6" x14ac:dyDescent="0.25">
      <c r="A77">
        <v>76</v>
      </c>
      <c r="B77" t="s">
        <v>7</v>
      </c>
      <c r="C77" t="s">
        <v>8</v>
      </c>
      <c r="D77">
        <v>100</v>
      </c>
      <c r="E77" s="1">
        <v>406.37</v>
      </c>
      <c r="F77" s="2">
        <f t="shared" ref="F77" si="35">IF(C77="Sell to Close",(SUM(E77-E76)/E76)*10,(SUM(E76-E77)/E77)*10)</f>
        <v>3.6912173634859186E-3</v>
      </c>
    </row>
    <row r="78" spans="1:6" x14ac:dyDescent="0.25">
      <c r="A78" t="s">
        <v>9</v>
      </c>
    </row>
    <row r="80" spans="1:6" x14ac:dyDescent="0.25">
      <c r="A80" t="s">
        <v>0</v>
      </c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zoomScaleNormal="100" workbookViewId="0">
      <selection activeCell="J61" sqref="J61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393.98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5.5871596911831389E-3</v>
      </c>
      <c r="G3">
        <f>G2*F3</f>
        <v>5.5871596911831389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5</v>
      </c>
      <c r="C4" t="s">
        <v>6</v>
      </c>
      <c r="D4">
        <v>-100</v>
      </c>
      <c r="E4" s="1">
        <v>395.42</v>
      </c>
      <c r="H4">
        <f>G2+G3</f>
        <v>1005.5871596911832</v>
      </c>
      <c r="I4" s="2">
        <f>AVERAGE('SPY stochhiorlo'!F:F)</f>
        <v>2.23005654553202E-2</v>
      </c>
      <c r="J4" s="2">
        <f>MAX('SPY stochhiorlo'!F:F)</f>
        <v>0.10286065196253984</v>
      </c>
      <c r="K4" s="2">
        <f>MIN('SPY stochhiorlo'!F:F)</f>
        <v>-2.9501552038171862E-2</v>
      </c>
      <c r="L4" s="2">
        <f>SUMIF('SPY stochhiorlo'!F:F,"&gt;0")/COUNTIF('SPY stochhiorlo'!F:F,"&gt;0")</f>
        <v>2.3739513163472756E-2</v>
      </c>
      <c r="M4" s="2">
        <f>SUMIF('SPY stochhiorlo'!F:F,"&lt;0")/COUNTIF('SPY stochhiorlo'!F:F,"&lt;0")</f>
        <v>-2.9501552038171862E-2</v>
      </c>
      <c r="N4">
        <f>COUNTIF('SPY stochhiorlo'!F:F,"&gt;0")</f>
        <v>36</v>
      </c>
      <c r="O4">
        <f>COUNTIF('SPY stochhiorlo'!F:F,"&lt;0")</f>
        <v>1</v>
      </c>
      <c r="P4">
        <f>N4+O4</f>
        <v>37</v>
      </c>
      <c r="Q4" s="2">
        <f>N4/P4</f>
        <v>0.97297297297297303</v>
      </c>
      <c r="R4" s="3">
        <f>L4/ABS(M4)</f>
        <v>0.80468692402204323</v>
      </c>
    </row>
    <row r="5" spans="1:18" x14ac:dyDescent="0.25">
      <c r="A5">
        <v>4</v>
      </c>
      <c r="B5" t="s">
        <v>7</v>
      </c>
      <c r="C5" t="s">
        <v>8</v>
      </c>
      <c r="D5">
        <v>100</v>
      </c>
      <c r="E5" s="1">
        <v>394.77</v>
      </c>
      <c r="F5" s="2">
        <f>IF(C5="Sell to Close",(SUM(E5-E4)/E4)*10,(SUM(E4-E5)/E5)*10)</f>
        <v>1.6465283582846574E-2</v>
      </c>
      <c r="G5">
        <f>H4*F5</f>
        <v>16.557277751584554</v>
      </c>
    </row>
    <row r="6" spans="1:18" x14ac:dyDescent="0.25">
      <c r="A6">
        <v>5</v>
      </c>
      <c r="B6" t="s">
        <v>1</v>
      </c>
      <c r="C6" t="s">
        <v>2</v>
      </c>
      <c r="D6">
        <v>100</v>
      </c>
      <c r="E6" s="1">
        <v>398.37</v>
      </c>
      <c r="G6">
        <f>H4+G5</f>
        <v>1022.1444374427678</v>
      </c>
      <c r="H6">
        <f>H4+G5</f>
        <v>1022.1444374427678</v>
      </c>
    </row>
    <row r="7" spans="1:18" x14ac:dyDescent="0.25">
      <c r="A7">
        <v>6</v>
      </c>
      <c r="B7" t="s">
        <v>3</v>
      </c>
      <c r="C7" t="s">
        <v>4</v>
      </c>
      <c r="D7">
        <v>-100</v>
      </c>
      <c r="E7" s="1">
        <v>398.72</v>
      </c>
      <c r="F7" s="2">
        <f t="shared" ref="F7" si="0">IF(C7="Sell to Close",(SUM(E7-E6)/E6)*10,(SUM(E6-E7)/E7)*10)</f>
        <v>8.7858021437362942E-3</v>
      </c>
      <c r="G7">
        <f t="shared" ref="G7" si="1">G6*F7</f>
        <v>8.9803587896927972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397.93</v>
      </c>
      <c r="G8">
        <f t="shared" ref="G8" si="2">G6+G7</f>
        <v>1031.1247962324605</v>
      </c>
      <c r="H8">
        <f t="shared" ref="H8" si="3">H6+G7</f>
        <v>1031.1247962324605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397.3</v>
      </c>
      <c r="F9" s="2">
        <f t="shared" ref="F9" si="4">IF(C9="Sell to Close",(SUM(E9-E8)/E8)*10,(SUM(E8-E9)/E9)*10)</f>
        <v>1.585703498615644E-2</v>
      </c>
      <c r="G9">
        <f t="shared" ref="G9" si="5">G8*F9</f>
        <v>16.350581968951555</v>
      </c>
    </row>
    <row r="10" spans="1:18" x14ac:dyDescent="0.25">
      <c r="A10">
        <v>9</v>
      </c>
      <c r="B10" t="s">
        <v>5</v>
      </c>
      <c r="C10" t="s">
        <v>6</v>
      </c>
      <c r="D10">
        <v>-100</v>
      </c>
      <c r="E10" s="1">
        <v>398.38</v>
      </c>
      <c r="G10">
        <f t="shared" ref="G10" si="6">G8+G9</f>
        <v>1047.475378201412</v>
      </c>
      <c r="H10">
        <f t="shared" ref="H10" si="7">H8+G9</f>
        <v>1047.475378201412</v>
      </c>
    </row>
    <row r="11" spans="1:18" x14ac:dyDescent="0.25">
      <c r="A11">
        <v>10</v>
      </c>
      <c r="B11" t="s">
        <v>7</v>
      </c>
      <c r="C11" t="s">
        <v>8</v>
      </c>
      <c r="D11">
        <v>100</v>
      </c>
      <c r="E11" s="1">
        <v>396.73</v>
      </c>
      <c r="F11" s="2">
        <f t="shared" ref="F11" si="8">IF(C11="Sell to Close",(SUM(E11-E10)/E10)*10,(SUM(E10-E11)/E11)*10)</f>
        <v>4.1589998235575257E-2</v>
      </c>
      <c r="G11">
        <f t="shared" ref="G11" si="9">G10*F11</f>
        <v>43.564499131205253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394.61</v>
      </c>
      <c r="G12">
        <f t="shared" ref="G12" si="10">G10+G11</f>
        <v>1091.0398773326174</v>
      </c>
      <c r="H12">
        <f t="shared" ref="H12" si="11">H10+G11</f>
        <v>1091.0398773326174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394.32</v>
      </c>
      <c r="F13" s="2">
        <f t="shared" ref="F13" si="12">IF(C13="Sell to Close",(SUM(E13-E12)/E12)*10,(SUM(E12-E13)/E13)*10)</f>
        <v>7.3544329478601256E-3</v>
      </c>
      <c r="G13">
        <f t="shared" ref="G13" si="13">G12*F13</f>
        <v>8.0239796212842709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1099.0638569539017</v>
      </c>
      <c r="H14">
        <f t="shared" ref="H14" si="15">H12+G13</f>
        <v>1099.0638569539017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16.479812839350778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395.06</v>
      </c>
      <c r="G16">
        <f t="shared" ref="G16" si="18">G14+G15</f>
        <v>1115.5436697932525</v>
      </c>
      <c r="H16">
        <f t="shared" ref="H16" si="19">H14+G15</f>
        <v>1115.5436697932525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396.66</v>
      </c>
      <c r="F17" s="2">
        <f t="shared" ref="F17" si="20">IF(C17="Sell to Close",(SUM(E17-E16)/E16)*10,(SUM(E16-E17)/E17)*10)</f>
        <v>4.0500177188275775E-2</v>
      </c>
      <c r="G17">
        <f t="shared" ref="G17" si="21">G16*F17</f>
        <v>45.17971628788613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396.79</v>
      </c>
      <c r="G18">
        <f t="shared" ref="G18:G76" si="22">G16+G17</f>
        <v>1160.7233860811386</v>
      </c>
      <c r="H18">
        <f t="shared" ref="H18" si="23">H16+G17</f>
        <v>1160.7233860811386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397.77</v>
      </c>
      <c r="F19" s="2">
        <f t="shared" ref="F19" si="24">IF(C19="Sell to Close",(SUM(E19-E18)/E18)*10,(SUM(E18-E19)/E19)*10)</f>
        <v>2.4698203079713734E-2</v>
      </c>
      <c r="G19">
        <f t="shared" ref="G19" si="25">G18*F19</f>
        <v>28.667781908804933</v>
      </c>
    </row>
    <row r="20" spans="1:8" x14ac:dyDescent="0.25">
      <c r="A20">
        <v>19</v>
      </c>
      <c r="B20" t="s">
        <v>1</v>
      </c>
      <c r="C20" t="s">
        <v>2</v>
      </c>
      <c r="D20">
        <v>100</v>
      </c>
      <c r="E20" s="1">
        <v>401.33</v>
      </c>
      <c r="G20">
        <f t="shared" si="22"/>
        <v>1189.3911679899436</v>
      </c>
      <c r="H20">
        <f t="shared" ref="H20" si="26">H18+G19</f>
        <v>1189.3911679899436</v>
      </c>
    </row>
    <row r="21" spans="1:8" x14ac:dyDescent="0.25">
      <c r="A21">
        <v>20</v>
      </c>
      <c r="B21" t="s">
        <v>3</v>
      </c>
      <c r="C21" t="s">
        <v>4</v>
      </c>
      <c r="D21">
        <v>-100</v>
      </c>
      <c r="E21" s="1">
        <v>402.94</v>
      </c>
      <c r="F21" s="2">
        <f t="shared" ref="F21" si="27">IF(C21="Sell to Close",(SUM(E21-E20)/E20)*10,(SUM(E20-E21)/E21)*10)</f>
        <v>4.01166122642218E-2</v>
      </c>
      <c r="G21">
        <f t="shared" ref="G21" si="28">G20*F21</f>
        <v>47.714344316742462</v>
      </c>
    </row>
    <row r="22" spans="1:8" x14ac:dyDescent="0.25">
      <c r="A22">
        <v>21</v>
      </c>
      <c r="B22" t="s">
        <v>1</v>
      </c>
      <c r="C22" t="s">
        <v>2</v>
      </c>
      <c r="D22">
        <v>100</v>
      </c>
      <c r="E22" s="1">
        <v>405.31</v>
      </c>
      <c r="G22">
        <f t="shared" si="22"/>
        <v>1237.105512306686</v>
      </c>
      <c r="H22">
        <f t="shared" ref="H22" si="29">H20+G21</f>
        <v>1237.105512306686</v>
      </c>
    </row>
    <row r="23" spans="1:8" x14ac:dyDescent="0.25">
      <c r="A23">
        <v>22</v>
      </c>
      <c r="B23" t="s">
        <v>3</v>
      </c>
      <c r="C23" t="s">
        <v>4</v>
      </c>
      <c r="D23">
        <v>-100</v>
      </c>
      <c r="E23" s="1">
        <v>406.9</v>
      </c>
      <c r="F23" s="2">
        <f t="shared" ref="F23" si="30">IF(C23="Sell to Close",(SUM(E23-E22)/E22)*10,(SUM(E22-E23)/E23)*10)</f>
        <v>3.9229231945917327E-2</v>
      </c>
      <c r="G23">
        <f t="shared" ref="G23" si="31">G22*F23</f>
        <v>48.530699083851871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402.94</v>
      </c>
      <c r="G24">
        <f t="shared" si="22"/>
        <v>1285.6362113905379</v>
      </c>
      <c r="H24">
        <f t="shared" ref="H24" si="32">H22+G23</f>
        <v>1285.6362113905379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401.83</v>
      </c>
      <c r="F25" s="2">
        <f t="shared" ref="F25" si="33">IF(C25="Sell to Close",(SUM(E25-E24)/E24)*10,(SUM(E24-E25)/E25)*10)</f>
        <v>2.762362192967209E-2</v>
      </c>
      <c r="G25">
        <f t="shared" ref="G25" si="34">G24*F25</f>
        <v>35.513928642548208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399.24</v>
      </c>
      <c r="G26">
        <f t="shared" si="22"/>
        <v>1321.1501400330862</v>
      </c>
      <c r="H26">
        <f t="shared" ref="H26" si="35">H24+G25</f>
        <v>1321.1501400330862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398.69</v>
      </c>
      <c r="F27" s="2">
        <f t="shared" ref="F27" si="36">IF(C27="Sell to Close",(SUM(E27-E26)/E26)*10,(SUM(E26-E27)/E27)*10)</f>
        <v>1.379517921191932E-2</v>
      </c>
      <c r="G27">
        <f t="shared" ref="G27" si="37">G26*F27</f>
        <v>18.225502947608732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397.27</v>
      </c>
      <c r="G28">
        <f t="shared" si="22"/>
        <v>1339.3756429806949</v>
      </c>
      <c r="H28">
        <f t="shared" ref="H28" si="38">H26+G27</f>
        <v>1339.3756429806949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397.19</v>
      </c>
      <c r="F29" s="2">
        <f t="shared" ref="F29" si="39">IF(C29="Sell to Close",(SUM(E29-E28)/E28)*10,(SUM(E28-E29)/E29)*10)</f>
        <v>2.0141493995313093E-3</v>
      </c>
      <c r="G29">
        <f t="shared" ref="G29" si="40">G28*F29</f>
        <v>2.697702647056428</v>
      </c>
    </row>
    <row r="30" spans="1:8" x14ac:dyDescent="0.25">
      <c r="A30">
        <v>29</v>
      </c>
      <c r="B30" t="s">
        <v>5</v>
      </c>
      <c r="C30" t="s">
        <v>6</v>
      </c>
      <c r="D30">
        <v>-100</v>
      </c>
      <c r="E30" s="1">
        <v>397.74</v>
      </c>
      <c r="G30">
        <f t="shared" si="22"/>
        <v>1342.0733456277515</v>
      </c>
      <c r="H30">
        <f t="shared" ref="H30" si="41">H28+G29</f>
        <v>1342.0733456277515</v>
      </c>
    </row>
    <row r="31" spans="1:8" x14ac:dyDescent="0.25">
      <c r="A31">
        <v>30</v>
      </c>
      <c r="B31" t="s">
        <v>7</v>
      </c>
      <c r="C31" t="s">
        <v>8</v>
      </c>
      <c r="D31">
        <v>100</v>
      </c>
      <c r="E31" s="1">
        <v>394.75</v>
      </c>
      <c r="F31" s="2">
        <f t="shared" ref="F31" si="42">IF(C31="Sell to Close",(SUM(E31-E30)/E30)*10,(SUM(E30-E31)/E31)*10)</f>
        <v>7.5744141861938161E-2</v>
      </c>
      <c r="G31">
        <f t="shared" ref="G31" si="43">G30*F31</f>
        <v>101.65419388035437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388.66</v>
      </c>
      <c r="G32">
        <f t="shared" si="22"/>
        <v>1443.7275395081058</v>
      </c>
      <c r="H32">
        <f t="shared" ref="H32" si="44">H30+G31</f>
        <v>1443.7275395081058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389.81</v>
      </c>
      <c r="F33" s="2">
        <f t="shared" ref="F33" si="45">IF(C33="Sell to Close",(SUM(E33-E32)/E32)*10,(SUM(E32-E33)/E33)*10)</f>
        <v>-2.9501552038171862E-2</v>
      </c>
      <c r="G33">
        <f t="shared" ref="G33" si="46">G32*F33</f>
        <v>-42.592203135740206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390.61</v>
      </c>
      <c r="G34">
        <f t="shared" si="22"/>
        <v>1401.1353363723656</v>
      </c>
      <c r="H34">
        <f t="shared" ref="H34" si="47">H32+G33</f>
        <v>1401.1353363723656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391.06</v>
      </c>
      <c r="F35" s="2">
        <f t="shared" ref="F35" si="48">IF(C35="Sell to Close",(SUM(E35-E34)/E34)*10,(SUM(E34-E35)/E35)*10)</f>
        <v>1.1520442384987293E-2</v>
      </c>
      <c r="G35">
        <f t="shared" ref="G35" si="49">G34*F35</f>
        <v>16.141698916247627</v>
      </c>
    </row>
    <row r="36" spans="1:8" x14ac:dyDescent="0.25">
      <c r="A36">
        <v>35</v>
      </c>
      <c r="B36" t="s">
        <v>1</v>
      </c>
      <c r="C36" t="s">
        <v>2</v>
      </c>
      <c r="D36">
        <v>100</v>
      </c>
      <c r="E36" s="1">
        <v>391.21</v>
      </c>
      <c r="G36">
        <f t="shared" si="22"/>
        <v>1417.2770352886132</v>
      </c>
      <c r="H36">
        <f t="shared" ref="H36" si="50">H34+G35</f>
        <v>1417.2770352886132</v>
      </c>
    </row>
    <row r="37" spans="1:8" x14ac:dyDescent="0.25">
      <c r="A37">
        <v>36</v>
      </c>
      <c r="B37" t="s">
        <v>3</v>
      </c>
      <c r="C37" t="s">
        <v>4</v>
      </c>
      <c r="D37">
        <v>-100</v>
      </c>
      <c r="E37" s="1">
        <v>393.45</v>
      </c>
      <c r="F37" s="2">
        <f t="shared" ref="F37" si="51">IF(C37="Sell to Close",(SUM(E37-E36)/E36)*10,(SUM(E36-E37)/E37)*10)</f>
        <v>5.7258250044733242E-2</v>
      </c>
      <c r="G37">
        <f t="shared" ref="G37" si="52">G36*F37</f>
        <v>81.150802869213635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395.83</v>
      </c>
      <c r="G38">
        <f t="shared" si="22"/>
        <v>1498.427838157827</v>
      </c>
      <c r="H38">
        <f t="shared" ref="H38" si="53">H36+G37</f>
        <v>1498.427838157827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395.88</v>
      </c>
      <c r="F39" s="2">
        <f t="shared" ref="F39" si="54">IF(C39="Sell to Close",(SUM(E39-E38)/E38)*10,(SUM(E38-E39)/E39)*10)</f>
        <v>1.2631685319458195E-3</v>
      </c>
      <c r="G39">
        <f t="shared" ref="G39" si="55">G38*F39</f>
        <v>1.8927668925525702</v>
      </c>
    </row>
    <row r="40" spans="1:8" x14ac:dyDescent="0.25">
      <c r="A40">
        <v>39</v>
      </c>
      <c r="B40" t="s">
        <v>5</v>
      </c>
      <c r="C40" t="s">
        <v>6</v>
      </c>
      <c r="D40">
        <v>-100</v>
      </c>
      <c r="E40" s="1">
        <v>390.04</v>
      </c>
      <c r="G40">
        <f t="shared" si="22"/>
        <v>1500.3206050503795</v>
      </c>
      <c r="H40">
        <f t="shared" ref="H40" si="56">H38+G39</f>
        <v>1500.3206050503795</v>
      </c>
    </row>
    <row r="41" spans="1:8" x14ac:dyDescent="0.25">
      <c r="A41">
        <v>40</v>
      </c>
      <c r="B41" t="s">
        <v>7</v>
      </c>
      <c r="C41" t="s">
        <v>8</v>
      </c>
      <c r="D41">
        <v>100</v>
      </c>
      <c r="E41" s="1">
        <v>389.53</v>
      </c>
      <c r="F41" s="2">
        <f t="shared" ref="F41" si="57">IF(C41="Sell to Close",(SUM(E41-E40)/E40)*10,(SUM(E40-E41)/E41)*10)</f>
        <v>1.3092701460735958E-2</v>
      </c>
      <c r="G41">
        <f t="shared" ref="G41" si="58">G40*F41</f>
        <v>19.643249777315361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392.58</v>
      </c>
      <c r="G42">
        <f t="shared" si="22"/>
        <v>1519.9638548276948</v>
      </c>
      <c r="H42">
        <f t="shared" ref="H42" si="59">H40+G41</f>
        <v>1519.9638548276948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393.17</v>
      </c>
      <c r="F43" s="2">
        <f t="shared" ref="F43" si="60">IF(C43="Sell to Close",(SUM(E43-E42)/E42)*10,(SUM(E42-E43)/E43)*10)</f>
        <v>1.5028783942127257E-2</v>
      </c>
      <c r="G43">
        <f t="shared" ref="G43" si="61">G42*F43</f>
        <v>22.843208374048306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392.9</v>
      </c>
      <c r="G44">
        <f t="shared" si="22"/>
        <v>1542.8070632017432</v>
      </c>
      <c r="H44">
        <f t="shared" ref="H44" si="62">H42+G43</f>
        <v>1542.8070632017432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393.99</v>
      </c>
      <c r="F45" s="2">
        <f t="shared" ref="F45" si="63">IF(C45="Sell to Close",(SUM(E45-E44)/E44)*10,(SUM(E44-E45)/E45)*10)</f>
        <v>2.7742428098753675E-2</v>
      </c>
      <c r="G45">
        <f t="shared" ref="G45" si="64">G44*F45</f>
        <v>42.801214021123677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397.66</v>
      </c>
      <c r="G46">
        <f t="shared" si="22"/>
        <v>1585.6082772228669</v>
      </c>
      <c r="H46">
        <f t="shared" ref="H46" si="65">H44+G45</f>
        <v>1585.6082772228669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398.02</v>
      </c>
      <c r="F47" s="2">
        <f t="shared" ref="F47" si="66">IF(C47="Sell to Close",(SUM(E47-E46)/E46)*10,(SUM(E46-E47)/E47)*10)</f>
        <v>9.052959814916179E-3</v>
      </c>
      <c r="G47">
        <f t="shared" ref="G47" si="67">G46*F47</f>
        <v>14.354448015897088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397.45</v>
      </c>
      <c r="G48">
        <f t="shared" si="22"/>
        <v>1599.9627252387641</v>
      </c>
      <c r="H48">
        <f t="shared" ref="H48" si="68">H46+G47</f>
        <v>1599.9627252387641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398.94</v>
      </c>
      <c r="F49" s="2">
        <f t="shared" ref="F49" si="69">IF(C49="Sell to Close",(SUM(E49-E48)/E48)*10,(SUM(E48-E49)/E49)*10)</f>
        <v>3.7488992326078982E-2</v>
      </c>
      <c r="G49">
        <f t="shared" ref="G49" si="70">G48*F49</f>
        <v>59.980990328488438</v>
      </c>
    </row>
    <row r="50" spans="1:8" x14ac:dyDescent="0.25">
      <c r="A50">
        <v>49</v>
      </c>
      <c r="B50" t="s">
        <v>1</v>
      </c>
      <c r="C50" t="s">
        <v>2</v>
      </c>
      <c r="D50">
        <v>100</v>
      </c>
      <c r="E50" s="1">
        <v>396.9</v>
      </c>
      <c r="G50">
        <f t="shared" si="22"/>
        <v>1659.9437155672524</v>
      </c>
      <c r="H50">
        <f t="shared" ref="H50" si="71">H48+G49</f>
        <v>1659.9437155672524</v>
      </c>
    </row>
    <row r="51" spans="1:8" x14ac:dyDescent="0.25">
      <c r="A51">
        <v>50</v>
      </c>
      <c r="B51" t="s">
        <v>3</v>
      </c>
      <c r="C51" t="s">
        <v>4</v>
      </c>
      <c r="D51">
        <v>-100</v>
      </c>
      <c r="E51" s="1">
        <v>398.84</v>
      </c>
      <c r="F51" s="2">
        <f t="shared" ref="F51" si="72">IF(C51="Sell to Close",(SUM(E51-E50)/E50)*10,(SUM(E50-E51)/E51)*10)</f>
        <v>4.8878810783572632E-2</v>
      </c>
      <c r="G51">
        <f t="shared" ref="G51" si="73">G50*F51</f>
        <v>81.136074784592239</v>
      </c>
    </row>
    <row r="52" spans="1:8" x14ac:dyDescent="0.25">
      <c r="A52">
        <v>51</v>
      </c>
      <c r="B52" t="s">
        <v>5</v>
      </c>
      <c r="C52" t="s">
        <v>6</v>
      </c>
      <c r="D52">
        <v>-100</v>
      </c>
      <c r="E52" s="1">
        <v>394.84</v>
      </c>
      <c r="G52">
        <f t="shared" si="22"/>
        <v>1741.0797903518446</v>
      </c>
      <c r="H52">
        <f t="shared" ref="H52" si="74">H50+G51</f>
        <v>1741.0797903518446</v>
      </c>
    </row>
    <row r="53" spans="1:8" x14ac:dyDescent="0.25">
      <c r="A53">
        <v>52</v>
      </c>
      <c r="B53" t="s">
        <v>7</v>
      </c>
      <c r="C53" t="s">
        <v>8</v>
      </c>
      <c r="D53">
        <v>100</v>
      </c>
      <c r="E53" s="1">
        <v>390.82</v>
      </c>
      <c r="F53" s="2">
        <f t="shared" ref="F53" si="75">IF(C53="Sell to Close",(SUM(E53-E52)/E52)*10,(SUM(E52-E53)/E53)*10)</f>
        <v>0.10286065196253984</v>
      </c>
      <c r="G53">
        <f t="shared" ref="G53" si="76">G52*F53</f>
        <v>179.08860235439292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393.57</v>
      </c>
      <c r="G54">
        <f t="shared" si="22"/>
        <v>1920.1683927062375</v>
      </c>
      <c r="H54">
        <f t="shared" ref="H54" si="77">H52+G53</f>
        <v>1920.1683927062375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393.68</v>
      </c>
      <c r="F55" s="2">
        <f t="shared" ref="F55" si="78">IF(C55="Sell to Close",(SUM(E55-E54)/E54)*10,(SUM(E54-E55)/E55)*10)</f>
        <v>2.7949284752398214E-3</v>
      </c>
      <c r="G55">
        <f t="shared" ref="G55" si="79">G54*F55</f>
        <v>5.3667333180301426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394.23</v>
      </c>
      <c r="G56">
        <f t="shared" si="22"/>
        <v>1925.5351260242676</v>
      </c>
      <c r="H56">
        <f t="shared" ref="H56" si="80">H54+G55</f>
        <v>1925.5351260242676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394.53</v>
      </c>
      <c r="F57" s="2">
        <f t="shared" ref="F57" si="81">IF(C57="Sell to Close",(SUM(E57-E56)/E56)*10,(SUM(E56-E57)/E57)*10)</f>
        <v>7.609770945893375E-3</v>
      </c>
      <c r="G57">
        <f t="shared" ref="G57" si="82">G56*F57</f>
        <v>14.65288125731661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395.39</v>
      </c>
      <c r="G58">
        <f t="shared" si="22"/>
        <v>1940.1880072815843</v>
      </c>
      <c r="H58">
        <f t="shared" ref="H58" si="83">H56+G57</f>
        <v>1940.1880072815843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394.35</v>
      </c>
      <c r="F59" s="2">
        <f t="shared" ref="F59" si="84">IF(C59="Sell to Close",(SUM(E59-E58)/E58)*10,(SUM(E58-E59)/E59)*10)</f>
        <v>2.637251172815934E-2</v>
      </c>
      <c r="G59">
        <f t="shared" ref="G59" si="85">G58*F59</f>
        <v>51.167630976867677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399.53</v>
      </c>
      <c r="G60">
        <f t="shared" si="22"/>
        <v>1991.355638258452</v>
      </c>
      <c r="H60">
        <f t="shared" ref="H60" si="86">H58+G59</f>
        <v>1991.355638258452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399.97</v>
      </c>
      <c r="F61" s="2">
        <f t="shared" ref="F61" si="87">IF(C61="Sell to Close",(SUM(E61-E60)/E60)*10,(SUM(E60-E61)/E61)*10)</f>
        <v>1.1012940204741936E-2</v>
      </c>
      <c r="G61">
        <f t="shared" ref="G61" si="88">G60*F61</f>
        <v>21.930680570516046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405.8</v>
      </c>
      <c r="G62">
        <f t="shared" si="22"/>
        <v>2013.286318828968</v>
      </c>
      <c r="H62">
        <f t="shared" ref="H62" si="89">H60+G61</f>
        <v>2013.286318828968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407.51</v>
      </c>
      <c r="F63" s="2">
        <f t="shared" ref="F63" si="90">IF(C63="Sell to Close",(SUM(E63-E62)/E62)*10,(SUM(E62-E63)/E63)*10)</f>
        <v>4.2138984721537195E-2</v>
      </c>
      <c r="G63">
        <f t="shared" ref="G63" si="91">G62*F63</f>
        <v>84.837841429213739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407.63</v>
      </c>
      <c r="G64">
        <f t="shared" si="22"/>
        <v>2098.1241602581817</v>
      </c>
      <c r="H64">
        <f t="shared" ref="H64" si="92">H62+G63</f>
        <v>2098.1241602581817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408.73</v>
      </c>
      <c r="F65" s="2">
        <f t="shared" ref="F65" si="93">IF(C65="Sell to Close",(SUM(E65-E64)/E64)*10,(SUM(E64-E65)/E65)*10)</f>
        <v>2.6985256237274557E-2</v>
      </c>
      <c r="G65">
        <f t="shared" ref="G65" si="94">G64*F65</f>
        <v>56.618418082183538</v>
      </c>
    </row>
    <row r="66" spans="1:8" x14ac:dyDescent="0.25">
      <c r="A66">
        <v>65</v>
      </c>
      <c r="B66" t="s">
        <v>1</v>
      </c>
      <c r="C66" t="s">
        <v>2</v>
      </c>
      <c r="D66">
        <v>100</v>
      </c>
      <c r="E66" s="1">
        <v>409.29</v>
      </c>
      <c r="G66">
        <f t="shared" si="22"/>
        <v>2154.7425783403651</v>
      </c>
      <c r="H66">
        <f t="shared" ref="H66" si="95">H64+G65</f>
        <v>2154.7425783403651</v>
      </c>
    </row>
    <row r="67" spans="1:8" x14ac:dyDescent="0.25">
      <c r="A67">
        <v>66</v>
      </c>
      <c r="B67" t="s">
        <v>3</v>
      </c>
      <c r="C67" t="s">
        <v>4</v>
      </c>
      <c r="D67">
        <v>-100</v>
      </c>
      <c r="E67" s="1">
        <v>409.6</v>
      </c>
      <c r="F67" s="2">
        <f t="shared" ref="F67" si="96">IF(C67="Sell to Close",(SUM(E67-E66)/E66)*10,(SUM(E66-E67)/E67)*10)</f>
        <v>7.5740917198075268E-3</v>
      </c>
      <c r="G67">
        <f t="shared" ref="G67" si="97">G66*F67</f>
        <v>16.320217920924481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410.76</v>
      </c>
      <c r="G68">
        <f t="shared" si="22"/>
        <v>2171.0627962612893</v>
      </c>
      <c r="H68">
        <f t="shared" ref="H68" si="98">H66+G67</f>
        <v>2171.0627962612893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410.93</v>
      </c>
      <c r="F69" s="2">
        <f t="shared" ref="F69:F75" si="99">IF(C69="Sell to Close",(SUM(E69-E68)/E68)*10,(SUM(E68-E69)/E69)*10)</f>
        <v>4.1386697828419495E-3</v>
      </c>
      <c r="G69">
        <f t="shared" ref="G69" si="100">G68*F69</f>
        <v>8.9853119915389463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406.73</v>
      </c>
      <c r="G70">
        <f t="shared" si="22"/>
        <v>2180.0481082528281</v>
      </c>
      <c r="H70">
        <f t="shared" ref="H70" si="101">H68+G69</f>
        <v>2180.0481082528281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406.54</v>
      </c>
      <c r="F71" s="2">
        <f t="shared" si="99"/>
        <v>4.6735868549219687E-3</v>
      </c>
      <c r="G71">
        <f t="shared" ref="G71" si="102">G70*F71</f>
        <v>10.188644181827922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408.03</v>
      </c>
      <c r="G72">
        <f t="shared" si="22"/>
        <v>2190.236752434656</v>
      </c>
      <c r="H72">
        <f t="shared" ref="H72" si="103">H70+G71</f>
        <v>2190.236752434656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408.71</v>
      </c>
      <c r="F73" s="2">
        <f t="shared" si="99"/>
        <v>1.6665441266573704E-2</v>
      </c>
      <c r="G73">
        <f t="shared" ref="G73" si="104">G72*F73</f>
        <v>36.501261957590891</v>
      </c>
    </row>
    <row r="74" spans="1:8" x14ac:dyDescent="0.25">
      <c r="A74">
        <v>73</v>
      </c>
      <c r="B74" t="s">
        <v>1</v>
      </c>
      <c r="C74" t="s">
        <v>2</v>
      </c>
      <c r="D74">
        <v>100</v>
      </c>
      <c r="E74" s="1">
        <v>408.92</v>
      </c>
      <c r="G74">
        <f t="shared" si="22"/>
        <v>2226.7380143922469</v>
      </c>
      <c r="H74">
        <f t="shared" ref="H74" si="105">H72+G73</f>
        <v>2226.7380143922469</v>
      </c>
    </row>
    <row r="75" spans="1:8" x14ac:dyDescent="0.25">
      <c r="A75">
        <v>74</v>
      </c>
      <c r="B75" t="s">
        <v>3</v>
      </c>
      <c r="C75" t="s">
        <v>4</v>
      </c>
      <c r="D75">
        <v>-100</v>
      </c>
      <c r="E75" s="1">
        <v>409.17</v>
      </c>
      <c r="F75" s="2">
        <f t="shared" si="99"/>
        <v>6.1136652645994325E-3</v>
      </c>
      <c r="G75">
        <f t="shared" ref="G75" si="106">G74*F75</f>
        <v>13.613530851952991</v>
      </c>
    </row>
    <row r="76" spans="1:8" x14ac:dyDescent="0.25">
      <c r="E76" s="1"/>
      <c r="G76">
        <f t="shared" si="22"/>
        <v>2240.3515452441998</v>
      </c>
      <c r="H76">
        <f t="shared" ref="H76" si="107">H74+G75</f>
        <v>2240.3515452441998</v>
      </c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25" zoomScaleNormal="100" workbookViewId="0">
      <selection activeCell="I4" sqref="I4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395.05</v>
      </c>
      <c r="F3" s="2">
        <f>IF(C3="Sell to Close",(SUM(E3-E2)/E2)*10,(SUM(E2-E3)/E3)*10)</f>
        <v>-1.7719276041007179E-2</v>
      </c>
      <c r="G3">
        <f>G2*F3</f>
        <v>-17.719276041007181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982.28072395899278</v>
      </c>
      <c r="I4" s="2">
        <f>AVERAGE('SPY stoplossatr2.4both'!F:F)</f>
        <v>1.7586971635077723E-2</v>
      </c>
      <c r="J4" s="2">
        <f>MAX('SPY stoplossatr2.4both'!F:F)</f>
        <v>0.1036282687682312</v>
      </c>
      <c r="K4" s="2">
        <f>MIN('SPY stoplossatr2.4both'!F:F)</f>
        <v>-1.7719276041007179E-2</v>
      </c>
      <c r="L4" s="2">
        <f>SUMIF('SPY stoplossatr2.4both'!F:F,"&gt;0")/COUNTIF('SPY stoplossatr2.4both'!F:F,"&gt;0")</f>
        <v>2.8967234361867895E-2</v>
      </c>
      <c r="M4" s="2">
        <f>SUMIF('SPY stoplossatr2.4both'!F:F,"&lt;0")/COUNTIF('SPY stoplossatr2.4both'!F:F,"&lt;0")</f>
        <v>-9.7256589092186846E-3</v>
      </c>
      <c r="N4">
        <f>COUNTIF('SPY stoplossatr2.4both'!F:F,"&gt;0")</f>
        <v>24</v>
      </c>
      <c r="O4">
        <f>COUNTIF('SPY stoplossatr2.4both'!F:F,"&lt;0")</f>
        <v>10</v>
      </c>
      <c r="P4">
        <f>N4+O4</f>
        <v>34</v>
      </c>
      <c r="Q4" s="2">
        <f>N4/P4</f>
        <v>0.70588235294117652</v>
      </c>
      <c r="R4" s="3">
        <f>L4/ABS(M4)</f>
        <v>2.9784341227935363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8.6301240903097582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990.91084804930256</v>
      </c>
      <c r="H6">
        <f>H4+G5</f>
        <v>990.91084804930256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23.444656359585757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397.53</v>
      </c>
      <c r="G8">
        <f t="shared" ref="G8" si="2">G6+G7</f>
        <v>1014.3555044088884</v>
      </c>
      <c r="H8">
        <f t="shared" ref="H8" si="3">H6+G7</f>
        <v>1014.3555044088884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-2.0120218304378896E-3</v>
      </c>
      <c r="G9">
        <f t="shared" ref="G9" si="5">G8*F9</f>
        <v>-2.0409054186955204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1012.3145989901928</v>
      </c>
      <c r="H10">
        <f t="shared" ref="H10" si="7">H8+G9</f>
        <v>1012.3145989901928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398.04</v>
      </c>
      <c r="F11" s="2">
        <f t="shared" ref="F11" si="8">IF(C11="Sell to Close",(SUM(E11-E10)/E10)*10,(SUM(E10-E11)/E11)*10)</f>
        <v>-5.7749767745489582E-3</v>
      </c>
      <c r="G11">
        <f t="shared" ref="G11" si="9">G10*F11</f>
        <v>-5.846093297705206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1006.4685056924876</v>
      </c>
      <c r="H12">
        <f t="shared" ref="H12" si="11">H10+G11</f>
        <v>1006.4685056924876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395.11</v>
      </c>
      <c r="F13" s="2">
        <f t="shared" ref="F13" si="12">IF(C13="Sell to Close",(SUM(E13-E12)/E12)*10,(SUM(E12-E13)/E13)*10)</f>
        <v>-1.4932550428995262E-2</v>
      </c>
      <c r="G13">
        <f t="shared" ref="G13" si="13">G12*F13</f>
        <v>-15.029141716448576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991.43936397603909</v>
      </c>
      <c r="H14">
        <f t="shared" ref="H14" si="15">H12+G13</f>
        <v>991.43936397603909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14.866047187807213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401.24</v>
      </c>
      <c r="G16">
        <f t="shared" ref="G16" si="18">G14+G15</f>
        <v>1006.3054111638463</v>
      </c>
      <c r="H16">
        <f t="shared" ref="H16" si="19">H14+G15</f>
        <v>1006.3054111638463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4.2368657162795045E-2</v>
      </c>
      <c r="G17">
        <f t="shared" ref="G17" si="21">G16*F17</f>
        <v>42.635808966666509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1048.9412201305129</v>
      </c>
      <c r="H18">
        <f t="shared" ref="H18" si="23">H16+G17</f>
        <v>1048.9412201305129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0.51733143624607436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402.94</v>
      </c>
      <c r="G20">
        <f t="shared" ref="G20" si="26">G18+G19</f>
        <v>1049.4585515667588</v>
      </c>
      <c r="H20">
        <f t="shared" ref="H20" si="27">H18+G19</f>
        <v>1049.4585515667588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8">IF(C21="Sell to Close",(SUM(E21-E20)/E20)*10,(SUM(E20-E21)/E21)*10)</f>
        <v>2.762362192967209E-2</v>
      </c>
      <c r="G21">
        <f t="shared" ref="G21" si="29">G20*F21</f>
        <v>28.989846259341427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1078.4483978261003</v>
      </c>
      <c r="H22">
        <f t="shared" ref="H22" si="31">H20+G21</f>
        <v>1078.4483978261003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397.19</v>
      </c>
      <c r="F23" s="2">
        <f t="shared" ref="F23" si="32">IF(C23="Sell to Close",(SUM(E23-E22)/E22)*10,(SUM(E22-E23)/E23)*10)</f>
        <v>2.6939248218736455E-2</v>
      </c>
      <c r="G23">
        <f t="shared" ref="G23" si="33">G22*F23</f>
        <v>29.052589080135956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1107.5009869062362</v>
      </c>
      <c r="H24">
        <f t="shared" ref="H24" si="35">H22+G23</f>
        <v>1107.5009869062362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399.11</v>
      </c>
      <c r="F25" s="2">
        <f t="shared" ref="F25" si="36">IF(C25="Sell to Close",(SUM(E25-E24)/E24)*10,(SUM(E24-E25)/E25)*10)</f>
        <v>-1.2527874520808798E-2</v>
      </c>
      <c r="G25">
        <f t="shared" ref="G25" si="37">G24*F25</f>
        <v>-13.874633395633236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1093.6263535106029</v>
      </c>
      <c r="H26">
        <f t="shared" ref="H26" si="39">H24+G25</f>
        <v>1093.6263535106029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40">IF(C27="Sell to Close",(SUM(E27-E26)/E26)*10,(SUM(E26-E27)/E27)*10)</f>
        <v>3.6768487092461347E-2</v>
      </c>
      <c r="G27">
        <f t="shared" ref="G27" si="41">G26*F27</f>
        <v>40.210986463030174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386.94</v>
      </c>
      <c r="G28">
        <f t="shared" ref="G28" si="42">G26+G27</f>
        <v>1133.8373399736331</v>
      </c>
      <c r="H28">
        <f t="shared" ref="H28" si="43">H26+G27</f>
        <v>1133.8373399736331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1.9420492503689893E-2</v>
      </c>
      <c r="G29">
        <f t="shared" ref="G29" si="45">G28*F29</f>
        <v>22.019679561361631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391.74</v>
      </c>
      <c r="G30">
        <f t="shared" ref="G30" si="46">G28+G29</f>
        <v>1155.8570195349948</v>
      </c>
      <c r="H30">
        <f t="shared" ref="H30" si="47">H28+G29</f>
        <v>1155.8570195349948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392.88</v>
      </c>
      <c r="F31" s="2">
        <f t="shared" ref="F31" si="48">IF(C31="Sell to Close",(SUM(E31-E30)/E30)*10,(SUM(E30-E31)/E31)*10)</f>
        <v>2.9100934293153274E-2</v>
      </c>
      <c r="G31">
        <f t="shared" ref="G31" si="49">G30*F31</f>
        <v>33.636519177767866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1189.4935387127628</v>
      </c>
      <c r="H32">
        <f t="shared" ref="H32" si="51">H30+G31</f>
        <v>1189.4935387127628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385.39</v>
      </c>
      <c r="F33" s="2">
        <f t="shared" ref="F33" si="52">IF(C33="Sell to Close",(SUM(E33-E32)/E32)*10,(SUM(E32-E33)/E33)*10)</f>
        <v>-1.5309167336982666E-2</v>
      </c>
      <c r="G33">
        <f t="shared" ref="G33" si="53">G32*F33</f>
        <v>-18.210155630413354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1171.2833830823495</v>
      </c>
      <c r="H34">
        <f t="shared" ref="H34" si="55">H32+G33</f>
        <v>1171.2833830823495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67.065636821770241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1238.3490199041198</v>
      </c>
      <c r="H36">
        <f t="shared" ref="H36" si="59">H34+G35</f>
        <v>1238.3490199041198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16.213334021799611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392.42</v>
      </c>
      <c r="G38">
        <f t="shared" ref="G38" si="62">G36+G37</f>
        <v>1254.5623539259195</v>
      </c>
      <c r="H38">
        <f t="shared" ref="H38" si="63">H36+G37</f>
        <v>1254.5623539259195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393.35</v>
      </c>
      <c r="F39" s="2">
        <f t="shared" ref="F39" si="64">IF(C39="Sell to Close",(SUM(E39-E38)/E38)*10,(SUM(E38-E39)/E39)*10)</f>
        <v>2.3699097905305715E-2</v>
      </c>
      <c r="G39">
        <f t="shared" ref="G39" si="65">G38*F39</f>
        <v>29.731996054001165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1284.2943499799208</v>
      </c>
      <c r="H40">
        <f t="shared" ref="H40" si="67">H38+G39</f>
        <v>1284.2943499799208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397.26</v>
      </c>
      <c r="F41" s="2">
        <f t="shared" ref="F41" si="68">IF(C41="Sell to Close",(SUM(E41-E40)/E40)*10,(SUM(E40-E41)/E41)*10)</f>
        <v>-1.2068185246643992E-2</v>
      </c>
      <c r="G41">
        <f t="shared" ref="G41" si="69">G40*F41</f>
        <v>-15.499102126775915</v>
      </c>
    </row>
    <row r="42" spans="1:8" x14ac:dyDescent="0.25">
      <c r="A42">
        <v>41</v>
      </c>
      <c r="B42" t="s">
        <v>1</v>
      </c>
      <c r="C42" t="s">
        <v>2</v>
      </c>
      <c r="D42">
        <v>100</v>
      </c>
      <c r="E42" s="1">
        <v>398.63</v>
      </c>
      <c r="G42">
        <f t="shared" ref="G42:G68" si="70">G40+G41</f>
        <v>1268.7952478531449</v>
      </c>
      <c r="H42">
        <f t="shared" ref="H42" si="71">H40+G41</f>
        <v>1268.7952478531449</v>
      </c>
    </row>
    <row r="43" spans="1:8" x14ac:dyDescent="0.25">
      <c r="A43">
        <v>42</v>
      </c>
      <c r="B43" t="s">
        <v>3</v>
      </c>
      <c r="C43" t="s">
        <v>4</v>
      </c>
      <c r="D43">
        <v>-100</v>
      </c>
      <c r="E43" s="1">
        <v>399.12</v>
      </c>
      <c r="F43" s="2">
        <f t="shared" ref="F43" si="72">IF(C43="Sell to Close",(SUM(E43-E42)/E42)*10,(SUM(E42-E43)/E43)*10)</f>
        <v>1.2292100444020999E-2</v>
      </c>
      <c r="G43">
        <f t="shared" ref="G43" si="73">G42*F43</f>
        <v>15.596158629507377</v>
      </c>
    </row>
    <row r="44" spans="1:8" x14ac:dyDescent="0.25">
      <c r="A44">
        <v>43</v>
      </c>
      <c r="B44" t="s">
        <v>5</v>
      </c>
      <c r="C44" t="s">
        <v>6</v>
      </c>
      <c r="D44">
        <v>-100</v>
      </c>
      <c r="E44" s="1">
        <v>398.08</v>
      </c>
      <c r="G44">
        <f t="shared" ref="G44:G60" si="74">G42+G43</f>
        <v>1284.3914064826522</v>
      </c>
      <c r="H44">
        <f t="shared" ref="H44" si="75">H42+G43</f>
        <v>1284.3914064826522</v>
      </c>
    </row>
    <row r="45" spans="1:8" x14ac:dyDescent="0.25">
      <c r="A45">
        <v>44</v>
      </c>
      <c r="B45" t="s">
        <v>7</v>
      </c>
      <c r="C45" t="s">
        <v>8</v>
      </c>
      <c r="D45">
        <v>100</v>
      </c>
      <c r="E45" s="1">
        <v>397.81</v>
      </c>
      <c r="F45" s="2">
        <f t="shared" ref="F45" si="76">IF(C45="Sell to Close",(SUM(E45-E44)/E44)*10,(SUM(E44-E45)/E45)*10)</f>
        <v>6.7871596993535057E-3</v>
      </c>
      <c r="G45">
        <f t="shared" ref="G45" si="77">G44*F45</f>
        <v>8.7173695922750234</v>
      </c>
    </row>
    <row r="46" spans="1:8" x14ac:dyDescent="0.25">
      <c r="A46">
        <v>45</v>
      </c>
      <c r="B46" t="s">
        <v>1</v>
      </c>
      <c r="C46" t="s">
        <v>2</v>
      </c>
      <c r="D46">
        <v>100</v>
      </c>
      <c r="E46" s="1">
        <v>395.97</v>
      </c>
      <c r="G46">
        <f t="shared" si="70"/>
        <v>1293.1087760749272</v>
      </c>
      <c r="H46">
        <f t="shared" ref="H46" si="78">H44+G45</f>
        <v>1293.1087760749272</v>
      </c>
    </row>
    <row r="47" spans="1:8" x14ac:dyDescent="0.25">
      <c r="A47">
        <v>46</v>
      </c>
      <c r="B47" t="s">
        <v>3</v>
      </c>
      <c r="C47" t="s">
        <v>4</v>
      </c>
      <c r="D47">
        <v>-100</v>
      </c>
      <c r="E47" s="1">
        <v>398.84</v>
      </c>
      <c r="F47" s="2">
        <f t="shared" ref="F47" si="79">IF(C47="Sell to Close",(SUM(E47-E46)/E46)*10,(SUM(E46-E47)/E47)*10)</f>
        <v>7.2480238401897809E-2</v>
      </c>
      <c r="G47">
        <f t="shared" ref="G47" si="80">G46*F47</f>
        <v>93.724832369497008</v>
      </c>
    </row>
    <row r="48" spans="1:8" x14ac:dyDescent="0.25">
      <c r="A48">
        <v>47</v>
      </c>
      <c r="B48" t="s">
        <v>5</v>
      </c>
      <c r="C48" t="s">
        <v>6</v>
      </c>
      <c r="D48">
        <v>-100</v>
      </c>
      <c r="E48" s="1">
        <v>394.87</v>
      </c>
      <c r="G48">
        <f t="shared" si="74"/>
        <v>1386.8336084444243</v>
      </c>
      <c r="H48">
        <f t="shared" ref="H48" si="81">H46+G47</f>
        <v>1386.8336084444243</v>
      </c>
    </row>
    <row r="49" spans="1:8" x14ac:dyDescent="0.25">
      <c r="A49">
        <v>48</v>
      </c>
      <c r="B49" t="s">
        <v>7</v>
      </c>
      <c r="C49" t="s">
        <v>8</v>
      </c>
      <c r="D49">
        <v>100</v>
      </c>
      <c r="E49" s="1">
        <v>390.82</v>
      </c>
      <c r="F49" s="2">
        <f t="shared" ref="F49" si="82">IF(C49="Sell to Close",(SUM(E49-E48)/E48)*10,(SUM(E48-E49)/E49)*10)</f>
        <v>0.1036282687682312</v>
      </c>
      <c r="G49">
        <f t="shared" ref="G49" si="83">G48*F49</f>
        <v>143.71516591269472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391.33</v>
      </c>
      <c r="G50">
        <f t="shared" si="70"/>
        <v>1530.5487743571189</v>
      </c>
      <c r="H50">
        <f t="shared" ref="H50" si="84">H48+G49</f>
        <v>1530.5487743571189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391.34</v>
      </c>
      <c r="F51" s="2">
        <f t="shared" ref="F51" si="85">IF(C51="Sell to Close",(SUM(E51-E50)/E50)*10,(SUM(E50-E51)/E51)*10)</f>
        <v>-2.5553227372593921E-4</v>
      </c>
      <c r="G51">
        <f t="shared" ref="G51" si="86">G50*F51</f>
        <v>-0.39110460835992406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393.57</v>
      </c>
      <c r="G52">
        <f t="shared" si="74"/>
        <v>1530.157669748759</v>
      </c>
      <c r="H52">
        <f t="shared" ref="H52" si="87">H50+G51</f>
        <v>1530.157669748759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393.68</v>
      </c>
      <c r="F53" s="2">
        <f t="shared" ref="F53" si="88">IF(C53="Sell to Close",(SUM(E53-E52)/E52)*10,(SUM(E52-E53)/E53)*10)</f>
        <v>2.7949284752398214E-3</v>
      </c>
      <c r="G53">
        <f t="shared" ref="G53" si="89">G52*F53</f>
        <v>4.2766812427874168</v>
      </c>
    </row>
    <row r="54" spans="1:8" x14ac:dyDescent="0.25">
      <c r="A54">
        <v>53</v>
      </c>
      <c r="B54" t="s">
        <v>1</v>
      </c>
      <c r="C54" t="s">
        <v>2</v>
      </c>
      <c r="D54">
        <v>100</v>
      </c>
      <c r="E54" s="1">
        <v>398.47</v>
      </c>
      <c r="G54">
        <f t="shared" si="70"/>
        <v>1534.4343509915464</v>
      </c>
      <c r="H54">
        <f t="shared" ref="H54" si="90">H52+G53</f>
        <v>1534.4343509915464</v>
      </c>
    </row>
    <row r="55" spans="1:8" x14ac:dyDescent="0.25">
      <c r="A55">
        <v>54</v>
      </c>
      <c r="B55" t="s">
        <v>3</v>
      </c>
      <c r="C55" t="s">
        <v>4</v>
      </c>
      <c r="D55">
        <v>-100</v>
      </c>
      <c r="E55" s="1">
        <v>398.48</v>
      </c>
      <c r="F55" s="2">
        <f t="shared" ref="F55" si="91">IF(C55="Sell to Close",(SUM(E55-E54)/E54)*10,(SUM(E54-E55)/E55)*10)</f>
        <v>2.5095992170027614E-4</v>
      </c>
      <c r="G55">
        <f t="shared" ref="G55" si="92">G54*F55</f>
        <v>0.38508152457905254</v>
      </c>
    </row>
    <row r="56" spans="1:8" x14ac:dyDescent="0.25">
      <c r="A56">
        <v>55</v>
      </c>
      <c r="B56" t="s">
        <v>5</v>
      </c>
      <c r="C56" t="s">
        <v>6</v>
      </c>
      <c r="D56">
        <v>-100</v>
      </c>
      <c r="E56" s="1">
        <v>395.96</v>
      </c>
      <c r="G56">
        <f t="shared" si="74"/>
        <v>1534.8194325161255</v>
      </c>
      <c r="H56">
        <f t="shared" ref="H56" si="93">H54+G55</f>
        <v>1534.8194325161255</v>
      </c>
    </row>
    <row r="57" spans="1:8" x14ac:dyDescent="0.25">
      <c r="A57">
        <v>56</v>
      </c>
      <c r="B57" t="s">
        <v>7</v>
      </c>
      <c r="C57" t="s">
        <v>8</v>
      </c>
      <c r="D57">
        <v>100</v>
      </c>
      <c r="E57" s="1">
        <v>396.44</v>
      </c>
      <c r="F57" s="2">
        <f t="shared" ref="F57" si="94">IF(C57="Sell to Close",(SUM(E57-E56)/E56)*10,(SUM(E56-E57)/E57)*10)</f>
        <v>-1.2107759055595253E-2</v>
      </c>
      <c r="G57">
        <f t="shared" ref="G57" si="95">G56*F57</f>
        <v>-18.583223882750687</v>
      </c>
    </row>
    <row r="58" spans="1:8" x14ac:dyDescent="0.25">
      <c r="A58">
        <v>57</v>
      </c>
      <c r="B58" t="s">
        <v>5</v>
      </c>
      <c r="C58" t="s">
        <v>6</v>
      </c>
      <c r="D58">
        <v>-100</v>
      </c>
      <c r="E58" s="1">
        <v>395.49</v>
      </c>
      <c r="G58">
        <f t="shared" si="70"/>
        <v>1516.2362086333749</v>
      </c>
      <c r="H58">
        <f t="shared" ref="H58" si="96">H56+G57</f>
        <v>1516.2362086333749</v>
      </c>
    </row>
    <row r="59" spans="1:8" x14ac:dyDescent="0.25">
      <c r="A59">
        <v>58</v>
      </c>
      <c r="B59" t="s">
        <v>7</v>
      </c>
      <c r="C59" t="s">
        <v>8</v>
      </c>
      <c r="D59">
        <v>100</v>
      </c>
      <c r="E59" s="1">
        <v>395.67</v>
      </c>
      <c r="F59" s="2">
        <f t="shared" ref="F59" si="97">IF(C59="Sell to Close",(SUM(E59-E58)/E58)*10,(SUM(E58-E59)/E59)*10)</f>
        <v>-4.5492455834409183E-3</v>
      </c>
      <c r="G59">
        <f t="shared" ref="G59" si="98">G58*F59</f>
        <v>-6.8977308755785831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399.53</v>
      </c>
      <c r="G60">
        <f t="shared" si="74"/>
        <v>1509.3384777577962</v>
      </c>
      <c r="H60">
        <f t="shared" ref="H60" si="99">H58+G59</f>
        <v>1509.3384777577962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399.97</v>
      </c>
      <c r="F61" s="2">
        <f t="shared" ref="F61" si="100">IF(C61="Sell to Close",(SUM(E61-E60)/E60)*10,(SUM(E60-E61)/E61)*10)</f>
        <v>1.1012940204741936E-2</v>
      </c>
      <c r="G61">
        <f t="shared" ref="G61" si="101">G60*F61</f>
        <v>16.622254404262826</v>
      </c>
    </row>
    <row r="62" spans="1:8" x14ac:dyDescent="0.25">
      <c r="A62">
        <v>61</v>
      </c>
      <c r="B62" t="s">
        <v>1</v>
      </c>
      <c r="C62" t="s">
        <v>2</v>
      </c>
      <c r="D62">
        <v>100</v>
      </c>
      <c r="E62" s="1">
        <v>405.8</v>
      </c>
      <c r="G62">
        <f t="shared" si="70"/>
        <v>1525.960732162059</v>
      </c>
      <c r="H62">
        <f t="shared" ref="H62" si="102">H60+G61</f>
        <v>1525.960732162059</v>
      </c>
    </row>
    <row r="63" spans="1:8" x14ac:dyDescent="0.25">
      <c r="A63">
        <v>62</v>
      </c>
      <c r="B63" t="s">
        <v>3</v>
      </c>
      <c r="C63" t="s">
        <v>4</v>
      </c>
      <c r="D63">
        <v>-100</v>
      </c>
      <c r="E63" s="1">
        <v>407.51</v>
      </c>
      <c r="F63" s="2">
        <f t="shared" ref="F63" si="103">IF(C63="Sell to Close",(SUM(E63-E62)/E62)*10,(SUM(E62-E63)/E63)*10)</f>
        <v>4.2138984721537195E-2</v>
      </c>
      <c r="G63">
        <f t="shared" ref="G63" si="104">G62*F63</f>
        <v>64.302435978242713</v>
      </c>
    </row>
    <row r="64" spans="1:8" x14ac:dyDescent="0.25">
      <c r="A64">
        <v>63</v>
      </c>
      <c r="B64" t="s">
        <v>1</v>
      </c>
      <c r="C64" t="s">
        <v>2</v>
      </c>
      <c r="D64">
        <v>100</v>
      </c>
      <c r="E64" s="1">
        <v>409.23</v>
      </c>
      <c r="G64">
        <f t="shared" si="70"/>
        <v>1590.2631681403018</v>
      </c>
      <c r="H64">
        <f t="shared" ref="H64" si="105">H62+G63</f>
        <v>1590.2631681403018</v>
      </c>
    </row>
    <row r="65" spans="1:8" x14ac:dyDescent="0.25">
      <c r="A65">
        <v>64</v>
      </c>
      <c r="B65" t="s">
        <v>3</v>
      </c>
      <c r="C65" t="s">
        <v>4</v>
      </c>
      <c r="D65">
        <v>-100</v>
      </c>
      <c r="E65" s="1">
        <v>410.98</v>
      </c>
      <c r="F65" s="2">
        <f t="shared" ref="F65" si="106">IF(C65="Sell to Close",(SUM(E65-E64)/E64)*10,(SUM(E64-E65)/E65)*10)</f>
        <v>4.2763238276763677E-2</v>
      </c>
      <c r="G65">
        <f t="shared" ref="G65" si="107">G64*F65</f>
        <v>68.004802781944818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409.83</v>
      </c>
      <c r="G66">
        <f t="shared" si="70"/>
        <v>1658.2679709222466</v>
      </c>
      <c r="H66">
        <f t="shared" ref="H66" si="108">H64+G65</f>
        <v>1658.2679709222466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407.37</v>
      </c>
      <c r="F67" s="2">
        <f t="shared" ref="F67" si="109">IF(C67="Sell to Close",(SUM(E67-E66)/E66)*10,(SUM(E66-E67)/E67)*10)</f>
        <v>6.0387362839678417E-2</v>
      </c>
      <c r="G67">
        <f t="shared" ref="G67" si="110">G66*F67</f>
        <v>100.138429645499</v>
      </c>
    </row>
    <row r="68" spans="1:8" x14ac:dyDescent="0.25">
      <c r="A68">
        <v>67</v>
      </c>
      <c r="B68" t="s">
        <v>5</v>
      </c>
      <c r="C68" t="s">
        <v>6</v>
      </c>
      <c r="D68">
        <v>-100</v>
      </c>
      <c r="E68" s="1">
        <v>407.4</v>
      </c>
      <c r="G68">
        <f t="shared" si="70"/>
        <v>1758.4064005677455</v>
      </c>
      <c r="H68">
        <f t="shared" ref="H68" si="111">H66+G67</f>
        <v>1758.4064005677455</v>
      </c>
    </row>
    <row r="69" spans="1:8" x14ac:dyDescent="0.25">
      <c r="A69">
        <v>68</v>
      </c>
      <c r="B69" t="s">
        <v>7</v>
      </c>
      <c r="C69" t="s">
        <v>8</v>
      </c>
      <c r="D69">
        <v>100</v>
      </c>
      <c r="E69" s="1">
        <v>406.73</v>
      </c>
      <c r="F69" s="2">
        <f t="shared" ref="F69" si="112">IF(C69="Sell to Close",(SUM(E69-E68)/E68)*10,(SUM(E68-E69)/E69)*10)</f>
        <v>1.6472844393085315E-2</v>
      </c>
      <c r="G69">
        <f t="shared" ref="G69" si="113">G68*F69</f>
        <v>28.965955016357718</v>
      </c>
    </row>
    <row r="70" spans="1:8" x14ac:dyDescent="0.25">
      <c r="A70">
        <v>69</v>
      </c>
      <c r="B70" t="s">
        <v>5</v>
      </c>
      <c r="C70" t="s">
        <v>6</v>
      </c>
      <c r="D70">
        <v>-100</v>
      </c>
      <c r="E70" s="1">
        <v>406.52</v>
      </c>
      <c r="H70">
        <f t="shared" ref="H70" si="114">H68+G69</f>
        <v>1787.3723555841032</v>
      </c>
    </row>
    <row r="71" spans="1:8" x14ac:dyDescent="0.25">
      <c r="A71">
        <v>70</v>
      </c>
      <c r="B71" t="s">
        <v>7</v>
      </c>
      <c r="C71" t="s">
        <v>8</v>
      </c>
      <c r="D71">
        <v>100</v>
      </c>
      <c r="E71" s="1">
        <v>405.85</v>
      </c>
    </row>
    <row r="72" spans="1:8" x14ac:dyDescent="0.25">
      <c r="A72">
        <v>71</v>
      </c>
      <c r="B72" t="s">
        <v>1</v>
      </c>
      <c r="C72" t="s">
        <v>2</v>
      </c>
      <c r="D72">
        <v>100</v>
      </c>
      <c r="E72" s="1">
        <v>407.31</v>
      </c>
    </row>
    <row r="73" spans="1:8" x14ac:dyDescent="0.25">
      <c r="A73">
        <v>72</v>
      </c>
      <c r="B73" t="s">
        <v>3</v>
      </c>
      <c r="C73" t="s">
        <v>4</v>
      </c>
      <c r="D73">
        <v>-100</v>
      </c>
      <c r="E73" s="1">
        <v>408.71</v>
      </c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25" zoomScaleNormal="100" workbookViewId="0">
      <selection activeCell="J54" sqref="J5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1.498374644453555E-2</v>
      </c>
      <c r="G3">
        <f>G2*F3</f>
        <v>14.98374644453555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1014.9837464445355</v>
      </c>
      <c r="I4" s="2">
        <f>AVERAGE('SPY stoplossatr4and3.5'!F:F)</f>
        <v>2.1490844197412491E-2</v>
      </c>
      <c r="J4" s="2">
        <f>MAX('SPY stoplossatr4and3.5'!F:F)</f>
        <v>0.1036282687682312</v>
      </c>
      <c r="K4" s="2">
        <f>MIN('SPY stoplossatr4and3.5'!F:F)</f>
        <v>-2.1377731948392209E-2</v>
      </c>
      <c r="L4" s="2">
        <f>SUMIF('SPY stoplossatr4and3.5'!F:F,"&gt;0")/COUNTIF('SPY stoplossatr4and3.5'!F:F,"&gt;0")</f>
        <v>3.0207747207359754E-2</v>
      </c>
      <c r="M4" s="2">
        <f>SUMIF('SPY stoplossatr4and3.5'!F:F,"&lt;0")/COUNTIF('SPY stoplossatr4and3.5'!F:F,"&lt;0")</f>
        <v>-1.213149598381268E-2</v>
      </c>
      <c r="N4">
        <f>COUNTIF('SPY stoplossatr4and3.5'!F:F,"&gt;0")</f>
        <v>27</v>
      </c>
      <c r="O4">
        <f>COUNTIF('SPY stoplossatr4and3.5'!F:F,"&lt;0")</f>
        <v>7</v>
      </c>
      <c r="P4">
        <f>N4+O4</f>
        <v>34</v>
      </c>
      <c r="Q4" s="2">
        <f>N4/P4</f>
        <v>0.79411764705882348</v>
      </c>
      <c r="R4" s="3">
        <f>L4/ABS(M4)</f>
        <v>2.4900265595988005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8.9174463753698952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1023.9011928199054</v>
      </c>
      <c r="H6">
        <f>H4+G5</f>
        <v>1023.9011928199054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24.225198118568056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396.76</v>
      </c>
      <c r="G8">
        <f t="shared" ref="G8" si="2">G6+G7</f>
        <v>1048.1263909384734</v>
      </c>
      <c r="H8">
        <f t="shared" ref="H8" si="3">H6+G7</f>
        <v>1048.1263909384734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397.61</v>
      </c>
      <c r="F9" s="2">
        <f t="shared" ref="F9" si="4">IF(C9="Sell to Close",(SUM(E9-E8)/E8)*10,(SUM(E8-E9)/E9)*10)</f>
        <v>-2.1377731948392209E-2</v>
      </c>
      <c r="G9">
        <f t="shared" ref="G9" si="5">G8*F9</f>
        <v>-22.406565033518426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1025.7198259049549</v>
      </c>
      <c r="H10">
        <f t="shared" ref="H10" si="7">H8+G9</f>
        <v>1025.7198259049549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1.280538328269744E-2</v>
      </c>
      <c r="G11">
        <f t="shared" ref="G11" si="9">G10*F11</f>
        <v>13.134735511374638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1038.8545614163295</v>
      </c>
      <c r="H12">
        <f t="shared" ref="H12" si="11">H10+G11</f>
        <v>1038.8545614163295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395.26</v>
      </c>
      <c r="F13" s="2">
        <f t="shared" ref="F13" si="12">IF(C13="Sell to Close",(SUM(E13-E12)/E12)*10,(SUM(E12-E13)/E13)*10)</f>
        <v>-1.8721853969539268E-2</v>
      </c>
      <c r="G13">
        <f t="shared" ref="G13" si="13">G12*F13</f>
        <v>-19.449283394426285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1019.4052780219032</v>
      </c>
      <c r="H14">
        <f t="shared" ref="H14" si="15">H12+G13</f>
        <v>1019.4052780219032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15.2853795372801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1034.6906575591834</v>
      </c>
      <c r="H16">
        <f t="shared" ref="H16" si="19">H14+G15</f>
        <v>1034.6906575591834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51.09456060373109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1085.7852181629144</v>
      </c>
      <c r="H18">
        <f t="shared" ref="H18" si="23">H16+G17</f>
        <v>1085.7852181629144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0.53550267220606285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1086.3207208351205</v>
      </c>
      <c r="H20">
        <f t="shared" ref="H20" si="27">H18+G19</f>
        <v>1086.3207208351205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8">IF(C21="Sell to Close",(SUM(E21-E20)/E20)*10,(SUM(E20-E21)/E21)*10)</f>
        <v>6.3210810541771911E-2</v>
      </c>
      <c r="G21">
        <f t="shared" ref="G21" si="29">G20*F21</f>
        <v>68.667213272309894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1154.9879341074304</v>
      </c>
      <c r="H22">
        <f t="shared" ref="H22" si="31">H20+G21</f>
        <v>1154.9879341074304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397.19</v>
      </c>
      <c r="F23" s="2">
        <f t="shared" ref="F23" si="32">IF(C23="Sell to Close",(SUM(E23-E22)/E22)*10,(SUM(E22-E23)/E23)*10)</f>
        <v>2.6939248218736455E-2</v>
      </c>
      <c r="G23">
        <f t="shared" ref="G23" si="33">G22*F23</f>
        <v>31.114506646565694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1186.102440753996</v>
      </c>
      <c r="H24">
        <f t="shared" ref="H24" si="35">H22+G23</f>
        <v>1186.102440753996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-12.187409170194494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1173.9150315838015</v>
      </c>
      <c r="H26">
        <f t="shared" ref="H26" si="39">H24+G25</f>
        <v>1173.9150315838015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40">IF(C27="Sell to Close",(SUM(E27-E26)/E26)*10,(SUM(E26-E27)/E27)*10)</f>
        <v>3.6768487092461347E-2</v>
      </c>
      <c r="G27">
        <f t="shared" ref="G27" si="41">G26*F27</f>
        <v>43.16307968643536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1217.0781112702368</v>
      </c>
      <c r="H28">
        <f t="shared" ref="H28" si="43">H26+G27</f>
        <v>1217.0781112702368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55.466414869251032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1272.544526139488</v>
      </c>
      <c r="H30">
        <f t="shared" ref="H30" si="47">H28+G29</f>
        <v>1272.544526139488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14.660275895720927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1287.2048020352088</v>
      </c>
      <c r="H32">
        <f t="shared" ref="H32" si="51">H30+G31</f>
        <v>1287.2048020352088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-1.0034598150097744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1286.201342220199</v>
      </c>
      <c r="H34">
        <f t="shared" ref="H34" si="55">H32+G33</f>
        <v>1286.201342220199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73.645638060715669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1359.8469802809145</v>
      </c>
      <c r="H36">
        <f t="shared" ref="H36" si="59">H34+G35</f>
        <v>1359.8469802809145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17.804070545101311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1377.6510508260158</v>
      </c>
      <c r="H38">
        <f t="shared" ref="H38" si="63">H36+G37</f>
        <v>1377.6510508260158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2.8125372343709318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1380.4635880603867</v>
      </c>
      <c r="H40">
        <f t="shared" ref="H40" si="67">H38+G39</f>
        <v>1380.4635880603867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68">IF(C41="Sell to Close",(SUM(E41-E40)/E40)*10,(SUM(E40-E41)/E41)*10)</f>
        <v>7.0397747272080424E-3</v>
      </c>
      <c r="G41">
        <f t="shared" ref="G41" si="69">G40*F41</f>
        <v>9.7181526790584432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1390.1817407394451</v>
      </c>
      <c r="H42">
        <f t="shared" ref="H42" si="71">H40+G41</f>
        <v>1390.1817407394451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397.81</v>
      </c>
      <c r="F43" s="2">
        <f t="shared" ref="F43" si="72">IF(C43="Sell to Close",(SUM(E43-E42)/E42)*10,(SUM(E42-E43)/E43)*10)</f>
        <v>1.2066061687740836E-2</v>
      </c>
      <c r="G43">
        <f t="shared" ref="G43" si="73">G42*F43</f>
        <v>16.774018640933082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1406.9557593803781</v>
      </c>
      <c r="H44">
        <f t="shared" ref="H44" si="75">H42+G43</f>
        <v>1406.9557593803781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101.97648886081298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1508.932248241191</v>
      </c>
      <c r="H46">
        <f t="shared" ref="H46" si="78">H44+G45</f>
        <v>1508.932248241191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156.36803657378951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1665.3002848149806</v>
      </c>
      <c r="H48">
        <f t="shared" ref="H48" si="81">H46+G47</f>
        <v>1665.3002848149806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4.6543951858543737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1669.954680000835</v>
      </c>
      <c r="H50">
        <f t="shared" ref="H50" si="84">H48+G49</f>
        <v>1669.954680000835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-20.219408899213782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1649.7352711016213</v>
      </c>
      <c r="H52">
        <f t="shared" ref="H52" si="87">H50+G51</f>
        <v>1649.7352711016213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-20.31744747881995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1629.4178236228013</v>
      </c>
      <c r="H54">
        <f t="shared" ref="H54" si="90">H52+G53</f>
        <v>1629.4178236228013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47.103748419677217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1676.5215720424785</v>
      </c>
      <c r="H56">
        <f t="shared" ref="H56" si="93">H54+G55</f>
        <v>1676.5215720424785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18.463431824863765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1694.9850038673424</v>
      </c>
      <c r="H58">
        <f t="shared" ref="H58" si="96">H56+G57</f>
        <v>1694.9850038673424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71.424947181200608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1766.409951048543</v>
      </c>
      <c r="H60">
        <f t="shared" ref="H60" si="99">H58+G59</f>
        <v>1766.409951048543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75.537409631135304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1841.9473606796782</v>
      </c>
      <c r="H62">
        <f t="shared" ref="H62" si="102">H60+G61</f>
        <v>1841.9473606796782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407.37</v>
      </c>
      <c r="F63" s="2">
        <f t="shared" ref="F63" si="103">IF(C63="Sell to Close",(SUM(E63-E62)/E62)*10,(SUM(E62-E63)/E63)*10)</f>
        <v>6.0387362839678417E-2</v>
      </c>
      <c r="G63">
        <f t="shared" ref="G63" si="104">G62*F63</f>
        <v>111.23034360095174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406.35</v>
      </c>
      <c r="G64">
        <f t="shared" si="70"/>
        <v>1953.17770428063</v>
      </c>
      <c r="H64">
        <f t="shared" ref="H64" si="105">H62+G63</f>
        <v>1953.17770428063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-9.3428072677204897E-3</v>
      </c>
      <c r="G65">
        <f t="shared" ref="G65" si="107">G64*F65</f>
        <v>-18.248162850702691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1934.9295414299272</v>
      </c>
      <c r="H66">
        <f t="shared" ref="H66" si="108">H64+G65</f>
        <v>1934.9295414299272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31.942904835726797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1966.8724462656539</v>
      </c>
      <c r="H68">
        <f t="shared" ref="H68" si="111">H66+G67</f>
        <v>1966.8724462656539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408.71</v>
      </c>
      <c r="F69" s="2">
        <f t="shared" ref="F69" si="112">IF(C69="Sell to Close",(SUM(E69-E68)/E68)*10,(SUM(E68-E69)/E69)*10)</f>
        <v>3.4371854361542248E-2</v>
      </c>
      <c r="G69">
        <f t="shared" ref="G69" si="113">G68*F69</f>
        <v>67.605053270773382</v>
      </c>
    </row>
    <row r="70" spans="1:8" x14ac:dyDescent="0.25">
      <c r="E70" s="1"/>
      <c r="H70">
        <f t="shared" ref="H70" si="114">H68+G69</f>
        <v>2034.4774995364273</v>
      </c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2"/>
  <sheetViews>
    <sheetView topLeftCell="A22" zoomScaleNormal="100" workbookViewId="0">
      <selection activeCell="I4" sqref="I4:R4"/>
    </sheetView>
  </sheetViews>
  <sheetFormatPr defaultRowHeight="15" x14ac:dyDescent="0.25"/>
  <cols>
    <col min="1" max="1" width="11.28515625" customWidth="1"/>
    <col min="6" max="6" width="11.7109375" style="2" customWidth="1"/>
    <col min="12" max="12" width="14.5703125" style="2" customWidth="1"/>
    <col min="13" max="13" width="10.85546875" style="2" customWidth="1"/>
    <col min="17" max="17" width="9.140625" style="2"/>
    <col min="18" max="18" width="9.140625" style="3" customWidth="1"/>
  </cols>
  <sheetData>
    <row r="2" spans="1:18" x14ac:dyDescent="0.25">
      <c r="A2">
        <v>1</v>
      </c>
      <c r="B2" t="s">
        <v>5</v>
      </c>
      <c r="C2" t="s">
        <v>6</v>
      </c>
      <c r="D2">
        <v>-100</v>
      </c>
      <c r="E2" s="1">
        <v>394.35</v>
      </c>
      <c r="G2">
        <v>1000</v>
      </c>
    </row>
    <row r="3" spans="1:18" x14ac:dyDescent="0.25">
      <c r="A3">
        <v>2</v>
      </c>
      <c r="B3" t="s">
        <v>7</v>
      </c>
      <c r="C3" t="s">
        <v>8</v>
      </c>
      <c r="D3">
        <v>100</v>
      </c>
      <c r="E3" s="1">
        <v>393.76</v>
      </c>
      <c r="F3" s="2">
        <f>IF(C3="Sell to Close",(SUM(E3-E2)/E2)*10,(SUM(E2-E3)/E3)*10)</f>
        <v>1.498374644453555E-2</v>
      </c>
      <c r="G3">
        <f>G2*F3</f>
        <v>14.98374644453555</v>
      </c>
      <c r="I3" t="s">
        <v>13</v>
      </c>
      <c r="J3" t="s">
        <v>11</v>
      </c>
      <c r="K3" t="s">
        <v>12</v>
      </c>
      <c r="L3" s="2" t="s">
        <v>17</v>
      </c>
      <c r="M3" s="2" t="s">
        <v>16</v>
      </c>
      <c r="N3" t="s">
        <v>14</v>
      </c>
      <c r="O3" t="s">
        <v>15</v>
      </c>
      <c r="P3" t="s">
        <v>48</v>
      </c>
      <c r="Q3" s="2" t="s">
        <v>49</v>
      </c>
      <c r="R3" s="3" t="s">
        <v>50</v>
      </c>
    </row>
    <row r="4" spans="1:18" x14ac:dyDescent="0.25">
      <c r="A4">
        <v>3</v>
      </c>
      <c r="B4" t="s">
        <v>1</v>
      </c>
      <c r="C4" t="s">
        <v>2</v>
      </c>
      <c r="D4">
        <v>100</v>
      </c>
      <c r="E4" s="1">
        <v>398.37</v>
      </c>
      <c r="H4">
        <f>G2+G3</f>
        <v>1014.9837464445355</v>
      </c>
      <c r="I4" s="2">
        <f>AVERAGE('SPY stoplossatr4.both'!F:F)</f>
        <v>2.2856052823047493E-2</v>
      </c>
      <c r="J4" s="2">
        <f>MAX('SPY stoplossatr4.both'!F:F)</f>
        <v>0.1036282687682312</v>
      </c>
      <c r="K4" s="2">
        <f>MIN('SPY stoplossatr4.both'!F:F)</f>
        <v>-2.452653670130793E-2</v>
      </c>
      <c r="L4" s="2">
        <f>SUMIF('SPY stoplossatr4.both'!F:F,"&gt;0")/COUNTIF('SPY stoplossatr4.both'!F:F,"&gt;0")</f>
        <v>3.0112352489413362E-2</v>
      </c>
      <c r="M4" s="2">
        <f>SUMIF('SPY stoplossatr4.both'!F:F,"&lt;0")/COUNTIF('SPY stoplossatr4.both'!F:F,"&lt;0")</f>
        <v>-1.1006678953326588E-2</v>
      </c>
      <c r="N4">
        <f>COUNTIF('SPY stoplossatr4.both'!F:F,"&gt;0")</f>
        <v>28</v>
      </c>
      <c r="O4">
        <f>COUNTIF('SPY stoplossatr4.both'!F:F,"&lt;0")</f>
        <v>6</v>
      </c>
      <c r="P4">
        <f>N4+O4</f>
        <v>34</v>
      </c>
      <c r="Q4" s="2">
        <f>N4/P4</f>
        <v>0.82352941176470584</v>
      </c>
      <c r="R4" s="3">
        <f>L4/ABS(M4)</f>
        <v>2.7358254580790144</v>
      </c>
    </row>
    <row r="5" spans="1:18" x14ac:dyDescent="0.25">
      <c r="A5">
        <v>4</v>
      </c>
      <c r="B5" t="s">
        <v>3</v>
      </c>
      <c r="C5" t="s">
        <v>4</v>
      </c>
      <c r="D5">
        <v>-100</v>
      </c>
      <c r="E5" s="1">
        <v>398.72</v>
      </c>
      <c r="F5" s="2">
        <f>IF(C5="Sell to Close",(SUM(E5-E4)/E4)*10,(SUM(E4-E5)/E5)*10)</f>
        <v>8.7858021437362942E-3</v>
      </c>
      <c r="G5">
        <f>H4*F5</f>
        <v>8.9174463753698952</v>
      </c>
    </row>
    <row r="6" spans="1:18" x14ac:dyDescent="0.25">
      <c r="A6">
        <v>5</v>
      </c>
      <c r="B6" t="s">
        <v>5</v>
      </c>
      <c r="C6" t="s">
        <v>6</v>
      </c>
      <c r="D6">
        <v>-100</v>
      </c>
      <c r="E6" s="1">
        <v>398.24</v>
      </c>
      <c r="G6">
        <f>H4+G5</f>
        <v>1023.9011928199054</v>
      </c>
      <c r="H6">
        <f>H4+G5</f>
        <v>1023.9011928199054</v>
      </c>
    </row>
    <row r="7" spans="1:18" x14ac:dyDescent="0.25">
      <c r="A7">
        <v>6</v>
      </c>
      <c r="B7" t="s">
        <v>7</v>
      </c>
      <c r="C7" t="s">
        <v>8</v>
      </c>
      <c r="D7">
        <v>100</v>
      </c>
      <c r="E7" s="1">
        <v>397.3</v>
      </c>
      <c r="F7" s="2">
        <f t="shared" ref="F7" si="0">IF(C7="Sell to Close",(SUM(E7-E6)/E6)*10,(SUM(E6-E7)/E7)*10)</f>
        <v>2.3659702995217663E-2</v>
      </c>
      <c r="G7">
        <f t="shared" ref="G7" si="1">G6*F7</f>
        <v>24.225198118568056</v>
      </c>
    </row>
    <row r="8" spans="1:18" x14ac:dyDescent="0.25">
      <c r="A8">
        <v>7</v>
      </c>
      <c r="B8" t="s">
        <v>5</v>
      </c>
      <c r="C8" t="s">
        <v>6</v>
      </c>
      <c r="D8">
        <v>-100</v>
      </c>
      <c r="E8" s="1">
        <v>397.41</v>
      </c>
      <c r="G8">
        <f t="shared" ref="G8" si="2">G6+G7</f>
        <v>1048.1263909384734</v>
      </c>
      <c r="H8">
        <f t="shared" ref="H8" si="3">H6+G7</f>
        <v>1048.1263909384734</v>
      </c>
    </row>
    <row r="9" spans="1:18" x14ac:dyDescent="0.25">
      <c r="A9">
        <v>8</v>
      </c>
      <c r="B9" t="s">
        <v>7</v>
      </c>
      <c r="C9" t="s">
        <v>8</v>
      </c>
      <c r="D9">
        <v>100</v>
      </c>
      <c r="E9" s="1">
        <v>397.65</v>
      </c>
      <c r="F9" s="2">
        <f t="shared" ref="F9" si="4">IF(C9="Sell to Close",(SUM(E9-E8)/E8)*10,(SUM(E8-E9)/E9)*10)</f>
        <v>-6.0354583176147943E-3</v>
      </c>
      <c r="G9">
        <f t="shared" ref="G9" si="5">G8*F9</f>
        <v>-6.3259231441011847</v>
      </c>
    </row>
    <row r="10" spans="1:18" x14ac:dyDescent="0.25">
      <c r="A10">
        <v>9</v>
      </c>
      <c r="B10" t="s">
        <v>1</v>
      </c>
      <c r="C10" t="s">
        <v>2</v>
      </c>
      <c r="D10">
        <v>100</v>
      </c>
      <c r="E10" s="1">
        <v>398.27</v>
      </c>
      <c r="G10">
        <f t="shared" ref="G10" si="6">G8+G9</f>
        <v>1041.8004677943723</v>
      </c>
      <c r="H10">
        <f t="shared" ref="H10" si="7">H8+G9</f>
        <v>1041.8004677943723</v>
      </c>
    </row>
    <row r="11" spans="1:18" x14ac:dyDescent="0.25">
      <c r="A11">
        <v>10</v>
      </c>
      <c r="B11" t="s">
        <v>3</v>
      </c>
      <c r="C11" t="s">
        <v>4</v>
      </c>
      <c r="D11">
        <v>-100</v>
      </c>
      <c r="E11" s="1">
        <v>398.78</v>
      </c>
      <c r="F11" s="2">
        <f t="shared" ref="F11" si="8">IF(C11="Sell to Close",(SUM(E11-E10)/E10)*10,(SUM(E10-E11)/E11)*10)</f>
        <v>1.280538328269744E-2</v>
      </c>
      <c r="G11">
        <f t="shared" ref="G11" si="9">G10*F11</f>
        <v>13.340654294200426</v>
      </c>
    </row>
    <row r="12" spans="1:18" x14ac:dyDescent="0.25">
      <c r="A12">
        <v>11</v>
      </c>
      <c r="B12" t="s">
        <v>5</v>
      </c>
      <c r="C12" t="s">
        <v>6</v>
      </c>
      <c r="D12">
        <v>-100</v>
      </c>
      <c r="E12" s="1">
        <v>394.52</v>
      </c>
      <c r="G12">
        <f t="shared" ref="G12" si="10">G10+G11</f>
        <v>1055.1411220885727</v>
      </c>
      <c r="H12">
        <f t="shared" ref="H12" si="11">H10+G11</f>
        <v>1055.1411220885727</v>
      </c>
    </row>
    <row r="13" spans="1:18" x14ac:dyDescent="0.25">
      <c r="A13">
        <v>12</v>
      </c>
      <c r="B13" t="s">
        <v>7</v>
      </c>
      <c r="C13" t="s">
        <v>8</v>
      </c>
      <c r="D13">
        <v>100</v>
      </c>
      <c r="E13" s="1">
        <v>395.49</v>
      </c>
      <c r="F13" s="2">
        <f t="shared" ref="F13" si="12">IF(C13="Sell to Close",(SUM(E13-E12)/E12)*10,(SUM(E12-E13)/E13)*10)</f>
        <v>-2.452653670130793E-2</v>
      </c>
      <c r="G13">
        <f t="shared" ref="G13" si="13">G12*F13</f>
        <v>-25.87895745596461</v>
      </c>
    </row>
    <row r="14" spans="1:18" x14ac:dyDescent="0.25">
      <c r="A14">
        <v>13</v>
      </c>
      <c r="B14" t="s">
        <v>1</v>
      </c>
      <c r="C14" t="s">
        <v>2</v>
      </c>
      <c r="D14">
        <v>100</v>
      </c>
      <c r="E14" s="1">
        <v>393.48</v>
      </c>
      <c r="G14">
        <f t="shared" ref="G14" si="14">G12+G13</f>
        <v>1029.2621646326081</v>
      </c>
      <c r="H14">
        <f t="shared" ref="H14" si="15">H12+G13</f>
        <v>1029.2621646326081</v>
      </c>
    </row>
    <row r="15" spans="1:18" x14ac:dyDescent="0.25">
      <c r="A15">
        <v>14</v>
      </c>
      <c r="B15" t="s">
        <v>3</v>
      </c>
      <c r="C15" t="s">
        <v>4</v>
      </c>
      <c r="D15">
        <v>-100</v>
      </c>
      <c r="E15" s="1">
        <v>394.07</v>
      </c>
      <c r="F15" s="2">
        <f t="shared" ref="F15" si="16">IF(C15="Sell to Close",(SUM(E15-E14)/E14)*10,(SUM(E14-E15)/E15)*10)</f>
        <v>1.499440886449057E-2</v>
      </c>
      <c r="G15">
        <f t="shared" ref="G15" si="17">G14*F15</f>
        <v>15.433177725251932</v>
      </c>
    </row>
    <row r="16" spans="1:18" x14ac:dyDescent="0.25">
      <c r="A16">
        <v>15</v>
      </c>
      <c r="B16" t="s">
        <v>1</v>
      </c>
      <c r="C16" t="s">
        <v>2</v>
      </c>
      <c r="D16">
        <v>100</v>
      </c>
      <c r="E16" s="1">
        <v>400.96</v>
      </c>
      <c r="G16">
        <f t="shared" ref="G16" si="18">G14+G15</f>
        <v>1044.69534235786</v>
      </c>
      <c r="H16">
        <f t="shared" ref="H16" si="19">H14+G15</f>
        <v>1044.69534235786</v>
      </c>
    </row>
    <row r="17" spans="1:8" x14ac:dyDescent="0.25">
      <c r="A17">
        <v>16</v>
      </c>
      <c r="B17" t="s">
        <v>3</v>
      </c>
      <c r="C17" t="s">
        <v>4</v>
      </c>
      <c r="D17">
        <v>-100</v>
      </c>
      <c r="E17" s="1">
        <v>402.94</v>
      </c>
      <c r="F17" s="2">
        <f t="shared" ref="F17" si="20">IF(C17="Sell to Close",(SUM(E17-E16)/E16)*10,(SUM(E16-E17)/E17)*10)</f>
        <v>4.9381484437350812E-2</v>
      </c>
      <c r="G17">
        <f t="shared" ref="G17" si="21">G16*F17</f>
        <v>51.588606790417543</v>
      </c>
    </row>
    <row r="18" spans="1:8" x14ac:dyDescent="0.25">
      <c r="A18">
        <v>17</v>
      </c>
      <c r="B18" t="s">
        <v>1</v>
      </c>
      <c r="C18" t="s">
        <v>2</v>
      </c>
      <c r="D18">
        <v>100</v>
      </c>
      <c r="E18" s="1">
        <v>405.52</v>
      </c>
      <c r="G18">
        <f t="shared" ref="G18" si="22">G16+G17</f>
        <v>1096.2839491482775</v>
      </c>
      <c r="H18">
        <f t="shared" ref="H18" si="23">H16+G17</f>
        <v>1096.2839491482775</v>
      </c>
    </row>
    <row r="19" spans="1:8" x14ac:dyDescent="0.25">
      <c r="A19">
        <v>18</v>
      </c>
      <c r="B19" t="s">
        <v>3</v>
      </c>
      <c r="C19" t="s">
        <v>4</v>
      </c>
      <c r="D19">
        <v>-100</v>
      </c>
      <c r="E19" s="1">
        <v>405.54</v>
      </c>
      <c r="F19" s="2">
        <f t="shared" ref="F19" si="24">IF(C19="Sell to Close",(SUM(E19-E18)/E18)*10,(SUM(E18-E19)/E19)*10)</f>
        <v>4.9319392385181141E-4</v>
      </c>
      <c r="G19">
        <f t="shared" ref="G19" si="25">G18*F19</f>
        <v>0.54068058253619866</v>
      </c>
    </row>
    <row r="20" spans="1:8" x14ac:dyDescent="0.25">
      <c r="A20">
        <v>19</v>
      </c>
      <c r="B20" t="s">
        <v>5</v>
      </c>
      <c r="C20" t="s">
        <v>6</v>
      </c>
      <c r="D20">
        <v>-100</v>
      </c>
      <c r="E20" s="1">
        <v>404.37</v>
      </c>
      <c r="G20">
        <f t="shared" ref="G20" si="26">G18+G19</f>
        <v>1096.8246297308137</v>
      </c>
      <c r="H20">
        <f t="shared" ref="H20" si="27">H18+G19</f>
        <v>1096.8246297308137</v>
      </c>
    </row>
    <row r="21" spans="1:8" x14ac:dyDescent="0.25">
      <c r="A21">
        <v>20</v>
      </c>
      <c r="B21" t="s">
        <v>7</v>
      </c>
      <c r="C21" t="s">
        <v>8</v>
      </c>
      <c r="D21">
        <v>100</v>
      </c>
      <c r="E21" s="1">
        <v>401.83</v>
      </c>
      <c r="F21" s="2">
        <f t="shared" ref="F21" si="28">IF(C21="Sell to Close",(SUM(E21-E20)/E20)*10,(SUM(E20-E21)/E21)*10)</f>
        <v>6.3210810541771911E-2</v>
      </c>
      <c r="G21">
        <f t="shared" ref="G21" si="29">G20*F21</f>
        <v>69.33117386746359</v>
      </c>
    </row>
    <row r="22" spans="1:8" x14ac:dyDescent="0.25">
      <c r="A22">
        <v>21</v>
      </c>
      <c r="B22" t="s">
        <v>5</v>
      </c>
      <c r="C22" t="s">
        <v>6</v>
      </c>
      <c r="D22">
        <v>-100</v>
      </c>
      <c r="E22" s="1">
        <v>398.26</v>
      </c>
      <c r="G22">
        <f t="shared" ref="G22" si="30">G20+G21</f>
        <v>1166.1558035982773</v>
      </c>
      <c r="H22">
        <f t="shared" ref="H22" si="31">H20+G21</f>
        <v>1166.1558035982773</v>
      </c>
    </row>
    <row r="23" spans="1:8" x14ac:dyDescent="0.25">
      <c r="A23">
        <v>22</v>
      </c>
      <c r="B23" t="s">
        <v>7</v>
      </c>
      <c r="C23" t="s">
        <v>8</v>
      </c>
      <c r="D23">
        <v>100</v>
      </c>
      <c r="E23" s="1">
        <v>397.19</v>
      </c>
      <c r="F23" s="2">
        <f t="shared" ref="F23" si="32">IF(C23="Sell to Close",(SUM(E23-E22)/E22)*10,(SUM(E22-E23)/E23)*10)</f>
        <v>2.6939248218736455E-2</v>
      </c>
      <c r="G23">
        <f t="shared" ref="G23" si="33">G22*F23</f>
        <v>31.415360654854073</v>
      </c>
    </row>
    <row r="24" spans="1:8" x14ac:dyDescent="0.25">
      <c r="A24">
        <v>23</v>
      </c>
      <c r="B24" t="s">
        <v>5</v>
      </c>
      <c r="C24" t="s">
        <v>6</v>
      </c>
      <c r="D24">
        <v>-100</v>
      </c>
      <c r="E24" s="1">
        <v>398.61</v>
      </c>
      <c r="G24">
        <f t="shared" ref="G24" si="34">G22+G23</f>
        <v>1197.5711642531314</v>
      </c>
      <c r="H24">
        <f t="shared" ref="H24" si="35">H22+G23</f>
        <v>1197.5711642531314</v>
      </c>
    </row>
    <row r="25" spans="1:8" x14ac:dyDescent="0.25">
      <c r="A25">
        <v>24</v>
      </c>
      <c r="B25" t="s">
        <v>7</v>
      </c>
      <c r="C25" t="s">
        <v>8</v>
      </c>
      <c r="D25">
        <v>100</v>
      </c>
      <c r="E25" s="1">
        <v>399.02</v>
      </c>
      <c r="F25" s="2">
        <f t="shared" ref="F25" si="36">IF(C25="Sell to Close",(SUM(E25-E24)/E24)*10,(SUM(E24-E25)/E25)*10)</f>
        <v>-1.02751741767322E-2</v>
      </c>
      <c r="G25">
        <f t="shared" ref="G25" si="37">G24*F25</f>
        <v>-12.305252301732892</v>
      </c>
    </row>
    <row r="26" spans="1:8" x14ac:dyDescent="0.25">
      <c r="A26">
        <v>25</v>
      </c>
      <c r="B26" t="s">
        <v>5</v>
      </c>
      <c r="C26" t="s">
        <v>6</v>
      </c>
      <c r="D26">
        <v>-100</v>
      </c>
      <c r="E26" s="1">
        <v>390.35</v>
      </c>
      <c r="G26">
        <f t="shared" ref="G26" si="38">G24+G25</f>
        <v>1185.2659119513985</v>
      </c>
      <c r="H26">
        <f t="shared" ref="H26" si="39">H24+G25</f>
        <v>1185.2659119513985</v>
      </c>
    </row>
    <row r="27" spans="1:8" x14ac:dyDescent="0.25">
      <c r="A27">
        <v>26</v>
      </c>
      <c r="B27" t="s">
        <v>7</v>
      </c>
      <c r="C27" t="s">
        <v>8</v>
      </c>
      <c r="D27">
        <v>100</v>
      </c>
      <c r="E27" s="1">
        <v>388.92</v>
      </c>
      <c r="F27" s="2">
        <f t="shared" ref="F27" si="40">IF(C27="Sell to Close",(SUM(E27-E26)/E26)*10,(SUM(E26-E27)/E27)*10)</f>
        <v>3.6768487092461347E-2</v>
      </c>
      <c r="G27">
        <f t="shared" ref="G27" si="41">G26*F27</f>
        <v>43.580434384719425</v>
      </c>
    </row>
    <row r="28" spans="1:8" x14ac:dyDescent="0.25">
      <c r="A28">
        <v>27</v>
      </c>
      <c r="B28" t="s">
        <v>5</v>
      </c>
      <c r="C28" t="s">
        <v>6</v>
      </c>
      <c r="D28">
        <v>-100</v>
      </c>
      <c r="E28" s="1">
        <v>387.95</v>
      </c>
      <c r="G28">
        <f t="shared" ref="G28" si="42">G26+G27</f>
        <v>1228.8463463361179</v>
      </c>
      <c r="H28">
        <f t="shared" ref="H28" si="43">H26+G27</f>
        <v>1228.8463463361179</v>
      </c>
    </row>
    <row r="29" spans="1:8" x14ac:dyDescent="0.25">
      <c r="A29">
        <v>28</v>
      </c>
      <c r="B29" t="s">
        <v>7</v>
      </c>
      <c r="C29" t="s">
        <v>8</v>
      </c>
      <c r="D29">
        <v>100</v>
      </c>
      <c r="E29" s="1">
        <v>386.19</v>
      </c>
      <c r="F29" s="2">
        <f t="shared" ref="F29" si="44">IF(C29="Sell to Close",(SUM(E29-E28)/E28)*10,(SUM(E28-E29)/E29)*10)</f>
        <v>4.5573422408658713E-2</v>
      </c>
      <c r="G29">
        <f t="shared" ref="G29" si="45">G28*F29</f>
        <v>56.00273361691282</v>
      </c>
    </row>
    <row r="30" spans="1:8" x14ac:dyDescent="0.25">
      <c r="A30">
        <v>29</v>
      </c>
      <c r="B30" t="s">
        <v>1</v>
      </c>
      <c r="C30" t="s">
        <v>2</v>
      </c>
      <c r="D30">
        <v>100</v>
      </c>
      <c r="E30" s="1">
        <v>390.61</v>
      </c>
      <c r="G30">
        <f t="shared" ref="G30" si="46">G28+G29</f>
        <v>1284.8490799530307</v>
      </c>
      <c r="H30">
        <f t="shared" ref="H30" si="47">H28+G29</f>
        <v>1284.8490799530307</v>
      </c>
    </row>
    <row r="31" spans="1:8" x14ac:dyDescent="0.25">
      <c r="A31">
        <v>30</v>
      </c>
      <c r="B31" t="s">
        <v>3</v>
      </c>
      <c r="C31" t="s">
        <v>4</v>
      </c>
      <c r="D31">
        <v>-100</v>
      </c>
      <c r="E31" s="1">
        <v>391.06</v>
      </c>
      <c r="F31" s="2">
        <f t="shared" ref="F31" si="48">IF(C31="Sell to Close",(SUM(E31-E30)/E30)*10,(SUM(E30-E31)/E31)*10)</f>
        <v>1.1520442384987293E-2</v>
      </c>
      <c r="G31">
        <f t="shared" ref="G31" si="49">G30*F31</f>
        <v>14.802029799002822</v>
      </c>
    </row>
    <row r="32" spans="1:8" x14ac:dyDescent="0.25">
      <c r="A32">
        <v>31</v>
      </c>
      <c r="B32" t="s">
        <v>5</v>
      </c>
      <c r="C32" t="s">
        <v>6</v>
      </c>
      <c r="D32">
        <v>-100</v>
      </c>
      <c r="E32" s="1">
        <v>384.8</v>
      </c>
      <c r="G32">
        <f t="shared" ref="G32" si="50">G30+G31</f>
        <v>1299.6511097520336</v>
      </c>
      <c r="H32">
        <f t="shared" ref="H32" si="51">H30+G31</f>
        <v>1299.6511097520336</v>
      </c>
    </row>
    <row r="33" spans="1:8" x14ac:dyDescent="0.25">
      <c r="A33">
        <v>32</v>
      </c>
      <c r="B33" t="s">
        <v>7</v>
      </c>
      <c r="C33" t="s">
        <v>8</v>
      </c>
      <c r="D33">
        <v>100</v>
      </c>
      <c r="E33" s="1">
        <v>384.83</v>
      </c>
      <c r="F33" s="2">
        <f t="shared" ref="F33" si="52">IF(C33="Sell to Close",(SUM(E33-E32)/E32)*10,(SUM(E32-E33)/E33)*10)</f>
        <v>-7.7956500272776861E-4</v>
      </c>
      <c r="G33">
        <f t="shared" ref="G33" si="53">G32*F33</f>
        <v>-1.0131625209189916</v>
      </c>
    </row>
    <row r="34" spans="1:8" x14ac:dyDescent="0.25">
      <c r="A34">
        <v>33</v>
      </c>
      <c r="B34" t="s">
        <v>1</v>
      </c>
      <c r="C34" t="s">
        <v>2</v>
      </c>
      <c r="D34">
        <v>100</v>
      </c>
      <c r="E34" s="1">
        <v>391.21</v>
      </c>
      <c r="G34">
        <f t="shared" ref="G34" si="54">G32+G33</f>
        <v>1298.6379472311146</v>
      </c>
      <c r="H34">
        <f t="shared" ref="H34" si="55">H32+G33</f>
        <v>1298.6379472311146</v>
      </c>
    </row>
    <row r="35" spans="1:8" x14ac:dyDescent="0.25">
      <c r="A35">
        <v>34</v>
      </c>
      <c r="B35" t="s">
        <v>3</v>
      </c>
      <c r="C35" t="s">
        <v>4</v>
      </c>
      <c r="D35">
        <v>-100</v>
      </c>
      <c r="E35" s="1">
        <v>393.45</v>
      </c>
      <c r="F35" s="2">
        <f t="shared" ref="F35" si="56">IF(C35="Sell to Close",(SUM(E35-E34)/E34)*10,(SUM(E34-E35)/E35)*10)</f>
        <v>5.7258250044733242E-2</v>
      </c>
      <c r="G35">
        <f t="shared" ref="G35" si="57">G34*F35</f>
        <v>74.357736300138257</v>
      </c>
    </row>
    <row r="36" spans="1:8" x14ac:dyDescent="0.25">
      <c r="A36">
        <v>35</v>
      </c>
      <c r="B36" t="s">
        <v>5</v>
      </c>
      <c r="C36" t="s">
        <v>6</v>
      </c>
      <c r="D36">
        <v>-100</v>
      </c>
      <c r="E36" s="1">
        <v>390.04</v>
      </c>
      <c r="G36">
        <f t="shared" ref="G36" si="58">G34+G35</f>
        <v>1372.9956835312528</v>
      </c>
      <c r="H36">
        <f t="shared" ref="H36" si="59">H34+G35</f>
        <v>1372.9956835312528</v>
      </c>
    </row>
    <row r="37" spans="1:8" x14ac:dyDescent="0.25">
      <c r="A37">
        <v>36</v>
      </c>
      <c r="B37" t="s">
        <v>7</v>
      </c>
      <c r="C37" t="s">
        <v>8</v>
      </c>
      <c r="D37">
        <v>100</v>
      </c>
      <c r="E37" s="1">
        <v>389.53</v>
      </c>
      <c r="F37" s="2">
        <f t="shared" ref="F37" si="60">IF(C37="Sell to Close",(SUM(E37-E36)/E36)*10,(SUM(E36-E37)/E37)*10)</f>
        <v>1.3092701460735958E-2</v>
      </c>
      <c r="G37">
        <f t="shared" ref="G37" si="61">G36*F37</f>
        <v>17.9762225913538</v>
      </c>
    </row>
    <row r="38" spans="1:8" x14ac:dyDescent="0.25">
      <c r="A38">
        <v>37</v>
      </c>
      <c r="B38" t="s">
        <v>1</v>
      </c>
      <c r="C38" t="s">
        <v>2</v>
      </c>
      <c r="D38">
        <v>100</v>
      </c>
      <c r="E38" s="1">
        <v>391.86</v>
      </c>
      <c r="G38">
        <f t="shared" ref="G38" si="62">G36+G37</f>
        <v>1390.9719061226065</v>
      </c>
      <c r="H38">
        <f t="shared" ref="H38" si="63">H36+G37</f>
        <v>1390.9719061226065</v>
      </c>
    </row>
    <row r="39" spans="1:8" x14ac:dyDescent="0.25">
      <c r="A39">
        <v>38</v>
      </c>
      <c r="B39" t="s">
        <v>3</v>
      </c>
      <c r="C39" t="s">
        <v>4</v>
      </c>
      <c r="D39">
        <v>-100</v>
      </c>
      <c r="E39" s="1">
        <v>391.94</v>
      </c>
      <c r="F39" s="2">
        <f t="shared" ref="F39" si="64">IF(C39="Sell to Close",(SUM(E39-E38)/E38)*10,(SUM(E38-E39)/E39)*10)</f>
        <v>2.0415454499051722E-3</v>
      </c>
      <c r="G39">
        <f t="shared" ref="G39" si="65">G38*F39</f>
        <v>2.8397323658905318</v>
      </c>
    </row>
    <row r="40" spans="1:8" x14ac:dyDescent="0.25">
      <c r="A40">
        <v>39</v>
      </c>
      <c r="B40" t="s">
        <v>1</v>
      </c>
      <c r="C40" t="s">
        <v>2</v>
      </c>
      <c r="D40">
        <v>100</v>
      </c>
      <c r="E40" s="1">
        <v>397.74</v>
      </c>
      <c r="G40">
        <f t="shared" ref="G40" si="66">G38+G39</f>
        <v>1393.811638488497</v>
      </c>
      <c r="H40">
        <f t="shared" ref="H40" si="67">H38+G39</f>
        <v>1393.811638488497</v>
      </c>
    </row>
    <row r="41" spans="1:8" x14ac:dyDescent="0.25">
      <c r="A41">
        <v>40</v>
      </c>
      <c r="B41" t="s">
        <v>3</v>
      </c>
      <c r="C41" t="s">
        <v>4</v>
      </c>
      <c r="D41">
        <v>-100</v>
      </c>
      <c r="E41" s="1">
        <v>398.02</v>
      </c>
      <c r="F41" s="2">
        <f t="shared" ref="F41" si="68">IF(C41="Sell to Close",(SUM(E41-E40)/E40)*10,(SUM(E40-E41)/E41)*10)</f>
        <v>7.0397747272080424E-3</v>
      </c>
      <c r="G41">
        <f t="shared" ref="G41" si="69">G40*F41</f>
        <v>9.8121199471197542</v>
      </c>
    </row>
    <row r="42" spans="1:8" x14ac:dyDescent="0.25">
      <c r="A42">
        <v>41</v>
      </c>
      <c r="B42" t="s">
        <v>5</v>
      </c>
      <c r="C42" t="s">
        <v>6</v>
      </c>
      <c r="D42">
        <v>-100</v>
      </c>
      <c r="E42" s="1">
        <v>398.29</v>
      </c>
      <c r="G42">
        <f t="shared" ref="G42:G68" si="70">G40+G41</f>
        <v>1403.6237584356168</v>
      </c>
      <c r="H42">
        <f t="shared" ref="H42" si="71">H40+G41</f>
        <v>1403.6237584356168</v>
      </c>
    </row>
    <row r="43" spans="1:8" x14ac:dyDescent="0.25">
      <c r="A43">
        <v>42</v>
      </c>
      <c r="B43" t="s">
        <v>7</v>
      </c>
      <c r="C43" t="s">
        <v>8</v>
      </c>
      <c r="D43">
        <v>100</v>
      </c>
      <c r="E43" s="1">
        <v>397.81</v>
      </c>
      <c r="F43" s="2">
        <f t="shared" ref="F43" si="72">IF(C43="Sell to Close",(SUM(E43-E42)/E42)*10,(SUM(E42-E43)/E43)*10)</f>
        <v>1.2066061687740836E-2</v>
      </c>
      <c r="G43">
        <f t="shared" ref="G43" si="73">G42*F43</f>
        <v>16.936210855662793</v>
      </c>
    </row>
    <row r="44" spans="1:8" x14ac:dyDescent="0.25">
      <c r="A44">
        <v>43</v>
      </c>
      <c r="B44" t="s">
        <v>1</v>
      </c>
      <c r="C44" t="s">
        <v>2</v>
      </c>
      <c r="D44">
        <v>100</v>
      </c>
      <c r="E44" s="1">
        <v>395.97</v>
      </c>
      <c r="G44">
        <f t="shared" ref="G44:G60" si="74">G42+G43</f>
        <v>1420.5599692912795</v>
      </c>
      <c r="H44">
        <f t="shared" ref="H44" si="75">H42+G43</f>
        <v>1420.5599692912795</v>
      </c>
    </row>
    <row r="45" spans="1:8" x14ac:dyDescent="0.25">
      <c r="A45">
        <v>44</v>
      </c>
      <c r="B45" t="s">
        <v>3</v>
      </c>
      <c r="C45" t="s">
        <v>4</v>
      </c>
      <c r="D45">
        <v>-100</v>
      </c>
      <c r="E45" s="1">
        <v>398.84</v>
      </c>
      <c r="F45" s="2">
        <f t="shared" ref="F45" si="76">IF(C45="Sell to Close",(SUM(E45-E44)/E44)*10,(SUM(E44-E45)/E45)*10)</f>
        <v>7.2480238401897809E-2</v>
      </c>
      <c r="G45">
        <f t="shared" ref="G45" si="77">G44*F45</f>
        <v>102.96252523842456</v>
      </c>
    </row>
    <row r="46" spans="1:8" x14ac:dyDescent="0.25">
      <c r="A46">
        <v>45</v>
      </c>
      <c r="B46" t="s">
        <v>5</v>
      </c>
      <c r="C46" t="s">
        <v>6</v>
      </c>
      <c r="D46">
        <v>-100</v>
      </c>
      <c r="E46" s="1">
        <v>394.87</v>
      </c>
      <c r="G46">
        <f t="shared" si="70"/>
        <v>1523.5224945297041</v>
      </c>
      <c r="H46">
        <f t="shared" ref="H46" si="78">H44+G45</f>
        <v>1523.5224945297041</v>
      </c>
    </row>
    <row r="47" spans="1:8" x14ac:dyDescent="0.25">
      <c r="A47">
        <v>46</v>
      </c>
      <c r="B47" t="s">
        <v>7</v>
      </c>
      <c r="C47" t="s">
        <v>8</v>
      </c>
      <c r="D47">
        <v>100</v>
      </c>
      <c r="E47" s="1">
        <v>390.82</v>
      </c>
      <c r="F47" s="2">
        <f t="shared" ref="F47" si="79">IF(C47="Sell to Close",(SUM(E47-E46)/E46)*10,(SUM(E46-E47)/E47)*10)</f>
        <v>0.1036282687682312</v>
      </c>
      <c r="G47">
        <f t="shared" ref="G47" si="80">G46*F47</f>
        <v>157.87999853757023</v>
      </c>
    </row>
    <row r="48" spans="1:8" x14ac:dyDescent="0.25">
      <c r="A48">
        <v>47</v>
      </c>
      <c r="B48" t="s">
        <v>1</v>
      </c>
      <c r="C48" t="s">
        <v>2</v>
      </c>
      <c r="D48">
        <v>100</v>
      </c>
      <c r="E48" s="1">
        <v>393.57</v>
      </c>
      <c r="G48">
        <f t="shared" si="74"/>
        <v>1681.4024930672742</v>
      </c>
      <c r="H48">
        <f t="shared" ref="H48" si="81">H46+G47</f>
        <v>1681.4024930672742</v>
      </c>
    </row>
    <row r="49" spans="1:8" x14ac:dyDescent="0.25">
      <c r="A49">
        <v>48</v>
      </c>
      <c r="B49" t="s">
        <v>3</v>
      </c>
      <c r="C49" t="s">
        <v>4</v>
      </c>
      <c r="D49">
        <v>-100</v>
      </c>
      <c r="E49" s="1">
        <v>393.68</v>
      </c>
      <c r="F49" s="2">
        <f t="shared" ref="F49" si="82">IF(C49="Sell to Close",(SUM(E49-E48)/E48)*10,(SUM(E48-E49)/E49)*10)</f>
        <v>2.7949284752398214E-3</v>
      </c>
      <c r="G49">
        <f t="shared" ref="G49" si="83">G48*F49</f>
        <v>4.6993997062129509</v>
      </c>
    </row>
    <row r="50" spans="1:8" x14ac:dyDescent="0.25">
      <c r="A50">
        <v>49</v>
      </c>
      <c r="B50" t="s">
        <v>5</v>
      </c>
      <c r="C50" t="s">
        <v>6</v>
      </c>
      <c r="D50">
        <v>-100</v>
      </c>
      <c r="E50" s="1">
        <v>395.96</v>
      </c>
      <c r="G50">
        <f t="shared" si="70"/>
        <v>1686.1018927734872</v>
      </c>
      <c r="H50">
        <f t="shared" ref="H50" si="84">H48+G49</f>
        <v>1686.1018927734872</v>
      </c>
    </row>
    <row r="51" spans="1:8" x14ac:dyDescent="0.25">
      <c r="A51">
        <v>50</v>
      </c>
      <c r="B51" t="s">
        <v>7</v>
      </c>
      <c r="C51" t="s">
        <v>8</v>
      </c>
      <c r="D51">
        <v>100</v>
      </c>
      <c r="E51" s="1">
        <v>396.44</v>
      </c>
      <c r="F51" s="2">
        <f t="shared" ref="F51" si="85">IF(C51="Sell to Close",(SUM(E51-E50)/E50)*10,(SUM(E50-E51)/E51)*10)</f>
        <v>-1.2107759055595253E-2</v>
      </c>
      <c r="G51">
        <f t="shared" ref="G51" si="86">G50*F51</f>
        <v>-20.414915460884487</v>
      </c>
    </row>
    <row r="52" spans="1:8" x14ac:dyDescent="0.25">
      <c r="A52">
        <v>51</v>
      </c>
      <c r="B52" t="s">
        <v>1</v>
      </c>
      <c r="C52" t="s">
        <v>2</v>
      </c>
      <c r="D52">
        <v>100</v>
      </c>
      <c r="E52" s="1">
        <v>397.87</v>
      </c>
      <c r="G52">
        <f t="shared" si="74"/>
        <v>1665.6869773126027</v>
      </c>
      <c r="H52">
        <f t="shared" ref="H52" si="87">H50+G51</f>
        <v>1665.6869773126027</v>
      </c>
    </row>
    <row r="53" spans="1:8" x14ac:dyDescent="0.25">
      <c r="A53">
        <v>52</v>
      </c>
      <c r="B53" t="s">
        <v>3</v>
      </c>
      <c r="C53" t="s">
        <v>4</v>
      </c>
      <c r="D53">
        <v>-100</v>
      </c>
      <c r="E53" s="1">
        <v>397.38</v>
      </c>
      <c r="F53" s="2">
        <f t="shared" ref="F53" si="88">IF(C53="Sell to Close",(SUM(E53-E52)/E52)*10,(SUM(E52-E53)/E53)*10)</f>
        <v>-1.2315580465981579E-2</v>
      </c>
      <c r="G53">
        <f t="shared" ref="G53" si="89">G52*F53</f>
        <v>-20.513902000230992</v>
      </c>
    </row>
    <row r="54" spans="1:8" x14ac:dyDescent="0.25">
      <c r="A54">
        <v>53</v>
      </c>
      <c r="B54" t="s">
        <v>5</v>
      </c>
      <c r="C54" t="s">
        <v>6</v>
      </c>
      <c r="D54">
        <v>-100</v>
      </c>
      <c r="E54" s="1">
        <v>395.49</v>
      </c>
      <c r="G54">
        <f t="shared" si="70"/>
        <v>1645.1730753123718</v>
      </c>
      <c r="H54">
        <f t="shared" ref="H54" si="90">H52+G53</f>
        <v>1645.1730753123718</v>
      </c>
    </row>
    <row r="55" spans="1:8" x14ac:dyDescent="0.25">
      <c r="A55">
        <v>54</v>
      </c>
      <c r="B55" t="s">
        <v>7</v>
      </c>
      <c r="C55" t="s">
        <v>8</v>
      </c>
      <c r="D55">
        <v>100</v>
      </c>
      <c r="E55" s="1">
        <v>394.35</v>
      </c>
      <c r="F55" s="2">
        <f t="shared" ref="F55" si="91">IF(C55="Sell to Close",(SUM(E55-E54)/E54)*10,(SUM(E54-E55)/E55)*10)</f>
        <v>2.8908330163559939E-2</v>
      </c>
      <c r="G55">
        <f t="shared" ref="G55" si="92">G54*F55</f>
        <v>47.559206437329308</v>
      </c>
    </row>
    <row r="56" spans="1:8" x14ac:dyDescent="0.25">
      <c r="A56">
        <v>55</v>
      </c>
      <c r="B56" t="s">
        <v>1</v>
      </c>
      <c r="C56" t="s">
        <v>2</v>
      </c>
      <c r="D56">
        <v>100</v>
      </c>
      <c r="E56" s="1">
        <v>399.53</v>
      </c>
      <c r="G56">
        <f t="shared" si="74"/>
        <v>1692.7322817497011</v>
      </c>
      <c r="H56">
        <f t="shared" ref="H56" si="93">H54+G55</f>
        <v>1692.7322817497011</v>
      </c>
    </row>
    <row r="57" spans="1:8" x14ac:dyDescent="0.25">
      <c r="A57">
        <v>56</v>
      </c>
      <c r="B57" t="s">
        <v>3</v>
      </c>
      <c r="C57" t="s">
        <v>4</v>
      </c>
      <c r="D57">
        <v>-100</v>
      </c>
      <c r="E57" s="1">
        <v>399.97</v>
      </c>
      <c r="F57" s="2">
        <f t="shared" ref="F57" si="94">IF(C57="Sell to Close",(SUM(E57-E56)/E56)*10,(SUM(E56-E57)/E57)*10)</f>
        <v>1.1012940204741936E-2</v>
      </c>
      <c r="G57">
        <f t="shared" ref="G57" si="95">G56*F57</f>
        <v>18.641959401545837</v>
      </c>
    </row>
    <row r="58" spans="1:8" x14ac:dyDescent="0.25">
      <c r="A58">
        <v>57</v>
      </c>
      <c r="B58" t="s">
        <v>1</v>
      </c>
      <c r="C58" t="s">
        <v>2</v>
      </c>
      <c r="D58">
        <v>100</v>
      </c>
      <c r="E58" s="1">
        <v>405.8</v>
      </c>
      <c r="G58">
        <f t="shared" si="70"/>
        <v>1711.3742411512469</v>
      </c>
      <c r="H58">
        <f t="shared" ref="H58" si="96">H56+G57</f>
        <v>1711.3742411512469</v>
      </c>
    </row>
    <row r="59" spans="1:8" x14ac:dyDescent="0.25">
      <c r="A59">
        <v>58</v>
      </c>
      <c r="B59" t="s">
        <v>3</v>
      </c>
      <c r="C59" t="s">
        <v>4</v>
      </c>
      <c r="D59">
        <v>-100</v>
      </c>
      <c r="E59" s="1">
        <v>407.51</v>
      </c>
      <c r="F59" s="2">
        <f t="shared" ref="F59" si="97">IF(C59="Sell to Close",(SUM(E59-E58)/E58)*10,(SUM(E58-E59)/E59)*10)</f>
        <v>4.2138984721537195E-2</v>
      </c>
      <c r="G59">
        <f t="shared" ref="G59" si="98">G58*F59</f>
        <v>72.1155730007047</v>
      </c>
    </row>
    <row r="60" spans="1:8" x14ac:dyDescent="0.25">
      <c r="A60">
        <v>59</v>
      </c>
      <c r="B60" t="s">
        <v>1</v>
      </c>
      <c r="C60" t="s">
        <v>2</v>
      </c>
      <c r="D60">
        <v>100</v>
      </c>
      <c r="E60" s="1">
        <v>409.23</v>
      </c>
      <c r="G60">
        <f t="shared" si="74"/>
        <v>1783.4898141519516</v>
      </c>
      <c r="H60">
        <f t="shared" ref="H60" si="99">H58+G59</f>
        <v>1783.4898141519516</v>
      </c>
    </row>
    <row r="61" spans="1:8" x14ac:dyDescent="0.25">
      <c r="A61">
        <v>60</v>
      </c>
      <c r="B61" t="s">
        <v>3</v>
      </c>
      <c r="C61" t="s">
        <v>4</v>
      </c>
      <c r="D61">
        <v>-100</v>
      </c>
      <c r="E61" s="1">
        <v>410.98</v>
      </c>
      <c r="F61" s="2">
        <f t="shared" ref="F61" si="100">IF(C61="Sell to Close",(SUM(E61-E60)/E60)*10,(SUM(E60-E61)/E61)*10)</f>
        <v>4.2763238276763677E-2</v>
      </c>
      <c r="G61">
        <f t="shared" ref="G61" si="101">G60*F61</f>
        <v>76.267799886760869</v>
      </c>
    </row>
    <row r="62" spans="1:8" x14ac:dyDescent="0.25">
      <c r="A62">
        <v>61</v>
      </c>
      <c r="B62" t="s">
        <v>5</v>
      </c>
      <c r="C62" t="s">
        <v>6</v>
      </c>
      <c r="D62">
        <v>-100</v>
      </c>
      <c r="E62" s="1">
        <v>409.83</v>
      </c>
      <c r="G62">
        <f t="shared" si="70"/>
        <v>1859.7576140387125</v>
      </c>
      <c r="H62">
        <f t="shared" ref="H62" si="102">H60+G61</f>
        <v>1859.7576140387125</v>
      </c>
    </row>
    <row r="63" spans="1:8" x14ac:dyDescent="0.25">
      <c r="A63">
        <v>62</v>
      </c>
      <c r="B63" t="s">
        <v>7</v>
      </c>
      <c r="C63" t="s">
        <v>8</v>
      </c>
      <c r="D63">
        <v>100</v>
      </c>
      <c r="E63" s="1">
        <v>407.37</v>
      </c>
      <c r="F63" s="2">
        <f t="shared" ref="F63" si="103">IF(C63="Sell to Close",(SUM(E63-E62)/E62)*10,(SUM(E62-E63)/E63)*10)</f>
        <v>6.0387362839678417E-2</v>
      </c>
      <c r="G63">
        <f t="shared" ref="G63" si="104">G62*F63</f>
        <v>112.30585783281035</v>
      </c>
    </row>
    <row r="64" spans="1:8" x14ac:dyDescent="0.25">
      <c r="A64">
        <v>63</v>
      </c>
      <c r="B64" t="s">
        <v>5</v>
      </c>
      <c r="C64" t="s">
        <v>6</v>
      </c>
      <c r="D64">
        <v>-100</v>
      </c>
      <c r="E64" s="1">
        <v>407.85</v>
      </c>
      <c r="G64">
        <f t="shared" si="70"/>
        <v>1972.0634718715228</v>
      </c>
      <c r="H64">
        <f t="shared" ref="H64" si="105">H62+G63</f>
        <v>1972.0634718715228</v>
      </c>
    </row>
    <row r="65" spans="1:8" x14ac:dyDescent="0.25">
      <c r="A65">
        <v>64</v>
      </c>
      <c r="B65" t="s">
        <v>7</v>
      </c>
      <c r="C65" t="s">
        <v>8</v>
      </c>
      <c r="D65">
        <v>100</v>
      </c>
      <c r="E65" s="1">
        <v>406.73</v>
      </c>
      <c r="F65" s="2">
        <f t="shared" ref="F65" si="106">IF(C65="Sell to Close",(SUM(E65-E64)/E64)*10,(SUM(E64-E65)/E65)*10)</f>
        <v>2.7536695104860828E-2</v>
      </c>
      <c r="G65">
        <f t="shared" ref="G65" si="107">G64*F65</f>
        <v>54.304110552359411</v>
      </c>
    </row>
    <row r="66" spans="1:8" x14ac:dyDescent="0.25">
      <c r="A66">
        <v>65</v>
      </c>
      <c r="B66" t="s">
        <v>5</v>
      </c>
      <c r="C66" t="s">
        <v>6</v>
      </c>
      <c r="D66">
        <v>-100</v>
      </c>
      <c r="E66" s="1">
        <v>406.52</v>
      </c>
      <c r="G66">
        <f t="shared" si="70"/>
        <v>2026.3675824238821</v>
      </c>
      <c r="H66">
        <f t="shared" ref="H66" si="108">H64+G65</f>
        <v>2026.3675824238821</v>
      </c>
    </row>
    <row r="67" spans="1:8" x14ac:dyDescent="0.25">
      <c r="A67">
        <v>66</v>
      </c>
      <c r="B67" t="s">
        <v>7</v>
      </c>
      <c r="C67" t="s">
        <v>8</v>
      </c>
      <c r="D67">
        <v>100</v>
      </c>
      <c r="E67" s="1">
        <v>405.85</v>
      </c>
      <c r="F67" s="2">
        <f t="shared" ref="F67" si="109">IF(C67="Sell to Close",(SUM(E67-E66)/E66)*10,(SUM(E66-E67)/E67)*10)</f>
        <v>1.6508562276702207E-2</v>
      </c>
      <c r="G67">
        <f t="shared" ref="G67" si="110">G66*F67</f>
        <v>33.452415429935151</v>
      </c>
    </row>
    <row r="68" spans="1:8" x14ac:dyDescent="0.25">
      <c r="A68">
        <v>67</v>
      </c>
      <c r="B68" t="s">
        <v>1</v>
      </c>
      <c r="C68" t="s">
        <v>2</v>
      </c>
      <c r="D68">
        <v>100</v>
      </c>
      <c r="E68" s="1">
        <v>407.31</v>
      </c>
      <c r="G68">
        <f t="shared" si="70"/>
        <v>2059.8199978538173</v>
      </c>
      <c r="H68">
        <f t="shared" ref="H68" si="111">H66+G67</f>
        <v>2059.8199978538173</v>
      </c>
    </row>
    <row r="69" spans="1:8" x14ac:dyDescent="0.25">
      <c r="A69">
        <v>68</v>
      </c>
      <c r="B69" t="s">
        <v>3</v>
      </c>
      <c r="C69" t="s">
        <v>4</v>
      </c>
      <c r="D69">
        <v>-100</v>
      </c>
      <c r="E69" s="1">
        <v>408.71</v>
      </c>
      <c r="F69" s="2">
        <f t="shared" ref="F69" si="112">IF(C69="Sell to Close",(SUM(E69-E68)/E68)*10,(SUM(E68-E69)/E69)*10)</f>
        <v>3.4371854361542248E-2</v>
      </c>
      <c r="G69">
        <f t="shared" ref="G69" si="113">G68*F69</f>
        <v>70.799832977223673</v>
      </c>
    </row>
    <row r="70" spans="1:8" x14ac:dyDescent="0.25">
      <c r="E70" s="1"/>
      <c r="H70">
        <f t="shared" ref="H70" si="114">H68+G69</f>
        <v>2130.6198308310409</v>
      </c>
    </row>
    <row r="71" spans="1:8" x14ac:dyDescent="0.25">
      <c r="E71" s="1"/>
    </row>
    <row r="72" spans="1:8" x14ac:dyDescent="0.25">
      <c r="E72" s="1"/>
    </row>
    <row r="73" spans="1:8" x14ac:dyDescent="0.25">
      <c r="E73" s="1"/>
    </row>
    <row r="74" spans="1:8" x14ac:dyDescent="0.25">
      <c r="E74" s="1"/>
    </row>
    <row r="75" spans="1:8" x14ac:dyDescent="0.25">
      <c r="E75" s="1"/>
    </row>
    <row r="76" spans="1:8" x14ac:dyDescent="0.25">
      <c r="E76" s="1"/>
    </row>
    <row r="77" spans="1:8" x14ac:dyDescent="0.25">
      <c r="E77" s="1"/>
    </row>
    <row r="78" spans="1:8" x14ac:dyDescent="0.25">
      <c r="E78" s="1"/>
    </row>
    <row r="79" spans="1:8" x14ac:dyDescent="0.25">
      <c r="E79" s="1"/>
    </row>
    <row r="82" spans="1:1" x14ac:dyDescent="0.25">
      <c r="A82" t="s">
        <v>10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SPY stochorequal</vt:lpstr>
      <vt:lpstr>SPY no1minlookback all trades</vt:lpstr>
      <vt:lpstr>SPY no1minlookback</vt:lpstr>
      <vt:lpstr>SPY stochhilo1trade</vt:lpstr>
      <vt:lpstr>SPY stochabovebelow</vt:lpstr>
      <vt:lpstr>SPY stochhiorlo</vt:lpstr>
      <vt:lpstr>SPY stoplossatr2.4both</vt:lpstr>
      <vt:lpstr>SPY stoplossatr4and3.5</vt:lpstr>
      <vt:lpstr>SPY stoplossatr4.both</vt:lpstr>
      <vt:lpstr>SPY stoplossatr3.7both</vt:lpstr>
      <vt:lpstr>SPY stoplossatr3.5both noOR</vt:lpstr>
      <vt:lpstr>SPY stoplossatr3.5OR noOR</vt:lpstr>
      <vt:lpstr>SPY stoplossatr3.0OR noOR</vt:lpstr>
      <vt:lpstr>SPY stoplossatr3.7OR noOR</vt:lpstr>
      <vt:lpstr>SPY stoplossatr3.7OR</vt:lpstr>
      <vt:lpstr>SPY stoplossatr3.5OR</vt:lpstr>
      <vt:lpstr>SPY stoplossatr4OR</vt:lpstr>
      <vt:lpstr>SPY stoploss10</vt:lpstr>
      <vt:lpstr>SPY stoploss5</vt:lpstr>
      <vt:lpstr>SPY stochcls rsi9</vt:lpstr>
      <vt:lpstr>SPY 4.0</vt:lpstr>
      <vt:lpstr>SPY stochcls rsi14</vt:lpstr>
      <vt:lpstr>SPY strsi9 atrstop</vt:lpstr>
      <vt:lpstr>SPY mabias</vt:lpstr>
      <vt:lpstr>SPY 4.0 OR</vt:lpstr>
      <vt:lpstr>TSLA 4.0</vt:lpstr>
      <vt:lpstr>TSLA 3.5</vt:lpstr>
      <vt:lpstr>AAPL 2.4</vt:lpstr>
      <vt:lpstr>AAPL 3.5</vt:lpstr>
      <vt:lpstr>Main</vt:lpstr>
      <vt:lpstr>AAPL 4.0</vt:lpstr>
      <vt:lpstr>3.9</vt:lpstr>
      <vt:lpstr>3.7</vt:lpstr>
      <vt:lpstr>3.5</vt:lpstr>
      <vt:lpstr>3.3</vt:lpstr>
      <vt:lpstr>3.1</vt:lpstr>
      <vt:lpstr>2.9</vt:lpstr>
      <vt:lpstr>2.7</vt:lpstr>
      <vt:lpstr>2.5</vt:lpstr>
      <vt:lpstr>2.3</vt:lpstr>
      <vt:lpstr>2.1</vt:lpstr>
      <vt:lpstr>2.0</vt:lpstr>
      <vt:lpstr>2.2</vt:lpstr>
      <vt:lpstr>2.4</vt:lpstr>
      <vt:lpstr>2.6</vt:lpstr>
      <vt:lpstr>2.8</vt:lpstr>
      <vt:lpstr>3.0</vt:lpstr>
      <vt:lpstr>3.2</vt:lpstr>
      <vt:lpstr>3.4</vt:lpstr>
      <vt:lpstr>3.6</vt:lpstr>
      <vt:lpstr>3.8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HP</cp:lastModifiedBy>
  <dcterms:created xsi:type="dcterms:W3CDTF">2023-04-06T15:13:10Z</dcterms:created>
  <dcterms:modified xsi:type="dcterms:W3CDTF">2023-04-10T20:51:27Z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