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CRAF\IO\Papua_Barat\Tenaga Kerja\"/>
    </mc:Choice>
  </mc:AlternateContent>
  <xr:revisionPtr revIDLastSave="0" documentId="13_ncr:1_{7F1F6D0B-4E2D-432C-8461-719992326B22}" xr6:coauthVersionLast="41" xr6:coauthVersionMax="41" xr10:uidLastSave="{00000000-0000-0000-0000-000000000000}"/>
  <bookViews>
    <workbookView xWindow="3588" yWindow="3588" windowWidth="13068" windowHeight="8052" firstSheet="7" activeTab="7" xr2:uid="{4C264C61-9C4B-435D-8328-EC36DEBD88F4}"/>
  </bookViews>
  <sheets>
    <sheet name="papua barat" sheetId="3" r:id="rId1"/>
    <sheet name="sector" sheetId="12" r:id="rId2"/>
    <sheet name="added_value" sheetId="9" r:id="rId3"/>
    <sheet name="Labour" sheetId="11" r:id="rId4"/>
    <sheet name="TK" sheetId="2" r:id="rId5"/>
    <sheet name="GDP_results" sheetId="4" r:id="rId6"/>
    <sheet name="Laju pertumbuhan" sheetId="5" r:id="rId7"/>
    <sheet name="piramida" sheetId="6" r:id="rId8"/>
    <sheet name="age_populatio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B7" i="5"/>
  <c r="E34" i="4"/>
  <c r="F36" i="4" s="1"/>
  <c r="F32" i="4"/>
  <c r="F31" i="4"/>
  <c r="E31" i="4"/>
  <c r="E28" i="4"/>
  <c r="F33" i="4"/>
  <c r="F29" i="4"/>
  <c r="F34" i="4" l="1"/>
  <c r="F35" i="4"/>
  <c r="F28" i="4"/>
  <c r="F30" i="4"/>
  <c r="E2" i="4"/>
  <c r="F2" i="4" s="1"/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5" i="6"/>
  <c r="C21" i="6"/>
  <c r="B21" i="6"/>
  <c r="B12" i="5" l="1"/>
  <c r="B11" i="5"/>
  <c r="B10" i="5"/>
  <c r="B9" i="5"/>
  <c r="B8" i="5"/>
  <c r="F26" i="4"/>
  <c r="F2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E19" i="4"/>
  <c r="F21" i="4" s="1"/>
  <c r="E16" i="4"/>
  <c r="F16" i="4" s="1"/>
  <c r="C8" i="2"/>
  <c r="C11" i="2"/>
  <c r="C10" i="2"/>
  <c r="C9" i="2"/>
  <c r="C7" i="2"/>
  <c r="C6" i="2"/>
  <c r="C5" i="2"/>
  <c r="C4" i="2"/>
  <c r="C3" i="2"/>
  <c r="AK44" i="3"/>
  <c r="AJ44" i="3"/>
  <c r="AI44" i="3"/>
  <c r="AH44" i="3"/>
  <c r="AH45" i="3" s="1"/>
  <c r="AG44" i="3"/>
  <c r="AF44" i="3"/>
  <c r="AE44" i="3"/>
  <c r="AE45" i="3" s="1"/>
  <c r="AD44" i="3"/>
  <c r="AD45" i="3" s="1"/>
  <c r="AC44" i="3"/>
  <c r="AC45" i="3" s="1"/>
  <c r="AB44" i="3"/>
  <c r="AA44" i="3"/>
  <c r="Z44" i="3"/>
  <c r="Z45" i="3" s="1"/>
  <c r="Y44" i="3"/>
  <c r="X44" i="3"/>
  <c r="W44" i="3"/>
  <c r="W45" i="3" s="1"/>
  <c r="V44" i="3"/>
  <c r="V45" i="3" s="1"/>
  <c r="U44" i="3"/>
  <c r="T44" i="3"/>
  <c r="T45" i="3" s="1"/>
  <c r="S44" i="3"/>
  <c r="R44" i="3"/>
  <c r="R45" i="3" s="1"/>
  <c r="Q44" i="3"/>
  <c r="P44" i="3"/>
  <c r="O44" i="3"/>
  <c r="O45" i="3" s="1"/>
  <c r="N44" i="3"/>
  <c r="N45" i="3" s="1"/>
  <c r="M44" i="3"/>
  <c r="M45" i="3" s="1"/>
  <c r="L44" i="3"/>
  <c r="L45" i="3" s="1"/>
  <c r="K44" i="3"/>
  <c r="J44" i="3"/>
  <c r="I44" i="3"/>
  <c r="H44" i="3"/>
  <c r="G44" i="3"/>
  <c r="G45" i="3" s="1"/>
  <c r="F44" i="3"/>
  <c r="F45" i="3" s="1"/>
  <c r="E44" i="3"/>
  <c r="D44" i="3"/>
  <c r="D45" i="3" s="1"/>
  <c r="C44" i="3"/>
  <c r="AL43" i="3"/>
  <c r="AL42" i="3"/>
  <c r="AL41" i="3"/>
  <c r="AL40" i="3"/>
  <c r="AL44" i="3" s="1"/>
  <c r="AR39" i="3"/>
  <c r="AL39" i="3"/>
  <c r="AR38" i="3"/>
  <c r="AS38" i="3" s="1"/>
  <c r="AT38" i="3" s="1"/>
  <c r="AW38" i="3" s="1"/>
  <c r="AL38" i="3"/>
  <c r="AV37" i="3"/>
  <c r="AU37" i="3"/>
  <c r="AT37" i="3"/>
  <c r="AQ37" i="3"/>
  <c r="AP37" i="3"/>
  <c r="AO37" i="3"/>
  <c r="AN37" i="3"/>
  <c r="AM37" i="3"/>
  <c r="AK37" i="3"/>
  <c r="AK45" i="3" s="1"/>
  <c r="AJ37" i="3"/>
  <c r="AI37" i="3"/>
  <c r="AI45" i="3" s="1"/>
  <c r="AH37" i="3"/>
  <c r="AG37" i="3"/>
  <c r="AF37" i="3"/>
  <c r="AE37" i="3"/>
  <c r="AD37" i="3"/>
  <c r="AC37" i="3"/>
  <c r="AB37" i="3"/>
  <c r="AA37" i="3"/>
  <c r="AA45" i="3" s="1"/>
  <c r="Z37" i="3"/>
  <c r="Y37" i="3"/>
  <c r="X37" i="3"/>
  <c r="W37" i="3"/>
  <c r="V37" i="3"/>
  <c r="T37" i="3"/>
  <c r="S37" i="3"/>
  <c r="S45" i="3" s="1"/>
  <c r="R37" i="3"/>
  <c r="Q37" i="3"/>
  <c r="P37" i="3"/>
  <c r="O37" i="3"/>
  <c r="N37" i="3"/>
  <c r="M37" i="3"/>
  <c r="L37" i="3"/>
  <c r="K37" i="3"/>
  <c r="K45" i="3" s="1"/>
  <c r="J37" i="3"/>
  <c r="J45" i="3" s="1"/>
  <c r="I37" i="3"/>
  <c r="H37" i="3"/>
  <c r="G37" i="3"/>
  <c r="F37" i="3"/>
  <c r="E37" i="3"/>
  <c r="E45" i="3" s="1"/>
  <c r="D37" i="3"/>
  <c r="C37" i="3"/>
  <c r="C45" i="3" s="1"/>
  <c r="AW36" i="3"/>
  <c r="AS36" i="3"/>
  <c r="AR36" i="3"/>
  <c r="AL36" i="3"/>
  <c r="AW35" i="3"/>
  <c r="AR35" i="3"/>
  <c r="AL35" i="3"/>
  <c r="AW34" i="3"/>
  <c r="AS34" i="3"/>
  <c r="AR34" i="3"/>
  <c r="AL34" i="3"/>
  <c r="AW33" i="3"/>
  <c r="AR33" i="3"/>
  <c r="AL33" i="3"/>
  <c r="AS33" i="3" s="1"/>
  <c r="AW32" i="3"/>
  <c r="AR32" i="3"/>
  <c r="AS32" i="3" s="1"/>
  <c r="AL32" i="3"/>
  <c r="AW31" i="3"/>
  <c r="AR31" i="3"/>
  <c r="AL31" i="3"/>
  <c r="AW30" i="3"/>
  <c r="AR30" i="3"/>
  <c r="AS30" i="3" s="1"/>
  <c r="AL30" i="3"/>
  <c r="AW29" i="3"/>
  <c r="AR29" i="3"/>
  <c r="AL29" i="3"/>
  <c r="AS29" i="3" s="1"/>
  <c r="AW28" i="3"/>
  <c r="AS28" i="3"/>
  <c r="AR28" i="3"/>
  <c r="AL28" i="3"/>
  <c r="AW27" i="3"/>
  <c r="AR27" i="3"/>
  <c r="AL27" i="3"/>
  <c r="AW26" i="3"/>
  <c r="AR26" i="3"/>
  <c r="AS26" i="3" s="1"/>
  <c r="AL26" i="3"/>
  <c r="AW25" i="3"/>
  <c r="AR25" i="3"/>
  <c r="AL25" i="3"/>
  <c r="AW24" i="3"/>
  <c r="AR24" i="3"/>
  <c r="AL24" i="3"/>
  <c r="AS24" i="3" s="1"/>
  <c r="AW23" i="3"/>
  <c r="AR23" i="3"/>
  <c r="AL23" i="3"/>
  <c r="AS23" i="3" s="1"/>
  <c r="AW22" i="3"/>
  <c r="AR22" i="3"/>
  <c r="AS22" i="3" s="1"/>
  <c r="AL22" i="3"/>
  <c r="AW21" i="3"/>
  <c r="AR21" i="3"/>
  <c r="AL21" i="3"/>
  <c r="AS21" i="3" s="1"/>
  <c r="AW20" i="3"/>
  <c r="AS20" i="3"/>
  <c r="AR20" i="3"/>
  <c r="AL20" i="3"/>
  <c r="AW19" i="3"/>
  <c r="AR19" i="3"/>
  <c r="AL19" i="3"/>
  <c r="AW18" i="3"/>
  <c r="AS18" i="3"/>
  <c r="AR18" i="3"/>
  <c r="AL18" i="3"/>
  <c r="AW17" i="3"/>
  <c r="AR17" i="3"/>
  <c r="AL17" i="3"/>
  <c r="AS17" i="3" s="1"/>
  <c r="AW16" i="3"/>
  <c r="AR16" i="3"/>
  <c r="AS16" i="3" s="1"/>
  <c r="AL16" i="3"/>
  <c r="AW15" i="3"/>
  <c r="AR15" i="3"/>
  <c r="AL15" i="3"/>
  <c r="AW14" i="3"/>
  <c r="AR14" i="3"/>
  <c r="AS14" i="3" s="1"/>
  <c r="AL14" i="3"/>
  <c r="AW13" i="3"/>
  <c r="AR13" i="3"/>
  <c r="AL13" i="3"/>
  <c r="AS13" i="3" s="1"/>
  <c r="AW12" i="3"/>
  <c r="AS12" i="3"/>
  <c r="AR12" i="3"/>
  <c r="AL12" i="3"/>
  <c r="AW11" i="3"/>
  <c r="AR11" i="3"/>
  <c r="AL11" i="3"/>
  <c r="AW10" i="3"/>
  <c r="AR10" i="3"/>
  <c r="AS10" i="3" s="1"/>
  <c r="AL10" i="3"/>
  <c r="AW9" i="3"/>
  <c r="AR9" i="3"/>
  <c r="AL9" i="3"/>
  <c r="AW8" i="3"/>
  <c r="AR8" i="3"/>
  <c r="AL8" i="3"/>
  <c r="AS8" i="3" s="1"/>
  <c r="AW7" i="3"/>
  <c r="AR7" i="3"/>
  <c r="AL7" i="3"/>
  <c r="AS7" i="3" s="1"/>
  <c r="U7" i="3"/>
  <c r="U37" i="3" s="1"/>
  <c r="U45" i="3" s="1"/>
  <c r="AW6" i="3"/>
  <c r="AR6" i="3"/>
  <c r="AS6" i="3" s="1"/>
  <c r="AL6" i="3"/>
  <c r="AW5" i="3"/>
  <c r="AR5" i="3"/>
  <c r="AL5" i="3"/>
  <c r="AW4" i="3"/>
  <c r="AR4" i="3"/>
  <c r="AS4" i="3" s="1"/>
  <c r="AL4" i="3"/>
  <c r="AW3" i="3"/>
  <c r="AR3" i="3"/>
  <c r="AL3" i="3"/>
  <c r="AW2" i="3"/>
  <c r="AR2" i="3"/>
  <c r="AL2" i="3"/>
  <c r="F18" i="4" l="1"/>
  <c r="F17" i="4"/>
  <c r="F20" i="4"/>
  <c r="F19" i="4"/>
  <c r="F24" i="4"/>
  <c r="F23" i="4"/>
  <c r="F22" i="4"/>
  <c r="F25" i="4"/>
  <c r="C12" i="2"/>
  <c r="D2" i="5"/>
  <c r="AR37" i="3"/>
  <c r="H45" i="3"/>
  <c r="P45" i="3"/>
  <c r="X45" i="3"/>
  <c r="AF45" i="3"/>
  <c r="AW37" i="3"/>
  <c r="AS5" i="3"/>
  <c r="AS19" i="3"/>
  <c r="AS35" i="3"/>
  <c r="I45" i="3"/>
  <c r="Q45" i="3"/>
  <c r="Y45" i="3"/>
  <c r="AG45" i="3"/>
  <c r="AS3" i="3"/>
  <c r="AS15" i="3"/>
  <c r="AS31" i="3"/>
  <c r="AB45" i="3"/>
  <c r="AJ45" i="3"/>
  <c r="AL37" i="3"/>
  <c r="AS11" i="3"/>
  <c r="AS27" i="3"/>
  <c r="AS9" i="3"/>
  <c r="AS25" i="3"/>
  <c r="AL45" i="3"/>
  <c r="AS2" i="3"/>
  <c r="AS37" i="3" l="1"/>
</calcChain>
</file>

<file path=xl/sharedStrings.xml><?xml version="1.0" encoding="utf-8"?>
<sst xmlns="http://schemas.openxmlformats.org/spreadsheetml/2006/main" count="278" uniqueCount="128">
  <si>
    <t>Sektor</t>
  </si>
  <si>
    <t>Pertanian</t>
  </si>
  <si>
    <t>Pertambangan dan Penggalian</t>
  </si>
  <si>
    <t>Industri Pengolahan</t>
  </si>
  <si>
    <t>Listrik, Gas dan Air</t>
  </si>
  <si>
    <t>Bangunan</t>
  </si>
  <si>
    <t>Perdagangan</t>
  </si>
  <si>
    <t>Angkutan</t>
  </si>
  <si>
    <t>Keuangan</t>
  </si>
  <si>
    <t>Jasa Kemasyarakatan</t>
  </si>
  <si>
    <t>Jumlah tenaga kerja tahun 2017</t>
  </si>
  <si>
    <t>SEKTOR</t>
  </si>
  <si>
    <t>URAIAN</t>
  </si>
  <si>
    <t>Padi</t>
  </si>
  <si>
    <t>Jagung</t>
  </si>
  <si>
    <t>Tanaman sayur dan buah2an</t>
  </si>
  <si>
    <t>Tanaman Bahan Makanan Lainnya</t>
  </si>
  <si>
    <t>Pala</t>
  </si>
  <si>
    <t>Kelapa Sawit</t>
  </si>
  <si>
    <t>Kopi</t>
  </si>
  <si>
    <t>Coklat</t>
  </si>
  <si>
    <t>Tanaman Perkebunan Lainnya</t>
  </si>
  <si>
    <t>Peternakan dan Hasil-hasilnya</t>
  </si>
  <si>
    <t>Kayu</t>
  </si>
  <si>
    <t>Hasil Hutan lainnya</t>
  </si>
  <si>
    <t>Perikanan laut dan hasil-hasilnya</t>
  </si>
  <si>
    <t>Perikanan Darat</t>
  </si>
  <si>
    <t>Pertambangan Batubara dan Mineral lainnya</t>
  </si>
  <si>
    <t>Pertambagan Migas</t>
  </si>
  <si>
    <t>Penggalian</t>
  </si>
  <si>
    <t>Industri Penggilingan Padi</t>
  </si>
  <si>
    <t>Industri Pengolahan Minyak Sawit</t>
  </si>
  <si>
    <t>Industri Penggilingan Kopi</t>
  </si>
  <si>
    <t>Industri Pengolahan Coklat</t>
  </si>
  <si>
    <t>Industri Kayu Olahan, dan Barang dari Kayu</t>
  </si>
  <si>
    <t>Industri Migas</t>
  </si>
  <si>
    <t>Industri lainnya</t>
  </si>
  <si>
    <t>Listrik, Gas dan Air Bersih</t>
  </si>
  <si>
    <t>Konstruksi</t>
  </si>
  <si>
    <t>Hotel</t>
  </si>
  <si>
    <t>Restoran</t>
  </si>
  <si>
    <t>Komunikasi</t>
  </si>
  <si>
    <t>Bank dan Lembaga Keuangan</t>
  </si>
  <si>
    <t>Pemerintahan Umum</t>
  </si>
  <si>
    <t>Jasa-jasa lainnya</t>
  </si>
  <si>
    <t>Kegiatan yang belum jelas batasannya</t>
  </si>
  <si>
    <t>Jumlah Input antara</t>
  </si>
  <si>
    <t>Jumlah Input antara impor</t>
  </si>
  <si>
    <t>Upah dan gaji</t>
  </si>
  <si>
    <t>Surplus usaha</t>
  </si>
  <si>
    <t>Penyusutan</t>
  </si>
  <si>
    <t>Pajak tak langsung</t>
  </si>
  <si>
    <t>Subsidi</t>
  </si>
  <si>
    <t>Input primer/nilai tambah bruto</t>
  </si>
  <si>
    <t>Jumlah Input</t>
  </si>
  <si>
    <t>GDP</t>
  </si>
  <si>
    <t>TK_prop</t>
  </si>
  <si>
    <t>Tenaga_kerja</t>
  </si>
  <si>
    <t>Tot_GDP_sektor</t>
  </si>
  <si>
    <t>Laju pertumbuhan</t>
  </si>
  <si>
    <t>% Laju pertumbuhan</t>
  </si>
  <si>
    <t>Umur</t>
  </si>
  <si>
    <t>Provinsi Papua Barat 2019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</si>
  <si>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</si>
  <si>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</si>
  <si>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</si>
  <si>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</si>
  <si>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</si>
  <si>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</si>
  <si>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</si>
  <si>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</si>
  <si>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</si>
  <si>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</si>
  <si>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</si>
  <si>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</si>
  <si>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</si>
  <si>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</si>
  <si>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</si>
  <si>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</si>
  <si>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Jumlah</t>
  </si>
  <si>
    <t>Laki-laki</t>
  </si>
  <si>
    <t>Perempuan</t>
  </si>
  <si>
    <t>Presentase</t>
  </si>
  <si>
    <t>SUB-TOTAL</t>
  </si>
  <si>
    <t>Male</t>
  </si>
  <si>
    <t>Female</t>
  </si>
  <si>
    <t>Age</t>
  </si>
  <si>
    <t>Agriculture</t>
  </si>
  <si>
    <t>Paddy</t>
  </si>
  <si>
    <t>Corn</t>
  </si>
  <si>
    <t>Vegetables and fruits</t>
  </si>
  <si>
    <t>Other food crop</t>
  </si>
  <si>
    <t>Nutmeg</t>
  </si>
  <si>
    <t>Oil palm</t>
  </si>
  <si>
    <t>Coffee</t>
  </si>
  <si>
    <t>Chocolate</t>
  </si>
  <si>
    <t>Other tree crop</t>
  </si>
  <si>
    <t>Livestock</t>
  </si>
  <si>
    <t>Natural wood</t>
  </si>
  <si>
    <t>Other forest product</t>
  </si>
  <si>
    <t>Marine fishery</t>
  </si>
  <si>
    <t>Inland fishery</t>
  </si>
  <si>
    <t>Mining</t>
  </si>
  <si>
    <t>Coal mining</t>
  </si>
  <si>
    <t>Gas and oil mining</t>
  </si>
  <si>
    <t>Extraction</t>
  </si>
  <si>
    <t>Processing industry</t>
  </si>
  <si>
    <t>Paddy grinding industry</t>
  </si>
  <si>
    <t>Oil palm industry</t>
  </si>
  <si>
    <t>Coffee grinding industry</t>
  </si>
  <si>
    <t>Chocolate industry</t>
  </si>
  <si>
    <t>Processed wood industry</t>
  </si>
  <si>
    <t>Gas and oil industry</t>
  </si>
  <si>
    <t>Other industry</t>
  </si>
  <si>
    <t>Electricity, gas and drinking water</t>
  </si>
  <si>
    <t>Electricity and drinking water</t>
  </si>
  <si>
    <t>Construction</t>
  </si>
  <si>
    <t>Trade and accomodation</t>
  </si>
  <si>
    <t>Trade</t>
  </si>
  <si>
    <t>Transportation and communication</t>
  </si>
  <si>
    <t>Transportation</t>
  </si>
  <si>
    <t>Communication</t>
  </si>
  <si>
    <t>Finance and insurance</t>
  </si>
  <si>
    <t>Finance</t>
  </si>
  <si>
    <t>Other services</t>
  </si>
  <si>
    <t>Administration services</t>
  </si>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</sst>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\(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BCE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FEAF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15">
    <xf numFmtId="0" fontId="0" fillId="0" borderId="0" xfId="0"/>
    <xf numFmtId="0" fontId="3" fillId="0" borderId="0" xfId="3" applyFont="1" applyFill="1" applyProtection="1"/>
    <xf numFmtId="3" fontId="4" fillId="2" borderId="1" xfId="2" applyNumberFormat="1" applyFont="1" applyFill="1" applyBorder="1" applyAlignment="1">
      <alignment horizontal="center" vertical="center"/>
    </xf>
    <xf numFmtId="3" fontId="4" fillId="2" borderId="2" xfId="2" applyNumberFormat="1" applyFont="1" applyFill="1" applyBorder="1" applyAlignment="1">
      <alignment horizontal="center" vertical="center"/>
    </xf>
    <xf numFmtId="0" fontId="2" fillId="0" borderId="3" xfId="4" applyBorder="1"/>
    <xf numFmtId="0" fontId="2" fillId="0" borderId="4" xfId="4" applyBorder="1"/>
    <xf numFmtId="0" fontId="2" fillId="0" borderId="0" xfId="4"/>
    <xf numFmtId="3" fontId="5" fillId="2" borderId="5" xfId="2" applyNumberFormat="1" applyFont="1" applyFill="1" applyBorder="1" applyAlignment="1" applyProtection="1">
      <alignment horizontal="center" vertical="center"/>
    </xf>
    <xf numFmtId="3" fontId="6" fillId="2" borderId="5" xfId="2" applyNumberFormat="1" applyFont="1" applyFill="1" applyBorder="1" applyAlignment="1" applyProtection="1">
      <alignment horizontal="left" vertical="center"/>
    </xf>
    <xf numFmtId="4" fontId="3" fillId="0" borderId="0" xfId="3" applyNumberFormat="1" applyFont="1" applyFill="1" applyProtection="1"/>
    <xf numFmtId="4" fontId="3" fillId="0" borderId="6" xfId="3" applyNumberFormat="1" applyFont="1" applyFill="1" applyBorder="1" applyProtection="1"/>
    <xf numFmtId="43" fontId="3" fillId="0" borderId="6" xfId="3" applyNumberFormat="1" applyFont="1" applyFill="1" applyBorder="1" applyProtection="1"/>
    <xf numFmtId="43" fontId="3" fillId="0" borderId="0" xfId="3" applyNumberFormat="1" applyFont="1" applyFill="1" applyProtection="1"/>
    <xf numFmtId="43" fontId="3" fillId="0" borderId="0" xfId="1" applyFont="1" applyFill="1" applyProtection="1"/>
    <xf numFmtId="43" fontId="3" fillId="0" borderId="6" xfId="1" applyFont="1" applyFill="1" applyBorder="1" applyProtection="1"/>
    <xf numFmtId="3" fontId="5" fillId="2" borderId="7" xfId="2" applyNumberFormat="1" applyFont="1" applyFill="1" applyBorder="1" applyAlignment="1" applyProtection="1">
      <alignment horizontal="center" vertical="center"/>
    </xf>
    <xf numFmtId="3" fontId="6" fillId="2" borderId="7" xfId="2" applyNumberFormat="1" applyFont="1" applyFill="1" applyBorder="1" applyAlignment="1" applyProtection="1">
      <alignment horizontal="left" vertical="center"/>
    </xf>
    <xf numFmtId="3" fontId="7" fillId="2" borderId="7" xfId="2" applyNumberFormat="1" applyFont="1" applyFill="1" applyBorder="1" applyAlignment="1" applyProtection="1">
      <alignment horizontal="left" vertical="center"/>
    </xf>
    <xf numFmtId="3" fontId="5" fillId="2" borderId="8" xfId="2" applyNumberFormat="1" applyFont="1" applyFill="1" applyBorder="1" applyAlignment="1" applyProtection="1">
      <alignment horizontal="center" vertical="center"/>
    </xf>
    <xf numFmtId="3" fontId="6" fillId="2" borderId="8" xfId="2" applyNumberFormat="1" applyFont="1" applyFill="1" applyBorder="1" applyAlignment="1" applyProtection="1">
      <alignment horizontal="left" vertical="center"/>
    </xf>
    <xf numFmtId="3" fontId="8" fillId="2" borderId="1" xfId="2" applyNumberFormat="1" applyFont="1" applyFill="1" applyBorder="1" applyAlignment="1" applyProtection="1">
      <alignment horizontal="center" vertical="center"/>
    </xf>
    <xf numFmtId="3" fontId="8" fillId="2" borderId="2" xfId="2" applyNumberFormat="1" applyFont="1" applyFill="1" applyBorder="1" applyAlignment="1" applyProtection="1">
      <alignment vertical="center"/>
    </xf>
    <xf numFmtId="4" fontId="3" fillId="0" borderId="3" xfId="3" applyNumberFormat="1" applyFont="1" applyFill="1" applyBorder="1" applyProtection="1"/>
    <xf numFmtId="4" fontId="3" fillId="0" borderId="4" xfId="3" applyNumberFormat="1" applyFont="1" applyFill="1" applyBorder="1" applyProtection="1"/>
    <xf numFmtId="3" fontId="5" fillId="2" borderId="1" xfId="2" applyNumberFormat="1" applyFont="1" applyFill="1" applyBorder="1" applyAlignment="1" applyProtection="1">
      <alignment horizontal="center" vertical="center"/>
    </xf>
    <xf numFmtId="3" fontId="6" fillId="2" borderId="2" xfId="2" applyNumberFormat="1" applyFont="1" applyFill="1" applyBorder="1" applyAlignment="1" applyProtection="1">
      <alignment horizontal="left" vertical="center"/>
    </xf>
    <xf numFmtId="43" fontId="3" fillId="0" borderId="4" xfId="1" applyFont="1" applyFill="1" applyBorder="1" applyProtection="1"/>
    <xf numFmtId="43" fontId="3" fillId="0" borderId="3" xfId="1" applyFont="1" applyFill="1" applyBorder="1" applyProtection="1"/>
    <xf numFmtId="0" fontId="3" fillId="0" borderId="3" xfId="3" applyFont="1" applyFill="1" applyBorder="1" applyProtection="1"/>
    <xf numFmtId="164" fontId="9" fillId="0" borderId="0" xfId="3" applyNumberFormat="1" applyFont="1" applyFill="1" applyAlignment="1" applyProtection="1">
      <alignment horizontal="center"/>
    </xf>
    <xf numFmtId="0" fontId="3" fillId="0" borderId="0" xfId="3" applyFont="1" applyFill="1" applyAlignment="1" applyProtection="1"/>
    <xf numFmtId="2" fontId="0" fillId="0" borderId="0" xfId="0" applyNumberFormat="1"/>
    <xf numFmtId="3" fontId="4" fillId="2" borderId="9" xfId="2" applyNumberFormat="1" applyFont="1" applyFill="1" applyBorder="1" applyAlignment="1">
      <alignment horizontal="center" vertical="center"/>
    </xf>
    <xf numFmtId="0" fontId="0" fillId="0" borderId="9" xfId="0" applyBorder="1"/>
    <xf numFmtId="3" fontId="5" fillId="3" borderId="9" xfId="2" applyNumberFormat="1" applyFont="1" applyFill="1" applyBorder="1" applyAlignment="1" applyProtection="1">
      <alignment horizontal="center" vertical="center"/>
    </xf>
    <xf numFmtId="3" fontId="6" fillId="3" borderId="9" xfId="2" applyNumberFormat="1" applyFont="1" applyFill="1" applyBorder="1" applyAlignment="1" applyProtection="1">
      <alignment horizontal="left" vertical="center"/>
    </xf>
    <xf numFmtId="2" fontId="0" fillId="3" borderId="9" xfId="0" applyNumberFormat="1" applyFill="1" applyBorder="1"/>
    <xf numFmtId="3" fontId="5" fillId="4" borderId="9" xfId="2" applyNumberFormat="1" applyFont="1" applyFill="1" applyBorder="1" applyAlignment="1" applyProtection="1">
      <alignment horizontal="center" vertical="center"/>
    </xf>
    <xf numFmtId="3" fontId="6" fillId="4" borderId="9" xfId="2" applyNumberFormat="1" applyFont="1" applyFill="1" applyBorder="1" applyAlignment="1" applyProtection="1">
      <alignment horizontal="left" vertical="center"/>
    </xf>
    <xf numFmtId="2" fontId="0" fillId="4" borderId="9" xfId="0" applyNumberFormat="1" applyFill="1" applyBorder="1"/>
    <xf numFmtId="3" fontId="5" fillId="5" borderId="9" xfId="2" applyNumberFormat="1" applyFont="1" applyFill="1" applyBorder="1" applyAlignment="1" applyProtection="1">
      <alignment horizontal="center" vertical="center"/>
    </xf>
    <xf numFmtId="2" fontId="0" fillId="5" borderId="9" xfId="0" applyNumberFormat="1" applyFill="1" applyBorder="1"/>
    <xf numFmtId="3" fontId="6" fillId="5" borderId="9" xfId="2" applyNumberFormat="1" applyFont="1" applyFill="1" applyBorder="1" applyAlignment="1" applyProtection="1">
      <alignment horizontal="left" vertical="center"/>
    </xf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vertical="center"/>
    </xf>
    <xf numFmtId="1" fontId="0" fillId="3" borderId="9" xfId="0" applyNumberFormat="1" applyFill="1" applyBorder="1"/>
    <xf numFmtId="1" fontId="0" fillId="4" borderId="9" xfId="0" applyNumberFormat="1" applyFill="1" applyBorder="1"/>
    <xf numFmtId="1" fontId="0" fillId="5" borderId="9" xfId="0" applyNumberFormat="1" applyFill="1" applyBorder="1"/>
    <xf numFmtId="3" fontId="5" fillId="3" borderId="5" xfId="2" applyNumberFormat="1" applyFont="1" applyFill="1" applyBorder="1" applyAlignment="1" applyProtection="1">
      <alignment horizontal="center" vertical="center"/>
    </xf>
    <xf numFmtId="3" fontId="6" fillId="3" borderId="5" xfId="2" applyNumberFormat="1" applyFont="1" applyFill="1" applyBorder="1" applyAlignment="1" applyProtection="1">
      <alignment horizontal="left" vertical="center"/>
    </xf>
    <xf numFmtId="4" fontId="3" fillId="3" borderId="0" xfId="3" applyNumberFormat="1" applyFont="1" applyFill="1" applyProtection="1"/>
    <xf numFmtId="4" fontId="3" fillId="3" borderId="6" xfId="3" applyNumberFormat="1" applyFont="1" applyFill="1" applyBorder="1" applyProtection="1"/>
    <xf numFmtId="43" fontId="3" fillId="3" borderId="6" xfId="3" applyNumberFormat="1" applyFont="1" applyFill="1" applyBorder="1" applyProtection="1"/>
    <xf numFmtId="43" fontId="3" fillId="3" borderId="0" xfId="3" applyNumberFormat="1" applyFont="1" applyFill="1" applyProtection="1"/>
    <xf numFmtId="0" fontId="3" fillId="3" borderId="0" xfId="3" applyFont="1" applyFill="1" applyProtection="1"/>
    <xf numFmtId="43" fontId="3" fillId="3" borderId="0" xfId="1" applyFont="1" applyFill="1" applyProtection="1"/>
    <xf numFmtId="43" fontId="3" fillId="3" borderId="6" xfId="1" applyFont="1" applyFill="1" applyBorder="1" applyProtection="1"/>
    <xf numFmtId="3" fontId="5" fillId="3" borderId="7" xfId="2" applyNumberFormat="1" applyFont="1" applyFill="1" applyBorder="1" applyAlignment="1" applyProtection="1">
      <alignment horizontal="center" vertical="center"/>
    </xf>
    <xf numFmtId="3" fontId="6" fillId="3" borderId="7" xfId="2" applyNumberFormat="1" applyFont="1" applyFill="1" applyBorder="1" applyAlignment="1" applyProtection="1">
      <alignment horizontal="left" vertical="center"/>
    </xf>
    <xf numFmtId="0" fontId="0" fillId="2" borderId="9" xfId="0" applyFill="1" applyBorder="1"/>
    <xf numFmtId="2" fontId="0" fillId="2" borderId="9" xfId="0" applyNumberFormat="1" applyFill="1" applyBorder="1"/>
    <xf numFmtId="4" fontId="0" fillId="2" borderId="9" xfId="0" applyNumberFormat="1" applyFill="1" applyBorder="1"/>
    <xf numFmtId="4" fontId="0" fillId="0" borderId="9" xfId="0" applyNumberFormat="1" applyBorder="1"/>
    <xf numFmtId="0" fontId="0" fillId="2" borderId="0" xfId="0" applyFill="1"/>
    <xf numFmtId="1" fontId="0" fillId="2" borderId="9" xfId="0" applyNumberFormat="1" applyFill="1" applyBorder="1"/>
    <xf numFmtId="1" fontId="0" fillId="0" borderId="9" xfId="0" applyNumberFormat="1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  <xf numFmtId="2" fontId="0" fillId="3" borderId="9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6" fillId="3" borderId="9" xfId="2" applyNumberFormat="1" applyFont="1" applyFill="1" applyBorder="1" applyAlignment="1" applyProtection="1">
      <alignment horizontal="center" vertical="center"/>
    </xf>
    <xf numFmtId="2" fontId="6" fillId="4" borderId="10" xfId="2" applyNumberFormat="1" applyFont="1" applyFill="1" applyBorder="1" applyAlignment="1" applyProtection="1">
      <alignment horizontal="center" vertical="center"/>
    </xf>
    <xf numFmtId="2" fontId="6" fillId="4" borderId="11" xfId="2" applyNumberFormat="1" applyFont="1" applyFill="1" applyBorder="1" applyAlignment="1" applyProtection="1">
      <alignment horizontal="center" vertical="center"/>
    </xf>
    <xf numFmtId="2" fontId="6" fillId="4" borderId="12" xfId="2" applyNumberFormat="1" applyFont="1" applyFill="1" applyBorder="1" applyAlignment="1" applyProtection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5" fillId="6" borderId="9" xfId="2" applyNumberFormat="1" applyFont="1" applyFill="1" applyBorder="1" applyAlignment="1" applyProtection="1">
      <alignment horizontal="center" vertical="center"/>
    </xf>
    <xf numFmtId="3" fontId="7" fillId="6" borderId="9" xfId="2" applyNumberFormat="1" applyFont="1" applyFill="1" applyBorder="1" applyAlignment="1" applyProtection="1">
      <alignment horizontal="left" vertical="center"/>
    </xf>
    <xf numFmtId="2" fontId="0" fillId="6" borderId="0" xfId="0" applyNumberFormat="1" applyFill="1"/>
    <xf numFmtId="2" fontId="0" fillId="6" borderId="9" xfId="0" applyNumberFormat="1" applyFill="1" applyBorder="1"/>
    <xf numFmtId="1" fontId="0" fillId="6" borderId="9" xfId="0" applyNumberFormat="1" applyFill="1" applyBorder="1"/>
    <xf numFmtId="3" fontId="6" fillId="6" borderId="9" xfId="2" applyNumberFormat="1" applyFont="1" applyFill="1" applyBorder="1" applyAlignment="1" applyProtection="1">
      <alignment horizontal="left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3" fontId="5" fillId="7" borderId="9" xfId="2" applyNumberFormat="1" applyFont="1" applyFill="1" applyBorder="1" applyAlignment="1" applyProtection="1">
      <alignment horizontal="center" vertical="center"/>
    </xf>
    <xf numFmtId="3" fontId="6" fillId="7" borderId="9" xfId="2" applyNumberFormat="1" applyFont="1" applyFill="1" applyBorder="1" applyAlignment="1" applyProtection="1">
      <alignment horizontal="left" vertical="center"/>
    </xf>
    <xf numFmtId="2" fontId="0" fillId="7" borderId="0" xfId="0" applyNumberFormat="1" applyFill="1"/>
    <xf numFmtId="2" fontId="0" fillId="7" borderId="9" xfId="0" applyNumberFormat="1" applyFill="1" applyBorder="1"/>
    <xf numFmtId="1" fontId="0" fillId="7" borderId="9" xfId="0" applyNumberFormat="1" applyFill="1" applyBorder="1"/>
    <xf numFmtId="3" fontId="5" fillId="8" borderId="9" xfId="2" applyNumberFormat="1" applyFont="1" applyFill="1" applyBorder="1" applyAlignment="1" applyProtection="1">
      <alignment horizontal="center" vertical="center"/>
    </xf>
    <xf numFmtId="3" fontId="6" fillId="8" borderId="9" xfId="2" applyNumberFormat="1" applyFont="1" applyFill="1" applyBorder="1" applyAlignment="1" applyProtection="1">
      <alignment horizontal="left" vertical="center"/>
    </xf>
    <xf numFmtId="2" fontId="0" fillId="8" borderId="0" xfId="0" applyNumberFormat="1" applyFill="1"/>
    <xf numFmtId="2" fontId="0" fillId="8" borderId="9" xfId="0" applyNumberFormat="1" applyFill="1" applyBorder="1"/>
    <xf numFmtId="1" fontId="0" fillId="8" borderId="9" xfId="0" applyNumberFormat="1" applyFill="1" applyBorder="1"/>
    <xf numFmtId="3" fontId="5" fillId="9" borderId="9" xfId="2" applyNumberFormat="1" applyFont="1" applyFill="1" applyBorder="1" applyAlignment="1" applyProtection="1">
      <alignment horizontal="center" vertical="center"/>
    </xf>
    <xf numFmtId="3" fontId="6" fillId="9" borderId="9" xfId="2" applyNumberFormat="1" applyFont="1" applyFill="1" applyBorder="1" applyAlignment="1" applyProtection="1">
      <alignment horizontal="left" vertical="center"/>
    </xf>
    <xf numFmtId="2" fontId="0" fillId="9" borderId="0" xfId="0" applyNumberFormat="1" applyFill="1"/>
    <xf numFmtId="2" fontId="0" fillId="9" borderId="9" xfId="0" applyNumberFormat="1" applyFill="1" applyBorder="1"/>
    <xf numFmtId="1" fontId="0" fillId="9" borderId="9" xfId="0" applyNumberFormat="1" applyFill="1" applyBorder="1"/>
    <xf numFmtId="2" fontId="0" fillId="8" borderId="10" xfId="0" applyNumberForma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3" fontId="5" fillId="10" borderId="9" xfId="2" applyNumberFormat="1" applyFont="1" applyFill="1" applyBorder="1" applyAlignment="1" applyProtection="1">
      <alignment horizontal="center" vertical="center"/>
    </xf>
    <xf numFmtId="3" fontId="6" fillId="10" borderId="9" xfId="2" applyNumberFormat="1" applyFont="1" applyFill="1" applyBorder="1" applyAlignment="1" applyProtection="1">
      <alignment horizontal="left" vertical="center"/>
    </xf>
    <xf numFmtId="2" fontId="6" fillId="10" borderId="10" xfId="2" applyNumberFormat="1" applyFont="1" applyFill="1" applyBorder="1" applyAlignment="1" applyProtection="1">
      <alignment horizontal="center" vertical="center"/>
    </xf>
    <xf numFmtId="2" fontId="0" fillId="10" borderId="9" xfId="0" applyNumberFormat="1" applyFill="1" applyBorder="1"/>
    <xf numFmtId="2" fontId="0" fillId="10" borderId="9" xfId="0" applyNumberFormat="1" applyFill="1" applyBorder="1" applyAlignment="1">
      <alignment horizontal="center"/>
    </xf>
    <xf numFmtId="1" fontId="0" fillId="10" borderId="9" xfId="0" applyNumberFormat="1" applyFill="1" applyBorder="1"/>
    <xf numFmtId="2" fontId="6" fillId="10" borderId="11" xfId="2" applyNumberFormat="1" applyFont="1" applyFill="1" applyBorder="1" applyAlignment="1" applyProtection="1">
      <alignment horizontal="center" vertical="center"/>
    </xf>
    <xf numFmtId="2" fontId="6" fillId="10" borderId="12" xfId="2" applyNumberFormat="1" applyFont="1" applyFill="1" applyBorder="1" applyAlignment="1" applyProtection="1">
      <alignment horizontal="center" vertical="center"/>
    </xf>
  </cellXfs>
  <cellStyles count="5">
    <cellStyle name="Comma" xfId="1" builtinId="3"/>
    <cellStyle name="Normal" xfId="0" builtinId="0"/>
    <cellStyle name="Normal 12" xfId="3" xr:uid="{12295BB8-93B5-4AB4-B787-16DFDB3223D4}"/>
    <cellStyle name="Normal 22" xfId="4" xr:uid="{BDF3B3B7-6D58-423C-9ADC-560AB4CA1846}"/>
    <cellStyle name="Normal_Tabel IO DKI Jakarta 2000" xfId="2" xr:uid="{471D8738-1361-4FFA-9A9E-C5C5DCC57B43}"/>
  </cellStyles>
  <dxfs count="0"/>
  <tableStyles count="0" defaultTableStyle="TableStyleMedium2" defaultPivotStyle="PivotStyleLight16"/>
  <colors>
    <mruColors>
      <color rgb="FF9FEAF9"/>
      <color rgb="FFEABC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Piramida Penduduk Papua Barat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piramida!$E$4</c:f>
              <c:strCache>
                <c:ptCount val="1"/>
                <c:pt idx="0">
                  <c:v>Laki-laki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piramida!$D$5:$D$20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piramida!$E$5:$E$20</c:f>
              <c:numCache>
                <c:formatCode>0.00</c:formatCode>
                <c:ptCount val="16"/>
                <c:pt idx="0">
                  <c:v>-10.162440570523</c:v>
                </c:pt>
                <c:pt idx="1">
                  <c:v>-9.4690966719492895</c:v>
                </c:pt>
                <c:pt idx="2">
                  <c:v>-9.2313787638668803</c:v>
                </c:pt>
                <c:pt idx="3">
                  <c:v>-8.8153724247226606</c:v>
                </c:pt>
                <c:pt idx="4">
                  <c:v>-8.5578446909667196</c:v>
                </c:pt>
                <c:pt idx="5">
                  <c:v>-8.9738510301109393</c:v>
                </c:pt>
                <c:pt idx="6">
                  <c:v>-9.2908082408874808</c:v>
                </c:pt>
                <c:pt idx="7">
                  <c:v>-8.8549920760697294</c:v>
                </c:pt>
                <c:pt idx="8">
                  <c:v>-7.4881141045958799</c:v>
                </c:pt>
                <c:pt idx="9">
                  <c:v>-6.0023771790808196</c:v>
                </c:pt>
                <c:pt idx="10">
                  <c:v>-4.77416798732171</c:v>
                </c:pt>
                <c:pt idx="11">
                  <c:v>-3.4865293185419999</c:v>
                </c:pt>
                <c:pt idx="12">
                  <c:v>-2.3177496038034899</c:v>
                </c:pt>
                <c:pt idx="13">
                  <c:v>-1.4064976228209201</c:v>
                </c:pt>
                <c:pt idx="14">
                  <c:v>-0.71315372424722701</c:v>
                </c:pt>
                <c:pt idx="15">
                  <c:v>-0.45562599049128399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F-49C4-B9A6-BAA913C8BC29}"/>
            </c:ext>
          </c:extLst>
        </c:ser>
        <c:ser>
          <c:idx val="1"/>
          <c:order val="1"/>
          <c:tx>
            <c:strRef>
              <c:f>piramida!$F$4</c:f>
              <c:strCache>
                <c:ptCount val="1"/>
                <c:pt idx="0">
                  <c:v>Perempuan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piramida!$D$5:$D$20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piramida!$F$5:$F$20</c:f>
              <c:numCache>
                <c:formatCode>0.00</c:formatCode>
                <c:ptCount val="16"/>
                <c:pt idx="0">
                  <c:v>10.883905013192612</c:v>
                </c:pt>
                <c:pt idx="1">
                  <c:v>10.158311345646439</c:v>
                </c:pt>
                <c:pt idx="2">
                  <c:v>9.630606860158311</c:v>
                </c:pt>
                <c:pt idx="3">
                  <c:v>9.2128408091468774</c:v>
                </c:pt>
                <c:pt idx="4">
                  <c:v>8.7291116974494276</c:v>
                </c:pt>
                <c:pt idx="5">
                  <c:v>8.9050131926121381</c:v>
                </c:pt>
                <c:pt idx="6">
                  <c:v>8.9489885664028144</c:v>
                </c:pt>
                <c:pt idx="7">
                  <c:v>8.597185576077397</c:v>
                </c:pt>
                <c:pt idx="8">
                  <c:v>7.0580474934036932</c:v>
                </c:pt>
                <c:pt idx="9">
                  <c:v>5.5628847845206684</c:v>
                </c:pt>
                <c:pt idx="10">
                  <c:v>4.4195250659630609</c:v>
                </c:pt>
                <c:pt idx="11">
                  <c:v>3.2761653474054526</c:v>
                </c:pt>
                <c:pt idx="12">
                  <c:v>2.1767810026385224</c:v>
                </c:pt>
                <c:pt idx="13">
                  <c:v>1.2752858399296394</c:v>
                </c:pt>
                <c:pt idx="14">
                  <c:v>0.68161829375549687</c:v>
                </c:pt>
                <c:pt idx="15">
                  <c:v>0.48372911169744942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F-49C4-B9A6-BAA913C8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04424384"/>
        <c:axId val="1314936448"/>
      </c:barChart>
      <c:catAx>
        <c:axId val="13044243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36448"/>
        <c:crosses val="autoZero"/>
        <c:auto val="1"/>
        <c:lblAlgn val="ctr"/>
        <c:lblOffset val="100"/>
        <c:tickLblSkip val="1"/>
        <c:noMultiLvlLbl val="0"/>
      </c:catAx>
      <c:valAx>
        <c:axId val="13149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21</xdr:row>
      <xdr:rowOff>121920</xdr:rowOff>
    </xdr:from>
    <xdr:to>
      <xdr:col>6</xdr:col>
      <xdr:colOff>274320</xdr:colOff>
      <xdr:row>36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F46004-C451-4214-89DA-59BB4FBC7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B186-671D-4D1C-B35C-0288474A3BE3}">
  <dimension ref="A1:AW46"/>
  <sheetViews>
    <sheetView topLeftCell="V1" zoomScale="80" zoomScaleNormal="80" workbookViewId="0">
      <pane ySplit="1" topLeftCell="A17" activePane="bottomLeft" state="frozen"/>
      <selection pane="bottomLeft" activeCell="AC44" sqref="AC44"/>
    </sheetView>
  </sheetViews>
  <sheetFormatPr defaultColWidth="12.6640625" defaultRowHeight="13.8" x14ac:dyDescent="0.3"/>
  <cols>
    <col min="1" max="1" width="10" style="29" customWidth="1"/>
    <col min="2" max="2" width="41.21875" style="30" customWidth="1"/>
    <col min="3" max="37" width="12.6640625" style="1"/>
    <col min="38" max="38" width="15" style="1" bestFit="1" customWidth="1"/>
    <col min="39" max="43" width="12.6640625" style="1"/>
    <col min="44" max="44" width="13.77734375" style="1" bestFit="1" customWidth="1"/>
    <col min="45" max="45" width="15.88671875" style="1" bestFit="1" customWidth="1"/>
    <col min="46" max="46" width="12.5546875" style="1" bestFit="1" customWidth="1"/>
    <col min="47" max="47" width="12.6640625" style="1" customWidth="1"/>
    <col min="48" max="48" width="12.6640625" style="1"/>
    <col min="49" max="49" width="13.21875" style="1" bestFit="1" customWidth="1"/>
    <col min="50" max="16384" width="12.6640625" style="1"/>
  </cols>
  <sheetData>
    <row r="1" spans="1:49" s="6" customFormat="1" ht="19.95" customHeight="1" thickBot="1" x14ac:dyDescent="0.3">
      <c r="A1" s="2" t="s">
        <v>11</v>
      </c>
      <c r="B1" s="3" t="s">
        <v>12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5">
        <v>180</v>
      </c>
      <c r="AM1" s="4">
        <v>301</v>
      </c>
      <c r="AN1" s="4">
        <v>302</v>
      </c>
      <c r="AO1" s="4">
        <v>303</v>
      </c>
      <c r="AP1" s="4">
        <v>304</v>
      </c>
      <c r="AQ1" s="4">
        <v>305</v>
      </c>
      <c r="AR1" s="5">
        <v>309</v>
      </c>
      <c r="AS1" s="4">
        <v>310</v>
      </c>
      <c r="AT1" s="4">
        <v>409</v>
      </c>
      <c r="AU1" s="4">
        <v>509</v>
      </c>
      <c r="AV1" s="4">
        <v>600</v>
      </c>
      <c r="AW1" s="5">
        <v>700</v>
      </c>
    </row>
    <row r="2" spans="1:49" s="55" customFormat="1" x14ac:dyDescent="0.3">
      <c r="A2" s="49">
        <v>1</v>
      </c>
      <c r="B2" s="50" t="s">
        <v>13</v>
      </c>
      <c r="C2" s="51">
        <v>75992.860162952769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890.89268651301916</v>
      </c>
      <c r="M2" s="51">
        <v>0</v>
      </c>
      <c r="N2" s="51">
        <v>4.9136899585289608E-4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600859.07696148648</v>
      </c>
      <c r="U2" s="51">
        <v>0</v>
      </c>
      <c r="V2" s="51">
        <v>0</v>
      </c>
      <c r="W2" s="51">
        <v>0</v>
      </c>
      <c r="X2" s="51">
        <v>0</v>
      </c>
      <c r="Y2" s="51">
        <v>0</v>
      </c>
      <c r="Z2" s="51">
        <v>1.4037867245157112</v>
      </c>
      <c r="AA2" s="51">
        <v>0</v>
      </c>
      <c r="AB2" s="51">
        <v>0</v>
      </c>
      <c r="AC2" s="51">
        <v>0</v>
      </c>
      <c r="AD2" s="51">
        <v>0</v>
      </c>
      <c r="AE2" s="51">
        <v>0</v>
      </c>
      <c r="AF2" s="51">
        <v>0</v>
      </c>
      <c r="AG2" s="51">
        <v>0</v>
      </c>
      <c r="AH2" s="51">
        <v>0</v>
      </c>
      <c r="AI2" s="51">
        <v>0</v>
      </c>
      <c r="AJ2" s="51">
        <v>0</v>
      </c>
      <c r="AK2" s="51">
        <v>0</v>
      </c>
      <c r="AL2" s="52">
        <f>SUM(C2:AK2)</f>
        <v>677744.23408904579</v>
      </c>
      <c r="AM2" s="51">
        <v>0</v>
      </c>
      <c r="AN2" s="51">
        <v>0</v>
      </c>
      <c r="AO2" s="51">
        <v>0</v>
      </c>
      <c r="AP2" s="51">
        <v>0.1017</v>
      </c>
      <c r="AQ2" s="51">
        <v>0</v>
      </c>
      <c r="AR2" s="53">
        <f>SUM(AM2:AQ2)</f>
        <v>0.1017</v>
      </c>
      <c r="AS2" s="54">
        <f>+AR2+AL2</f>
        <v>677744.33578904578</v>
      </c>
      <c r="AT2" s="55">
        <v>0</v>
      </c>
      <c r="AU2" s="55">
        <v>0</v>
      </c>
      <c r="AV2" s="56">
        <v>677744.33576022787</v>
      </c>
      <c r="AW2" s="57">
        <f>SUM(AT2:AV2)</f>
        <v>677744.33576022787</v>
      </c>
    </row>
    <row r="3" spans="1:49" s="55" customFormat="1" x14ac:dyDescent="0.3">
      <c r="A3" s="58">
        <v>2</v>
      </c>
      <c r="B3" s="59" t="s">
        <v>14</v>
      </c>
      <c r="C3" s="51">
        <v>0</v>
      </c>
      <c r="D3" s="51">
        <v>2591.5055553608668</v>
      </c>
      <c r="E3" s="51">
        <v>0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3.089159292348774E-2</v>
      </c>
      <c r="O3" s="51">
        <v>0</v>
      </c>
      <c r="P3" s="51">
        <v>0</v>
      </c>
      <c r="Q3" s="51">
        <v>0</v>
      </c>
      <c r="R3" s="51">
        <v>0</v>
      </c>
      <c r="S3" s="51">
        <v>0</v>
      </c>
      <c r="T3" s="51">
        <v>865.61774922335201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C3" s="51">
        <v>34.868705928129984</v>
      </c>
      <c r="AD3" s="51">
        <v>0</v>
      </c>
      <c r="AE3" s="51">
        <v>116.76984369148977</v>
      </c>
      <c r="AF3" s="51">
        <v>40.374273187480512</v>
      </c>
      <c r="AG3" s="51">
        <v>0</v>
      </c>
      <c r="AH3" s="51">
        <v>0</v>
      </c>
      <c r="AI3" s="51">
        <v>0</v>
      </c>
      <c r="AJ3" s="51">
        <v>0</v>
      </c>
      <c r="AK3" s="51">
        <v>0</v>
      </c>
      <c r="AL3" s="52">
        <f t="shared" ref="AL3:AL36" si="0">SUM(C3:AK3)</f>
        <v>3649.1670189842425</v>
      </c>
      <c r="AM3" s="51">
        <v>23672.84</v>
      </c>
      <c r="AN3" s="51">
        <v>0</v>
      </c>
      <c r="AO3" s="51">
        <v>0</v>
      </c>
      <c r="AP3" s="51">
        <v>0.13</v>
      </c>
      <c r="AQ3" s="51">
        <v>0</v>
      </c>
      <c r="AR3" s="53">
        <f t="shared" ref="AR3:AR39" si="1">SUM(AM3:AQ3)</f>
        <v>23672.97</v>
      </c>
      <c r="AS3" s="54">
        <f t="shared" ref="AS3:AS38" si="2">+AR3+AL3</f>
        <v>27322.137018984242</v>
      </c>
      <c r="AT3" s="55">
        <v>0</v>
      </c>
      <c r="AU3" s="55">
        <v>0</v>
      </c>
      <c r="AV3" s="56">
        <v>27322.138643136823</v>
      </c>
      <c r="AW3" s="57">
        <f t="shared" ref="AW3:AW38" si="3">SUM(AT3:AV3)</f>
        <v>27322.138643136823</v>
      </c>
    </row>
    <row r="4" spans="1:49" s="55" customFormat="1" x14ac:dyDescent="0.3">
      <c r="A4" s="58">
        <v>3</v>
      </c>
      <c r="B4" s="59" t="s">
        <v>15</v>
      </c>
      <c r="C4" s="51">
        <v>221.71462432680292</v>
      </c>
      <c r="D4" s="51">
        <v>0</v>
      </c>
      <c r="E4" s="51">
        <v>1638.53802</v>
      </c>
      <c r="F4" s="51">
        <v>0</v>
      </c>
      <c r="G4" s="51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  <c r="P4" s="51">
        <v>0</v>
      </c>
      <c r="Q4" s="51">
        <v>0</v>
      </c>
      <c r="R4" s="51">
        <v>0</v>
      </c>
      <c r="S4" s="51">
        <v>0</v>
      </c>
      <c r="T4" s="51">
        <v>4.9056205824714504E-2</v>
      </c>
      <c r="U4" s="51">
        <v>0</v>
      </c>
      <c r="V4" s="51">
        <v>0</v>
      </c>
      <c r="W4" s="51">
        <v>406.65505929611419</v>
      </c>
      <c r="X4" s="51">
        <v>167.64227527243472</v>
      </c>
      <c r="Y4" s="51">
        <v>13477.46284333714</v>
      </c>
      <c r="Z4" s="51">
        <v>111.6411407652287</v>
      </c>
      <c r="AA4" s="51">
        <v>0</v>
      </c>
      <c r="AB4" s="51">
        <v>0</v>
      </c>
      <c r="AC4" s="51">
        <v>2996.8976366438328</v>
      </c>
      <c r="AD4" s="51">
        <v>476.4479184356469</v>
      </c>
      <c r="AE4" s="51">
        <v>2672.7902159075165</v>
      </c>
      <c r="AF4" s="51">
        <v>0</v>
      </c>
      <c r="AG4" s="51">
        <v>0</v>
      </c>
      <c r="AH4" s="51">
        <v>0</v>
      </c>
      <c r="AI4" s="51">
        <v>229.12468125002488</v>
      </c>
      <c r="AJ4" s="51">
        <v>0</v>
      </c>
      <c r="AK4" s="51">
        <v>0</v>
      </c>
      <c r="AL4" s="52">
        <f t="shared" si="0"/>
        <v>22398.963471440566</v>
      </c>
      <c r="AM4" s="51">
        <v>312.70260000001639</v>
      </c>
      <c r="AN4" s="51">
        <v>0</v>
      </c>
      <c r="AO4" s="51">
        <v>0</v>
      </c>
      <c r="AP4" s="51">
        <v>0</v>
      </c>
      <c r="AQ4" s="51">
        <v>0</v>
      </c>
      <c r="AR4" s="53">
        <f t="shared" si="1"/>
        <v>312.70260000001639</v>
      </c>
      <c r="AS4" s="54">
        <f t="shared" si="2"/>
        <v>22711.666071440581</v>
      </c>
      <c r="AT4" s="55">
        <v>0</v>
      </c>
      <c r="AU4" s="55">
        <v>0</v>
      </c>
      <c r="AV4" s="56">
        <v>22711.668304393446</v>
      </c>
      <c r="AW4" s="57">
        <f t="shared" si="3"/>
        <v>22711.668304393446</v>
      </c>
    </row>
    <row r="5" spans="1:49" s="55" customFormat="1" x14ac:dyDescent="0.3">
      <c r="A5" s="58">
        <v>4</v>
      </c>
      <c r="B5" s="59" t="s">
        <v>16</v>
      </c>
      <c r="C5" s="51">
        <v>2.33</v>
      </c>
      <c r="D5" s="51">
        <v>2.7007678182145551</v>
      </c>
      <c r="E5" s="51">
        <v>0</v>
      </c>
      <c r="F5" s="51">
        <v>5.3150015137760924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1">
        <v>0</v>
      </c>
      <c r="R5" s="51">
        <v>0</v>
      </c>
      <c r="S5" s="51">
        <v>0</v>
      </c>
      <c r="T5" s="51">
        <v>0</v>
      </c>
      <c r="U5" s="51">
        <v>2.34</v>
      </c>
      <c r="V5" s="51">
        <v>0</v>
      </c>
      <c r="W5" s="51">
        <v>5.32</v>
      </c>
      <c r="X5" s="51">
        <v>0</v>
      </c>
      <c r="Y5" s="51">
        <v>0</v>
      </c>
      <c r="Z5" s="51">
        <v>1.22</v>
      </c>
      <c r="AA5" s="51">
        <v>0</v>
      </c>
      <c r="AB5" s="51">
        <v>0</v>
      </c>
      <c r="AC5" s="51">
        <v>2.1</v>
      </c>
      <c r="AD5" s="51">
        <v>2.9</v>
      </c>
      <c r="AE5" s="51">
        <v>5.33</v>
      </c>
      <c r="AF5" s="51">
        <v>0</v>
      </c>
      <c r="AG5" s="51">
        <v>0</v>
      </c>
      <c r="AH5" s="51">
        <v>0</v>
      </c>
      <c r="AI5" s="51">
        <v>1</v>
      </c>
      <c r="AJ5" s="51">
        <v>0</v>
      </c>
      <c r="AK5" s="51">
        <v>0</v>
      </c>
      <c r="AL5" s="52">
        <f t="shared" si="0"/>
        <v>30.555769331990646</v>
      </c>
      <c r="AM5" s="51">
        <v>19.910000000000004</v>
      </c>
      <c r="AN5" s="51">
        <v>0</v>
      </c>
      <c r="AO5" s="51">
        <v>0</v>
      </c>
      <c r="AP5" s="51">
        <v>0</v>
      </c>
      <c r="AQ5" s="51">
        <v>0</v>
      </c>
      <c r="AR5" s="53">
        <f t="shared" si="1"/>
        <v>19.910000000000004</v>
      </c>
      <c r="AS5" s="54">
        <f t="shared" si="2"/>
        <v>50.46576933199065</v>
      </c>
      <c r="AT5" s="55">
        <v>0</v>
      </c>
      <c r="AU5" s="55">
        <v>0</v>
      </c>
      <c r="AV5" s="56">
        <v>50.46947630035357</v>
      </c>
      <c r="AW5" s="57">
        <f t="shared" si="3"/>
        <v>50.46947630035357</v>
      </c>
    </row>
    <row r="6" spans="1:49" s="55" customFormat="1" x14ac:dyDescent="0.3">
      <c r="A6" s="58">
        <v>5</v>
      </c>
      <c r="B6" s="59" t="s">
        <v>17</v>
      </c>
      <c r="C6" s="51">
        <v>0</v>
      </c>
      <c r="D6" s="51">
        <v>0</v>
      </c>
      <c r="E6" s="51">
        <v>0</v>
      </c>
      <c r="F6" s="51">
        <v>0</v>
      </c>
      <c r="G6" s="51">
        <v>235002.33861864827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4.2968925611030211E-2</v>
      </c>
      <c r="O6" s="51">
        <v>0</v>
      </c>
      <c r="P6" s="51">
        <v>0</v>
      </c>
      <c r="Q6" s="51">
        <v>0</v>
      </c>
      <c r="R6" s="51">
        <v>0</v>
      </c>
      <c r="S6" s="51">
        <v>0</v>
      </c>
      <c r="T6" s="51">
        <v>8043.2432098004083</v>
      </c>
      <c r="U6" s="51">
        <v>0</v>
      </c>
      <c r="V6" s="51">
        <v>0</v>
      </c>
      <c r="W6" s="51">
        <v>381.23911809010696</v>
      </c>
      <c r="X6" s="51">
        <v>0</v>
      </c>
      <c r="Y6" s="51">
        <v>0</v>
      </c>
      <c r="Z6" s="51">
        <v>2199.5492827053645</v>
      </c>
      <c r="AA6" s="51">
        <v>0</v>
      </c>
      <c r="AB6" s="51">
        <v>0</v>
      </c>
      <c r="AC6" s="51">
        <v>3607.0346825998827</v>
      </c>
      <c r="AD6" s="51">
        <v>49.146048733723461</v>
      </c>
      <c r="AE6" s="51">
        <v>4578.2321681337698</v>
      </c>
      <c r="AF6" s="51">
        <v>478.83189456776233</v>
      </c>
      <c r="AG6" s="51">
        <v>0</v>
      </c>
      <c r="AH6" s="51">
        <v>0.11598945736824477</v>
      </c>
      <c r="AI6" s="51">
        <v>2529.0598050607955</v>
      </c>
      <c r="AJ6" s="51">
        <v>13.347905055629578</v>
      </c>
      <c r="AK6" s="51">
        <v>0</v>
      </c>
      <c r="AL6" s="52">
        <f t="shared" si="0"/>
        <v>256882.18169177871</v>
      </c>
      <c r="AM6" s="51">
        <v>104658.64000000001</v>
      </c>
      <c r="AN6" s="51">
        <v>0</v>
      </c>
      <c r="AO6" s="51">
        <v>0</v>
      </c>
      <c r="AP6" s="51">
        <v>0</v>
      </c>
      <c r="AQ6" s="51">
        <v>1563541.6294</v>
      </c>
      <c r="AR6" s="53">
        <f t="shared" si="1"/>
        <v>1668200.2694000001</v>
      </c>
      <c r="AS6" s="54">
        <f t="shared" si="2"/>
        <v>1925082.4510917789</v>
      </c>
      <c r="AT6" s="55">
        <v>0</v>
      </c>
      <c r="AU6" s="55">
        <v>0</v>
      </c>
      <c r="AV6" s="56">
        <v>1925082.4510982502</v>
      </c>
      <c r="AW6" s="57">
        <f t="shared" si="3"/>
        <v>1925082.4510982502</v>
      </c>
    </row>
    <row r="7" spans="1:49" s="55" customFormat="1" x14ac:dyDescent="0.3">
      <c r="A7" s="58">
        <v>6</v>
      </c>
      <c r="B7" s="59" t="s">
        <v>18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  <c r="H7" s="51">
        <v>29917.844752336037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f>190165.687433795-4690.83</f>
        <v>185474.85743379503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1">
        <v>0</v>
      </c>
      <c r="AL7" s="52">
        <f t="shared" si="0"/>
        <v>215392.70218613106</v>
      </c>
      <c r="AM7" s="51">
        <v>0</v>
      </c>
      <c r="AN7" s="51">
        <v>0</v>
      </c>
      <c r="AO7" s="51">
        <v>0</v>
      </c>
      <c r="AP7" s="51">
        <v>0.24640000000000001</v>
      </c>
      <c r="AQ7" s="51">
        <v>0</v>
      </c>
      <c r="AR7" s="53">
        <f t="shared" si="1"/>
        <v>0.24640000000000001</v>
      </c>
      <c r="AS7" s="54">
        <f t="shared" si="2"/>
        <v>215392.94858613107</v>
      </c>
      <c r="AT7" s="55">
        <v>0</v>
      </c>
      <c r="AU7" s="55">
        <v>0</v>
      </c>
      <c r="AV7" s="56">
        <v>215392.94859095919</v>
      </c>
      <c r="AW7" s="57">
        <f t="shared" si="3"/>
        <v>215392.94859095919</v>
      </c>
    </row>
    <row r="8" spans="1:49" s="55" customFormat="1" x14ac:dyDescent="0.3">
      <c r="A8" s="58">
        <v>7</v>
      </c>
      <c r="B8" s="59" t="s">
        <v>19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1716.5533015586736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1935.4803229841673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2.0901166321910467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1">
        <v>0</v>
      </c>
      <c r="AL8" s="52">
        <f t="shared" si="0"/>
        <v>3654.1237411750317</v>
      </c>
      <c r="AM8" s="51">
        <v>8369.2800000000007</v>
      </c>
      <c r="AN8" s="51">
        <v>0</v>
      </c>
      <c r="AO8" s="51">
        <v>0</v>
      </c>
      <c r="AP8" s="51">
        <v>-0.62</v>
      </c>
      <c r="AQ8" s="51">
        <v>0</v>
      </c>
      <c r="AR8" s="53">
        <f t="shared" si="1"/>
        <v>8368.66</v>
      </c>
      <c r="AS8" s="54">
        <f t="shared" si="2"/>
        <v>12022.783741175032</v>
      </c>
      <c r="AT8" s="55">
        <v>0</v>
      </c>
      <c r="AU8" s="55">
        <v>0</v>
      </c>
      <c r="AV8" s="56">
        <v>12022.782145241317</v>
      </c>
      <c r="AW8" s="57">
        <f t="shared" si="3"/>
        <v>12022.782145241317</v>
      </c>
    </row>
    <row r="9" spans="1:49" s="55" customFormat="1" x14ac:dyDescent="0.3">
      <c r="A9" s="58">
        <v>8</v>
      </c>
      <c r="B9" s="59" t="s">
        <v>20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60246.069899200433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263958.14169635146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C9" s="51">
        <v>734.13270835203434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5411.0294698965627</v>
      </c>
      <c r="AJ9" s="51">
        <v>0</v>
      </c>
      <c r="AK9" s="51">
        <v>0</v>
      </c>
      <c r="AL9" s="52">
        <f t="shared" si="0"/>
        <v>330349.37377380056</v>
      </c>
      <c r="AM9" s="51">
        <v>0</v>
      </c>
      <c r="AN9" s="51">
        <v>0</v>
      </c>
      <c r="AO9" s="51">
        <v>0</v>
      </c>
      <c r="AP9" s="51">
        <v>0</v>
      </c>
      <c r="AQ9" s="51">
        <v>0</v>
      </c>
      <c r="AR9" s="53">
        <f t="shared" si="1"/>
        <v>0</v>
      </c>
      <c r="AS9" s="54">
        <f t="shared" si="2"/>
        <v>330349.37377380056</v>
      </c>
      <c r="AT9" s="55">
        <v>0</v>
      </c>
      <c r="AU9" s="55">
        <v>0</v>
      </c>
      <c r="AV9" s="56">
        <v>330349.37402266206</v>
      </c>
      <c r="AW9" s="57">
        <f t="shared" si="3"/>
        <v>330349.37402266206</v>
      </c>
    </row>
    <row r="10" spans="1:49" s="55" customFormat="1" x14ac:dyDescent="0.3">
      <c r="A10" s="58">
        <v>9</v>
      </c>
      <c r="B10" s="59" t="s">
        <v>21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14383.275916305676</v>
      </c>
      <c r="L10" s="51">
        <v>2.1424415910278995E-3</v>
      </c>
      <c r="M10" s="51">
        <v>0</v>
      </c>
      <c r="N10" s="51">
        <v>0</v>
      </c>
      <c r="O10" s="51">
        <v>0</v>
      </c>
      <c r="P10" s="51">
        <v>0</v>
      </c>
      <c r="Q10" s="51">
        <v>0</v>
      </c>
      <c r="R10" s="51">
        <v>0</v>
      </c>
      <c r="S10" s="51">
        <v>0</v>
      </c>
      <c r="T10" s="51">
        <v>107.5891973748559</v>
      </c>
      <c r="U10" s="51">
        <v>0</v>
      </c>
      <c r="V10" s="51">
        <v>0.86512949926511262</v>
      </c>
      <c r="W10" s="51">
        <v>279.57535326607848</v>
      </c>
      <c r="X10" s="51">
        <v>0</v>
      </c>
      <c r="Y10" s="51">
        <v>0</v>
      </c>
      <c r="Z10" s="51">
        <v>749.22148940938075</v>
      </c>
      <c r="AA10" s="51">
        <v>0</v>
      </c>
      <c r="AB10" s="51">
        <v>0</v>
      </c>
      <c r="AC10" s="51">
        <v>644.26265087093486</v>
      </c>
      <c r="AD10" s="51">
        <v>0.30962711127212161</v>
      </c>
      <c r="AE10" s="51">
        <v>106.024970295003</v>
      </c>
      <c r="AF10" s="51">
        <v>81.853715337946582</v>
      </c>
      <c r="AG10" s="51">
        <v>0</v>
      </c>
      <c r="AH10" s="51">
        <v>4.1347086116259851E-3</v>
      </c>
      <c r="AI10" s="51">
        <v>0</v>
      </c>
      <c r="AJ10" s="51">
        <v>0</v>
      </c>
      <c r="AK10" s="51">
        <v>0</v>
      </c>
      <c r="AL10" s="52">
        <f t="shared" si="0"/>
        <v>16352.984326620615</v>
      </c>
      <c r="AM10" s="51">
        <v>0</v>
      </c>
      <c r="AN10" s="51">
        <v>0</v>
      </c>
      <c r="AO10" s="51">
        <v>102694.64842000009</v>
      </c>
      <c r="AP10" s="51">
        <v>0</v>
      </c>
      <c r="AQ10" s="51">
        <v>0</v>
      </c>
      <c r="AR10" s="53">
        <f t="shared" si="1"/>
        <v>102694.64842000009</v>
      </c>
      <c r="AS10" s="54">
        <f t="shared" si="2"/>
        <v>119047.6327466207</v>
      </c>
      <c r="AT10" s="55">
        <v>0</v>
      </c>
      <c r="AU10" s="55">
        <v>0</v>
      </c>
      <c r="AV10" s="56">
        <v>119047.63393027069</v>
      </c>
      <c r="AW10" s="57">
        <f t="shared" si="3"/>
        <v>119047.63393027069</v>
      </c>
    </row>
    <row r="11" spans="1:49" s="55" customFormat="1" x14ac:dyDescent="0.3">
      <c r="A11" s="58">
        <v>10</v>
      </c>
      <c r="B11" s="59" t="s">
        <v>22</v>
      </c>
      <c r="C11" s="51">
        <v>69.069976425795303</v>
      </c>
      <c r="D11" s="51">
        <v>0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73887.498805200332</v>
      </c>
      <c r="M11" s="51">
        <v>171.83318308652997</v>
      </c>
      <c r="N11" s="51">
        <v>0.13447993570710687</v>
      </c>
      <c r="O11" s="51">
        <v>0</v>
      </c>
      <c r="P11" s="51">
        <v>0.53552951677969962</v>
      </c>
      <c r="Q11" s="51">
        <v>0</v>
      </c>
      <c r="R11" s="51">
        <v>0</v>
      </c>
      <c r="S11" s="51">
        <v>0</v>
      </c>
      <c r="T11" s="51">
        <v>630.27792365325308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165.71495648472583</v>
      </c>
      <c r="AA11" s="51">
        <v>0</v>
      </c>
      <c r="AB11" s="51">
        <v>0</v>
      </c>
      <c r="AC11" s="51">
        <v>12413.365217028626</v>
      </c>
      <c r="AD11" s="51">
        <v>0</v>
      </c>
      <c r="AE11" s="51">
        <v>11261.218654602575</v>
      </c>
      <c r="AF11" s="51">
        <v>599.49422762466236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2">
        <f t="shared" si="0"/>
        <v>99199.142953558985</v>
      </c>
      <c r="AM11" s="51">
        <v>609327.55719999969</v>
      </c>
      <c r="AN11" s="51">
        <v>0</v>
      </c>
      <c r="AO11" s="51">
        <v>4630.656100000002</v>
      </c>
      <c r="AP11" s="51">
        <v>0</v>
      </c>
      <c r="AQ11" s="51">
        <v>0</v>
      </c>
      <c r="AR11" s="53">
        <f t="shared" si="1"/>
        <v>613958.21329999971</v>
      </c>
      <c r="AS11" s="54">
        <f t="shared" si="2"/>
        <v>713157.35625355865</v>
      </c>
      <c r="AT11" s="55">
        <v>0</v>
      </c>
      <c r="AU11" s="55">
        <v>0</v>
      </c>
      <c r="AV11" s="56">
        <v>713157.36469791364</v>
      </c>
      <c r="AW11" s="57">
        <f t="shared" si="3"/>
        <v>713157.36469791364</v>
      </c>
    </row>
    <row r="12" spans="1:49" s="55" customFormat="1" x14ac:dyDescent="0.3">
      <c r="A12" s="58">
        <v>11</v>
      </c>
      <c r="B12" s="59" t="s">
        <v>23</v>
      </c>
      <c r="C12" s="51">
        <v>27.627990570318122</v>
      </c>
      <c r="D12" s="51">
        <v>0.2700767818214555</v>
      </c>
      <c r="E12" s="51">
        <v>7.4883200000000008</v>
      </c>
      <c r="F12" s="51">
        <v>6.1969878028111953E-3</v>
      </c>
      <c r="G12" s="51">
        <v>0</v>
      </c>
      <c r="H12" s="51">
        <v>92.162967969276494</v>
      </c>
      <c r="I12" s="51">
        <v>0</v>
      </c>
      <c r="J12" s="51">
        <v>0</v>
      </c>
      <c r="K12" s="51">
        <v>0</v>
      </c>
      <c r="L12" s="51">
        <v>0</v>
      </c>
      <c r="M12" s="51">
        <v>184840.63665831255</v>
      </c>
      <c r="N12" s="51">
        <v>426.88546582767594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0.3610536748698987</v>
      </c>
      <c r="U12" s="51">
        <v>0</v>
      </c>
      <c r="V12" s="51">
        <v>0</v>
      </c>
      <c r="W12" s="51">
        <v>0</v>
      </c>
      <c r="X12" s="51">
        <v>223086.09377878602</v>
      </c>
      <c r="Y12" s="51">
        <v>0</v>
      </c>
      <c r="Z12" s="51">
        <v>0</v>
      </c>
      <c r="AA12" s="51">
        <v>0</v>
      </c>
      <c r="AB12" s="51">
        <v>32289.973858108217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1">
        <v>0</v>
      </c>
      <c r="AL12" s="52">
        <f t="shared" si="0"/>
        <v>440771.5063670185</v>
      </c>
      <c r="AM12" s="51">
        <v>0</v>
      </c>
      <c r="AN12" s="51">
        <v>0</v>
      </c>
      <c r="AO12" s="51">
        <v>0</v>
      </c>
      <c r="AP12" s="51">
        <v>0</v>
      </c>
      <c r="AQ12" s="51">
        <v>1073289.6599999999</v>
      </c>
      <c r="AR12" s="53">
        <f t="shared" si="1"/>
        <v>1073289.6599999999</v>
      </c>
      <c r="AS12" s="54">
        <f t="shared" si="2"/>
        <v>1514061.1663670184</v>
      </c>
      <c r="AT12" s="55">
        <v>0</v>
      </c>
      <c r="AU12" s="55">
        <v>0</v>
      </c>
      <c r="AV12" s="56">
        <v>1514061.1678143053</v>
      </c>
      <c r="AW12" s="57">
        <f t="shared" si="3"/>
        <v>1514061.1678143053</v>
      </c>
    </row>
    <row r="13" spans="1:49" s="55" customFormat="1" x14ac:dyDescent="0.3">
      <c r="A13" s="58">
        <v>12</v>
      </c>
      <c r="B13" s="59" t="s">
        <v>24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23623.661932133677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25633.302185704186</v>
      </c>
      <c r="Y13" s="51">
        <v>0</v>
      </c>
      <c r="Z13" s="51">
        <v>8294.1096155171927</v>
      </c>
      <c r="AA13" s="51">
        <v>0</v>
      </c>
      <c r="AB13" s="51">
        <v>0</v>
      </c>
      <c r="AC13" s="51">
        <v>0</v>
      </c>
      <c r="AD13" s="51">
        <v>0</v>
      </c>
      <c r="AE13" s="51">
        <v>302.48949984843063</v>
      </c>
      <c r="AF13" s="51"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2">
        <f t="shared" si="0"/>
        <v>57853.563233203487</v>
      </c>
      <c r="AM13" s="51">
        <v>4891.5720000000001</v>
      </c>
      <c r="AN13" s="51">
        <v>0</v>
      </c>
      <c r="AO13" s="51">
        <v>0</v>
      </c>
      <c r="AP13" s="51">
        <v>0</v>
      </c>
      <c r="AQ13" s="51">
        <v>188685.56</v>
      </c>
      <c r="AR13" s="53">
        <f t="shared" si="1"/>
        <v>193577.13199999998</v>
      </c>
      <c r="AS13" s="54">
        <f t="shared" si="2"/>
        <v>251430.69523320347</v>
      </c>
      <c r="AT13" s="55">
        <v>0</v>
      </c>
      <c r="AU13" s="55">
        <v>0</v>
      </c>
      <c r="AV13" s="56">
        <v>251430.70013509435</v>
      </c>
      <c r="AW13" s="57">
        <f t="shared" si="3"/>
        <v>251430.70013509435</v>
      </c>
    </row>
    <row r="14" spans="1:49" s="55" customFormat="1" x14ac:dyDescent="0.3">
      <c r="A14" s="58">
        <v>13</v>
      </c>
      <c r="B14" s="59" t="s">
        <v>25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80672.43980509961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  <c r="V14" s="51">
        <v>0</v>
      </c>
      <c r="W14" s="51">
        <v>0</v>
      </c>
      <c r="X14" s="51">
        <v>0</v>
      </c>
      <c r="Y14" s="51">
        <v>0</v>
      </c>
      <c r="Z14" s="51">
        <v>4642.9698997908872</v>
      </c>
      <c r="AA14" s="51">
        <v>0</v>
      </c>
      <c r="AB14" s="51">
        <v>0</v>
      </c>
      <c r="AC14" s="51">
        <v>0</v>
      </c>
      <c r="AD14" s="51">
        <v>0</v>
      </c>
      <c r="AE14" s="51">
        <v>49763.415053189892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1">
        <v>0</v>
      </c>
      <c r="AL14" s="52">
        <f t="shared" si="0"/>
        <v>135078.82475808039</v>
      </c>
      <c r="AM14" s="51">
        <v>2378515.2383999997</v>
      </c>
      <c r="AN14" s="51">
        <v>0</v>
      </c>
      <c r="AO14" s="51">
        <v>0</v>
      </c>
      <c r="AP14" s="51">
        <v>0</v>
      </c>
      <c r="AQ14" s="51">
        <v>860355.97</v>
      </c>
      <c r="AR14" s="53">
        <f t="shared" si="1"/>
        <v>3238871.2083999999</v>
      </c>
      <c r="AS14" s="54">
        <f t="shared" si="2"/>
        <v>3373950.0331580802</v>
      </c>
      <c r="AT14" s="55">
        <v>0</v>
      </c>
      <c r="AU14" s="55">
        <v>0</v>
      </c>
      <c r="AV14" s="56">
        <v>3373950.0344526693</v>
      </c>
      <c r="AW14" s="57">
        <f t="shared" si="3"/>
        <v>3373950.0344526693</v>
      </c>
    </row>
    <row r="15" spans="1:49" s="55" customFormat="1" x14ac:dyDescent="0.3">
      <c r="A15" s="58">
        <v>14</v>
      </c>
      <c r="B15" s="59" t="s">
        <v>26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154161.19720264259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51">
        <v>0</v>
      </c>
      <c r="X15" s="51">
        <v>0</v>
      </c>
      <c r="Y15" s="51">
        <v>0</v>
      </c>
      <c r="Z15" s="51">
        <v>248.83131181997265</v>
      </c>
      <c r="AA15" s="51">
        <v>0</v>
      </c>
      <c r="AB15" s="51">
        <v>0</v>
      </c>
      <c r="AC15" s="51">
        <v>0</v>
      </c>
      <c r="AD15" s="51">
        <v>14.389733420008548</v>
      </c>
      <c r="AE15" s="51">
        <v>11738.149525368328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1">
        <v>0</v>
      </c>
      <c r="AL15" s="52">
        <f t="shared" si="0"/>
        <v>166162.56777325089</v>
      </c>
      <c r="AM15" s="51">
        <v>277182.57200000016</v>
      </c>
      <c r="AN15" s="51">
        <v>0</v>
      </c>
      <c r="AO15" s="51">
        <v>0</v>
      </c>
      <c r="AP15" s="51">
        <v>0</v>
      </c>
      <c r="AQ15" s="51">
        <v>187852.41</v>
      </c>
      <c r="AR15" s="53">
        <f t="shared" si="1"/>
        <v>465034.98200000019</v>
      </c>
      <c r="AS15" s="54">
        <f t="shared" si="2"/>
        <v>631197.54977325106</v>
      </c>
      <c r="AT15" s="55">
        <v>0</v>
      </c>
      <c r="AU15" s="55">
        <v>0</v>
      </c>
      <c r="AV15" s="56">
        <v>631197.55303585017</v>
      </c>
      <c r="AW15" s="57">
        <f t="shared" si="3"/>
        <v>631197.55303585017</v>
      </c>
    </row>
    <row r="16" spans="1:49" x14ac:dyDescent="0.3">
      <c r="A16" s="15">
        <v>15</v>
      </c>
      <c r="B16" s="16" t="s">
        <v>27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300527.19403614063</v>
      </c>
      <c r="R16" s="9">
        <v>0</v>
      </c>
      <c r="S16" s="9">
        <v>2.2437998922798626E-2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104624.91914785397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10">
        <f t="shared" si="0"/>
        <v>405152.13562199351</v>
      </c>
      <c r="AM16" s="9">
        <v>0</v>
      </c>
      <c r="AN16" s="9">
        <v>0</v>
      </c>
      <c r="AO16" s="9">
        <v>0</v>
      </c>
      <c r="AP16" s="9">
        <v>0</v>
      </c>
      <c r="AQ16" s="9">
        <v>1250221.7646000001</v>
      </c>
      <c r="AR16" s="11">
        <f t="shared" si="1"/>
        <v>1250221.7646000001</v>
      </c>
      <c r="AS16" s="12">
        <f t="shared" si="2"/>
        <v>1655373.9002219937</v>
      </c>
      <c r="AT16" s="1">
        <v>0</v>
      </c>
      <c r="AU16" s="1">
        <v>0</v>
      </c>
      <c r="AV16" s="13">
        <v>1655373.9010970108</v>
      </c>
      <c r="AW16" s="14">
        <f t="shared" si="3"/>
        <v>1655373.9010970108</v>
      </c>
    </row>
    <row r="17" spans="1:49" x14ac:dyDescent="0.3">
      <c r="A17" s="15">
        <v>16</v>
      </c>
      <c r="B17" s="16" t="s">
        <v>28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584721.99038243387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6327393.5448686713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10">
        <f t="shared" si="0"/>
        <v>6912115.5352511052</v>
      </c>
      <c r="AM17" s="9">
        <v>0</v>
      </c>
      <c r="AN17" s="9">
        <v>0</v>
      </c>
      <c r="AO17" s="9">
        <v>0</v>
      </c>
      <c r="AP17" s="9">
        <v>0</v>
      </c>
      <c r="AQ17" s="9">
        <v>10218298.029999999</v>
      </c>
      <c r="AR17" s="11">
        <f t="shared" si="1"/>
        <v>10218298.029999999</v>
      </c>
      <c r="AS17" s="12">
        <f t="shared" si="2"/>
        <v>17130413.565251105</v>
      </c>
      <c r="AT17" s="1">
        <v>0</v>
      </c>
      <c r="AU17" s="1">
        <v>0</v>
      </c>
      <c r="AV17" s="13">
        <v>17130413.566434529</v>
      </c>
      <c r="AW17" s="14">
        <f t="shared" si="3"/>
        <v>17130413.566434529</v>
      </c>
    </row>
    <row r="18" spans="1:49" x14ac:dyDescent="0.3">
      <c r="A18" s="15">
        <v>17</v>
      </c>
      <c r="B18" s="16" t="s">
        <v>29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32524.623250222659</v>
      </c>
      <c r="T18" s="9">
        <v>25.336213706489332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1.1408499234005651E-2</v>
      </c>
      <c r="AA18" s="9">
        <v>0</v>
      </c>
      <c r="AB18" s="9">
        <v>641589.8564217696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10">
        <f t="shared" si="0"/>
        <v>674139.82729419798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1">
        <f t="shared" si="1"/>
        <v>0</v>
      </c>
      <c r="AS18" s="12">
        <f t="shared" si="2"/>
        <v>674139.82729419798</v>
      </c>
      <c r="AT18" s="1">
        <v>0</v>
      </c>
      <c r="AU18" s="1">
        <v>0</v>
      </c>
      <c r="AV18" s="13">
        <v>674139.82379758556</v>
      </c>
      <c r="AW18" s="14">
        <f t="shared" si="3"/>
        <v>674139.82379758556</v>
      </c>
    </row>
    <row r="19" spans="1:49" x14ac:dyDescent="0.3">
      <c r="A19" s="15">
        <v>18</v>
      </c>
      <c r="B19" s="16" t="s">
        <v>30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380.33303382725762</v>
      </c>
      <c r="P19" s="9">
        <v>0</v>
      </c>
      <c r="Q19" s="9">
        <v>0</v>
      </c>
      <c r="R19" s="9">
        <v>0</v>
      </c>
      <c r="S19" s="9">
        <v>222.06514384768982</v>
      </c>
      <c r="T19" s="9">
        <v>232252.00475529113</v>
      </c>
      <c r="U19" s="9">
        <v>479.36906744560002</v>
      </c>
      <c r="V19" s="9">
        <v>0</v>
      </c>
      <c r="W19" s="9">
        <v>0</v>
      </c>
      <c r="X19" s="9">
        <v>0</v>
      </c>
      <c r="Y19" s="9">
        <v>0</v>
      </c>
      <c r="Z19" s="9">
        <v>833.90915210122103</v>
      </c>
      <c r="AA19" s="9">
        <v>0</v>
      </c>
      <c r="AB19" s="9">
        <v>0</v>
      </c>
      <c r="AC19" s="9">
        <v>0</v>
      </c>
      <c r="AD19" s="9">
        <v>0</v>
      </c>
      <c r="AE19" s="9">
        <v>13343.837875463181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10">
        <f t="shared" si="0"/>
        <v>247511.51902797609</v>
      </c>
      <c r="AM19" s="9">
        <v>2164840.9677200001</v>
      </c>
      <c r="AN19" s="9">
        <v>0</v>
      </c>
      <c r="AO19" s="9">
        <v>0</v>
      </c>
      <c r="AP19" s="9">
        <v>0</v>
      </c>
      <c r="AQ19" s="9">
        <v>0</v>
      </c>
      <c r="AR19" s="11">
        <f t="shared" si="1"/>
        <v>2164840.9677200001</v>
      </c>
      <c r="AS19" s="12">
        <f t="shared" si="2"/>
        <v>2412352.4867479764</v>
      </c>
      <c r="AT19" s="1">
        <v>0</v>
      </c>
      <c r="AU19" s="1">
        <v>0</v>
      </c>
      <c r="AV19" s="13">
        <v>2412352.4875830011</v>
      </c>
      <c r="AW19" s="14">
        <f t="shared" si="3"/>
        <v>2412352.4875830011</v>
      </c>
    </row>
    <row r="20" spans="1:49" x14ac:dyDescent="0.3">
      <c r="A20" s="15">
        <v>19</v>
      </c>
      <c r="B20" s="16" t="s">
        <v>31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81882.228833051558</v>
      </c>
      <c r="V20" s="9">
        <v>0</v>
      </c>
      <c r="W20" s="9">
        <v>0</v>
      </c>
      <c r="X20" s="9">
        <v>0</v>
      </c>
      <c r="Y20" s="9">
        <v>0</v>
      </c>
      <c r="Z20" s="9">
        <v>56.246071842604351</v>
      </c>
      <c r="AA20" s="9">
        <v>0</v>
      </c>
      <c r="AB20" s="9">
        <v>0</v>
      </c>
      <c r="AC20" s="9">
        <v>0</v>
      </c>
      <c r="AD20" s="9">
        <v>0</v>
      </c>
      <c r="AE20" s="9">
        <v>11.120937494427597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10">
        <f t="shared" si="0"/>
        <v>81949.59584238859</v>
      </c>
      <c r="AM20" s="9">
        <v>79453.105200000005</v>
      </c>
      <c r="AN20" s="9">
        <v>0</v>
      </c>
      <c r="AO20" s="9">
        <v>0</v>
      </c>
      <c r="AP20" s="9">
        <v>0</v>
      </c>
      <c r="AQ20" s="9">
        <v>659282.96680000005</v>
      </c>
      <c r="AR20" s="11">
        <f t="shared" si="1"/>
        <v>738736.07200000004</v>
      </c>
      <c r="AS20" s="12">
        <f t="shared" si="2"/>
        <v>820685.66784238862</v>
      </c>
      <c r="AT20" s="1">
        <v>0</v>
      </c>
      <c r="AU20" s="1">
        <v>0</v>
      </c>
      <c r="AV20" s="13">
        <v>820685.66783961398</v>
      </c>
      <c r="AW20" s="14">
        <f t="shared" si="3"/>
        <v>820685.66783961398</v>
      </c>
    </row>
    <row r="21" spans="1:49" x14ac:dyDescent="0.3">
      <c r="A21" s="15">
        <v>20</v>
      </c>
      <c r="B21" s="16" t="s">
        <v>32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74.280995433924872</v>
      </c>
      <c r="T21" s="9">
        <v>10.753120316777418</v>
      </c>
      <c r="U21" s="9">
        <v>0</v>
      </c>
      <c r="V21" s="9">
        <v>3415.2320182931217</v>
      </c>
      <c r="W21" s="9">
        <v>0</v>
      </c>
      <c r="X21" s="9">
        <v>0</v>
      </c>
      <c r="Y21" s="9">
        <v>0</v>
      </c>
      <c r="Z21" s="9">
        <v>1.2413712742299436E-2</v>
      </c>
      <c r="AA21" s="9">
        <v>0</v>
      </c>
      <c r="AB21" s="9">
        <v>0</v>
      </c>
      <c r="AC21" s="9">
        <v>0</v>
      </c>
      <c r="AD21" s="9">
        <v>47.630643315975057</v>
      </c>
      <c r="AE21" s="9">
        <v>669.74241744989638</v>
      </c>
      <c r="AF21" s="9">
        <v>25742.651770144192</v>
      </c>
      <c r="AG21" s="9">
        <v>0</v>
      </c>
      <c r="AH21" s="9">
        <v>0</v>
      </c>
      <c r="AI21" s="9">
        <v>0</v>
      </c>
      <c r="AJ21" s="9">
        <v>2089.1795597786258</v>
      </c>
      <c r="AK21" s="9">
        <v>0</v>
      </c>
      <c r="AL21" s="10">
        <f t="shared" si="0"/>
        <v>32049.482938445253</v>
      </c>
      <c r="AM21" s="9">
        <v>2138.340400000011</v>
      </c>
      <c r="AN21" s="9">
        <v>0</v>
      </c>
      <c r="AO21" s="9">
        <v>0</v>
      </c>
      <c r="AP21" s="9">
        <v>0</v>
      </c>
      <c r="AQ21" s="9">
        <v>0</v>
      </c>
      <c r="AR21" s="11">
        <f t="shared" si="1"/>
        <v>2138.340400000011</v>
      </c>
      <c r="AS21" s="12">
        <f t="shared" si="2"/>
        <v>34187.823338445261</v>
      </c>
      <c r="AT21" s="1">
        <v>0</v>
      </c>
      <c r="AU21" s="1">
        <v>0</v>
      </c>
      <c r="AV21" s="13">
        <v>34187.818895199438</v>
      </c>
      <c r="AW21" s="14">
        <f t="shared" si="3"/>
        <v>34187.818895199438</v>
      </c>
    </row>
    <row r="22" spans="1:49" x14ac:dyDescent="0.3">
      <c r="A22" s="15">
        <v>21</v>
      </c>
      <c r="B22" s="16" t="s">
        <v>33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114229.40615627846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1302.2617805974714</v>
      </c>
      <c r="AF22" s="9">
        <v>0</v>
      </c>
      <c r="AG22" s="9">
        <v>0</v>
      </c>
      <c r="AH22" s="9">
        <v>0</v>
      </c>
      <c r="AI22" s="9">
        <v>144.51770314633117</v>
      </c>
      <c r="AJ22" s="9">
        <v>0</v>
      </c>
      <c r="AK22" s="9">
        <v>0</v>
      </c>
      <c r="AL22" s="10">
        <f t="shared" si="0"/>
        <v>115676.18564002226</v>
      </c>
      <c r="AM22" s="9">
        <v>7453.8240000000005</v>
      </c>
      <c r="AN22" s="9">
        <v>0</v>
      </c>
      <c r="AO22" s="9">
        <v>0</v>
      </c>
      <c r="AP22" s="9">
        <v>0</v>
      </c>
      <c r="AQ22" s="9">
        <v>1071550.3699999999</v>
      </c>
      <c r="AR22" s="11">
        <f t="shared" si="1"/>
        <v>1079004.1939999999</v>
      </c>
      <c r="AS22" s="12">
        <f t="shared" si="2"/>
        <v>1194680.3796400221</v>
      </c>
      <c r="AT22" s="1">
        <v>0</v>
      </c>
      <c r="AU22" s="1">
        <v>0</v>
      </c>
      <c r="AV22" s="13">
        <v>1194680.3802706976</v>
      </c>
      <c r="AW22" s="14">
        <f t="shared" si="3"/>
        <v>1194680.3802706976</v>
      </c>
    </row>
    <row r="23" spans="1:49" x14ac:dyDescent="0.3">
      <c r="A23" s="15">
        <v>22</v>
      </c>
      <c r="B23" s="16" t="s">
        <v>34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4.8601104992882913</v>
      </c>
      <c r="M23" s="9">
        <v>1.0078677084883008</v>
      </c>
      <c r="N23" s="9">
        <v>7.887765459743761E-4</v>
      </c>
      <c r="O23" s="9">
        <v>456.39964059270915</v>
      </c>
      <c r="P23" s="9">
        <v>1414.1999308620316</v>
      </c>
      <c r="Q23" s="9">
        <v>0</v>
      </c>
      <c r="R23" s="9">
        <v>0</v>
      </c>
      <c r="S23" s="9">
        <v>2250.5562111817208</v>
      </c>
      <c r="T23" s="9">
        <v>0.51877746821967441</v>
      </c>
      <c r="U23" s="9">
        <v>0</v>
      </c>
      <c r="V23" s="9">
        <v>4.4391795123540166E-6</v>
      </c>
      <c r="W23" s="9">
        <v>50.831882412014274</v>
      </c>
      <c r="X23" s="9">
        <v>39510.889392066121</v>
      </c>
      <c r="Y23" s="9">
        <v>0</v>
      </c>
      <c r="Z23" s="9">
        <v>0</v>
      </c>
      <c r="AA23" s="9">
        <v>0</v>
      </c>
      <c r="AB23" s="9">
        <v>0</v>
      </c>
      <c r="AC23" s="9">
        <v>1940.5168257898645</v>
      </c>
      <c r="AD23" s="9">
        <v>0.13790298401971804</v>
      </c>
      <c r="AE23" s="9">
        <v>3.0163856960106026</v>
      </c>
      <c r="AF23" s="9">
        <v>46.279474495618736</v>
      </c>
      <c r="AG23" s="9">
        <v>274.47905846140077</v>
      </c>
      <c r="AH23" s="9">
        <v>0</v>
      </c>
      <c r="AI23" s="9">
        <v>13553.180985441044</v>
      </c>
      <c r="AJ23" s="9">
        <v>377.84856311301525</v>
      </c>
      <c r="AK23" s="9">
        <v>0</v>
      </c>
      <c r="AL23" s="10">
        <f t="shared" si="0"/>
        <v>59884.723801987297</v>
      </c>
      <c r="AM23" s="9">
        <v>2329.3200000000002</v>
      </c>
      <c r="AN23" s="9">
        <v>0</v>
      </c>
      <c r="AO23" s="9">
        <v>0</v>
      </c>
      <c r="AP23" s="9">
        <v>0</v>
      </c>
      <c r="AQ23" s="9">
        <v>781179.14120000007</v>
      </c>
      <c r="AR23" s="11">
        <f t="shared" si="1"/>
        <v>783508.46120000002</v>
      </c>
      <c r="AS23" s="12">
        <f t="shared" si="2"/>
        <v>843393.18500198727</v>
      </c>
      <c r="AT23" s="1">
        <v>0</v>
      </c>
      <c r="AU23" s="1">
        <v>0</v>
      </c>
      <c r="AV23" s="13">
        <v>843393.18501394999</v>
      </c>
      <c r="AW23" s="14">
        <f t="shared" si="3"/>
        <v>843393.18501394999</v>
      </c>
    </row>
    <row r="24" spans="1:49" x14ac:dyDescent="0.3">
      <c r="A24" s="15">
        <v>23</v>
      </c>
      <c r="B24" s="16" t="s">
        <v>35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2.6849475905582416</v>
      </c>
      <c r="L24" s="9">
        <v>189.79235145839417</v>
      </c>
      <c r="M24" s="9">
        <v>15.361002821241772</v>
      </c>
      <c r="N24" s="9">
        <v>51.772755794578202</v>
      </c>
      <c r="O24" s="9">
        <v>878.56930814096518</v>
      </c>
      <c r="P24" s="9">
        <v>0</v>
      </c>
      <c r="Q24" s="9">
        <v>0</v>
      </c>
      <c r="R24" s="9">
        <v>0</v>
      </c>
      <c r="S24" s="9">
        <v>0</v>
      </c>
      <c r="T24" s="9">
        <v>868.32280468967485</v>
      </c>
      <c r="U24" s="9">
        <v>1859.3175226290734</v>
      </c>
      <c r="V24" s="9">
        <v>0</v>
      </c>
      <c r="W24" s="9">
        <v>826.01808919523182</v>
      </c>
      <c r="X24" s="9">
        <v>0</v>
      </c>
      <c r="Y24" s="9">
        <v>2711797.586021902</v>
      </c>
      <c r="Z24" s="9">
        <v>565.15074794895077</v>
      </c>
      <c r="AA24" s="9">
        <v>15408.230184726914</v>
      </c>
      <c r="AB24" s="9">
        <v>0</v>
      </c>
      <c r="AC24" s="9">
        <v>0</v>
      </c>
      <c r="AD24" s="9">
        <v>73.39873338062668</v>
      </c>
      <c r="AE24" s="9">
        <v>1285.0243274811089</v>
      </c>
      <c r="AF24" s="9">
        <v>511977.17997572914</v>
      </c>
      <c r="AG24" s="9">
        <v>389.24389294266956</v>
      </c>
      <c r="AH24" s="9">
        <v>0</v>
      </c>
      <c r="AI24" s="9">
        <v>0</v>
      </c>
      <c r="AJ24" s="9">
        <v>0</v>
      </c>
      <c r="AK24" s="9">
        <v>0</v>
      </c>
      <c r="AL24" s="10">
        <f t="shared" si="0"/>
        <v>3246187.6526664309</v>
      </c>
      <c r="AM24" s="9">
        <v>0</v>
      </c>
      <c r="AN24" s="9">
        <v>0</v>
      </c>
      <c r="AO24" s="9">
        <v>0</v>
      </c>
      <c r="AP24" s="9">
        <v>0</v>
      </c>
      <c r="AQ24" s="9">
        <v>26534970.995700002</v>
      </c>
      <c r="AR24" s="11">
        <f t="shared" si="1"/>
        <v>26534970.995700002</v>
      </c>
      <c r="AS24" s="12">
        <f t="shared" si="2"/>
        <v>29781158.648366433</v>
      </c>
      <c r="AT24" s="1">
        <v>0</v>
      </c>
      <c r="AU24" s="1">
        <v>0</v>
      </c>
      <c r="AV24" s="13">
        <v>29781158.64833989</v>
      </c>
      <c r="AW24" s="14">
        <f t="shared" si="3"/>
        <v>29781158.64833989</v>
      </c>
    </row>
    <row r="25" spans="1:49" x14ac:dyDescent="0.3">
      <c r="A25" s="15">
        <v>24</v>
      </c>
      <c r="B25" s="16" t="s">
        <v>36</v>
      </c>
      <c r="C25" s="9">
        <v>1130.6232913853396</v>
      </c>
      <c r="D25" s="9">
        <v>1.8880567268607029</v>
      </c>
      <c r="E25" s="9">
        <v>1.0531966631318874E-2</v>
      </c>
      <c r="F25" s="9">
        <v>8.5077326818622984E-2</v>
      </c>
      <c r="G25" s="9">
        <v>711.93544363476235</v>
      </c>
      <c r="H25" s="9">
        <v>0.77048931051498637</v>
      </c>
      <c r="I25" s="9">
        <v>10.1061274095124</v>
      </c>
      <c r="J25" s="9">
        <v>238.30198228579326</v>
      </c>
      <c r="K25" s="9">
        <v>22.958618099766106</v>
      </c>
      <c r="L25" s="9">
        <v>5671.894650912529</v>
      </c>
      <c r="M25" s="9">
        <v>2310.0893690234266</v>
      </c>
      <c r="N25" s="9">
        <v>1.8079201248777494</v>
      </c>
      <c r="O25" s="9">
        <v>11952.945086180374</v>
      </c>
      <c r="P25" s="9">
        <v>2911.9507219099742</v>
      </c>
      <c r="Q25" s="9">
        <v>1229.7881586349672</v>
      </c>
      <c r="R25" s="9">
        <v>2086.4381289150283</v>
      </c>
      <c r="S25" s="9">
        <v>3221.6680815033437</v>
      </c>
      <c r="T25" s="9">
        <v>166.35790965308192</v>
      </c>
      <c r="U25" s="9">
        <v>102.74481010954314</v>
      </c>
      <c r="V25" s="9">
        <v>0.67449759188269076</v>
      </c>
      <c r="W25" s="9">
        <v>198.81952238055919</v>
      </c>
      <c r="X25" s="9">
        <v>92.478214212724723</v>
      </c>
      <c r="Y25" s="9">
        <v>218.53459033660741</v>
      </c>
      <c r="Z25" s="9">
        <v>861.05723022884354</v>
      </c>
      <c r="AA25" s="9">
        <v>113.89000512327424</v>
      </c>
      <c r="AB25" s="9">
        <v>7628.9254875163415</v>
      </c>
      <c r="AC25" s="9">
        <v>13130.775222562834</v>
      </c>
      <c r="AD25" s="9">
        <v>94.866254202447323</v>
      </c>
      <c r="AE25" s="9">
        <v>865.53574057848675</v>
      </c>
      <c r="AF25" s="9">
        <v>144.06180001866775</v>
      </c>
      <c r="AG25" s="9">
        <v>2485.7458927514135</v>
      </c>
      <c r="AH25" s="9">
        <v>3904.2910606457854</v>
      </c>
      <c r="AI25" s="9">
        <v>17000.821683863891</v>
      </c>
      <c r="AJ25" s="9">
        <v>11811.158342873096</v>
      </c>
      <c r="AK25" s="9">
        <v>0</v>
      </c>
      <c r="AL25" s="10">
        <f t="shared" si="0"/>
        <v>90324.000000000015</v>
      </c>
      <c r="AM25" s="9">
        <v>137460.67199999996</v>
      </c>
      <c r="AN25" s="9">
        <v>0</v>
      </c>
      <c r="AO25" s="9">
        <v>0</v>
      </c>
      <c r="AP25" s="9">
        <v>0</v>
      </c>
      <c r="AQ25" s="9">
        <v>0</v>
      </c>
      <c r="AR25" s="11">
        <f t="shared" si="1"/>
        <v>137460.67199999996</v>
      </c>
      <c r="AS25" s="12">
        <f t="shared" si="2"/>
        <v>227784.67199999996</v>
      </c>
      <c r="AT25" s="1">
        <v>0</v>
      </c>
      <c r="AU25" s="1">
        <v>0</v>
      </c>
      <c r="AV25" s="13">
        <v>227784.66757405477</v>
      </c>
      <c r="AW25" s="14">
        <f t="shared" si="3"/>
        <v>227784.66757405477</v>
      </c>
    </row>
    <row r="26" spans="1:49" x14ac:dyDescent="0.3">
      <c r="A26" s="15">
        <v>25</v>
      </c>
      <c r="B26" s="16" t="s">
        <v>37</v>
      </c>
      <c r="C26" s="9">
        <v>21.787316181426757</v>
      </c>
      <c r="D26" s="9">
        <v>5.4864009833019107</v>
      </c>
      <c r="E26" s="9">
        <v>1.2683154486642218E-4</v>
      </c>
      <c r="F26" s="9">
        <v>1.2741824973503462E-2</v>
      </c>
      <c r="G26" s="9">
        <v>55.275917794994946</v>
      </c>
      <c r="H26" s="9">
        <v>58.036036102458375</v>
      </c>
      <c r="I26" s="9">
        <v>2.5992454954198969</v>
      </c>
      <c r="J26" s="9">
        <v>0.43297701964794955</v>
      </c>
      <c r="K26" s="9">
        <v>2.4303361148576426</v>
      </c>
      <c r="L26" s="9">
        <v>9.3441738915690575E-2</v>
      </c>
      <c r="M26" s="9">
        <v>9.690897337709039</v>
      </c>
      <c r="N26" s="9">
        <v>0.12259986518992873</v>
      </c>
      <c r="O26" s="9">
        <v>767.60233544246842</v>
      </c>
      <c r="P26" s="9">
        <v>8.8795728576512136</v>
      </c>
      <c r="Q26" s="9">
        <v>22.608736514528257</v>
      </c>
      <c r="R26" s="9">
        <v>2364.6218484612978</v>
      </c>
      <c r="S26" s="9">
        <v>14.009570445073228</v>
      </c>
      <c r="T26" s="9">
        <v>38.956312138675237</v>
      </c>
      <c r="U26" s="9">
        <v>1.1674406883635406</v>
      </c>
      <c r="V26" s="9">
        <v>0.87946361188598599</v>
      </c>
      <c r="W26" s="9">
        <v>52.111548930986224</v>
      </c>
      <c r="X26" s="9">
        <v>13.142292429959843</v>
      </c>
      <c r="Y26" s="9">
        <v>3844.8828892119968</v>
      </c>
      <c r="Z26" s="9">
        <v>27.993772421404067</v>
      </c>
      <c r="AA26" s="9">
        <v>324.70285865177271</v>
      </c>
      <c r="AB26" s="9">
        <v>172.02692511615467</v>
      </c>
      <c r="AC26" s="9">
        <v>54.060336849820317</v>
      </c>
      <c r="AD26" s="9">
        <v>2113.0032042377684</v>
      </c>
      <c r="AE26" s="9">
        <v>713.17023101373991</v>
      </c>
      <c r="AF26" s="9">
        <v>85.89259289790661</v>
      </c>
      <c r="AG26" s="9">
        <v>128.57082552007577</v>
      </c>
      <c r="AH26" s="9">
        <v>197.10128618725949</v>
      </c>
      <c r="AI26" s="9">
        <v>66460.440399331128</v>
      </c>
      <c r="AJ26" s="9">
        <v>2649.2075197496256</v>
      </c>
      <c r="AK26" s="9">
        <v>0</v>
      </c>
      <c r="AL26" s="10">
        <f t="shared" si="0"/>
        <v>80210.999999999985</v>
      </c>
      <c r="AM26" s="9">
        <v>65782.153200000015</v>
      </c>
      <c r="AN26" s="9">
        <v>0</v>
      </c>
      <c r="AO26" s="9">
        <v>0</v>
      </c>
      <c r="AP26" s="9">
        <v>0</v>
      </c>
      <c r="AQ26" s="9">
        <v>0</v>
      </c>
      <c r="AR26" s="11">
        <f t="shared" si="1"/>
        <v>65782.153200000015</v>
      </c>
      <c r="AS26" s="12">
        <f t="shared" si="2"/>
        <v>145993.1532</v>
      </c>
      <c r="AT26" s="1">
        <v>0</v>
      </c>
      <c r="AU26" s="1">
        <v>0</v>
      </c>
      <c r="AV26" s="13">
        <v>145993.14534516374</v>
      </c>
      <c r="AW26" s="14">
        <f t="shared" si="3"/>
        <v>145993.14534516374</v>
      </c>
    </row>
    <row r="27" spans="1:49" x14ac:dyDescent="0.3">
      <c r="A27" s="15">
        <v>26</v>
      </c>
      <c r="B27" s="16" t="s">
        <v>38</v>
      </c>
      <c r="C27" s="9">
        <v>292.16600028111412</v>
      </c>
      <c r="D27" s="9">
        <v>2.7007678182145551</v>
      </c>
      <c r="E27" s="9">
        <v>4.6802000000000001</v>
      </c>
      <c r="F27" s="9">
        <v>0.16060526722285681</v>
      </c>
      <c r="G27" s="9">
        <v>7637.432839031856</v>
      </c>
      <c r="H27" s="9">
        <v>234.34509869324117</v>
      </c>
      <c r="I27" s="9">
        <v>2.5151490582556861</v>
      </c>
      <c r="J27" s="9">
        <v>1411.8380260131141</v>
      </c>
      <c r="K27" s="9">
        <v>11.673685176340181</v>
      </c>
      <c r="L27" s="9">
        <v>0</v>
      </c>
      <c r="M27" s="9">
        <v>0</v>
      </c>
      <c r="N27" s="9">
        <v>0</v>
      </c>
      <c r="O27" s="9">
        <v>798.69937103724101</v>
      </c>
      <c r="P27" s="9">
        <v>134.04738681156698</v>
      </c>
      <c r="Q27" s="9">
        <v>524.52363170758133</v>
      </c>
      <c r="R27" s="9">
        <v>3915.9804181334393</v>
      </c>
      <c r="S27" s="9">
        <v>74.021714615896613</v>
      </c>
      <c r="T27" s="9">
        <v>270.50554663229747</v>
      </c>
      <c r="U27" s="9">
        <v>17.623862773735297</v>
      </c>
      <c r="V27" s="9">
        <v>0</v>
      </c>
      <c r="W27" s="9">
        <v>0</v>
      </c>
      <c r="X27" s="9">
        <v>0</v>
      </c>
      <c r="Y27" s="9">
        <v>3449.7218339954866</v>
      </c>
      <c r="Z27" s="9">
        <v>51.210652562710202</v>
      </c>
      <c r="AA27" s="9">
        <v>17.883972091026926</v>
      </c>
      <c r="AB27" s="9">
        <v>1089752.6319130815</v>
      </c>
      <c r="AC27" s="9">
        <v>0</v>
      </c>
      <c r="AD27" s="9">
        <v>70.823339226920481</v>
      </c>
      <c r="AE27" s="9">
        <v>1790.4709366028433</v>
      </c>
      <c r="AF27" s="9">
        <v>852.44541277840585</v>
      </c>
      <c r="AG27" s="9">
        <v>544.9414501197374</v>
      </c>
      <c r="AH27" s="9">
        <v>529.54363568786994</v>
      </c>
      <c r="AI27" s="9">
        <v>25531.460889185171</v>
      </c>
      <c r="AJ27" s="9">
        <v>1.6091364061716249</v>
      </c>
      <c r="AK27" s="9">
        <v>0</v>
      </c>
      <c r="AL27" s="10">
        <f t="shared" si="0"/>
        <v>1137925.6574747886</v>
      </c>
      <c r="AM27" s="9">
        <v>0</v>
      </c>
      <c r="AN27" s="9">
        <v>0</v>
      </c>
      <c r="AO27" s="9">
        <v>14950706.278209999</v>
      </c>
      <c r="AP27" s="9">
        <v>0</v>
      </c>
      <c r="AQ27" s="9">
        <v>0</v>
      </c>
      <c r="AR27" s="11">
        <f t="shared" si="1"/>
        <v>14950706.278209999</v>
      </c>
      <c r="AS27" s="12">
        <f t="shared" si="2"/>
        <v>16088631.935684787</v>
      </c>
      <c r="AT27" s="1">
        <v>0</v>
      </c>
      <c r="AU27" s="1">
        <v>0</v>
      </c>
      <c r="AV27" s="13">
        <v>16088631.940231469</v>
      </c>
      <c r="AW27" s="14">
        <f t="shared" si="3"/>
        <v>16088631.940231469</v>
      </c>
    </row>
    <row r="28" spans="1:49" x14ac:dyDescent="0.3">
      <c r="A28" s="15">
        <v>27</v>
      </c>
      <c r="B28" s="17" t="s">
        <v>6</v>
      </c>
      <c r="C28" s="9">
        <v>18048.6605673048</v>
      </c>
      <c r="D28" s="9">
        <v>454.12788564662293</v>
      </c>
      <c r="E28" s="9">
        <v>0.16659582749599505</v>
      </c>
      <c r="F28" s="9">
        <v>1.3015018687897915</v>
      </c>
      <c r="G28" s="9">
        <v>43892.249427066301</v>
      </c>
      <c r="H28" s="9">
        <v>6842.8729013609418</v>
      </c>
      <c r="I28" s="9">
        <v>376.96538915893643</v>
      </c>
      <c r="J28" s="9">
        <v>12906.170107326621</v>
      </c>
      <c r="K28" s="9">
        <v>3038.5461268719623</v>
      </c>
      <c r="L28" s="9">
        <v>39364.518350130988</v>
      </c>
      <c r="M28" s="9">
        <v>40237.355100748107</v>
      </c>
      <c r="N28" s="9">
        <v>5020.3293447104306</v>
      </c>
      <c r="O28" s="9">
        <v>107007.65537782655</v>
      </c>
      <c r="P28" s="9">
        <v>38649.148364858651</v>
      </c>
      <c r="Q28" s="9">
        <v>66327.140229596218</v>
      </c>
      <c r="R28" s="9">
        <v>451864.68229861534</v>
      </c>
      <c r="S28" s="9">
        <v>19989.673937128569</v>
      </c>
      <c r="T28" s="9">
        <v>216280.61675891132</v>
      </c>
      <c r="U28" s="9">
        <v>64650.59262191366</v>
      </c>
      <c r="V28" s="9">
        <v>2809.2697385978472</v>
      </c>
      <c r="W28" s="9">
        <v>88869.760065166774</v>
      </c>
      <c r="X28" s="9">
        <v>48096.437912405076</v>
      </c>
      <c r="Y28" s="9">
        <v>1606234.6578956565</v>
      </c>
      <c r="Z28" s="9">
        <v>7461.8311939608157</v>
      </c>
      <c r="AA28" s="9">
        <v>5143.636126120251</v>
      </c>
      <c r="AB28" s="9">
        <v>1130705.1655571384</v>
      </c>
      <c r="AC28" s="9">
        <v>469901.42881701037</v>
      </c>
      <c r="AD28" s="9">
        <v>11247.638484831332</v>
      </c>
      <c r="AE28" s="9">
        <v>29586.509353566078</v>
      </c>
      <c r="AF28" s="9">
        <v>141163.65070823132</v>
      </c>
      <c r="AG28" s="9">
        <v>59448.658417687409</v>
      </c>
      <c r="AH28" s="9">
        <v>143069.82423878738</v>
      </c>
      <c r="AI28" s="9">
        <v>567666.0656039142</v>
      </c>
      <c r="AJ28" s="9">
        <v>123298.69144954442</v>
      </c>
      <c r="AK28" s="9">
        <v>0</v>
      </c>
      <c r="AL28" s="10">
        <f t="shared" si="0"/>
        <v>5569655.9984494904</v>
      </c>
      <c r="AM28" s="9">
        <v>1080234</v>
      </c>
      <c r="AN28" s="9">
        <v>23010</v>
      </c>
      <c r="AO28" s="9">
        <v>432010</v>
      </c>
      <c r="AP28" s="9">
        <v>21221.06</v>
      </c>
      <c r="AQ28" s="9">
        <v>645091.99800000002</v>
      </c>
      <c r="AR28" s="11">
        <f t="shared" si="1"/>
        <v>2201567.0580000002</v>
      </c>
      <c r="AS28" s="12">
        <f t="shared" si="2"/>
        <v>7771223.0564494906</v>
      </c>
      <c r="AT28" s="1">
        <v>0</v>
      </c>
      <c r="AU28" s="1">
        <v>0</v>
      </c>
      <c r="AV28" s="13">
        <v>7771223.0564220492</v>
      </c>
      <c r="AW28" s="14">
        <f t="shared" si="3"/>
        <v>7771223.0564220492</v>
      </c>
    </row>
    <row r="29" spans="1:49" x14ac:dyDescent="0.3">
      <c r="A29" s="15">
        <v>28</v>
      </c>
      <c r="B29" s="16" t="s">
        <v>39</v>
      </c>
      <c r="C29" s="9">
        <v>37.478415043700004</v>
      </c>
      <c r="D29" s="9">
        <v>0.71238490181685699</v>
      </c>
      <c r="E29" s="9">
        <v>1.2625861604444646E-5</v>
      </c>
      <c r="F29" s="9">
        <v>1.945937161211921E-3</v>
      </c>
      <c r="G29" s="9">
        <v>1091.0537173197811</v>
      </c>
      <c r="H29" s="9">
        <v>280.57997847027787</v>
      </c>
      <c r="I29" s="9">
        <v>0.48440483239599291</v>
      </c>
      <c r="J29" s="9">
        <v>274.21155545796245</v>
      </c>
      <c r="K29" s="9">
        <v>8.0645256590263195</v>
      </c>
      <c r="L29" s="9">
        <v>19.37909889148926</v>
      </c>
      <c r="M29" s="9">
        <v>23.153090894728347</v>
      </c>
      <c r="N29" s="9">
        <v>7.1222626550651125</v>
      </c>
      <c r="O29" s="9">
        <v>57.326239731517916</v>
      </c>
      <c r="P29" s="9">
        <v>3.4053096634922357</v>
      </c>
      <c r="Q29" s="9">
        <v>700.16009482635684</v>
      </c>
      <c r="R29" s="9">
        <v>449.28213367679103</v>
      </c>
      <c r="S29" s="9">
        <v>0.58903156818386093</v>
      </c>
      <c r="T29" s="9">
        <v>12.292080413103609</v>
      </c>
      <c r="U29" s="9">
        <v>35.418425169677079</v>
      </c>
      <c r="V29" s="9">
        <v>9.9640390688927145E-4</v>
      </c>
      <c r="W29" s="9">
        <v>95.771350960240284</v>
      </c>
      <c r="X29" s="9">
        <v>0.77408292321467798</v>
      </c>
      <c r="Y29" s="9">
        <v>46696.400554987005</v>
      </c>
      <c r="Z29" s="9">
        <v>8.0453872330806231</v>
      </c>
      <c r="AA29" s="9">
        <v>10.017723790578827</v>
      </c>
      <c r="AB29" s="9">
        <v>11750.686127812931</v>
      </c>
      <c r="AC29" s="9">
        <v>8222.1089475038825</v>
      </c>
      <c r="AD29" s="9">
        <v>942.12894219498651</v>
      </c>
      <c r="AE29" s="9">
        <v>239.00091911484475</v>
      </c>
      <c r="AF29" s="9">
        <v>608.05772312634701</v>
      </c>
      <c r="AG29" s="9">
        <v>939.98488764864294</v>
      </c>
      <c r="AH29" s="9">
        <v>1281.5810748784927</v>
      </c>
      <c r="AI29" s="9">
        <v>15459.62168873822</v>
      </c>
      <c r="AJ29" s="9">
        <v>66.104884945244436</v>
      </c>
      <c r="AK29" s="9">
        <v>0</v>
      </c>
      <c r="AL29" s="10">
        <f t="shared" si="0"/>
        <v>89321</v>
      </c>
      <c r="AM29" s="9">
        <v>89798.622000000003</v>
      </c>
      <c r="AN29" s="9">
        <v>0</v>
      </c>
      <c r="AO29" s="9">
        <v>0</v>
      </c>
      <c r="AP29" s="9">
        <v>0</v>
      </c>
      <c r="AQ29" s="9">
        <v>0</v>
      </c>
      <c r="AR29" s="11">
        <f t="shared" si="1"/>
        <v>89798.622000000003</v>
      </c>
      <c r="AS29" s="12">
        <f t="shared" si="2"/>
        <v>179119.622</v>
      </c>
      <c r="AT29" s="1">
        <v>0</v>
      </c>
      <c r="AU29" s="1">
        <v>0</v>
      </c>
      <c r="AV29" s="13">
        <v>179119.62133679178</v>
      </c>
      <c r="AW29" s="14">
        <f t="shared" si="3"/>
        <v>179119.62133679178</v>
      </c>
    </row>
    <row r="30" spans="1:49" x14ac:dyDescent="0.3">
      <c r="A30" s="15">
        <v>29</v>
      </c>
      <c r="B30" s="16" t="s">
        <v>40</v>
      </c>
      <c r="C30" s="9">
        <v>77.329097076586535</v>
      </c>
      <c r="D30" s="9">
        <v>2.7382141836824028</v>
      </c>
      <c r="E30" s="9">
        <v>1.5021419068967444E-3</v>
      </c>
      <c r="F30" s="9">
        <v>5.2109439335457286E-3</v>
      </c>
      <c r="G30" s="9">
        <v>295.34691235078736</v>
      </c>
      <c r="H30" s="9">
        <v>1352.0654690797978</v>
      </c>
      <c r="I30" s="9">
        <v>18.530964140266704</v>
      </c>
      <c r="J30" s="9">
        <v>1027.6426707148019</v>
      </c>
      <c r="K30" s="9">
        <v>22.437046010986098</v>
      </c>
      <c r="L30" s="9">
        <v>222.8443295008222</v>
      </c>
      <c r="M30" s="9">
        <v>430.37080467095035</v>
      </c>
      <c r="N30" s="9">
        <v>24.995518697444311</v>
      </c>
      <c r="O30" s="9">
        <v>5866.3340621112775</v>
      </c>
      <c r="P30" s="9">
        <v>2.1550926164014563</v>
      </c>
      <c r="Q30" s="9">
        <v>1808.8678660387357</v>
      </c>
      <c r="R30" s="9">
        <v>27703.387319254914</v>
      </c>
      <c r="S30" s="9">
        <v>72.144846805023079</v>
      </c>
      <c r="T30" s="9">
        <v>274.25612803805842</v>
      </c>
      <c r="U30" s="9">
        <v>1363.4043930761864</v>
      </c>
      <c r="V30" s="9">
        <v>4.4016277527856538</v>
      </c>
      <c r="W30" s="9">
        <v>40.911811966093147</v>
      </c>
      <c r="X30" s="9">
        <v>311.71312958421066</v>
      </c>
      <c r="Y30" s="9">
        <v>68228.519359476471</v>
      </c>
      <c r="Z30" s="9">
        <v>141.52568219094005</v>
      </c>
      <c r="AA30" s="9">
        <v>179.90895304011954</v>
      </c>
      <c r="AB30" s="9">
        <v>21481.405950431992</v>
      </c>
      <c r="AC30" s="9">
        <v>87753.628182237982</v>
      </c>
      <c r="AD30" s="9">
        <v>5739.3717659774684</v>
      </c>
      <c r="AE30" s="9">
        <v>9337.8918321809433</v>
      </c>
      <c r="AF30" s="9">
        <v>8627.5296824444686</v>
      </c>
      <c r="AG30" s="9">
        <v>2519.9233414715859</v>
      </c>
      <c r="AH30" s="9">
        <v>9437.9323768085196</v>
      </c>
      <c r="AI30" s="9">
        <v>31514.048685977992</v>
      </c>
      <c r="AJ30" s="9">
        <v>34128.430171005821</v>
      </c>
      <c r="AK30" s="9">
        <v>0</v>
      </c>
      <c r="AL30" s="10">
        <f t="shared" si="0"/>
        <v>320011.99999999994</v>
      </c>
      <c r="AM30" s="9">
        <v>216063.47519999996</v>
      </c>
      <c r="AN30" s="9">
        <v>0</v>
      </c>
      <c r="AO30" s="9">
        <v>0</v>
      </c>
      <c r="AP30" s="9">
        <v>0</v>
      </c>
      <c r="AQ30" s="9">
        <v>0</v>
      </c>
      <c r="AR30" s="11">
        <f t="shared" si="1"/>
        <v>216063.47519999996</v>
      </c>
      <c r="AS30" s="12">
        <f t="shared" si="2"/>
        <v>536075.47519999987</v>
      </c>
      <c r="AT30" s="1">
        <v>0</v>
      </c>
      <c r="AU30" s="1">
        <v>0</v>
      </c>
      <c r="AV30" s="13">
        <v>536075.47871903179</v>
      </c>
      <c r="AW30" s="14">
        <f t="shared" si="3"/>
        <v>536075.47871903179</v>
      </c>
    </row>
    <row r="31" spans="1:49" x14ac:dyDescent="0.3">
      <c r="A31" s="15">
        <v>30</v>
      </c>
      <c r="B31" s="16" t="s">
        <v>7</v>
      </c>
      <c r="C31" s="9">
        <v>3787.7975071906144</v>
      </c>
      <c r="D31" s="9">
        <v>83.993879146472651</v>
      </c>
      <c r="E31" s="9">
        <v>75.351219999999998</v>
      </c>
      <c r="F31" s="9">
        <v>1.0896370219943019E-2</v>
      </c>
      <c r="G31" s="9">
        <v>784.55008668885102</v>
      </c>
      <c r="H31" s="9">
        <v>1882.2743063341868</v>
      </c>
      <c r="I31" s="9">
        <v>39.775285821272064</v>
      </c>
      <c r="J31" s="9">
        <v>1423.6033428965566</v>
      </c>
      <c r="K31" s="9">
        <v>64.205268469871001</v>
      </c>
      <c r="L31" s="9">
        <v>6599.4068302576252</v>
      </c>
      <c r="M31" s="9">
        <v>493.08819056186081</v>
      </c>
      <c r="N31" s="9">
        <v>78.891818353642975</v>
      </c>
      <c r="O31" s="9">
        <v>14800.095942507192</v>
      </c>
      <c r="P31" s="9">
        <v>2367.7098760622475</v>
      </c>
      <c r="Q31" s="9">
        <v>37646.787740353764</v>
      </c>
      <c r="R31" s="9">
        <v>590312.85766338801</v>
      </c>
      <c r="S31" s="9">
        <v>271.6187083601543</v>
      </c>
      <c r="T31" s="9">
        <v>625.13831826723947</v>
      </c>
      <c r="U31" s="9">
        <v>5473.0905843834962</v>
      </c>
      <c r="V31" s="9">
        <v>187.63675263853347</v>
      </c>
      <c r="W31" s="9">
        <v>9721.5975112977285</v>
      </c>
      <c r="X31" s="9">
        <v>3125.4719860463979</v>
      </c>
      <c r="Y31" s="9">
        <v>11297.83900633522</v>
      </c>
      <c r="Z31" s="9">
        <v>1242.2162981192589</v>
      </c>
      <c r="AA31" s="9">
        <v>1612.0797506717759</v>
      </c>
      <c r="AB31" s="9">
        <v>154799.12171099978</v>
      </c>
      <c r="AC31" s="9">
        <v>590136.8297892285</v>
      </c>
      <c r="AD31" s="9">
        <v>50.005569817795369</v>
      </c>
      <c r="AE31" s="9">
        <v>5690.1944830862967</v>
      </c>
      <c r="AF31" s="9">
        <v>119742.27396436427</v>
      </c>
      <c r="AG31" s="9">
        <v>17226.343262142524</v>
      </c>
      <c r="AH31" s="9">
        <v>56315.129680518949</v>
      </c>
      <c r="AI31" s="9">
        <v>281249.55586858006</v>
      </c>
      <c r="AJ31" s="9">
        <v>120700.17871183257</v>
      </c>
      <c r="AK31" s="9">
        <v>0</v>
      </c>
      <c r="AL31" s="10">
        <f t="shared" si="0"/>
        <v>2039906.7218110927</v>
      </c>
      <c r="AM31" s="9">
        <v>968811.45199999993</v>
      </c>
      <c r="AN31" s="9">
        <v>12011</v>
      </c>
      <c r="AO31" s="9">
        <v>120902</v>
      </c>
      <c r="AP31" s="9">
        <v>12012.17</v>
      </c>
      <c r="AQ31" s="9">
        <v>230900.992</v>
      </c>
      <c r="AR31" s="11">
        <f t="shared" si="1"/>
        <v>1344637.6140000001</v>
      </c>
      <c r="AS31" s="12">
        <f t="shared" si="2"/>
        <v>3384544.3358110925</v>
      </c>
      <c r="AT31" s="1">
        <v>0</v>
      </c>
      <c r="AU31" s="1">
        <v>0</v>
      </c>
      <c r="AV31" s="13">
        <v>3384544.3357879943</v>
      </c>
      <c r="AW31" s="14">
        <f t="shared" si="3"/>
        <v>3384544.3357879943</v>
      </c>
    </row>
    <row r="32" spans="1:49" x14ac:dyDescent="0.3">
      <c r="A32" s="15">
        <v>31</v>
      </c>
      <c r="B32" s="16" t="s">
        <v>41</v>
      </c>
      <c r="C32" s="9">
        <v>214.11692691996544</v>
      </c>
      <c r="D32" s="9">
        <v>8.4263955928294116</v>
      </c>
      <c r="E32" s="9">
        <v>2.5741100000000001</v>
      </c>
      <c r="F32" s="9">
        <v>4.3761062200851727E-2</v>
      </c>
      <c r="G32" s="9">
        <v>591.75310674828177</v>
      </c>
      <c r="H32" s="9">
        <v>2135.7586523248815</v>
      </c>
      <c r="I32" s="9">
        <v>166.61065975902309</v>
      </c>
      <c r="J32" s="9">
        <v>101.63926529862928</v>
      </c>
      <c r="K32" s="9">
        <v>102.7284295517936</v>
      </c>
      <c r="L32" s="9">
        <v>598.4467064138347</v>
      </c>
      <c r="M32" s="9">
        <v>8.5420918899746159</v>
      </c>
      <c r="N32" s="9">
        <v>848.08704730166187</v>
      </c>
      <c r="O32" s="9">
        <v>7666.4902001153241</v>
      </c>
      <c r="P32" s="9">
        <v>954.64830484941206</v>
      </c>
      <c r="Q32" s="9">
        <v>10117.441852595613</v>
      </c>
      <c r="R32" s="9">
        <v>207896.87700274098</v>
      </c>
      <c r="S32" s="9">
        <v>142.62265255298487</v>
      </c>
      <c r="T32" s="9">
        <v>573.62969402453507</v>
      </c>
      <c r="U32" s="9">
        <v>185.93175226290737</v>
      </c>
      <c r="V32" s="9">
        <v>9.160424527239833</v>
      </c>
      <c r="W32" s="9">
        <v>691.31360080339402</v>
      </c>
      <c r="X32" s="9">
        <v>1704.5793649314114</v>
      </c>
      <c r="Y32" s="9">
        <v>6877.0204760700026</v>
      </c>
      <c r="Z32" s="9">
        <v>457.92472473878149</v>
      </c>
      <c r="AA32" s="9">
        <v>1399.0788634430803</v>
      </c>
      <c r="AB32" s="9">
        <v>168144.57319479858</v>
      </c>
      <c r="AC32" s="9">
        <v>337278.95102547167</v>
      </c>
      <c r="AD32" s="9">
        <v>9765.0361661360057</v>
      </c>
      <c r="AE32" s="9">
        <v>12850.243274811088</v>
      </c>
      <c r="AF32" s="9">
        <v>42283.853526554529</v>
      </c>
      <c r="AG32" s="9">
        <v>148992.84029421056</v>
      </c>
      <c r="AH32" s="9">
        <v>162561.23277439026</v>
      </c>
      <c r="AI32" s="9">
        <v>230725.63836174831</v>
      </c>
      <c r="AJ32" s="9">
        <v>35468.947232501538</v>
      </c>
      <c r="AK32" s="9">
        <v>0</v>
      </c>
      <c r="AL32" s="10">
        <f t="shared" si="0"/>
        <v>1391526.7619171413</v>
      </c>
      <c r="AM32" s="9">
        <v>232926.27052000005</v>
      </c>
      <c r="AN32" s="9">
        <v>0</v>
      </c>
      <c r="AO32" s="9">
        <v>0</v>
      </c>
      <c r="AP32" s="9">
        <v>0</v>
      </c>
      <c r="AQ32" s="9">
        <v>0</v>
      </c>
      <c r="AR32" s="11">
        <f t="shared" si="1"/>
        <v>232926.27052000005</v>
      </c>
      <c r="AS32" s="12">
        <f t="shared" si="2"/>
        <v>1624453.0324371413</v>
      </c>
      <c r="AT32" s="1">
        <v>0</v>
      </c>
      <c r="AU32" s="1">
        <v>0</v>
      </c>
      <c r="AV32" s="13">
        <v>1624453.0269246136</v>
      </c>
      <c r="AW32" s="14">
        <f t="shared" si="3"/>
        <v>1624453.0269246136</v>
      </c>
    </row>
    <row r="33" spans="1:49" x14ac:dyDescent="0.3">
      <c r="A33" s="15">
        <v>32</v>
      </c>
      <c r="B33" s="16" t="s">
        <v>42</v>
      </c>
      <c r="C33" s="9">
        <v>221.71462432680292</v>
      </c>
      <c r="D33" s="9">
        <v>0.2700767818214555</v>
      </c>
      <c r="E33" s="9">
        <v>4.9376110000000004</v>
      </c>
      <c r="F33" s="9">
        <v>2.3703478345752822E-2</v>
      </c>
      <c r="G33" s="9">
        <v>593.6619877377924</v>
      </c>
      <c r="H33" s="9">
        <v>2558.8952275294132</v>
      </c>
      <c r="I33" s="9">
        <v>67.597625165690914</v>
      </c>
      <c r="J33" s="9">
        <v>6532.365385173639</v>
      </c>
      <c r="K33" s="9">
        <v>1022.0311371885829</v>
      </c>
      <c r="L33" s="9">
        <v>5953.4058676314953</v>
      </c>
      <c r="M33" s="9">
        <v>1531.0006164580807</v>
      </c>
      <c r="N33" s="9">
        <v>571.96568306391157</v>
      </c>
      <c r="O33" s="9">
        <v>1213.6427109427791</v>
      </c>
      <c r="P33" s="9">
        <v>2041.0034002318314</v>
      </c>
      <c r="Q33" s="9">
        <v>21049.361394178155</v>
      </c>
      <c r="R33" s="9">
        <v>732712.14559551305</v>
      </c>
      <c r="S33" s="9">
        <v>212.71671738791562</v>
      </c>
      <c r="T33" s="9">
        <v>506.52737354774177</v>
      </c>
      <c r="U33" s="9">
        <v>2828.6299751845149</v>
      </c>
      <c r="V33" s="9">
        <v>13.936001294995195</v>
      </c>
      <c r="W33" s="9">
        <v>972.15975112977276</v>
      </c>
      <c r="X33" s="9">
        <v>3711.9679616872572</v>
      </c>
      <c r="Y33" s="9">
        <v>293283.85125351627</v>
      </c>
      <c r="Z33" s="9">
        <v>1545.8334167104497</v>
      </c>
      <c r="AA33" s="9">
        <v>4475.1675839144054</v>
      </c>
      <c r="AB33" s="9">
        <v>447059.15402182221</v>
      </c>
      <c r="AC33" s="9">
        <v>565012.97539629054</v>
      </c>
      <c r="AD33" s="9">
        <v>4296.8305292793184</v>
      </c>
      <c r="AE33" s="9">
        <v>7191.3542307716052</v>
      </c>
      <c r="AF33" s="9">
        <v>106739.61864761046</v>
      </c>
      <c r="AG33" s="9">
        <v>42209.630291458168</v>
      </c>
      <c r="AH33" s="9">
        <v>395847.27623787662</v>
      </c>
      <c r="AI33" s="9">
        <v>254230.72611825424</v>
      </c>
      <c r="AJ33" s="9">
        <v>22972.737293645212</v>
      </c>
      <c r="AK33" s="9">
        <v>0</v>
      </c>
      <c r="AL33" s="10">
        <f t="shared" si="0"/>
        <v>2929185.1154477834</v>
      </c>
      <c r="AM33" s="9">
        <v>215287.80519999994</v>
      </c>
      <c r="AN33" s="9">
        <v>0</v>
      </c>
      <c r="AO33" s="9">
        <v>0</v>
      </c>
      <c r="AP33" s="9">
        <v>0</v>
      </c>
      <c r="AQ33" s="9">
        <v>0</v>
      </c>
      <c r="AR33" s="11">
        <f t="shared" si="1"/>
        <v>215287.80519999994</v>
      </c>
      <c r="AS33" s="12">
        <f t="shared" si="2"/>
        <v>3144472.9206477832</v>
      </c>
      <c r="AT33" s="1">
        <v>0</v>
      </c>
      <c r="AU33" s="1">
        <v>0</v>
      </c>
      <c r="AV33" s="13">
        <v>3144472.9238309977</v>
      </c>
      <c r="AW33" s="14">
        <f t="shared" si="3"/>
        <v>3144472.9238309977</v>
      </c>
    </row>
    <row r="34" spans="1:49" x14ac:dyDescent="0.3">
      <c r="A34" s="15">
        <v>33</v>
      </c>
      <c r="B34" s="16" t="s">
        <v>43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1265.1841354222747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130814.04817387523</v>
      </c>
      <c r="AJ34" s="9">
        <v>6976.2744267448761</v>
      </c>
      <c r="AK34" s="9">
        <v>0</v>
      </c>
      <c r="AL34" s="10">
        <f t="shared" si="0"/>
        <v>139055.50673604239</v>
      </c>
      <c r="AM34" s="9">
        <v>0</v>
      </c>
      <c r="AN34" s="9">
        <v>10388679.723200001</v>
      </c>
      <c r="AO34" s="9">
        <v>0</v>
      </c>
      <c r="AP34" s="9">
        <v>0</v>
      </c>
      <c r="AQ34" s="9">
        <v>0</v>
      </c>
      <c r="AR34" s="11">
        <f t="shared" si="1"/>
        <v>10388679.723200001</v>
      </c>
      <c r="AS34" s="12">
        <f t="shared" si="2"/>
        <v>10527735.229936043</v>
      </c>
      <c r="AT34" s="1">
        <v>0</v>
      </c>
      <c r="AU34" s="1">
        <v>0</v>
      </c>
      <c r="AV34" s="13">
        <v>10527735.226255018</v>
      </c>
      <c r="AW34" s="14">
        <f t="shared" si="3"/>
        <v>10527735.226255018</v>
      </c>
    </row>
    <row r="35" spans="1:49" x14ac:dyDescent="0.3">
      <c r="A35" s="15">
        <v>34</v>
      </c>
      <c r="B35" s="16" t="s">
        <v>44</v>
      </c>
      <c r="C35" s="9">
        <v>0</v>
      </c>
      <c r="D35" s="9">
        <v>5.4015356364291103</v>
      </c>
      <c r="E35" s="9">
        <v>7.2543100000000003</v>
      </c>
      <c r="F35" s="9">
        <v>1.7041716457730789E-2</v>
      </c>
      <c r="G35" s="9">
        <v>593.6619877377924</v>
      </c>
      <c r="H35" s="9">
        <v>70.239675357647215</v>
      </c>
      <c r="I35" s="9">
        <v>6.3717109475810716</v>
      </c>
      <c r="J35" s="9">
        <v>248.37891198378858</v>
      </c>
      <c r="K35" s="9">
        <v>2670.5889577913431</v>
      </c>
      <c r="L35" s="9">
        <v>1245.2718837439945</v>
      </c>
      <c r="M35" s="9">
        <v>33.408336173169573</v>
      </c>
      <c r="N35" s="9">
        <v>5697.468506727153</v>
      </c>
      <c r="O35" s="9">
        <v>8657.3640794971434</v>
      </c>
      <c r="P35" s="9">
        <v>504.00021647929475</v>
      </c>
      <c r="Q35" s="9">
        <v>2099.1665521505897</v>
      </c>
      <c r="R35" s="9">
        <v>405668.44764473249</v>
      </c>
      <c r="S35" s="9">
        <v>115.99772303119208</v>
      </c>
      <c r="T35" s="9">
        <v>193.37847817972448</v>
      </c>
      <c r="U35" s="9">
        <v>264.35794160602939</v>
      </c>
      <c r="V35" s="9">
        <v>4.5585934412363409E-2</v>
      </c>
      <c r="W35" s="9">
        <v>0</v>
      </c>
      <c r="X35" s="9">
        <v>1035.2034379010083</v>
      </c>
      <c r="Y35" s="9">
        <v>6037.0132094921019</v>
      </c>
      <c r="Z35" s="9">
        <v>327.95762111083337</v>
      </c>
      <c r="AA35" s="9">
        <v>572.57282629446354</v>
      </c>
      <c r="AB35" s="9">
        <v>19284.842858374308</v>
      </c>
      <c r="AC35" s="9">
        <v>91363.936142257851</v>
      </c>
      <c r="AD35" s="9">
        <v>1.9392607127772925</v>
      </c>
      <c r="AE35" s="9">
        <v>4.5696179735042239</v>
      </c>
      <c r="AF35" s="9">
        <v>47870.228170341456</v>
      </c>
      <c r="AG35" s="9">
        <v>29458.89168919954</v>
      </c>
      <c r="AH35" s="9">
        <v>50458.891341050279</v>
      </c>
      <c r="AI35" s="9">
        <v>399313.78318976588</v>
      </c>
      <c r="AJ35" s="9">
        <v>44214.784625354994</v>
      </c>
      <c r="AK35" s="9">
        <v>0</v>
      </c>
      <c r="AL35" s="10">
        <f t="shared" si="0"/>
        <v>1118025.4350692553</v>
      </c>
      <c r="AM35" s="9">
        <v>359784.28200000001</v>
      </c>
      <c r="AN35" s="9">
        <v>1647808.78416</v>
      </c>
      <c r="AO35" s="9">
        <v>0</v>
      </c>
      <c r="AP35" s="9">
        <v>0</v>
      </c>
      <c r="AQ35" s="9">
        <v>0</v>
      </c>
      <c r="AR35" s="11">
        <f t="shared" si="1"/>
        <v>2007593.0661599999</v>
      </c>
      <c r="AS35" s="12">
        <f t="shared" si="2"/>
        <v>3125618.5012292555</v>
      </c>
      <c r="AT35" s="1">
        <v>0</v>
      </c>
      <c r="AU35" s="1">
        <v>0</v>
      </c>
      <c r="AV35" s="13">
        <v>3125618.4998225514</v>
      </c>
      <c r="AW35" s="14">
        <f t="shared" si="3"/>
        <v>3125618.4998225514</v>
      </c>
    </row>
    <row r="36" spans="1:49" ht="14.4" thickBot="1" x14ac:dyDescent="0.35">
      <c r="A36" s="18">
        <v>35</v>
      </c>
      <c r="B36" s="19" t="s">
        <v>45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10">
        <f t="shared" si="0"/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11">
        <f t="shared" si="1"/>
        <v>0</v>
      </c>
      <c r="AS36" s="12">
        <f t="shared" si="2"/>
        <v>0</v>
      </c>
      <c r="AT36" s="1">
        <v>0</v>
      </c>
      <c r="AU36" s="1">
        <v>0</v>
      </c>
      <c r="AV36" s="13">
        <v>0</v>
      </c>
      <c r="AW36" s="14">
        <f t="shared" si="3"/>
        <v>0</v>
      </c>
    </row>
    <row r="37" spans="1:49" ht="14.4" thickBot="1" x14ac:dyDescent="0.35">
      <c r="A37" s="20">
        <v>190</v>
      </c>
      <c r="B37" s="21" t="s">
        <v>46</v>
      </c>
      <c r="C37" s="22">
        <f>SUM(C2:C36)</f>
        <v>100145.27649998604</v>
      </c>
      <c r="D37" s="22">
        <f t="shared" ref="D37:AK37" si="4">SUM(D2:D36)</f>
        <v>3160.2219973789543</v>
      </c>
      <c r="E37" s="22">
        <f t="shared" si="4"/>
        <v>1741.0025603934407</v>
      </c>
      <c r="F37" s="22">
        <f t="shared" si="4"/>
        <v>6.9836842977027143</v>
      </c>
      <c r="G37" s="22">
        <f t="shared" si="4"/>
        <v>291249.26004475949</v>
      </c>
      <c r="H37" s="22">
        <f t="shared" si="4"/>
        <v>45425.845554868669</v>
      </c>
      <c r="I37" s="22">
        <f t="shared" si="4"/>
        <v>2408.1098633470283</v>
      </c>
      <c r="J37" s="22">
        <f t="shared" si="4"/>
        <v>84410.654123371001</v>
      </c>
      <c r="K37" s="22">
        <f t="shared" si="4"/>
        <v>21351.624994830763</v>
      </c>
      <c r="L37" s="22">
        <f t="shared" si="4"/>
        <v>134648.30725533428</v>
      </c>
      <c r="M37" s="22">
        <f t="shared" si="4"/>
        <v>230105.53720968676</v>
      </c>
      <c r="N37" s="22">
        <f t="shared" si="4"/>
        <v>36353.320475855093</v>
      </c>
      <c r="O37" s="22">
        <f t="shared" si="4"/>
        <v>241175.89719305243</v>
      </c>
      <c r="P37" s="22">
        <f t="shared" si="4"/>
        <v>203152.88090936193</v>
      </c>
      <c r="Q37" s="22">
        <f t="shared" si="4"/>
        <v>442053.04029273719</v>
      </c>
      <c r="R37" s="22">
        <f t="shared" si="4"/>
        <v>3009696.710435865</v>
      </c>
      <c r="S37" s="22">
        <f t="shared" si="4"/>
        <v>59186.611022083249</v>
      </c>
      <c r="T37" s="22">
        <f t="shared" si="4"/>
        <v>1062604.8094226972</v>
      </c>
      <c r="U37" s="22">
        <f t="shared" si="4"/>
        <v>344621.07466408936</v>
      </c>
      <c r="V37" s="22">
        <f t="shared" si="4"/>
        <v>8377.5825635692217</v>
      </c>
      <c r="W37" s="22">
        <f t="shared" si="4"/>
        <v>480779.63251752499</v>
      </c>
      <c r="X37" s="22">
        <f t="shared" si="4"/>
        <v>346489.69601394999</v>
      </c>
      <c r="Y37" s="22">
        <f t="shared" si="4"/>
        <v>11098837.034802986</v>
      </c>
      <c r="Z37" s="22">
        <f t="shared" si="4"/>
        <v>29995.587256599138</v>
      </c>
      <c r="AA37" s="22">
        <f t="shared" si="4"/>
        <v>29257.168847867659</v>
      </c>
      <c r="AB37" s="22">
        <f t="shared" si="4"/>
        <v>3829283.2831748244</v>
      </c>
      <c r="AC37" s="22">
        <f t="shared" si="4"/>
        <v>2186493.0564220487</v>
      </c>
      <c r="AD37" s="22">
        <f t="shared" si="4"/>
        <v>34986.004123998086</v>
      </c>
      <c r="AE37" s="22">
        <f t="shared" si="4"/>
        <v>165430.45439155071</v>
      </c>
      <c r="AF37" s="22">
        <f t="shared" si="4"/>
        <v>1007084.2775594547</v>
      </c>
      <c r="AG37" s="22">
        <f t="shared" si="4"/>
        <v>304619.25330361375</v>
      </c>
      <c r="AH37" s="22">
        <f t="shared" si="4"/>
        <v>823602.92383099732</v>
      </c>
      <c r="AI37" s="22">
        <f t="shared" si="4"/>
        <v>2041834.123308029</v>
      </c>
      <c r="AJ37" s="22">
        <f t="shared" si="4"/>
        <v>404768.4998225508</v>
      </c>
      <c r="AK37" s="22">
        <f t="shared" si="4"/>
        <v>0</v>
      </c>
      <c r="AL37" s="23">
        <f>SUM(AL2:AL36)</f>
        <v>29105335.746143565</v>
      </c>
      <c r="AM37" s="22">
        <f>SUM(AM2:AM36)</f>
        <v>9029314.6016399991</v>
      </c>
      <c r="AN37" s="22">
        <f t="shared" ref="AN37:AW37" si="5">SUM(AN2:AN36)</f>
        <v>12071509.50736</v>
      </c>
      <c r="AO37" s="22">
        <f t="shared" si="5"/>
        <v>15610943.582729999</v>
      </c>
      <c r="AP37" s="22">
        <f t="shared" si="5"/>
        <v>33233.088100000001</v>
      </c>
      <c r="AQ37" s="22">
        <f t="shared" si="5"/>
        <v>45265221.487700008</v>
      </c>
      <c r="AR37" s="23">
        <f t="shared" si="5"/>
        <v>82010222.267529994</v>
      </c>
      <c r="AS37" s="22">
        <f t="shared" si="5"/>
        <v>111115558.01367357</v>
      </c>
      <c r="AT37" s="22">
        <f t="shared" si="5"/>
        <v>0</v>
      </c>
      <c r="AU37" s="22">
        <f t="shared" si="5"/>
        <v>0</v>
      </c>
      <c r="AV37" s="22">
        <f t="shared" si="5"/>
        <v>111115558.02362849</v>
      </c>
      <c r="AW37" s="23">
        <f t="shared" si="5"/>
        <v>111115558.02362849</v>
      </c>
    </row>
    <row r="38" spans="1:49" ht="14.4" thickBot="1" x14ac:dyDescent="0.35">
      <c r="A38" s="24">
        <v>200</v>
      </c>
      <c r="B38" s="25" t="s">
        <v>47</v>
      </c>
      <c r="C38" s="22">
        <v>29777.44823668887</v>
      </c>
      <c r="D38" s="22">
        <v>572.85986192148926</v>
      </c>
      <c r="E38" s="22">
        <v>452.36473100000001</v>
      </c>
      <c r="F38" s="22">
        <v>1.0844728654919592E-2</v>
      </c>
      <c r="G38" s="22">
        <v>19.088809895105864</v>
      </c>
      <c r="H38" s="22">
        <v>68.111200346809426</v>
      </c>
      <c r="I38" s="22">
        <v>0.35930700832224088</v>
      </c>
      <c r="J38" s="22">
        <v>6.5362871574681209</v>
      </c>
      <c r="K38" s="22">
        <v>12.841053693974199</v>
      </c>
      <c r="L38" s="22">
        <v>16778.46905305882</v>
      </c>
      <c r="M38" s="22">
        <v>0</v>
      </c>
      <c r="N38" s="22">
        <v>73.961079706540275</v>
      </c>
      <c r="O38" s="22">
        <v>8025.0270137551352</v>
      </c>
      <c r="P38" s="22">
        <v>13479.134980837118</v>
      </c>
      <c r="Q38" s="22">
        <v>153659.36080427375</v>
      </c>
      <c r="R38" s="22">
        <v>1433418.355998663</v>
      </c>
      <c r="S38" s="22">
        <v>42163.212775502405</v>
      </c>
      <c r="T38" s="22">
        <v>2975.5610129552724</v>
      </c>
      <c r="U38" s="22">
        <v>2829.5111683232017</v>
      </c>
      <c r="V38" s="22">
        <v>9.5989093031882806</v>
      </c>
      <c r="W38" s="22">
        <v>548.98433004975402</v>
      </c>
      <c r="X38" s="22">
        <v>0</v>
      </c>
      <c r="Y38" s="22">
        <v>603991.67253690481</v>
      </c>
      <c r="Z38" s="22">
        <v>5852.110317456848</v>
      </c>
      <c r="AA38" s="22">
        <v>315.97649729606849</v>
      </c>
      <c r="AB38" s="22">
        <v>4468.6570566439177</v>
      </c>
      <c r="AC38" s="22">
        <v>0</v>
      </c>
      <c r="AD38" s="22">
        <v>493.61721279368817</v>
      </c>
      <c r="AE38" s="22">
        <v>1285.0243274811089</v>
      </c>
      <c r="AF38" s="22">
        <v>760.05822853954783</v>
      </c>
      <c r="AG38" s="22">
        <v>20663.773620999982</v>
      </c>
      <c r="AH38" s="22">
        <v>0</v>
      </c>
      <c r="AI38" s="22">
        <v>2541.1029469896566</v>
      </c>
      <c r="AJ38" s="22">
        <v>0</v>
      </c>
      <c r="AK38" s="22">
        <v>0</v>
      </c>
      <c r="AL38" s="23">
        <f>SUM(C38:AK38)</f>
        <v>2345242.790203975</v>
      </c>
      <c r="AM38" s="22">
        <v>14263885.398360001</v>
      </c>
      <c r="AN38" s="22">
        <v>3863050.4926399998</v>
      </c>
      <c r="AO38" s="22">
        <v>626166.41727000102</v>
      </c>
      <c r="AP38" s="22">
        <v>814437.73829999997</v>
      </c>
      <c r="AQ38" s="22">
        <v>0</v>
      </c>
      <c r="AR38" s="26">
        <f t="shared" si="1"/>
        <v>19567540.046570003</v>
      </c>
      <c r="AS38" s="27">
        <f t="shared" si="2"/>
        <v>21912782.836773977</v>
      </c>
      <c r="AT38" s="27">
        <f>+AS38</f>
        <v>21912782.836773977</v>
      </c>
      <c r="AU38" s="28">
        <v>0</v>
      </c>
      <c r="AV38" s="28">
        <v>0</v>
      </c>
      <c r="AW38" s="26">
        <f t="shared" si="3"/>
        <v>21912782.836773977</v>
      </c>
    </row>
    <row r="39" spans="1:49" x14ac:dyDescent="0.3">
      <c r="A39" s="7">
        <v>201</v>
      </c>
      <c r="B39" s="8" t="s">
        <v>48</v>
      </c>
      <c r="C39" s="9">
        <v>197622.32584972127</v>
      </c>
      <c r="D39" s="9">
        <v>8344.8969260625072</v>
      </c>
      <c r="E39" s="9">
        <v>7217.1726130000034</v>
      </c>
      <c r="F39" s="9">
        <v>13.146992250167992</v>
      </c>
      <c r="G39" s="9">
        <v>554301.81617457897</v>
      </c>
      <c r="H39" s="9">
        <v>58364.347097830279</v>
      </c>
      <c r="I39" s="9">
        <v>3163.6622775764981</v>
      </c>
      <c r="J39" s="9">
        <v>84868.917250098631</v>
      </c>
      <c r="K39" s="9">
        <v>34000.35519194205</v>
      </c>
      <c r="L39" s="9">
        <v>165226.02437960237</v>
      </c>
      <c r="M39" s="9">
        <v>477916.09268988197</v>
      </c>
      <c r="N39" s="9">
        <v>67427.963601780357</v>
      </c>
      <c r="O39" s="9">
        <v>1098297.2888625709</v>
      </c>
      <c r="P39" s="9">
        <v>160863.52563767417</v>
      </c>
      <c r="Q39" s="9">
        <v>362829.5633895403</v>
      </c>
      <c r="R39" s="9">
        <v>5094443.0204673419</v>
      </c>
      <c r="S39" s="9">
        <v>142543.23832586021</v>
      </c>
      <c r="T39" s="9">
        <v>458182.66148198943</v>
      </c>
      <c r="U39" s="9">
        <v>157653.38324931031</v>
      </c>
      <c r="V39" s="9">
        <v>9424.5222938590705</v>
      </c>
      <c r="W39" s="9">
        <v>258902.91624705461</v>
      </c>
      <c r="X39" s="9">
        <v>179851.1251596174</v>
      </c>
      <c r="Y39" s="9">
        <v>6811250.954351238</v>
      </c>
      <c r="Z39" s="9">
        <v>72816.092017850096</v>
      </c>
      <c r="AA39" s="9">
        <v>21190.567385677619</v>
      </c>
      <c r="AB39" s="9">
        <v>3773756.0422145152</v>
      </c>
      <c r="AC39" s="9">
        <v>2043524.3662272808</v>
      </c>
      <c r="AD39" s="9">
        <v>44345.116393461292</v>
      </c>
      <c r="AE39" s="9">
        <v>139878.22894805897</v>
      </c>
      <c r="AF39" s="9">
        <v>758314.4369938405</v>
      </c>
      <c r="AG39" s="9">
        <v>484525.00232531439</v>
      </c>
      <c r="AH39" s="9">
        <v>1063702.5684138509</v>
      </c>
      <c r="AI39" s="9">
        <v>6868972.0071794204</v>
      </c>
      <c r="AJ39" s="9">
        <v>898893.54179430963</v>
      </c>
      <c r="AK39" s="9">
        <v>0</v>
      </c>
      <c r="AL39" s="10">
        <f t="shared" ref="AL39:AL43" si="6">SUM(C39:AK39)</f>
        <v>32562626.890403964</v>
      </c>
      <c r="AN39" s="13"/>
      <c r="AQ39" s="13"/>
      <c r="AR39" s="12">
        <f t="shared" si="1"/>
        <v>0</v>
      </c>
      <c r="AS39" s="12"/>
    </row>
    <row r="40" spans="1:49" x14ac:dyDescent="0.3">
      <c r="A40" s="15">
        <v>202</v>
      </c>
      <c r="B40" s="16" t="s">
        <v>49</v>
      </c>
      <c r="C40" s="9">
        <v>352272.07516636973</v>
      </c>
      <c r="D40" s="9">
        <v>15140.666434979888</v>
      </c>
      <c r="E40" s="9">
        <v>13288.889676999999</v>
      </c>
      <c r="F40" s="9">
        <v>30.306678699038294</v>
      </c>
      <c r="G40" s="9">
        <v>1074911.8828842959</v>
      </c>
      <c r="H40" s="9">
        <v>110827.7781868142</v>
      </c>
      <c r="I40" s="9">
        <v>6373.7470206282314</v>
      </c>
      <c r="J40" s="9">
        <v>160420.09570574007</v>
      </c>
      <c r="K40" s="9">
        <v>63517.688412984557</v>
      </c>
      <c r="L40" s="9">
        <v>363099.17423228489</v>
      </c>
      <c r="M40" s="9">
        <v>752586.21952194441</v>
      </c>
      <c r="N40" s="9">
        <v>145356.9426319254</v>
      </c>
      <c r="O40" s="9">
        <v>1947381.9604683924</v>
      </c>
      <c r="P40" s="9">
        <v>181437.8297079943</v>
      </c>
      <c r="Q40" s="9">
        <v>594650.16072935576</v>
      </c>
      <c r="R40" s="9">
        <v>6601105.4673516639</v>
      </c>
      <c r="S40" s="9">
        <v>411585.16043020843</v>
      </c>
      <c r="T40" s="9">
        <v>838534.73389452626</v>
      </c>
      <c r="U40" s="9">
        <v>312294.8483505894</v>
      </c>
      <c r="V40" s="9">
        <v>16357.030752826347</v>
      </c>
      <c r="W40" s="9">
        <v>453221.25721581822</v>
      </c>
      <c r="X40" s="9">
        <v>305791.905983139</v>
      </c>
      <c r="Y40" s="9">
        <v>10912476.329795973</v>
      </c>
      <c r="Z40" s="9">
        <v>112393.10168913803</v>
      </c>
      <c r="AA40" s="9">
        <v>64817.802408208518</v>
      </c>
      <c r="AB40" s="9">
        <v>7405301.6983772358</v>
      </c>
      <c r="AC40" s="9">
        <v>2739453.1962480186</v>
      </c>
      <c r="AD40" s="9">
        <v>83787.10077843137</v>
      </c>
      <c r="AE40" s="9">
        <v>216520.76068838226</v>
      </c>
      <c r="AF40" s="9">
        <v>1338100.4526325304</v>
      </c>
      <c r="AG40" s="9">
        <v>762418.78256581456</v>
      </c>
      <c r="AH40" s="9">
        <v>1174516.1551313465</v>
      </c>
      <c r="AI40" s="9">
        <v>120.43141928860932</v>
      </c>
      <c r="AJ40" s="9">
        <v>1680927.5204444616</v>
      </c>
      <c r="AK40" s="9">
        <v>0</v>
      </c>
      <c r="AL40" s="10">
        <f t="shared" si="6"/>
        <v>41211019.153617017</v>
      </c>
      <c r="AQ40" s="13"/>
    </row>
    <row r="41" spans="1:49" x14ac:dyDescent="0.3">
      <c r="A41" s="15">
        <v>203</v>
      </c>
      <c r="B41" s="16" t="s">
        <v>50</v>
      </c>
      <c r="C41" s="9">
        <v>69.069976425795303</v>
      </c>
      <c r="D41" s="9">
        <v>94.256796855687966</v>
      </c>
      <c r="E41" s="9">
        <v>7.3011119999999998</v>
      </c>
      <c r="F41" s="9">
        <v>1.6112168287309107E-2</v>
      </c>
      <c r="G41" s="9">
        <v>4027.7388878673369</v>
      </c>
      <c r="H41" s="9">
        <v>638.75535075242215</v>
      </c>
      <c r="I41" s="9">
        <v>38.445849890479778</v>
      </c>
      <c r="J41" s="9">
        <v>322.89258557892515</v>
      </c>
      <c r="K41" s="9">
        <v>101.15248205298766</v>
      </c>
      <c r="L41" s="9">
        <v>31664.251249036693</v>
      </c>
      <c r="M41" s="9">
        <v>36236.345726660162</v>
      </c>
      <c r="N41" s="9">
        <v>2179.7353821551897</v>
      </c>
      <c r="O41" s="9">
        <v>63895.728086546136</v>
      </c>
      <c r="P41" s="9">
        <v>44823.140017534686</v>
      </c>
      <c r="Q41" s="9">
        <v>53337.794612907703</v>
      </c>
      <c r="R41" s="9">
        <v>405844.75152502942</v>
      </c>
      <c r="S41" s="9">
        <v>8574.6186788797295</v>
      </c>
      <c r="T41" s="9">
        <v>41061.27246111368</v>
      </c>
      <c r="U41" s="9">
        <v>281.98180437976475</v>
      </c>
      <c r="V41" s="9">
        <v>13.979415629247518</v>
      </c>
      <c r="W41" s="9">
        <v>114.37173542703211</v>
      </c>
      <c r="X41" s="9">
        <v>6013.1570532867463</v>
      </c>
      <c r="Y41" s="9">
        <v>293283.85125351627</v>
      </c>
      <c r="Z41" s="9">
        <v>4972.6859298094751</v>
      </c>
      <c r="AA41" s="9">
        <v>3663.8250942215382</v>
      </c>
      <c r="AB41" s="9">
        <v>749282.60279158305</v>
      </c>
      <c r="AC41" s="9">
        <v>532170.92113201157</v>
      </c>
      <c r="AD41" s="9">
        <v>8377.0772717295713</v>
      </c>
      <c r="AE41" s="9">
        <v>9494.9737255548553</v>
      </c>
      <c r="AF41" s="9">
        <v>255562.23972833619</v>
      </c>
      <c r="AG41" s="9">
        <v>36098.140158552786</v>
      </c>
      <c r="AH41" s="9">
        <v>32888.337744374068</v>
      </c>
      <c r="AI41" s="9">
        <v>1614267.5614012908</v>
      </c>
      <c r="AJ41" s="9">
        <v>121062.97638314187</v>
      </c>
      <c r="AK41" s="9">
        <v>0</v>
      </c>
      <c r="AL41" s="10">
        <f t="shared" si="6"/>
        <v>4360465.949516301</v>
      </c>
      <c r="AQ41" s="13"/>
    </row>
    <row r="42" spans="1:49" x14ac:dyDescent="0.3">
      <c r="A42" s="15">
        <v>204</v>
      </c>
      <c r="B42" s="16" t="s">
        <v>51</v>
      </c>
      <c r="C42" s="9">
        <v>6.9069976425795305</v>
      </c>
      <c r="D42" s="9">
        <v>9.2366259382937788</v>
      </c>
      <c r="E42" s="9">
        <v>4.9376110000000004</v>
      </c>
      <c r="F42" s="9">
        <v>5.1641565023426636E-3</v>
      </c>
      <c r="G42" s="9">
        <v>572.66429685317587</v>
      </c>
      <c r="H42" s="9">
        <v>68.111200346809426</v>
      </c>
      <c r="I42" s="9">
        <v>38.457826790757181</v>
      </c>
      <c r="J42" s="9">
        <v>320.27807071593787</v>
      </c>
      <c r="K42" s="9">
        <v>63.971794766344189</v>
      </c>
      <c r="L42" s="9">
        <v>1741.1385285965725</v>
      </c>
      <c r="M42" s="9">
        <v>17216.972666131824</v>
      </c>
      <c r="N42" s="9">
        <v>38.77696367176349</v>
      </c>
      <c r="O42" s="9">
        <v>15174.132828353102</v>
      </c>
      <c r="P42" s="9">
        <v>27441.041782447959</v>
      </c>
      <c r="Q42" s="9">
        <v>48843.98126819625</v>
      </c>
      <c r="R42" s="9">
        <v>585905.26065596507</v>
      </c>
      <c r="S42" s="9">
        <v>10086.982565051616</v>
      </c>
      <c r="T42" s="9">
        <v>8993.4493097194063</v>
      </c>
      <c r="U42" s="9">
        <v>3004.8686029218675</v>
      </c>
      <c r="V42" s="9">
        <v>5.1049600123633798</v>
      </c>
      <c r="W42" s="9">
        <v>1113.2182248231125</v>
      </c>
      <c r="X42" s="9">
        <v>5247.3008039568731</v>
      </c>
      <c r="Y42" s="9">
        <v>61318.80559926977</v>
      </c>
      <c r="Z42" s="9">
        <v>2941.9576159335329</v>
      </c>
      <c r="AA42" s="9">
        <v>26747.805111892314</v>
      </c>
      <c r="AB42" s="9">
        <v>326539.65661666513</v>
      </c>
      <c r="AC42" s="9">
        <v>269581.51639269036</v>
      </c>
      <c r="AD42" s="9">
        <v>7130.7055563777612</v>
      </c>
      <c r="AE42" s="9">
        <v>3466.0366380038922</v>
      </c>
      <c r="AF42" s="9">
        <v>29347.801426661677</v>
      </c>
      <c r="AG42" s="9">
        <v>16128.074950318201</v>
      </c>
      <c r="AH42" s="9">
        <v>49762.938710428905</v>
      </c>
      <c r="AI42" s="9">
        <v>0</v>
      </c>
      <c r="AJ42" s="9">
        <v>19965.961378087144</v>
      </c>
      <c r="AK42" s="9">
        <v>0</v>
      </c>
      <c r="AL42" s="10">
        <f t="shared" si="6"/>
        <v>1538828.0587443872</v>
      </c>
      <c r="AQ42" s="13"/>
    </row>
    <row r="43" spans="1:49" ht="14.4" thickBot="1" x14ac:dyDescent="0.35">
      <c r="A43" s="18">
        <v>205</v>
      </c>
      <c r="B43" s="19" t="s">
        <v>52</v>
      </c>
      <c r="C43" s="9">
        <v>-2148.7669666064921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-1186.8672527323238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-4624.930781368751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10">
        <f t="shared" si="6"/>
        <v>-7960.5650007075674</v>
      </c>
      <c r="AQ43" s="13"/>
    </row>
    <row r="44" spans="1:49" ht="14.4" thickBot="1" x14ac:dyDescent="0.35">
      <c r="A44" s="20">
        <v>209</v>
      </c>
      <c r="B44" s="21" t="s">
        <v>53</v>
      </c>
      <c r="C44" s="22">
        <f>SUM(C39:C43)</f>
        <v>547821.61102355295</v>
      </c>
      <c r="D44" s="22">
        <f t="shared" ref="D44:AK44" si="7">SUM(D39:D43)</f>
        <v>23589.056783836379</v>
      </c>
      <c r="E44" s="22">
        <f t="shared" si="7"/>
        <v>20518.301013000004</v>
      </c>
      <c r="F44" s="22">
        <f t="shared" si="7"/>
        <v>43.474947273995937</v>
      </c>
      <c r="G44" s="22">
        <f t="shared" si="7"/>
        <v>1633814.1022435955</v>
      </c>
      <c r="H44" s="22">
        <f t="shared" si="7"/>
        <v>169898.99183574371</v>
      </c>
      <c r="I44" s="22">
        <f t="shared" si="7"/>
        <v>9614.3129748859665</v>
      </c>
      <c r="J44" s="22">
        <f t="shared" si="7"/>
        <v>245932.18361213355</v>
      </c>
      <c r="K44" s="22">
        <f t="shared" si="7"/>
        <v>97683.167881745947</v>
      </c>
      <c r="L44" s="22">
        <f t="shared" si="7"/>
        <v>561730.58838952053</v>
      </c>
      <c r="M44" s="22">
        <f t="shared" si="7"/>
        <v>1283955.6306046185</v>
      </c>
      <c r="N44" s="22">
        <f t="shared" si="7"/>
        <v>215003.41857953271</v>
      </c>
      <c r="O44" s="22">
        <f t="shared" si="7"/>
        <v>3124749.110245862</v>
      </c>
      <c r="P44" s="22">
        <f t="shared" si="7"/>
        <v>414565.53714565112</v>
      </c>
      <c r="Q44" s="22">
        <f t="shared" si="7"/>
        <v>1059661.5</v>
      </c>
      <c r="R44" s="22">
        <f t="shared" si="7"/>
        <v>12687298.5</v>
      </c>
      <c r="S44" s="22">
        <f t="shared" si="7"/>
        <v>572790</v>
      </c>
      <c r="T44" s="22">
        <f t="shared" si="7"/>
        <v>1346772.1171473488</v>
      </c>
      <c r="U44" s="22">
        <f t="shared" si="7"/>
        <v>473235.08200720139</v>
      </c>
      <c r="V44" s="22">
        <f t="shared" si="7"/>
        <v>25800.637422327029</v>
      </c>
      <c r="W44" s="22">
        <f t="shared" si="7"/>
        <v>713351.76342312305</v>
      </c>
      <c r="X44" s="22">
        <f t="shared" si="7"/>
        <v>496903.489</v>
      </c>
      <c r="Y44" s="22">
        <f t="shared" si="7"/>
        <v>18078329.940999996</v>
      </c>
      <c r="Z44" s="22">
        <f t="shared" si="7"/>
        <v>191936.96999999878</v>
      </c>
      <c r="AA44" s="22">
        <f t="shared" si="7"/>
        <v>116420</v>
      </c>
      <c r="AB44" s="22">
        <f t="shared" si="7"/>
        <v>12254880</v>
      </c>
      <c r="AC44" s="22">
        <f t="shared" si="7"/>
        <v>5584730.0000000009</v>
      </c>
      <c r="AD44" s="22">
        <f t="shared" si="7"/>
        <v>143640</v>
      </c>
      <c r="AE44" s="22">
        <f t="shared" si="7"/>
        <v>369360</v>
      </c>
      <c r="AF44" s="22">
        <f t="shared" si="7"/>
        <v>2376700</v>
      </c>
      <c r="AG44" s="22">
        <f t="shared" si="7"/>
        <v>1299170</v>
      </c>
      <c r="AH44" s="22">
        <f t="shared" si="7"/>
        <v>2320870.0000000005</v>
      </c>
      <c r="AI44" s="22">
        <f t="shared" si="7"/>
        <v>8483360</v>
      </c>
      <c r="AJ44" s="22">
        <f t="shared" si="7"/>
        <v>2720850.0000000005</v>
      </c>
      <c r="AK44" s="22">
        <f t="shared" si="7"/>
        <v>0</v>
      </c>
      <c r="AL44" s="23">
        <f>SUM(AL39:AL43)</f>
        <v>79664979.48728095</v>
      </c>
      <c r="AQ44" s="13"/>
    </row>
    <row r="45" spans="1:49" ht="15" thickBot="1" x14ac:dyDescent="0.35">
      <c r="A45" s="20">
        <v>210</v>
      </c>
      <c r="B45" s="21" t="s">
        <v>54</v>
      </c>
      <c r="C45" s="22">
        <f>+C44+C38+C37</f>
        <v>677744.33576022787</v>
      </c>
      <c r="D45" s="22">
        <f t="shared" ref="D45:AL45" si="8">+D44+D38+D37</f>
        <v>27322.138643136823</v>
      </c>
      <c r="E45" s="22">
        <f t="shared" si="8"/>
        <v>22711.668304393446</v>
      </c>
      <c r="F45" s="22">
        <f t="shared" si="8"/>
        <v>50.46947630035357</v>
      </c>
      <c r="G45" s="22">
        <f t="shared" si="8"/>
        <v>1925082.4510982502</v>
      </c>
      <c r="H45" s="22">
        <f t="shared" si="8"/>
        <v>215392.94859095919</v>
      </c>
      <c r="I45" s="22">
        <f t="shared" si="8"/>
        <v>12022.782145241317</v>
      </c>
      <c r="J45" s="22">
        <f t="shared" si="8"/>
        <v>330349.37402266206</v>
      </c>
      <c r="K45" s="22">
        <f t="shared" si="8"/>
        <v>119047.63393027069</v>
      </c>
      <c r="L45" s="22">
        <f t="shared" si="8"/>
        <v>713157.36469791364</v>
      </c>
      <c r="M45" s="22">
        <f t="shared" si="8"/>
        <v>1514061.1678143053</v>
      </c>
      <c r="N45" s="22">
        <f t="shared" si="8"/>
        <v>251430.70013509435</v>
      </c>
      <c r="O45" s="22">
        <f t="shared" si="8"/>
        <v>3373950.0344526693</v>
      </c>
      <c r="P45" s="22">
        <f t="shared" si="8"/>
        <v>631197.55303585017</v>
      </c>
      <c r="Q45" s="22">
        <f t="shared" si="8"/>
        <v>1655373.9010970108</v>
      </c>
      <c r="R45" s="22">
        <f t="shared" si="8"/>
        <v>17130413.566434529</v>
      </c>
      <c r="S45" s="22">
        <f t="shared" si="8"/>
        <v>674139.82379758556</v>
      </c>
      <c r="T45" s="22">
        <f t="shared" si="8"/>
        <v>2412352.4875830011</v>
      </c>
      <c r="U45" s="22">
        <f t="shared" si="8"/>
        <v>820685.66783961398</v>
      </c>
      <c r="V45" s="22">
        <f t="shared" si="8"/>
        <v>34187.818895199438</v>
      </c>
      <c r="W45" s="22">
        <f t="shared" si="8"/>
        <v>1194680.3802706976</v>
      </c>
      <c r="X45" s="22">
        <f t="shared" si="8"/>
        <v>843393.18501394999</v>
      </c>
      <c r="Y45" s="22">
        <f t="shared" si="8"/>
        <v>29781158.64833989</v>
      </c>
      <c r="Z45" s="22">
        <f t="shared" si="8"/>
        <v>227784.66757405477</v>
      </c>
      <c r="AA45" s="22">
        <f t="shared" si="8"/>
        <v>145993.14534516374</v>
      </c>
      <c r="AB45" s="22">
        <f t="shared" si="8"/>
        <v>16088631.940231469</v>
      </c>
      <c r="AC45" s="22">
        <f t="shared" si="8"/>
        <v>7771223.0564220492</v>
      </c>
      <c r="AD45" s="22">
        <f t="shared" si="8"/>
        <v>179119.62133679178</v>
      </c>
      <c r="AE45" s="22">
        <f t="shared" si="8"/>
        <v>536075.47871903179</v>
      </c>
      <c r="AF45" s="22">
        <f t="shared" si="8"/>
        <v>3384544.3357879943</v>
      </c>
      <c r="AG45" s="22">
        <f t="shared" si="8"/>
        <v>1624453.0269246136</v>
      </c>
      <c r="AH45" s="22">
        <f t="shared" si="8"/>
        <v>3144472.9238309977</v>
      </c>
      <c r="AI45" s="22">
        <f t="shared" si="8"/>
        <v>10527735.226255018</v>
      </c>
      <c r="AJ45" s="22">
        <f t="shared" si="8"/>
        <v>3125618.4998225514</v>
      </c>
      <c r="AK45" s="22">
        <f t="shared" si="8"/>
        <v>0</v>
      </c>
      <c r="AL45" s="23">
        <f t="shared" si="8"/>
        <v>111115558.02362849</v>
      </c>
      <c r="AM45"/>
      <c r="AQ45" s="13"/>
    </row>
    <row r="46" spans="1:49" ht="14.4" x14ac:dyDescent="0.3">
      <c r="AL46" s="9"/>
      <c r="AM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5C4E-EF99-4526-9E5B-BF185EBF878F}">
  <dimension ref="A1:C35"/>
  <sheetViews>
    <sheetView topLeftCell="A13" workbookViewId="0">
      <selection activeCell="E12" sqref="E12"/>
    </sheetView>
  </sheetViews>
  <sheetFormatPr defaultRowHeight="14.4" x14ac:dyDescent="0.3"/>
  <cols>
    <col min="1" max="1" width="36.21875" bestFit="1" customWidth="1"/>
    <col min="2" max="2" width="30.21875" bestFit="1" customWidth="1"/>
    <col min="3" max="3" width="23.44140625" customWidth="1"/>
  </cols>
  <sheetData>
    <row r="1" spans="1:3" x14ac:dyDescent="0.3">
      <c r="A1" s="8" t="s">
        <v>13</v>
      </c>
      <c r="B1" t="s">
        <v>87</v>
      </c>
      <c r="C1" t="s">
        <v>88</v>
      </c>
    </row>
    <row r="2" spans="1:3" x14ac:dyDescent="0.3">
      <c r="A2" s="16" t="s">
        <v>14</v>
      </c>
      <c r="B2" t="s">
        <v>87</v>
      </c>
      <c r="C2" t="s">
        <v>89</v>
      </c>
    </row>
    <row r="3" spans="1:3" x14ac:dyDescent="0.3">
      <c r="A3" s="16" t="s">
        <v>15</v>
      </c>
      <c r="B3" t="s">
        <v>87</v>
      </c>
      <c r="C3" t="s">
        <v>90</v>
      </c>
    </row>
    <row r="4" spans="1:3" x14ac:dyDescent="0.3">
      <c r="A4" s="16" t="s">
        <v>16</v>
      </c>
      <c r="B4" t="s">
        <v>87</v>
      </c>
      <c r="C4" t="s">
        <v>91</v>
      </c>
    </row>
    <row r="5" spans="1:3" x14ac:dyDescent="0.3">
      <c r="A5" s="16" t="s">
        <v>17</v>
      </c>
      <c r="B5" t="s">
        <v>87</v>
      </c>
      <c r="C5" t="s">
        <v>92</v>
      </c>
    </row>
    <row r="6" spans="1:3" x14ac:dyDescent="0.3">
      <c r="A6" s="16" t="s">
        <v>18</v>
      </c>
      <c r="B6" t="s">
        <v>87</v>
      </c>
      <c r="C6" t="s">
        <v>93</v>
      </c>
    </row>
    <row r="7" spans="1:3" x14ac:dyDescent="0.3">
      <c r="A7" s="16" t="s">
        <v>19</v>
      </c>
      <c r="B7" t="s">
        <v>87</v>
      </c>
      <c r="C7" t="s">
        <v>94</v>
      </c>
    </row>
    <row r="8" spans="1:3" x14ac:dyDescent="0.3">
      <c r="A8" s="16" t="s">
        <v>20</v>
      </c>
      <c r="B8" t="s">
        <v>87</v>
      </c>
      <c r="C8" t="s">
        <v>95</v>
      </c>
    </row>
    <row r="9" spans="1:3" x14ac:dyDescent="0.3">
      <c r="A9" s="16" t="s">
        <v>21</v>
      </c>
      <c r="B9" t="s">
        <v>87</v>
      </c>
      <c r="C9" t="s">
        <v>96</v>
      </c>
    </row>
    <row r="10" spans="1:3" x14ac:dyDescent="0.3">
      <c r="A10" s="16" t="s">
        <v>22</v>
      </c>
      <c r="B10" t="s">
        <v>87</v>
      </c>
      <c r="C10" t="s">
        <v>97</v>
      </c>
    </row>
    <row r="11" spans="1:3" x14ac:dyDescent="0.3">
      <c r="A11" s="16" t="s">
        <v>23</v>
      </c>
      <c r="B11" t="s">
        <v>87</v>
      </c>
      <c r="C11" t="s">
        <v>98</v>
      </c>
    </row>
    <row r="12" spans="1:3" x14ac:dyDescent="0.3">
      <c r="A12" s="16" t="s">
        <v>24</v>
      </c>
      <c r="B12" t="s">
        <v>87</v>
      </c>
      <c r="C12" t="s">
        <v>99</v>
      </c>
    </row>
    <row r="13" spans="1:3" x14ac:dyDescent="0.3">
      <c r="A13" s="16" t="s">
        <v>25</v>
      </c>
      <c r="B13" t="s">
        <v>87</v>
      </c>
      <c r="C13" t="s">
        <v>100</v>
      </c>
    </row>
    <row r="14" spans="1:3" x14ac:dyDescent="0.3">
      <c r="A14" s="16" t="s">
        <v>26</v>
      </c>
      <c r="B14" t="s">
        <v>87</v>
      </c>
      <c r="C14" t="s">
        <v>101</v>
      </c>
    </row>
    <row r="15" spans="1:3" x14ac:dyDescent="0.3">
      <c r="A15" s="16" t="s">
        <v>27</v>
      </c>
      <c r="B15" t="s">
        <v>102</v>
      </c>
      <c r="C15" t="s">
        <v>103</v>
      </c>
    </row>
    <row r="16" spans="1:3" x14ac:dyDescent="0.3">
      <c r="A16" s="16" t="s">
        <v>28</v>
      </c>
      <c r="B16" s="64" t="s">
        <v>102</v>
      </c>
      <c r="C16" t="s">
        <v>104</v>
      </c>
    </row>
    <row r="17" spans="1:3" x14ac:dyDescent="0.3">
      <c r="A17" s="16" t="s">
        <v>29</v>
      </c>
      <c r="B17" s="64" t="s">
        <v>102</v>
      </c>
      <c r="C17" t="s">
        <v>105</v>
      </c>
    </row>
    <row r="18" spans="1:3" x14ac:dyDescent="0.3">
      <c r="A18" s="16" t="s">
        <v>30</v>
      </c>
      <c r="B18" t="s">
        <v>106</v>
      </c>
      <c r="C18" t="s">
        <v>107</v>
      </c>
    </row>
    <row r="19" spans="1:3" x14ac:dyDescent="0.3">
      <c r="A19" s="16" t="s">
        <v>31</v>
      </c>
      <c r="B19" t="s">
        <v>106</v>
      </c>
      <c r="C19" t="s">
        <v>108</v>
      </c>
    </row>
    <row r="20" spans="1:3" x14ac:dyDescent="0.3">
      <c r="A20" s="16" t="s">
        <v>32</v>
      </c>
      <c r="B20" t="s">
        <v>106</v>
      </c>
      <c r="C20" t="s">
        <v>109</v>
      </c>
    </row>
    <row r="21" spans="1:3" x14ac:dyDescent="0.3">
      <c r="A21" s="16" t="s">
        <v>33</v>
      </c>
      <c r="B21" t="s">
        <v>106</v>
      </c>
      <c r="C21" t="s">
        <v>110</v>
      </c>
    </row>
    <row r="22" spans="1:3" x14ac:dyDescent="0.3">
      <c r="A22" s="16" t="s">
        <v>34</v>
      </c>
      <c r="B22" t="s">
        <v>106</v>
      </c>
      <c r="C22" t="s">
        <v>111</v>
      </c>
    </row>
    <row r="23" spans="1:3" x14ac:dyDescent="0.3">
      <c r="A23" s="16" t="s">
        <v>35</v>
      </c>
      <c r="B23" t="s">
        <v>106</v>
      </c>
      <c r="C23" t="s">
        <v>112</v>
      </c>
    </row>
    <row r="24" spans="1:3" x14ac:dyDescent="0.3">
      <c r="A24" s="16" t="s">
        <v>36</v>
      </c>
      <c r="B24" t="s">
        <v>106</v>
      </c>
      <c r="C24" t="s">
        <v>113</v>
      </c>
    </row>
    <row r="25" spans="1:3" x14ac:dyDescent="0.3">
      <c r="A25" s="16" t="s">
        <v>37</v>
      </c>
      <c r="B25" t="s">
        <v>114</v>
      </c>
      <c r="C25" t="s">
        <v>115</v>
      </c>
    </row>
    <row r="26" spans="1:3" x14ac:dyDescent="0.3">
      <c r="A26" s="16" t="s">
        <v>38</v>
      </c>
      <c r="B26" t="s">
        <v>116</v>
      </c>
      <c r="C26" t="s">
        <v>116</v>
      </c>
    </row>
    <row r="27" spans="1:3" x14ac:dyDescent="0.3">
      <c r="A27" s="17" t="s">
        <v>6</v>
      </c>
      <c r="B27" t="s">
        <v>117</v>
      </c>
      <c r="C27" t="s">
        <v>118</v>
      </c>
    </row>
    <row r="28" spans="1:3" x14ac:dyDescent="0.3">
      <c r="A28" s="16" t="s">
        <v>39</v>
      </c>
      <c r="B28" t="s">
        <v>117</v>
      </c>
      <c r="C28" t="s">
        <v>118</v>
      </c>
    </row>
    <row r="29" spans="1:3" x14ac:dyDescent="0.3">
      <c r="A29" s="16" t="s">
        <v>40</v>
      </c>
      <c r="B29" t="s">
        <v>117</v>
      </c>
      <c r="C29" t="s">
        <v>118</v>
      </c>
    </row>
    <row r="30" spans="1:3" x14ac:dyDescent="0.3">
      <c r="A30" s="16" t="s">
        <v>7</v>
      </c>
      <c r="B30" t="s">
        <v>119</v>
      </c>
      <c r="C30" t="s">
        <v>120</v>
      </c>
    </row>
    <row r="31" spans="1:3" x14ac:dyDescent="0.3">
      <c r="A31" s="16" t="s">
        <v>41</v>
      </c>
      <c r="B31" t="s">
        <v>119</v>
      </c>
      <c r="C31" t="s">
        <v>121</v>
      </c>
    </row>
    <row r="32" spans="1:3" x14ac:dyDescent="0.3">
      <c r="A32" s="16" t="s">
        <v>42</v>
      </c>
      <c r="B32" t="s">
        <v>122</v>
      </c>
      <c r="C32" t="s">
        <v>123</v>
      </c>
    </row>
    <row r="33" spans="1:3" x14ac:dyDescent="0.3">
      <c r="A33" s="16" t="s">
        <v>43</v>
      </c>
      <c r="B33" t="s">
        <v>124</v>
      </c>
      <c r="C33" t="s">
        <v>125</v>
      </c>
    </row>
    <row r="34" spans="1:3" x14ac:dyDescent="0.3">
      <c r="A34" s="16" t="s">
        <v>44</v>
      </c>
      <c r="B34" t="s">
        <v>124</v>
      </c>
      <c r="C34" t="s">
        <v>124</v>
      </c>
    </row>
    <row r="35" spans="1:3" x14ac:dyDescent="0.3">
      <c r="A35" s="19" t="s">
        <v>45</v>
      </c>
      <c r="B35" t="s">
        <v>124</v>
      </c>
      <c r="C35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C618-5458-4111-B807-2E1321BCD2A9}">
  <dimension ref="A1:AI5"/>
  <sheetViews>
    <sheetView workbookViewId="0">
      <selection activeCell="B3" sqref="A1:AI5"/>
    </sheetView>
  </sheetViews>
  <sheetFormatPr defaultRowHeight="14.4" x14ac:dyDescent="0.3"/>
  <cols>
    <col min="1" max="1" width="10.5546875" style="31" customWidth="1"/>
    <col min="2" max="4" width="9" style="31" bestFit="1" customWidth="1"/>
    <col min="5" max="5" width="12.109375" style="31" customWidth="1"/>
    <col min="6" max="6" width="9.88671875" style="31" customWidth="1"/>
    <col min="7" max="7" width="9" style="31" bestFit="1" customWidth="1"/>
    <col min="8" max="8" width="11" style="31" customWidth="1"/>
    <col min="9" max="9" width="9" style="31" bestFit="1" customWidth="1"/>
    <col min="10" max="10" width="9.88671875" style="31" customWidth="1"/>
    <col min="11" max="11" width="10.5546875" style="31" bestFit="1" customWidth="1"/>
    <col min="12" max="12" width="9.77734375" style="31" customWidth="1"/>
    <col min="13" max="13" width="11.33203125" style="31" customWidth="1"/>
    <col min="14" max="14" width="10" style="31" customWidth="1"/>
    <col min="15" max="15" width="10.44140625" style="31" customWidth="1"/>
    <col min="16" max="16" width="11.77734375" style="31" customWidth="1"/>
    <col min="17" max="17" width="11.21875" style="31" customWidth="1"/>
    <col min="18" max="18" width="10.44140625" style="31" customWidth="1"/>
    <col min="19" max="19" width="10.5546875" style="31" customWidth="1"/>
    <col min="20" max="20" width="9" style="31" bestFit="1" customWidth="1"/>
    <col min="21" max="21" width="10.6640625" style="31" customWidth="1"/>
    <col min="22" max="22" width="11.33203125" style="31" customWidth="1"/>
    <col min="23" max="23" width="12.44140625" style="31" customWidth="1"/>
    <col min="24" max="24" width="10.88671875" style="31" customWidth="1"/>
    <col min="25" max="25" width="9.5546875" style="31" bestFit="1" customWidth="1"/>
    <col min="26" max="26" width="11.77734375" style="31" customWidth="1"/>
    <col min="27" max="27" width="12" style="31" customWidth="1"/>
    <col min="28" max="28" width="9.5546875" style="31" bestFit="1" customWidth="1"/>
    <col min="29" max="29" width="10.109375" style="31" bestFit="1" customWidth="1"/>
    <col min="30" max="30" width="11.5546875" style="31" bestFit="1" customWidth="1"/>
    <col min="31" max="31" width="10.5546875" style="31" bestFit="1" customWidth="1"/>
    <col min="32" max="34" width="11.5546875" style="31" bestFit="1" customWidth="1"/>
    <col min="35" max="35" width="9" style="31" bestFit="1" customWidth="1"/>
    <col min="36" max="16384" width="8.88671875" style="31"/>
  </cols>
  <sheetData>
    <row r="1" spans="1:35" x14ac:dyDescent="0.3">
      <c r="A1" s="31">
        <v>197622.32584972127</v>
      </c>
      <c r="B1" s="31">
        <v>8344.8969260625072</v>
      </c>
      <c r="C1" s="31">
        <v>7217.1726130000034</v>
      </c>
      <c r="D1" s="31">
        <v>13.146992250167992</v>
      </c>
      <c r="E1" s="31">
        <v>554301.81617457897</v>
      </c>
      <c r="F1" s="31">
        <v>58364.347097830279</v>
      </c>
      <c r="G1" s="31">
        <v>3163.6622775764981</v>
      </c>
      <c r="H1" s="31">
        <v>84868.917250098631</v>
      </c>
      <c r="I1" s="31">
        <v>34000.35519194205</v>
      </c>
      <c r="J1" s="31">
        <v>165226.02437960237</v>
      </c>
      <c r="K1" s="31">
        <v>477916.09268988197</v>
      </c>
      <c r="L1" s="31">
        <v>67427.963601780357</v>
      </c>
      <c r="M1" s="31">
        <v>1098297.2888625709</v>
      </c>
      <c r="N1" s="31">
        <v>160863.52563767417</v>
      </c>
      <c r="O1" s="31">
        <v>362829.5633895403</v>
      </c>
      <c r="P1" s="31">
        <v>5094443.0204673419</v>
      </c>
      <c r="Q1" s="31">
        <v>142543.23832586021</v>
      </c>
      <c r="R1" s="31">
        <v>458182.66148198943</v>
      </c>
      <c r="S1" s="31">
        <v>157653.38324931031</v>
      </c>
      <c r="T1" s="31">
        <v>9424.5222938590705</v>
      </c>
      <c r="U1" s="31">
        <v>258902.91624705461</v>
      </c>
      <c r="V1" s="31">
        <v>179851.1251596174</v>
      </c>
      <c r="W1" s="31">
        <v>6811250.954351238</v>
      </c>
      <c r="X1" s="31">
        <v>72816.092017850096</v>
      </c>
      <c r="Y1" s="31">
        <v>21190.567385677619</v>
      </c>
      <c r="Z1" s="31">
        <v>3773756.0422145152</v>
      </c>
      <c r="AA1" s="31">
        <v>2043524.3662272808</v>
      </c>
      <c r="AB1" s="31">
        <v>44345.116393461292</v>
      </c>
      <c r="AC1" s="31">
        <v>139878.22894805897</v>
      </c>
      <c r="AD1" s="31">
        <v>758314.4369938405</v>
      </c>
      <c r="AE1" s="31">
        <v>484525.00232531439</v>
      </c>
      <c r="AF1" s="31">
        <v>1063702.5684138509</v>
      </c>
      <c r="AG1" s="31">
        <v>6868972.0071794204</v>
      </c>
      <c r="AH1" s="31">
        <v>898893.54179430963</v>
      </c>
      <c r="AI1" s="31">
        <v>0</v>
      </c>
    </row>
    <row r="2" spans="1:35" x14ac:dyDescent="0.3">
      <c r="A2" s="31">
        <v>352272.07516636973</v>
      </c>
      <c r="B2" s="31">
        <v>15140.666434979888</v>
      </c>
      <c r="C2" s="31">
        <v>13288.889676999999</v>
      </c>
      <c r="D2" s="31">
        <v>30.306678699038294</v>
      </c>
      <c r="E2" s="31">
        <v>1074911.8828842959</v>
      </c>
      <c r="F2" s="31">
        <v>110827.7781868142</v>
      </c>
      <c r="G2" s="31">
        <v>6373.7470206282314</v>
      </c>
      <c r="H2" s="31">
        <v>160420.09570574007</v>
      </c>
      <c r="I2" s="31">
        <v>63517.688412984557</v>
      </c>
      <c r="J2" s="31">
        <v>363099.17423228489</v>
      </c>
      <c r="K2" s="31">
        <v>752586.21952194441</v>
      </c>
      <c r="L2" s="31">
        <v>145356.9426319254</v>
      </c>
      <c r="M2" s="31">
        <v>1947381.9604683924</v>
      </c>
      <c r="N2" s="31">
        <v>181437.8297079943</v>
      </c>
      <c r="O2" s="31">
        <v>594650.16072935576</v>
      </c>
      <c r="P2" s="31">
        <v>6601105.4673516639</v>
      </c>
      <c r="Q2" s="31">
        <v>411585.16043020843</v>
      </c>
      <c r="R2" s="31">
        <v>838534.73389452626</v>
      </c>
      <c r="S2" s="31">
        <v>312294.8483505894</v>
      </c>
      <c r="T2" s="31">
        <v>16357.030752826347</v>
      </c>
      <c r="U2" s="31">
        <v>453221.25721581822</v>
      </c>
      <c r="V2" s="31">
        <v>305791.905983139</v>
      </c>
      <c r="W2" s="31">
        <v>10912476.329795973</v>
      </c>
      <c r="X2" s="31">
        <v>112393.10168913803</v>
      </c>
      <c r="Y2" s="31">
        <v>64817.802408208518</v>
      </c>
      <c r="Z2" s="31">
        <v>7405301.6983772358</v>
      </c>
      <c r="AA2" s="31">
        <v>2739453.1962480186</v>
      </c>
      <c r="AB2" s="31">
        <v>83787.10077843137</v>
      </c>
      <c r="AC2" s="31">
        <v>216520.76068838226</v>
      </c>
      <c r="AD2" s="31">
        <v>1338100.4526325304</v>
      </c>
      <c r="AE2" s="31">
        <v>762418.78256581456</v>
      </c>
      <c r="AF2" s="31">
        <v>1174516.1551313465</v>
      </c>
      <c r="AG2" s="31">
        <v>120.43141928860932</v>
      </c>
      <c r="AH2" s="31">
        <v>1680927.5204444616</v>
      </c>
      <c r="AI2" s="31">
        <v>0</v>
      </c>
    </row>
    <row r="3" spans="1:35" x14ac:dyDescent="0.3">
      <c r="A3" s="31">
        <v>69.069976425795303</v>
      </c>
      <c r="B3" s="31">
        <v>94.256796855687966</v>
      </c>
      <c r="C3" s="31">
        <v>7.3011119999999998</v>
      </c>
      <c r="D3" s="31">
        <v>1.6112168287309107E-2</v>
      </c>
      <c r="E3" s="31">
        <v>4027.7388878673369</v>
      </c>
      <c r="F3" s="31">
        <v>638.75535075242215</v>
      </c>
      <c r="G3" s="31">
        <v>38.445849890479778</v>
      </c>
      <c r="H3" s="31">
        <v>322.89258557892515</v>
      </c>
      <c r="I3" s="31">
        <v>101.15248205298766</v>
      </c>
      <c r="J3" s="31">
        <v>31664.251249036693</v>
      </c>
      <c r="K3" s="31">
        <v>36236.345726660162</v>
      </c>
      <c r="L3" s="31">
        <v>2179.7353821551897</v>
      </c>
      <c r="M3" s="31">
        <v>63895.728086546136</v>
      </c>
      <c r="N3" s="31">
        <v>44823.140017534686</v>
      </c>
      <c r="O3" s="31">
        <v>53337.794612907703</v>
      </c>
      <c r="P3" s="31">
        <v>405844.75152502942</v>
      </c>
      <c r="Q3" s="31">
        <v>8574.6186788797295</v>
      </c>
      <c r="R3" s="31">
        <v>41061.27246111368</v>
      </c>
      <c r="S3" s="31">
        <v>281.98180437976475</v>
      </c>
      <c r="T3" s="31">
        <v>13.979415629247518</v>
      </c>
      <c r="U3" s="31">
        <v>114.37173542703211</v>
      </c>
      <c r="V3" s="31">
        <v>6013.1570532867463</v>
      </c>
      <c r="W3" s="31">
        <v>293283.85125351627</v>
      </c>
      <c r="X3" s="31">
        <v>4972.6859298094751</v>
      </c>
      <c r="Y3" s="31">
        <v>3663.8250942215382</v>
      </c>
      <c r="Z3" s="31">
        <v>749282.60279158305</v>
      </c>
      <c r="AA3" s="31">
        <v>532170.92113201157</v>
      </c>
      <c r="AB3" s="31">
        <v>8377.0772717295713</v>
      </c>
      <c r="AC3" s="31">
        <v>9494.9737255548553</v>
      </c>
      <c r="AD3" s="31">
        <v>255562.23972833619</v>
      </c>
      <c r="AE3" s="31">
        <v>36098.140158552786</v>
      </c>
      <c r="AF3" s="31">
        <v>32888.337744374068</v>
      </c>
      <c r="AG3" s="31">
        <v>1614267.5614012908</v>
      </c>
      <c r="AH3" s="31">
        <v>121062.97638314187</v>
      </c>
      <c r="AI3" s="31">
        <v>0</v>
      </c>
    </row>
    <row r="4" spans="1:35" x14ac:dyDescent="0.3">
      <c r="A4" s="31">
        <v>6.9069976425795305</v>
      </c>
      <c r="B4" s="31">
        <v>9.2366259382937788</v>
      </c>
      <c r="C4" s="31">
        <v>4.9376110000000004</v>
      </c>
      <c r="D4" s="31">
        <v>5.1641565023426636E-3</v>
      </c>
      <c r="E4" s="31">
        <v>572.66429685317587</v>
      </c>
      <c r="F4" s="31">
        <v>68.111200346809426</v>
      </c>
      <c r="G4" s="31">
        <v>38.457826790757181</v>
      </c>
      <c r="H4" s="31">
        <v>320.27807071593787</v>
      </c>
      <c r="I4" s="31">
        <v>63.971794766344189</v>
      </c>
      <c r="J4" s="31">
        <v>1741.1385285965725</v>
      </c>
      <c r="K4" s="31">
        <v>17216.972666131824</v>
      </c>
      <c r="L4" s="31">
        <v>38.77696367176349</v>
      </c>
      <c r="M4" s="31">
        <v>15174.132828353102</v>
      </c>
      <c r="N4" s="31">
        <v>27441.041782447959</v>
      </c>
      <c r="O4" s="31">
        <v>48843.98126819625</v>
      </c>
      <c r="P4" s="31">
        <v>585905.26065596507</v>
      </c>
      <c r="Q4" s="31">
        <v>10086.982565051616</v>
      </c>
      <c r="R4" s="31">
        <v>8993.4493097194063</v>
      </c>
      <c r="S4" s="31">
        <v>3004.8686029218675</v>
      </c>
      <c r="T4" s="31">
        <v>5.1049600123633798</v>
      </c>
      <c r="U4" s="31">
        <v>1113.2182248231125</v>
      </c>
      <c r="V4" s="31">
        <v>5247.3008039568731</v>
      </c>
      <c r="W4" s="31">
        <v>61318.80559926977</v>
      </c>
      <c r="X4" s="31">
        <v>2941.9576159335329</v>
      </c>
      <c r="Y4" s="31">
        <v>26747.805111892314</v>
      </c>
      <c r="Z4" s="31">
        <v>326539.65661666513</v>
      </c>
      <c r="AA4" s="31">
        <v>269581.51639269036</v>
      </c>
      <c r="AB4" s="31">
        <v>7130.7055563777612</v>
      </c>
      <c r="AC4" s="31">
        <v>3466.0366380038922</v>
      </c>
      <c r="AD4" s="31">
        <v>29347.801426661677</v>
      </c>
      <c r="AE4" s="31">
        <v>16128.074950318201</v>
      </c>
      <c r="AF4" s="31">
        <v>49762.938710428905</v>
      </c>
      <c r="AG4" s="31">
        <v>0</v>
      </c>
      <c r="AH4" s="31">
        <v>19965.961378087144</v>
      </c>
      <c r="AI4" s="31">
        <v>0</v>
      </c>
    </row>
    <row r="5" spans="1:35" x14ac:dyDescent="0.3">
      <c r="A5" s="31">
        <v>-2148.7669666064921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-1186.8672527323238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-4624.930781368751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085D-6B5B-4533-9E67-B152C60A1E6A}">
  <dimension ref="A1:B9"/>
  <sheetViews>
    <sheetView workbookViewId="0">
      <selection activeCell="C29" sqref="C29"/>
    </sheetView>
  </sheetViews>
  <sheetFormatPr defaultRowHeight="14.4" x14ac:dyDescent="0.3"/>
  <cols>
    <col min="1" max="1" width="25.77734375" bestFit="1" customWidth="1"/>
    <col min="2" max="2" width="11.109375" bestFit="1" customWidth="1"/>
  </cols>
  <sheetData>
    <row r="1" spans="1:2" x14ac:dyDescent="0.3">
      <c r="A1" s="60" t="s">
        <v>1</v>
      </c>
      <c r="B1" s="65">
        <v>141927</v>
      </c>
    </row>
    <row r="2" spans="1:2" x14ac:dyDescent="0.3">
      <c r="A2" s="60" t="s">
        <v>2</v>
      </c>
      <c r="B2" s="65">
        <v>10002</v>
      </c>
    </row>
    <row r="3" spans="1:2" x14ac:dyDescent="0.3">
      <c r="A3" s="60" t="s">
        <v>3</v>
      </c>
      <c r="B3" s="65">
        <v>21771</v>
      </c>
    </row>
    <row r="4" spans="1:2" x14ac:dyDescent="0.3">
      <c r="A4" s="60" t="s">
        <v>4</v>
      </c>
      <c r="B4" s="65">
        <v>2519</v>
      </c>
    </row>
    <row r="5" spans="1:2" x14ac:dyDescent="0.3">
      <c r="A5" s="60" t="s">
        <v>5</v>
      </c>
      <c r="B5" s="65">
        <v>23483</v>
      </c>
    </row>
    <row r="6" spans="1:2" x14ac:dyDescent="0.3">
      <c r="A6" s="60" t="s">
        <v>6</v>
      </c>
      <c r="B6" s="65">
        <v>71200</v>
      </c>
    </row>
    <row r="7" spans="1:2" x14ac:dyDescent="0.3">
      <c r="A7" s="33" t="s">
        <v>7</v>
      </c>
      <c r="B7" s="66">
        <v>26276</v>
      </c>
    </row>
    <row r="8" spans="1:2" x14ac:dyDescent="0.3">
      <c r="A8" s="33" t="s">
        <v>8</v>
      </c>
      <c r="B8" s="66">
        <v>10280</v>
      </c>
    </row>
    <row r="9" spans="1:2" x14ac:dyDescent="0.3">
      <c r="A9" s="33" t="s">
        <v>9</v>
      </c>
      <c r="B9" s="66">
        <v>95068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A9C2-3D3A-44F8-B337-FCB3662313A7}">
  <dimension ref="A1:C12"/>
  <sheetViews>
    <sheetView workbookViewId="0">
      <selection activeCell="A19" sqref="A19"/>
    </sheetView>
  </sheetViews>
  <sheetFormatPr defaultRowHeight="14.4" x14ac:dyDescent="0.3"/>
  <cols>
    <col min="1" max="1" width="25.77734375" bestFit="1" customWidth="1"/>
    <col min="2" max="2" width="17.33203125" bestFit="1" customWidth="1"/>
    <col min="3" max="3" width="14.5546875" customWidth="1"/>
  </cols>
  <sheetData>
    <row r="1" spans="1:3" x14ac:dyDescent="0.3">
      <c r="A1" s="67" t="s">
        <v>0</v>
      </c>
      <c r="B1" s="68" t="s">
        <v>10</v>
      </c>
      <c r="C1" s="69" t="s">
        <v>55</v>
      </c>
    </row>
    <row r="2" spans="1:3" x14ac:dyDescent="0.3">
      <c r="A2" s="67"/>
      <c r="B2" s="68"/>
      <c r="C2" s="69"/>
    </row>
    <row r="3" spans="1:3" x14ac:dyDescent="0.3">
      <c r="A3" s="60" t="s">
        <v>1</v>
      </c>
      <c r="B3" s="60">
        <v>141927</v>
      </c>
      <c r="C3" s="61">
        <f>SUM('papua barat'!C44:P44)</f>
        <v>8348919.4872809527</v>
      </c>
    </row>
    <row r="4" spans="1:3" x14ac:dyDescent="0.3">
      <c r="A4" s="60" t="s">
        <v>2</v>
      </c>
      <c r="B4" s="60">
        <v>10002</v>
      </c>
      <c r="C4" s="62">
        <f>SUM('papua barat'!Q44:S44)</f>
        <v>14319750</v>
      </c>
    </row>
    <row r="5" spans="1:3" x14ac:dyDescent="0.3">
      <c r="A5" s="60" t="s">
        <v>3</v>
      </c>
      <c r="B5" s="60">
        <v>21771</v>
      </c>
      <c r="C5" s="62">
        <f>SUM('papua barat'!T44:Z44)</f>
        <v>21326329.999999996</v>
      </c>
    </row>
    <row r="6" spans="1:3" x14ac:dyDescent="0.3">
      <c r="A6" s="60" t="s">
        <v>4</v>
      </c>
      <c r="B6" s="60">
        <v>2519</v>
      </c>
      <c r="C6" s="62">
        <f>'papua barat'!AA44</f>
        <v>116420</v>
      </c>
    </row>
    <row r="7" spans="1:3" x14ac:dyDescent="0.3">
      <c r="A7" s="60" t="s">
        <v>5</v>
      </c>
      <c r="B7" s="60">
        <v>23483</v>
      </c>
      <c r="C7" s="62">
        <f>'papua barat'!AB44</f>
        <v>12254880</v>
      </c>
    </row>
    <row r="8" spans="1:3" x14ac:dyDescent="0.3">
      <c r="A8" s="60" t="s">
        <v>6</v>
      </c>
      <c r="B8" s="60">
        <v>71200</v>
      </c>
      <c r="C8" s="62">
        <f>SUM('papua barat'!AC44:AE44)+'papua barat'!AG44</f>
        <v>7396900.0000000009</v>
      </c>
    </row>
    <row r="9" spans="1:3" x14ac:dyDescent="0.3">
      <c r="A9" s="33" t="s">
        <v>7</v>
      </c>
      <c r="B9" s="33">
        <v>26276</v>
      </c>
      <c r="C9" s="63">
        <f>'papua barat'!AF44</f>
        <v>2376700</v>
      </c>
    </row>
    <row r="10" spans="1:3" x14ac:dyDescent="0.3">
      <c r="A10" s="33" t="s">
        <v>8</v>
      </c>
      <c r="B10" s="33">
        <v>10280</v>
      </c>
      <c r="C10" s="63">
        <f>'papua barat'!AH44</f>
        <v>2320870.0000000005</v>
      </c>
    </row>
    <row r="11" spans="1:3" x14ac:dyDescent="0.3">
      <c r="A11" s="33" t="s">
        <v>9</v>
      </c>
      <c r="B11" s="33">
        <v>95068</v>
      </c>
      <c r="C11" s="63">
        <f>SUM('papua barat'!AI44:AK44)</f>
        <v>11204210</v>
      </c>
    </row>
    <row r="12" spans="1:3" x14ac:dyDescent="0.3">
      <c r="C12" s="31">
        <f>SUM(C3:C11)</f>
        <v>79664979.48728095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4A44-0AFB-4C46-8CC3-03A43BD59A81}">
  <dimension ref="A1:H37"/>
  <sheetViews>
    <sheetView topLeftCell="B1" workbookViewId="0">
      <selection activeCell="D34" sqref="D34"/>
    </sheetView>
  </sheetViews>
  <sheetFormatPr defaultRowHeight="14.4" x14ac:dyDescent="0.3"/>
  <cols>
    <col min="2" max="2" width="36.21875" bestFit="1" customWidth="1"/>
    <col min="3" max="3" width="10.88671875" bestFit="1" customWidth="1"/>
    <col min="4" max="4" width="11.5546875" bestFit="1" customWidth="1"/>
    <col min="5" max="5" width="16.44140625" bestFit="1" customWidth="1"/>
    <col min="6" max="6" width="19.109375" customWidth="1"/>
  </cols>
  <sheetData>
    <row r="1" spans="1:6" x14ac:dyDescent="0.3">
      <c r="A1" s="32" t="s">
        <v>11</v>
      </c>
      <c r="B1" s="32" t="s">
        <v>12</v>
      </c>
      <c r="C1" s="32" t="s">
        <v>57</v>
      </c>
      <c r="D1" s="33" t="s">
        <v>55</v>
      </c>
      <c r="E1" s="33" t="s">
        <v>58</v>
      </c>
      <c r="F1" s="33" t="s">
        <v>56</v>
      </c>
    </row>
    <row r="2" spans="1:6" x14ac:dyDescent="0.3">
      <c r="A2" s="34">
        <v>1</v>
      </c>
      <c r="B2" s="35" t="s">
        <v>13</v>
      </c>
      <c r="C2" s="73">
        <v>141927</v>
      </c>
      <c r="D2" s="36">
        <v>547821.61102355295</v>
      </c>
      <c r="E2" s="70">
        <f>SUM(D2:D15)</f>
        <v>8348919.4872809527</v>
      </c>
      <c r="F2" s="46">
        <f>(D2/E$2)*C$2</f>
        <v>9312.6635016888122</v>
      </c>
    </row>
    <row r="3" spans="1:6" x14ac:dyDescent="0.3">
      <c r="A3" s="34">
        <v>2</v>
      </c>
      <c r="B3" s="35" t="s">
        <v>14</v>
      </c>
      <c r="C3" s="73"/>
      <c r="D3" s="36">
        <v>23589.056783836379</v>
      </c>
      <c r="E3" s="70"/>
      <c r="F3" s="46">
        <f t="shared" ref="F3:F15" si="0">(D3/E$2)*C$2</f>
        <v>401.00088008512898</v>
      </c>
    </row>
    <row r="4" spans="1:6" x14ac:dyDescent="0.3">
      <c r="A4" s="34">
        <v>3</v>
      </c>
      <c r="B4" s="35" t="s">
        <v>15</v>
      </c>
      <c r="C4" s="73"/>
      <c r="D4" s="36">
        <v>20518.301013000004</v>
      </c>
      <c r="E4" s="70"/>
      <c r="F4" s="46">
        <f t="shared" si="0"/>
        <v>348.79973537994368</v>
      </c>
    </row>
    <row r="5" spans="1:6" x14ac:dyDescent="0.3">
      <c r="A5" s="34">
        <v>4</v>
      </c>
      <c r="B5" s="35" t="s">
        <v>16</v>
      </c>
      <c r="C5" s="73"/>
      <c r="D5" s="36">
        <v>43.474947273995937</v>
      </c>
      <c r="E5" s="70"/>
      <c r="F5" s="46">
        <f t="shared" si="0"/>
        <v>0.73904998738536565</v>
      </c>
    </row>
    <row r="6" spans="1:6" x14ac:dyDescent="0.3">
      <c r="A6" s="34">
        <v>5</v>
      </c>
      <c r="B6" s="35" t="s">
        <v>17</v>
      </c>
      <c r="C6" s="73"/>
      <c r="D6" s="36">
        <v>1633814.1022435955</v>
      </c>
      <c r="E6" s="70"/>
      <c r="F6" s="46">
        <f t="shared" si="0"/>
        <v>27773.933434426424</v>
      </c>
    </row>
    <row r="7" spans="1:6" x14ac:dyDescent="0.3">
      <c r="A7" s="34">
        <v>6</v>
      </c>
      <c r="B7" s="35" t="s">
        <v>18</v>
      </c>
      <c r="C7" s="73"/>
      <c r="D7" s="36">
        <v>169898.99183574371</v>
      </c>
      <c r="E7" s="70"/>
      <c r="F7" s="46">
        <f t="shared" si="0"/>
        <v>2888.1886154258168</v>
      </c>
    </row>
    <row r="8" spans="1:6" x14ac:dyDescent="0.3">
      <c r="A8" s="34">
        <v>7</v>
      </c>
      <c r="B8" s="35" t="s">
        <v>19</v>
      </c>
      <c r="C8" s="73"/>
      <c r="D8" s="36">
        <v>9614.3129748859665</v>
      </c>
      <c r="E8" s="70"/>
      <c r="F8" s="46">
        <f t="shared" si="0"/>
        <v>163.43798735458117</v>
      </c>
    </row>
    <row r="9" spans="1:6" x14ac:dyDescent="0.3">
      <c r="A9" s="34">
        <v>8</v>
      </c>
      <c r="B9" s="35" t="s">
        <v>20</v>
      </c>
      <c r="C9" s="73"/>
      <c r="D9" s="36">
        <v>245932.18361213355</v>
      </c>
      <c r="E9" s="70"/>
      <c r="F9" s="46">
        <f t="shared" si="0"/>
        <v>4180.7106987549632</v>
      </c>
    </row>
    <row r="10" spans="1:6" x14ac:dyDescent="0.3">
      <c r="A10" s="34">
        <v>9</v>
      </c>
      <c r="B10" s="35" t="s">
        <v>21</v>
      </c>
      <c r="C10" s="73"/>
      <c r="D10" s="36">
        <v>97683.167881745947</v>
      </c>
      <c r="E10" s="70"/>
      <c r="F10" s="46">
        <f t="shared" si="0"/>
        <v>1660.5596675202453</v>
      </c>
    </row>
    <row r="11" spans="1:6" x14ac:dyDescent="0.3">
      <c r="A11" s="34">
        <v>10</v>
      </c>
      <c r="B11" s="35" t="s">
        <v>22</v>
      </c>
      <c r="C11" s="73"/>
      <c r="D11" s="36">
        <v>561730.58838952053</v>
      </c>
      <c r="E11" s="70"/>
      <c r="F11" s="46">
        <f t="shared" si="0"/>
        <v>9549.1084013703858</v>
      </c>
    </row>
    <row r="12" spans="1:6" x14ac:dyDescent="0.3">
      <c r="A12" s="34">
        <v>11</v>
      </c>
      <c r="B12" s="35" t="s">
        <v>23</v>
      </c>
      <c r="C12" s="73"/>
      <c r="D12" s="36">
        <v>1283955.6306046185</v>
      </c>
      <c r="E12" s="70"/>
      <c r="F12" s="46">
        <f t="shared" si="0"/>
        <v>21826.533488846599</v>
      </c>
    </row>
    <row r="13" spans="1:6" x14ac:dyDescent="0.3">
      <c r="A13" s="34">
        <v>12</v>
      </c>
      <c r="B13" s="35" t="s">
        <v>24</v>
      </c>
      <c r="C13" s="73"/>
      <c r="D13" s="36">
        <v>215003.41857953271</v>
      </c>
      <c r="E13" s="70"/>
      <c r="F13" s="46">
        <f t="shared" si="0"/>
        <v>3654.9388498984426</v>
      </c>
    </row>
    <row r="14" spans="1:6" x14ac:dyDescent="0.3">
      <c r="A14" s="34">
        <v>13</v>
      </c>
      <c r="B14" s="35" t="s">
        <v>25</v>
      </c>
      <c r="C14" s="73"/>
      <c r="D14" s="36">
        <v>3124749.110245862</v>
      </c>
      <c r="E14" s="70"/>
      <c r="F14" s="46">
        <f t="shared" si="0"/>
        <v>53119.001524147832</v>
      </c>
    </row>
    <row r="15" spans="1:6" x14ac:dyDescent="0.3">
      <c r="A15" s="34">
        <v>14</v>
      </c>
      <c r="B15" s="35" t="s">
        <v>26</v>
      </c>
      <c r="C15" s="73"/>
      <c r="D15" s="36">
        <v>414565.53714565112</v>
      </c>
      <c r="E15" s="70"/>
      <c r="F15" s="46">
        <f t="shared" si="0"/>
        <v>7047.3841651134426</v>
      </c>
    </row>
    <row r="16" spans="1:6" x14ac:dyDescent="0.3">
      <c r="A16" s="107">
        <v>15</v>
      </c>
      <c r="B16" s="108" t="s">
        <v>27</v>
      </c>
      <c r="C16" s="109">
        <v>10002</v>
      </c>
      <c r="D16" s="110">
        <v>1059661.5</v>
      </c>
      <c r="E16" s="111">
        <f>SUM(D16:D18)</f>
        <v>14319750</v>
      </c>
      <c r="F16" s="112">
        <f>(D16/E$16)*C$16</f>
        <v>740.14799999999991</v>
      </c>
    </row>
    <row r="17" spans="1:8" x14ac:dyDescent="0.3">
      <c r="A17" s="107">
        <v>16</v>
      </c>
      <c r="B17" s="108" t="s">
        <v>28</v>
      </c>
      <c r="C17" s="113"/>
      <c r="D17" s="110">
        <v>12687298.5</v>
      </c>
      <c r="E17" s="111"/>
      <c r="F17" s="112">
        <f t="shared" ref="F17:F18" si="1">(D17/E$16)*C$16</f>
        <v>8861.7720000000008</v>
      </c>
    </row>
    <row r="18" spans="1:8" x14ac:dyDescent="0.3">
      <c r="A18" s="107">
        <v>17</v>
      </c>
      <c r="B18" s="108" t="s">
        <v>29</v>
      </c>
      <c r="C18" s="114"/>
      <c r="D18" s="110">
        <v>572790</v>
      </c>
      <c r="E18" s="111"/>
      <c r="F18" s="112">
        <f t="shared" si="1"/>
        <v>400.08</v>
      </c>
    </row>
    <row r="19" spans="1:8" x14ac:dyDescent="0.3">
      <c r="A19" s="37">
        <v>18</v>
      </c>
      <c r="B19" s="38" t="s">
        <v>30</v>
      </c>
      <c r="C19" s="74">
        <v>21771</v>
      </c>
      <c r="D19" s="39">
        <v>1346772.1171473488</v>
      </c>
      <c r="E19" s="71">
        <f>SUM(D19:D25)</f>
        <v>21326329.999999996</v>
      </c>
      <c r="F19" s="47">
        <f>(D19/E$19)*C$19</f>
        <v>1374.8533274320962</v>
      </c>
    </row>
    <row r="20" spans="1:8" x14ac:dyDescent="0.3">
      <c r="A20" s="37">
        <v>19</v>
      </c>
      <c r="B20" s="38" t="s">
        <v>31</v>
      </c>
      <c r="C20" s="75"/>
      <c r="D20" s="39">
        <v>473235.08200720139</v>
      </c>
      <c r="E20" s="71"/>
      <c r="F20" s="47">
        <f t="shared" ref="F20:F25" si="2">(D20/E$19)*C$19</f>
        <v>483.10238894262551</v>
      </c>
    </row>
    <row r="21" spans="1:8" x14ac:dyDescent="0.3">
      <c r="A21" s="37">
        <v>20</v>
      </c>
      <c r="B21" s="38" t="s">
        <v>32</v>
      </c>
      <c r="C21" s="75"/>
      <c r="D21" s="39">
        <v>25800.637422327029</v>
      </c>
      <c r="E21" s="71"/>
      <c r="F21" s="47">
        <f t="shared" si="2"/>
        <v>26.338600093006242</v>
      </c>
    </row>
    <row r="22" spans="1:8" x14ac:dyDescent="0.3">
      <c r="A22" s="37">
        <v>21</v>
      </c>
      <c r="B22" s="38" t="s">
        <v>33</v>
      </c>
      <c r="C22" s="75"/>
      <c r="D22" s="39">
        <v>713351.76342312305</v>
      </c>
      <c r="E22" s="71"/>
      <c r="F22" s="47">
        <f t="shared" si="2"/>
        <v>728.2256835322728</v>
      </c>
    </row>
    <row r="23" spans="1:8" x14ac:dyDescent="0.3">
      <c r="A23" s="37">
        <v>22</v>
      </c>
      <c r="B23" s="38" t="s">
        <v>34</v>
      </c>
      <c r="C23" s="75"/>
      <c r="D23" s="39">
        <v>496903.489</v>
      </c>
      <c r="E23" s="71"/>
      <c r="F23" s="47">
        <f t="shared" si="2"/>
        <v>507.26430000000011</v>
      </c>
    </row>
    <row r="24" spans="1:8" x14ac:dyDescent="0.3">
      <c r="A24" s="37">
        <v>23</v>
      </c>
      <c r="B24" s="38" t="s">
        <v>35</v>
      </c>
      <c r="C24" s="75"/>
      <c r="D24" s="39">
        <v>18078329.940999996</v>
      </c>
      <c r="E24" s="71"/>
      <c r="F24" s="47">
        <f t="shared" si="2"/>
        <v>18455.276699999999</v>
      </c>
      <c r="H24" s="31"/>
    </row>
    <row r="25" spans="1:8" x14ac:dyDescent="0.3">
      <c r="A25" s="37">
        <v>24</v>
      </c>
      <c r="B25" s="38" t="s">
        <v>36</v>
      </c>
      <c r="C25" s="76"/>
      <c r="D25" s="39">
        <v>191936.96999999878</v>
      </c>
      <c r="E25" s="71"/>
      <c r="F25" s="47">
        <f t="shared" si="2"/>
        <v>195.93899999999877</v>
      </c>
    </row>
    <row r="26" spans="1:8" x14ac:dyDescent="0.3">
      <c r="A26" s="90">
        <v>25</v>
      </c>
      <c r="B26" s="91" t="s">
        <v>37</v>
      </c>
      <c r="C26" s="92">
        <v>2519</v>
      </c>
      <c r="D26" s="93">
        <v>116420</v>
      </c>
      <c r="E26" s="93">
        <v>116420</v>
      </c>
      <c r="F26" s="94">
        <f t="shared" ref="F26:F33" si="3">(D26/E26)*C26</f>
        <v>2519</v>
      </c>
    </row>
    <row r="27" spans="1:8" x14ac:dyDescent="0.3">
      <c r="A27" s="90">
        <v>26</v>
      </c>
      <c r="B27" s="91" t="s">
        <v>38</v>
      </c>
      <c r="C27" s="92">
        <v>23483</v>
      </c>
      <c r="D27" s="93">
        <v>12254880</v>
      </c>
      <c r="E27" s="93">
        <v>12254880</v>
      </c>
      <c r="F27" s="94">
        <f t="shared" si="3"/>
        <v>23483</v>
      </c>
    </row>
    <row r="28" spans="1:8" x14ac:dyDescent="0.3">
      <c r="A28" s="81">
        <v>27</v>
      </c>
      <c r="B28" s="82" t="s">
        <v>6</v>
      </c>
      <c r="C28" s="83">
        <v>71200</v>
      </c>
      <c r="D28" s="84">
        <v>5584730.0000000009</v>
      </c>
      <c r="E28" s="87">
        <f>SUM(D28:D30)</f>
        <v>6097730.0000000009</v>
      </c>
      <c r="F28" s="85">
        <f>(D28/E$28)*C28</f>
        <v>65209.967643696917</v>
      </c>
    </row>
    <row r="29" spans="1:8" x14ac:dyDescent="0.3">
      <c r="A29" s="81">
        <v>28</v>
      </c>
      <c r="B29" s="86" t="s">
        <v>39</v>
      </c>
      <c r="C29" s="83">
        <v>71200</v>
      </c>
      <c r="D29" s="84">
        <v>143640</v>
      </c>
      <c r="E29" s="88"/>
      <c r="F29" s="85">
        <f t="shared" ref="F29:F30" si="4">(D29/E$28)*C29</f>
        <v>1677.209059764863</v>
      </c>
    </row>
    <row r="30" spans="1:8" x14ac:dyDescent="0.3">
      <c r="A30" s="81">
        <v>29</v>
      </c>
      <c r="B30" s="86" t="s">
        <v>40</v>
      </c>
      <c r="C30" s="83">
        <v>71200</v>
      </c>
      <c r="D30" s="84">
        <v>369360</v>
      </c>
      <c r="E30" s="89"/>
      <c r="F30" s="85">
        <f t="shared" si="4"/>
        <v>4312.8232965382194</v>
      </c>
    </row>
    <row r="31" spans="1:8" x14ac:dyDescent="0.3">
      <c r="A31" s="95">
        <v>30</v>
      </c>
      <c r="B31" s="96" t="s">
        <v>7</v>
      </c>
      <c r="C31" s="97">
        <v>26276</v>
      </c>
      <c r="D31" s="98">
        <v>2376700</v>
      </c>
      <c r="E31" s="105">
        <f>SUM(D31:D32)</f>
        <v>3675870</v>
      </c>
      <c r="F31" s="99">
        <f>(D31/E$31)*C31</f>
        <v>16989.221381604897</v>
      </c>
    </row>
    <row r="32" spans="1:8" x14ac:dyDescent="0.3">
      <c r="A32" s="95">
        <v>31</v>
      </c>
      <c r="B32" s="96" t="s">
        <v>41</v>
      </c>
      <c r="C32" s="97">
        <v>26276</v>
      </c>
      <c r="D32" s="98">
        <v>1299170</v>
      </c>
      <c r="E32" s="106"/>
      <c r="F32" s="99">
        <f>(D32/E$31)*C32</f>
        <v>9286.7786183951011</v>
      </c>
    </row>
    <row r="33" spans="1:6" x14ac:dyDescent="0.3">
      <c r="A33" s="100">
        <v>32</v>
      </c>
      <c r="B33" s="101" t="s">
        <v>42</v>
      </c>
      <c r="C33" s="102">
        <v>10280</v>
      </c>
      <c r="D33" s="103">
        <v>2320870.0000000005</v>
      </c>
      <c r="E33" s="103">
        <v>2320870.0000000005</v>
      </c>
      <c r="F33" s="104">
        <f>(D33/E33)*C33</f>
        <v>10280</v>
      </c>
    </row>
    <row r="34" spans="1:6" x14ac:dyDescent="0.3">
      <c r="A34" s="40">
        <v>33</v>
      </c>
      <c r="B34" s="42" t="s">
        <v>43</v>
      </c>
      <c r="C34" s="77">
        <v>95068</v>
      </c>
      <c r="D34" s="41">
        <v>8483360</v>
      </c>
      <c r="E34" s="72">
        <f>SUM(D34:D36)</f>
        <v>11204210</v>
      </c>
      <c r="F34" s="48">
        <f>(D34/E$34)*C$34</f>
        <v>71981.520203566339</v>
      </c>
    </row>
    <row r="35" spans="1:6" x14ac:dyDescent="0.3">
      <c r="A35" s="40">
        <v>34</v>
      </c>
      <c r="B35" s="42" t="s">
        <v>44</v>
      </c>
      <c r="C35" s="77"/>
      <c r="D35" s="41">
        <v>2720850.0000000005</v>
      </c>
      <c r="E35" s="72"/>
      <c r="F35" s="48">
        <f>(D35/E$34)*C$34</f>
        <v>23086.479796433665</v>
      </c>
    </row>
    <row r="36" spans="1:6" x14ac:dyDescent="0.3">
      <c r="A36" s="40">
        <v>35</v>
      </c>
      <c r="B36" s="42" t="s">
        <v>45</v>
      </c>
      <c r="C36" s="77"/>
      <c r="D36" s="41">
        <v>0</v>
      </c>
      <c r="E36" s="72"/>
      <c r="F36" s="48">
        <f>(D36/E$34)*C$34</f>
        <v>0</v>
      </c>
    </row>
    <row r="37" spans="1:6" x14ac:dyDescent="0.3">
      <c r="F37" s="43"/>
    </row>
  </sheetData>
  <mergeCells count="10">
    <mergeCell ref="E2:E15"/>
    <mergeCell ref="E16:E18"/>
    <mergeCell ref="E19:E25"/>
    <mergeCell ref="E34:E36"/>
    <mergeCell ref="C2:C15"/>
    <mergeCell ref="C16:C18"/>
    <mergeCell ref="C19:C25"/>
    <mergeCell ref="C34:C36"/>
    <mergeCell ref="E28:E30"/>
    <mergeCell ref="E31:E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F15C-79AD-4810-ABEA-DA23D3BDE288}">
  <dimension ref="A1:D12"/>
  <sheetViews>
    <sheetView workbookViewId="0">
      <selection activeCell="C2" sqref="C2:C6"/>
    </sheetView>
  </sheetViews>
  <sheetFormatPr defaultRowHeight="14.4" x14ac:dyDescent="0.3"/>
  <cols>
    <col min="2" max="2" width="18.77734375" bestFit="1" customWidth="1"/>
    <col min="3" max="3" width="17.44140625" customWidth="1"/>
    <col min="4" max="4" width="17.77734375" bestFit="1" customWidth="1"/>
  </cols>
  <sheetData>
    <row r="1" spans="1:4" x14ac:dyDescent="0.3">
      <c r="A1" t="s">
        <v>126</v>
      </c>
      <c r="B1" t="s">
        <v>127</v>
      </c>
      <c r="C1" t="s">
        <v>59</v>
      </c>
      <c r="D1" t="s">
        <v>60</v>
      </c>
    </row>
    <row r="2" spans="1:4" x14ac:dyDescent="0.3">
      <c r="A2">
        <v>2014</v>
      </c>
      <c r="B2" s="43">
        <v>849809</v>
      </c>
      <c r="C2" s="78">
        <f>((LN(B6/B2))*(1/5))</f>
        <v>1.9632067697831216E-2</v>
      </c>
      <c r="D2" s="79">
        <f>C2*100</f>
        <v>1.9632067697831217</v>
      </c>
    </row>
    <row r="3" spans="1:4" x14ac:dyDescent="0.3">
      <c r="A3">
        <v>2015</v>
      </c>
      <c r="B3" s="43">
        <v>871510</v>
      </c>
      <c r="C3" s="78"/>
      <c r="D3" s="79"/>
    </row>
    <row r="4" spans="1:4" x14ac:dyDescent="0.3">
      <c r="A4">
        <v>2016</v>
      </c>
      <c r="B4" s="43">
        <v>893362</v>
      </c>
      <c r="C4" s="78"/>
      <c r="D4" s="79"/>
    </row>
    <row r="5" spans="1:4" x14ac:dyDescent="0.3">
      <c r="A5">
        <v>2017</v>
      </c>
      <c r="B5" s="43">
        <v>915361</v>
      </c>
      <c r="C5" s="78"/>
      <c r="D5" s="79"/>
    </row>
    <row r="6" spans="1:4" x14ac:dyDescent="0.3">
      <c r="A6">
        <v>2018</v>
      </c>
      <c r="B6" s="43">
        <v>937458</v>
      </c>
      <c r="C6" s="78"/>
      <c r="D6" s="79"/>
    </row>
    <row r="7" spans="1:4" x14ac:dyDescent="0.3">
      <c r="A7">
        <v>2020</v>
      </c>
      <c r="B7" s="43">
        <f>(EXP(C2*6))*B2</f>
        <v>956044.08359837043</v>
      </c>
    </row>
    <row r="8" spans="1:4" x14ac:dyDescent="0.3">
      <c r="A8">
        <v>2025</v>
      </c>
      <c r="B8" s="43">
        <f>(EXP(C2*11))*B2</f>
        <v>1054650.1325850412</v>
      </c>
    </row>
    <row r="9" spans="1:4" x14ac:dyDescent="0.3">
      <c r="A9">
        <v>2030</v>
      </c>
      <c r="B9" s="43">
        <f>(EXP(C2*16))*B2</f>
        <v>1163426.3746240712</v>
      </c>
    </row>
    <row r="10" spans="1:4" x14ac:dyDescent="0.3">
      <c r="A10">
        <v>2035</v>
      </c>
      <c r="B10" s="43">
        <f>(EXP(C2*21))*B2</f>
        <v>1283421.7598334833</v>
      </c>
    </row>
    <row r="11" spans="1:4" x14ac:dyDescent="0.3">
      <c r="A11">
        <v>2040</v>
      </c>
      <c r="B11" s="43">
        <f>(EXP(C2*26))*B2</f>
        <v>1415793.4266758501</v>
      </c>
    </row>
    <row r="12" spans="1:4" x14ac:dyDescent="0.3">
      <c r="A12">
        <v>2045</v>
      </c>
      <c r="B12" s="43">
        <f>(EXP(C2*31))*B2</f>
        <v>1561817.860465927</v>
      </c>
    </row>
  </sheetData>
  <mergeCells count="2">
    <mergeCell ref="C2:C6"/>
    <mergeCell ref="D2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E81C0-FF22-4E32-AF85-D869EA2C9811}">
  <dimension ref="A1:F29"/>
  <sheetViews>
    <sheetView tabSelected="1" topLeftCell="A10" workbookViewId="0">
      <selection activeCell="H24" sqref="H24"/>
    </sheetView>
  </sheetViews>
  <sheetFormatPr defaultRowHeight="14.4" x14ac:dyDescent="0.3"/>
  <cols>
    <col min="1" max="1" width="13.88671875" customWidth="1"/>
    <col min="2" max="2" width="10.44140625" customWidth="1"/>
    <col min="3" max="4" width="11.21875" customWidth="1"/>
    <col min="5" max="5" width="10.33203125" customWidth="1"/>
    <col min="6" max="6" width="11.109375" customWidth="1"/>
  </cols>
  <sheetData>
    <row r="1" spans="1:6" x14ac:dyDescent="0.3">
      <c r="A1" t="s">
        <v>62</v>
      </c>
    </row>
    <row r="3" spans="1:6" x14ac:dyDescent="0.3">
      <c r="A3" s="45" t="s">
        <v>61</v>
      </c>
      <c r="B3" s="80" t="s">
        <v>79</v>
      </c>
      <c r="C3" s="80"/>
      <c r="D3" s="45" t="s">
        <v>61</v>
      </c>
      <c r="E3" s="80" t="s">
        <v>82</v>
      </c>
      <c r="F3" s="80"/>
    </row>
    <row r="4" spans="1:6" x14ac:dyDescent="0.3">
      <c r="A4" s="45"/>
      <c r="B4" t="s">
        <v>80</v>
      </c>
      <c r="C4" t="s">
        <v>81</v>
      </c>
      <c r="D4" s="45"/>
      <c r="E4" t="s">
        <v>80</v>
      </c>
      <c r="F4" t="s">
        <v>81</v>
      </c>
    </row>
    <row r="5" spans="1:6" x14ac:dyDescent="0.3">
      <c r="A5" s="44" t="s">
        <v>63</v>
      </c>
      <c r="B5">
        <v>51300</v>
      </c>
      <c r="C5">
        <v>49500</v>
      </c>
      <c r="D5" s="44" t="s">
        <v>63</v>
      </c>
      <c r="E5" s="31">
        <v>-10.162440570523</v>
      </c>
      <c r="F5" s="31">
        <f>(C5/C$21)*100</f>
        <v>10.883905013192612</v>
      </c>
    </row>
    <row r="6" spans="1:6" x14ac:dyDescent="0.3">
      <c r="A6" s="44" t="s">
        <v>64</v>
      </c>
      <c r="B6">
        <v>47800</v>
      </c>
      <c r="C6">
        <v>46200</v>
      </c>
      <c r="D6" s="44" t="s">
        <v>64</v>
      </c>
      <c r="E6" s="31">
        <v>-9.4690966719492895</v>
      </c>
      <c r="F6" s="31">
        <f t="shared" ref="F6:F20" si="0">(C6/C$21)*100</f>
        <v>10.158311345646439</v>
      </c>
    </row>
    <row r="7" spans="1:6" x14ac:dyDescent="0.3">
      <c r="A7" s="44" t="s">
        <v>65</v>
      </c>
      <c r="B7">
        <v>46600</v>
      </c>
      <c r="C7">
        <v>43800</v>
      </c>
      <c r="D7" s="44" t="s">
        <v>65</v>
      </c>
      <c r="E7" s="31">
        <v>-9.2313787638668803</v>
      </c>
      <c r="F7" s="31">
        <f t="shared" si="0"/>
        <v>9.630606860158311</v>
      </c>
    </row>
    <row r="8" spans="1:6" x14ac:dyDescent="0.3">
      <c r="A8" s="44" t="s">
        <v>66</v>
      </c>
      <c r="B8">
        <v>44500</v>
      </c>
      <c r="C8">
        <v>41900</v>
      </c>
      <c r="D8" s="44" t="s">
        <v>66</v>
      </c>
      <c r="E8" s="31">
        <v>-8.8153724247226606</v>
      </c>
      <c r="F8" s="31">
        <f t="shared" si="0"/>
        <v>9.2128408091468774</v>
      </c>
    </row>
    <row r="9" spans="1:6" x14ac:dyDescent="0.3">
      <c r="A9" s="44" t="s">
        <v>67</v>
      </c>
      <c r="B9">
        <v>43200</v>
      </c>
      <c r="C9">
        <v>39700</v>
      </c>
      <c r="D9" s="44" t="s">
        <v>67</v>
      </c>
      <c r="E9" s="31">
        <v>-8.5578446909667196</v>
      </c>
      <c r="F9" s="31">
        <f t="shared" si="0"/>
        <v>8.7291116974494276</v>
      </c>
    </row>
    <row r="10" spans="1:6" x14ac:dyDescent="0.3">
      <c r="A10" s="44" t="s">
        <v>68</v>
      </c>
      <c r="B10">
        <v>45300</v>
      </c>
      <c r="C10">
        <v>40500</v>
      </c>
      <c r="D10" s="44" t="s">
        <v>68</v>
      </c>
      <c r="E10" s="31">
        <v>-8.9738510301109393</v>
      </c>
      <c r="F10" s="31">
        <f t="shared" si="0"/>
        <v>8.9050131926121381</v>
      </c>
    </row>
    <row r="11" spans="1:6" x14ac:dyDescent="0.3">
      <c r="A11" s="44" t="s">
        <v>69</v>
      </c>
      <c r="B11">
        <v>46900</v>
      </c>
      <c r="C11">
        <v>40700</v>
      </c>
      <c r="D11" s="44" t="s">
        <v>69</v>
      </c>
      <c r="E11" s="31">
        <v>-9.2908082408874808</v>
      </c>
      <c r="F11" s="31">
        <f t="shared" si="0"/>
        <v>8.9489885664028144</v>
      </c>
    </row>
    <row r="12" spans="1:6" x14ac:dyDescent="0.3">
      <c r="A12" s="44" t="s">
        <v>70</v>
      </c>
      <c r="B12">
        <v>44700</v>
      </c>
      <c r="C12">
        <v>39100</v>
      </c>
      <c r="D12" s="44" t="s">
        <v>70</v>
      </c>
      <c r="E12" s="31">
        <v>-8.8549920760697294</v>
      </c>
      <c r="F12" s="31">
        <f t="shared" si="0"/>
        <v>8.597185576077397</v>
      </c>
    </row>
    <row r="13" spans="1:6" x14ac:dyDescent="0.3">
      <c r="A13" s="44" t="s">
        <v>71</v>
      </c>
      <c r="B13">
        <v>37800</v>
      </c>
      <c r="C13">
        <v>32100</v>
      </c>
      <c r="D13" s="44" t="s">
        <v>71</v>
      </c>
      <c r="E13" s="31">
        <v>-7.4881141045958799</v>
      </c>
      <c r="F13" s="31">
        <f t="shared" si="0"/>
        <v>7.0580474934036932</v>
      </c>
    </row>
    <row r="14" spans="1:6" x14ac:dyDescent="0.3">
      <c r="A14" s="44" t="s">
        <v>72</v>
      </c>
      <c r="B14">
        <v>30300</v>
      </c>
      <c r="C14">
        <v>25300</v>
      </c>
      <c r="D14" s="44" t="s">
        <v>72</v>
      </c>
      <c r="E14" s="31">
        <v>-6.0023771790808196</v>
      </c>
      <c r="F14" s="31">
        <f t="shared" si="0"/>
        <v>5.5628847845206684</v>
      </c>
    </row>
    <row r="15" spans="1:6" x14ac:dyDescent="0.3">
      <c r="A15" s="44" t="s">
        <v>73</v>
      </c>
      <c r="B15">
        <v>24100</v>
      </c>
      <c r="C15">
        <v>20100</v>
      </c>
      <c r="D15" s="44" t="s">
        <v>73</v>
      </c>
      <c r="E15" s="31">
        <v>-4.77416798732171</v>
      </c>
      <c r="F15" s="31">
        <f t="shared" si="0"/>
        <v>4.4195250659630609</v>
      </c>
    </row>
    <row r="16" spans="1:6" x14ac:dyDescent="0.3">
      <c r="A16" s="44" t="s">
        <v>74</v>
      </c>
      <c r="B16">
        <v>17600</v>
      </c>
      <c r="C16">
        <v>14900</v>
      </c>
      <c r="D16" s="44" t="s">
        <v>74</v>
      </c>
      <c r="E16" s="31">
        <v>-3.4865293185419999</v>
      </c>
      <c r="F16" s="31">
        <f t="shared" si="0"/>
        <v>3.2761653474054526</v>
      </c>
    </row>
    <row r="17" spans="1:6" x14ac:dyDescent="0.3">
      <c r="A17" s="44" t="s">
        <v>75</v>
      </c>
      <c r="B17">
        <v>11700</v>
      </c>
      <c r="C17">
        <v>9900</v>
      </c>
      <c r="D17" s="44" t="s">
        <v>75</v>
      </c>
      <c r="E17" s="31">
        <v>-2.3177496038034899</v>
      </c>
      <c r="F17" s="31">
        <f t="shared" si="0"/>
        <v>2.1767810026385224</v>
      </c>
    </row>
    <row r="18" spans="1:6" x14ac:dyDescent="0.3">
      <c r="A18" s="44" t="s">
        <v>76</v>
      </c>
      <c r="B18">
        <v>7100</v>
      </c>
      <c r="C18">
        <v>5800</v>
      </c>
      <c r="D18" s="44" t="s">
        <v>76</v>
      </c>
      <c r="E18" s="31">
        <v>-1.4064976228209201</v>
      </c>
      <c r="F18" s="31">
        <f t="shared" si="0"/>
        <v>1.2752858399296394</v>
      </c>
    </row>
    <row r="19" spans="1:6" x14ac:dyDescent="0.3">
      <c r="A19" s="44" t="s">
        <v>77</v>
      </c>
      <c r="B19">
        <v>3600</v>
      </c>
      <c r="C19">
        <v>3100</v>
      </c>
      <c r="D19" s="44" t="s">
        <v>77</v>
      </c>
      <c r="E19" s="31">
        <v>-0.71315372424722701</v>
      </c>
      <c r="F19" s="31">
        <f t="shared" si="0"/>
        <v>0.68161829375549687</v>
      </c>
    </row>
    <row r="20" spans="1:6" x14ac:dyDescent="0.3">
      <c r="A20" s="44" t="s">
        <v>78</v>
      </c>
      <c r="B20">
        <v>2300</v>
      </c>
      <c r="C20">
        <v>2200</v>
      </c>
      <c r="D20" s="44" t="s">
        <v>78</v>
      </c>
      <c r="E20" s="31">
        <v>-0.45562599049128399</v>
      </c>
      <c r="F20" s="31">
        <f t="shared" si="0"/>
        <v>0.48372911169744942</v>
      </c>
    </row>
    <row r="21" spans="1:6" x14ac:dyDescent="0.3">
      <c r="A21" s="44" t="s">
        <v>83</v>
      </c>
      <c r="B21">
        <f>SUM(B5:B20)</f>
        <v>504800</v>
      </c>
      <c r="C21">
        <f>SUM(C5:C20)</f>
        <v>454800</v>
      </c>
      <c r="E21" s="31"/>
      <c r="F21" s="31"/>
    </row>
    <row r="22" spans="1:6" x14ac:dyDescent="0.3">
      <c r="A22" s="44"/>
    </row>
    <row r="23" spans="1:6" x14ac:dyDescent="0.3">
      <c r="A23" s="44"/>
    </row>
    <row r="24" spans="1:6" x14ac:dyDescent="0.3">
      <c r="A24" s="44"/>
    </row>
    <row r="25" spans="1:6" x14ac:dyDescent="0.3">
      <c r="A25" s="44"/>
    </row>
    <row r="26" spans="1:6" x14ac:dyDescent="0.3">
      <c r="A26" s="44"/>
    </row>
    <row r="27" spans="1:6" x14ac:dyDescent="0.3">
      <c r="A27" s="44"/>
    </row>
    <row r="28" spans="1:6" x14ac:dyDescent="0.3">
      <c r="A28" s="44"/>
    </row>
    <row r="29" spans="1:6" x14ac:dyDescent="0.3">
      <c r="A29" s="44"/>
    </row>
  </sheetData>
  <mergeCells count="2">
    <mergeCell ref="B3:C3"/>
    <mergeCell ref="E3: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1351-C430-4024-98F1-3689BE1A54D0}">
  <dimension ref="A1:C17"/>
  <sheetViews>
    <sheetView workbookViewId="0">
      <selection activeCell="B23" sqref="B23"/>
    </sheetView>
  </sheetViews>
  <sheetFormatPr defaultRowHeight="14.4" x14ac:dyDescent="0.3"/>
  <sheetData>
    <row r="1" spans="1:3" x14ac:dyDescent="0.3">
      <c r="A1" t="s">
        <v>86</v>
      </c>
      <c r="B1" t="s">
        <v>84</v>
      </c>
      <c r="C1" t="s">
        <v>85</v>
      </c>
    </row>
    <row r="2" spans="1:3" x14ac:dyDescent="0.3">
      <c r="A2" s="44" t="s">
        <v>63</v>
      </c>
      <c r="B2" s="31">
        <v>10.162440570523</v>
      </c>
      <c r="C2" s="31">
        <v>10.883905013192612</v>
      </c>
    </row>
    <row r="3" spans="1:3" x14ac:dyDescent="0.3">
      <c r="A3" s="44" t="s">
        <v>64</v>
      </c>
      <c r="B3" s="31">
        <v>9.4690966719492895</v>
      </c>
      <c r="C3" s="31">
        <v>10.158311345646439</v>
      </c>
    </row>
    <row r="4" spans="1:3" x14ac:dyDescent="0.3">
      <c r="A4" s="44" t="s">
        <v>65</v>
      </c>
      <c r="B4" s="31">
        <v>9.2313787638668803</v>
      </c>
      <c r="C4" s="31">
        <v>9.630606860158311</v>
      </c>
    </row>
    <row r="5" spans="1:3" x14ac:dyDescent="0.3">
      <c r="A5" s="44" t="s">
        <v>66</v>
      </c>
      <c r="B5" s="31">
        <v>8.8153724247226606</v>
      </c>
      <c r="C5" s="31">
        <v>9.2128408091468774</v>
      </c>
    </row>
    <row r="6" spans="1:3" x14ac:dyDescent="0.3">
      <c r="A6" s="44" t="s">
        <v>67</v>
      </c>
      <c r="B6" s="31">
        <v>8.5578446909667196</v>
      </c>
      <c r="C6" s="31">
        <v>8.7291116974494276</v>
      </c>
    </row>
    <row r="7" spans="1:3" x14ac:dyDescent="0.3">
      <c r="A7" s="44" t="s">
        <v>68</v>
      </c>
      <c r="B7" s="31">
        <v>8.9738510301109393</v>
      </c>
      <c r="C7" s="31">
        <v>8.9050131926121381</v>
      </c>
    </row>
    <row r="8" spans="1:3" x14ac:dyDescent="0.3">
      <c r="A8" s="44" t="s">
        <v>69</v>
      </c>
      <c r="B8" s="31">
        <v>9.2908082408874808</v>
      </c>
      <c r="C8" s="31">
        <v>8.9489885664028144</v>
      </c>
    </row>
    <row r="9" spans="1:3" x14ac:dyDescent="0.3">
      <c r="A9" s="44" t="s">
        <v>70</v>
      </c>
      <c r="B9" s="31">
        <v>8.8549920760697294</v>
      </c>
      <c r="C9" s="31">
        <v>8.597185576077397</v>
      </c>
    </row>
    <row r="10" spans="1:3" x14ac:dyDescent="0.3">
      <c r="A10" s="44" t="s">
        <v>71</v>
      </c>
      <c r="B10" s="31">
        <v>7.4881141045958799</v>
      </c>
      <c r="C10" s="31">
        <v>7.0580474934036932</v>
      </c>
    </row>
    <row r="11" spans="1:3" x14ac:dyDescent="0.3">
      <c r="A11" s="44" t="s">
        <v>72</v>
      </c>
      <c r="B11" s="31">
        <v>6.0023771790808196</v>
      </c>
      <c r="C11" s="31">
        <v>5.5628847845206684</v>
      </c>
    </row>
    <row r="12" spans="1:3" x14ac:dyDescent="0.3">
      <c r="A12" s="44" t="s">
        <v>73</v>
      </c>
      <c r="B12" s="31">
        <v>4.77416798732171</v>
      </c>
      <c r="C12" s="31">
        <v>4.4195250659630609</v>
      </c>
    </row>
    <row r="13" spans="1:3" x14ac:dyDescent="0.3">
      <c r="A13" s="44" t="s">
        <v>74</v>
      </c>
      <c r="B13" s="31">
        <v>3.4865293185419999</v>
      </c>
      <c r="C13" s="31">
        <v>3.2761653474054526</v>
      </c>
    </row>
    <row r="14" spans="1:3" x14ac:dyDescent="0.3">
      <c r="A14" s="44" t="s">
        <v>75</v>
      </c>
      <c r="B14" s="31">
        <v>2.3177496038034899</v>
      </c>
      <c r="C14" s="31">
        <v>2.1767810026385224</v>
      </c>
    </row>
    <row r="15" spans="1:3" x14ac:dyDescent="0.3">
      <c r="A15" s="44" t="s">
        <v>76</v>
      </c>
      <c r="B15" s="31">
        <v>1.4064976228209201</v>
      </c>
      <c r="C15" s="31">
        <v>1.2752858399296394</v>
      </c>
    </row>
    <row r="16" spans="1:3" x14ac:dyDescent="0.3">
      <c r="A16" s="44" t="s">
        <v>77</v>
      </c>
      <c r="B16" s="31">
        <v>0.71315372424722701</v>
      </c>
      <c r="C16" s="31">
        <v>0.68161829375549687</v>
      </c>
    </row>
    <row r="17" spans="1:3" x14ac:dyDescent="0.3">
      <c r="A17" s="44" t="s">
        <v>78</v>
      </c>
      <c r="B17" s="31">
        <v>0.45562599049128399</v>
      </c>
      <c r="C17" s="31">
        <v>0.48372911169744942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papua barat</vt:lpstr>
      <vt:lpstr>sector</vt:lpstr>
      <vt:lpstr>added_value</vt:lpstr>
      <vt:lpstr>Labour</vt:lpstr>
      <vt:lpstr>TK</vt:lpstr>
      <vt:lpstr>GDP_results</vt:lpstr>
      <vt:lpstr>Laju pertumbuhan</vt:lpstr>
      <vt:lpstr>piramida</vt:lpstr>
      <vt:lpstr>age_population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Dayu Soraya</dc:creator>
  <cp:lastModifiedBy>Dayu Soraya</cp:lastModifiedBy>
  <dcterms:created xsi:type="dcterms:W3CDTF">2019-08-08T04:00:14Z</dcterms:created>
  <dcterms:modified xsi:type="dcterms:W3CDTF">2019-08-11T16:19:42Z</dcterms:modified>
</cp:coreProperties>
</file>