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Дани\Desktop\Курсовая работа 2 курс\"/>
    </mc:Choice>
  </mc:AlternateContent>
  <bookViews>
    <workbookView xWindow="0" yWindow="0" windowWidth="20490" windowHeight="7755" activeTab="1"/>
  </bookViews>
  <sheets>
    <sheet name="1" sheetId="2" r:id="rId1"/>
    <sheet name="2" sheetId="3" r:id="rId2"/>
    <sheet name="Лист2" sheetId="6" r:id="rId3"/>
    <sheet name="3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2" l="1"/>
  <c r="B14" i="2"/>
  <c r="D14" i="5"/>
  <c r="D11" i="5"/>
  <c r="B18" i="5"/>
  <c r="E27" i="3"/>
  <c r="B95" i="3"/>
  <c r="B96" i="3"/>
  <c r="B97" i="3"/>
  <c r="B98" i="3"/>
  <c r="B99" i="3"/>
  <c r="B100" i="3"/>
  <c r="B101" i="3"/>
  <c r="B102" i="3"/>
  <c r="B103" i="3"/>
  <c r="B94" i="3"/>
  <c r="B13" i="3" l="1"/>
  <c r="D31" i="3"/>
  <c r="D32" i="3" s="1"/>
  <c r="D30" i="3"/>
  <c r="D29" i="3"/>
  <c r="F20" i="3"/>
  <c r="F21" i="3"/>
  <c r="F22" i="3"/>
  <c r="F23" i="3"/>
  <c r="F24" i="3"/>
  <c r="F25" i="3"/>
  <c r="F26" i="3"/>
  <c r="F27" i="3"/>
  <c r="F19" i="3"/>
  <c r="E19" i="3"/>
  <c r="D20" i="3"/>
  <c r="D21" i="3"/>
  <c r="D22" i="3"/>
  <c r="D23" i="3"/>
  <c r="D24" i="3"/>
  <c r="D25" i="3"/>
  <c r="D26" i="3"/>
  <c r="D27" i="3"/>
  <c r="D19" i="3"/>
  <c r="E21" i="2" l="1"/>
  <c r="D21" i="2"/>
  <c r="B21" i="2"/>
  <c r="B11" i="2"/>
  <c r="D10" i="2"/>
  <c r="B10" i="2"/>
  <c r="B13" i="2"/>
  <c r="D22" i="2"/>
  <c r="C21" i="2"/>
  <c r="C22" i="2" s="1"/>
  <c r="B22" i="2"/>
  <c r="B23" i="2"/>
  <c r="B15" i="2"/>
  <c r="B16" i="2"/>
  <c r="D23" i="2" l="1"/>
  <c r="C23" i="2"/>
  <c r="B12" i="5"/>
  <c r="B14" i="5"/>
  <c r="B10" i="5" l="1"/>
  <c r="C69" i="3"/>
  <c r="D69" i="3" s="1"/>
  <c r="C70" i="3"/>
  <c r="D70" i="3" s="1"/>
  <c r="C71" i="3"/>
  <c r="D71" i="3" s="1"/>
  <c r="C72" i="3"/>
  <c r="D72" i="3" s="1"/>
  <c r="C73" i="3"/>
  <c r="D73" i="3" s="1"/>
  <c r="C74" i="3"/>
  <c r="D74" i="3" s="1"/>
  <c r="C75" i="3"/>
  <c r="D75" i="3" s="1"/>
  <c r="C68" i="3"/>
  <c r="D68" i="3" s="1"/>
  <c r="H27" i="3"/>
  <c r="G27" i="3"/>
  <c r="C27" i="3"/>
  <c r="H26" i="3"/>
  <c r="E26" i="3"/>
  <c r="G26" i="3" s="1"/>
  <c r="C26" i="3"/>
  <c r="H25" i="3"/>
  <c r="E25" i="3"/>
  <c r="G25" i="3" s="1"/>
  <c r="C25" i="3"/>
  <c r="H24" i="3"/>
  <c r="E24" i="3"/>
  <c r="G24" i="3" s="1"/>
  <c r="C24" i="3"/>
  <c r="H23" i="3"/>
  <c r="E23" i="3"/>
  <c r="G23" i="3" s="1"/>
  <c r="C23" i="3"/>
  <c r="H22" i="3"/>
  <c r="E22" i="3"/>
  <c r="G22" i="3" s="1"/>
  <c r="C22" i="3"/>
  <c r="H21" i="3"/>
  <c r="E21" i="3"/>
  <c r="G21" i="3" s="1"/>
  <c r="C21" i="3"/>
  <c r="H20" i="3"/>
  <c r="E20" i="3"/>
  <c r="G20" i="3" s="1"/>
  <c r="C20" i="3"/>
  <c r="H19" i="3"/>
  <c r="G19" i="3"/>
  <c r="C19" i="3"/>
  <c r="D3" i="3"/>
  <c r="B54" i="3" s="1"/>
  <c r="D4" i="3"/>
  <c r="B55" i="3" s="1"/>
  <c r="D5" i="3"/>
  <c r="B56" i="3" s="1"/>
  <c r="D6" i="3"/>
  <c r="B57" i="3" s="1"/>
  <c r="D7" i="3"/>
  <c r="B58" i="3" s="1"/>
  <c r="D8" i="3"/>
  <c r="B59" i="3" s="1"/>
  <c r="D9" i="3"/>
  <c r="B60" i="3" s="1"/>
  <c r="D10" i="3"/>
  <c r="B61" i="3" s="1"/>
  <c r="D11" i="3"/>
  <c r="B62" i="3" s="1"/>
  <c r="D2" i="3"/>
  <c r="B53" i="3" s="1"/>
  <c r="I19" i="3" l="1"/>
  <c r="B63" i="3"/>
  <c r="D63" i="3" s="1"/>
  <c r="I25" i="3"/>
  <c r="I22" i="3"/>
  <c r="I27" i="3"/>
  <c r="I20" i="3"/>
  <c r="I26" i="3"/>
  <c r="I21" i="3"/>
  <c r="I23" i="3"/>
  <c r="I24" i="3"/>
  <c r="C62" i="3"/>
  <c r="C61" i="3"/>
  <c r="C60" i="3"/>
  <c r="C59" i="3"/>
  <c r="C58" i="3"/>
  <c r="C57" i="3"/>
  <c r="C56" i="3"/>
  <c r="C55" i="3"/>
  <c r="D55" i="3"/>
  <c r="D59" i="3"/>
  <c r="D54" i="3"/>
  <c r="D62" i="3"/>
  <c r="D56" i="3"/>
  <c r="D60" i="3"/>
  <c r="C54" i="3"/>
  <c r="D57" i="3"/>
  <c r="D61" i="3"/>
  <c r="D58" i="3"/>
  <c r="E19" i="2"/>
  <c r="E20" i="2"/>
  <c r="D11" i="2"/>
  <c r="E11" i="2" s="1"/>
  <c r="E3" i="2"/>
  <c r="E4" i="2"/>
  <c r="E5" i="2"/>
  <c r="E6" i="2"/>
  <c r="E7" i="2"/>
  <c r="E2" i="2"/>
  <c r="C16" i="2"/>
  <c r="D16" i="2"/>
  <c r="C15" i="2"/>
  <c r="D15" i="2"/>
  <c r="C13" i="2"/>
  <c r="D13" i="2"/>
  <c r="D14" i="2" s="1"/>
  <c r="C12" i="2"/>
  <c r="D12" i="2"/>
  <c r="B12" i="2"/>
  <c r="C11" i="2"/>
  <c r="C10" i="2"/>
  <c r="E10" i="2"/>
  <c r="E15" i="2" l="1"/>
  <c r="E14" i="2"/>
  <c r="E22" i="2"/>
  <c r="E13" i="2"/>
  <c r="E23" i="2"/>
  <c r="E16" i="2"/>
  <c r="E12" i="2"/>
</calcChain>
</file>

<file path=xl/sharedStrings.xml><?xml version="1.0" encoding="utf-8"?>
<sst xmlns="http://schemas.openxmlformats.org/spreadsheetml/2006/main" count="95" uniqueCount="73">
  <si>
    <t>Год</t>
  </si>
  <si>
    <t>Чистая прибыль, тыс. руб.</t>
  </si>
  <si>
    <t>Цепной</t>
  </si>
  <si>
    <t>Базисный</t>
  </si>
  <si>
    <t>Абсолютный прирост, тыс. руб.</t>
  </si>
  <si>
    <t>Темп роста, %</t>
  </si>
  <si>
    <t>Темп прироста, %</t>
  </si>
  <si>
    <t>Абсолютной значение 1% прироста, тыс. руб.</t>
  </si>
  <si>
    <t>Среднегодовая сумма чистой прибыли, тыс. руб.</t>
  </si>
  <si>
    <t>Среднегодовой темп роста, %</t>
  </si>
  <si>
    <t>Среднегодовой темп прироста, %</t>
  </si>
  <si>
    <t>Выручка от реализации продукции, тыс. руб.</t>
  </si>
  <si>
    <t>Себестоимость реализованный продукции, тыс. руб.</t>
  </si>
  <si>
    <t xml:space="preserve">Выручка от реализации продукции, тыс. руб. </t>
  </si>
  <si>
    <t xml:space="preserve">Среднегодовая стоимость оборотных средств, тыс. руб. </t>
  </si>
  <si>
    <t>Среднегодовая стоимость основных средств, тыс. руб.</t>
  </si>
  <si>
    <t>Фонд оплаты труда, тыс. руб.</t>
  </si>
  <si>
    <t>Показатели</t>
  </si>
  <si>
    <t>Фондовооруженность, руб./чел.</t>
  </si>
  <si>
    <t>Фондоотдача, руб./руб.</t>
  </si>
  <si>
    <t>Фондоемкость, руб./руб.</t>
  </si>
  <si>
    <t>Оборачиваемость оборотных средств, раз</t>
  </si>
  <si>
    <t>Длительность оборота оборотных средств, дней</t>
  </si>
  <si>
    <t>Производительность труда, тыс. руб./чел.</t>
  </si>
  <si>
    <t>Среднемесячная заработная плата одного работника, руб.</t>
  </si>
  <si>
    <t>Себестоимость реализованной продукции, тыс. руб.</t>
  </si>
  <si>
    <t>Рентабельность произведённых затрат, %</t>
  </si>
  <si>
    <t>Рентабельность продаж, %</t>
  </si>
  <si>
    <t>Среднегодовой абсолютный прирост, тыс.руб.</t>
  </si>
  <si>
    <t>Среднегодовая стоимость капитала, тыс. руб.</t>
  </si>
  <si>
    <t>Рентабельность капитала, %</t>
  </si>
  <si>
    <t>Рентабельность активов, %</t>
  </si>
  <si>
    <t>Абсолютный прирост, %</t>
  </si>
  <si>
    <t>Скользящие суммы, тыс. руб.</t>
  </si>
  <si>
    <t>Скользящие средние, тыс. руб.</t>
  </si>
  <si>
    <t>y</t>
  </si>
  <si>
    <t>t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</si>
  <si>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</si>
  <si>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</si>
  <si>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</si>
  <si>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</si>
  <si>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</si>
  <si>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</si>
  <si>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</si>
  <si>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</si>
  <si>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</si>
  <si>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</si>
  <si>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</si>
  <si>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</si>
  <si>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</si>
  <si>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</si>
  <si>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</si>
  <si>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</si>
  <si>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</si>
  <si>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</si>
  <si>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</si>
  <si>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</si>
  <si>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</si>
  <si>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</si>
  <si>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</si>
  <si>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</si>
  <si>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</si>
  <si>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Рентабельность продаж, p</t>
  </si>
  <si>
    <t>Доходы от реализации продукции, тыс. руб., q</t>
  </si>
  <si>
    <t>Чистая прибыль</t>
  </si>
  <si>
    <t>Общий индекс чистой прибыли</t>
  </si>
  <si>
    <t>Общий индекс дохода от реализации ДВП</t>
  </si>
  <si>
    <t>Общий индекс рентабельности реализации продукции равен</t>
  </si>
  <si>
    <t xml:space="preserve">Относительное отклонение, 2015 г. к  2013 г., % </t>
  </si>
  <si>
    <t>Среднегодовая численность персонала, чел.</t>
  </si>
  <si>
    <t>Средний уровень рентабельности</t>
  </si>
  <si>
    <t>Реализация товара 1</t>
  </si>
  <si>
    <t>Реализация товара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</si>
</sst>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2" fontId="3" fillId="0" borderId="2" xfId="0" applyNumberFormat="1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  <xf numFmtId="2" fontId="3" fillId="0" borderId="2" xfId="0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'2'!$A$18:$A$27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'2'!$B$18:$B$27</c:f>
              <c:numCache>
                <c:formatCode>0.00</c:formatCode>
                <c:ptCount val="10"/>
                <c:pt idx="0">
                  <c:v>8321</c:v>
                </c:pt>
                <c:pt idx="1">
                  <c:v>7964</c:v>
                </c:pt>
                <c:pt idx="2">
                  <c:v>8450</c:v>
                </c:pt>
                <c:pt idx="3">
                  <c:v>8900</c:v>
                </c:pt>
                <c:pt idx="4">
                  <c:v>9487</c:v>
                </c:pt>
                <c:pt idx="5">
                  <c:v>10209</c:v>
                </c:pt>
                <c:pt idx="6">
                  <c:v>10467</c:v>
                </c:pt>
                <c:pt idx="7">
                  <c:v>11547</c:v>
                </c:pt>
                <c:pt idx="8">
                  <c:v>12184</c:v>
                </c:pt>
                <c:pt idx="9">
                  <c:v>13586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168576"/>
        <c:axId val="269165104"/>
      </c:barChart>
      <c:catAx>
        <c:axId val="35616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9165104"/>
        <c:crosses val="autoZero"/>
        <c:auto val="1"/>
        <c:lblAlgn val="ctr"/>
        <c:lblOffset val="100"/>
        <c:noMultiLvlLbl val="0"/>
      </c:catAx>
      <c:valAx>
        <c:axId val="26916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616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Чистая прибыль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'2'!$A$2:$A$11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'2'!$B$2:$B$11</c:f>
              <c:numCache>
                <c:formatCode>0.00</c:formatCode>
                <c:ptCount val="10"/>
                <c:pt idx="0">
                  <c:v>8321</c:v>
                </c:pt>
                <c:pt idx="1">
                  <c:v>7964</c:v>
                </c:pt>
                <c:pt idx="2">
                  <c:v>8450</c:v>
                </c:pt>
                <c:pt idx="3">
                  <c:v>8900</c:v>
                </c:pt>
                <c:pt idx="4">
                  <c:v>9487</c:v>
                </c:pt>
                <c:pt idx="5">
                  <c:v>10209</c:v>
                </c:pt>
                <c:pt idx="6">
                  <c:v>10467</c:v>
                </c:pt>
                <c:pt idx="7">
                  <c:v>11547</c:v>
                </c:pt>
                <c:pt idx="8">
                  <c:v>12184</c:v>
                </c:pt>
                <c:pt idx="9">
                  <c:v>13586</c:v>
                </c:pt>
              </c:numCache>
            </c:numRef>
          </c:val>
          <c:smooth val="0"/>
        </c:ser>
        <c:ser>
          <c:idx val="1"/>
          <c:order val="1"/>
          <c:tx>
            <c:v>Скользящие средние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'2'!$A$2:$A$11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'2'!$D$67:$D$75</c:f>
              <c:numCache>
                <c:formatCode>0.00</c:formatCode>
                <c:ptCount val="9"/>
                <c:pt idx="1">
                  <c:v>8245</c:v>
                </c:pt>
                <c:pt idx="2">
                  <c:v>8438</c:v>
                </c:pt>
                <c:pt idx="3">
                  <c:v>8945.6666666666661</c:v>
                </c:pt>
                <c:pt idx="4">
                  <c:v>9532</c:v>
                </c:pt>
                <c:pt idx="5">
                  <c:v>10054.333333333334</c:v>
                </c:pt>
                <c:pt idx="6">
                  <c:v>10741</c:v>
                </c:pt>
                <c:pt idx="7">
                  <c:v>11399.333333333334</c:v>
                </c:pt>
                <c:pt idx="8">
                  <c:v>12439</c:v>
                </c:pt>
              </c:numCache>
            </c:numRef>
          </c:val>
          <c:smooth val="0"/>
        </c:ser>
        <c:ser>
          <c:idx val="2"/>
          <c:order val="2"/>
          <c:tx>
            <c:v>Выравнивающая прямая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'2'!$A$2:$A$11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'2'!$B$94:$B$103</c:f>
              <c:numCache>
                <c:formatCode>0.00</c:formatCode>
                <c:ptCount val="10"/>
                <c:pt idx="0">
                  <c:v>7380.33</c:v>
                </c:pt>
                <c:pt idx="1">
                  <c:v>7910.2599999999993</c:v>
                </c:pt>
                <c:pt idx="2">
                  <c:v>8440.1899999999987</c:v>
                </c:pt>
                <c:pt idx="3">
                  <c:v>8970.119999999999</c:v>
                </c:pt>
                <c:pt idx="4">
                  <c:v>9500.0499999999993</c:v>
                </c:pt>
                <c:pt idx="5">
                  <c:v>10029.98</c:v>
                </c:pt>
                <c:pt idx="6">
                  <c:v>10559.91</c:v>
                </c:pt>
                <c:pt idx="7">
                  <c:v>11089.84</c:v>
                </c:pt>
                <c:pt idx="8">
                  <c:v>11619.77</c:v>
                </c:pt>
                <c:pt idx="9">
                  <c:v>12149.699999999999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158848"/>
        <c:axId val="360163160"/>
      </c:lineChart>
      <c:catAx>
        <c:axId val="36015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163160"/>
        <c:crosses val="autoZero"/>
        <c:auto val="1"/>
        <c:lblAlgn val="ctr"/>
        <c:lblOffset val="100"/>
        <c:noMultiLvlLbl val="0"/>
      </c:catAx>
      <c:valAx>
        <c:axId val="36016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15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'2'!$A$18:$A$27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'2'!$B$18:$B$27</c:f>
              <c:numCache>
                <c:formatCode>0.00</c:formatCode>
                <c:ptCount val="10"/>
                <c:pt idx="0">
                  <c:v>8321</c:v>
                </c:pt>
                <c:pt idx="1">
                  <c:v>7964</c:v>
                </c:pt>
                <c:pt idx="2">
                  <c:v>8450</c:v>
                </c:pt>
                <c:pt idx="3">
                  <c:v>8900</c:v>
                </c:pt>
                <c:pt idx="4">
                  <c:v>9487</c:v>
                </c:pt>
                <c:pt idx="5">
                  <c:v>10209</c:v>
                </c:pt>
                <c:pt idx="6">
                  <c:v>10467</c:v>
                </c:pt>
                <c:pt idx="7">
                  <c:v>11547</c:v>
                </c:pt>
                <c:pt idx="8">
                  <c:v>12184</c:v>
                </c:pt>
                <c:pt idx="9">
                  <c:v>13586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286984"/>
        <c:axId val="417284632"/>
      </c:barChart>
      <c:catAx>
        <c:axId val="41728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284632"/>
        <c:crosses val="autoZero"/>
        <c:auto val="1"/>
        <c:lblAlgn val="ctr"/>
        <c:lblOffset val="100"/>
        <c:noMultiLvlLbl val="0"/>
      </c:catAx>
      <c:valAx>
        <c:axId val="41728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286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'2'!$A$18:$A$27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'2'!$B$18:$B$27</c:f>
              <c:numCache>
                <c:formatCode>0.00</c:formatCode>
                <c:ptCount val="10"/>
                <c:pt idx="0">
                  <c:v>8321</c:v>
                </c:pt>
                <c:pt idx="1">
                  <c:v>7964</c:v>
                </c:pt>
                <c:pt idx="2">
                  <c:v>8450</c:v>
                </c:pt>
                <c:pt idx="3">
                  <c:v>8900</c:v>
                </c:pt>
                <c:pt idx="4">
                  <c:v>9487</c:v>
                </c:pt>
                <c:pt idx="5">
                  <c:v>10209</c:v>
                </c:pt>
                <c:pt idx="6">
                  <c:v>10467</c:v>
                </c:pt>
                <c:pt idx="7">
                  <c:v>11547</c:v>
                </c:pt>
                <c:pt idx="8">
                  <c:v>12184</c:v>
                </c:pt>
                <c:pt idx="9">
                  <c:v>13586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171376"/>
        <c:axId val="126856168"/>
      </c:barChart>
      <c:catAx>
        <c:axId val="26917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856168"/>
        <c:crosses val="autoZero"/>
        <c:auto val="1"/>
        <c:lblAlgn val="ctr"/>
        <c:lblOffset val="100"/>
        <c:noMultiLvlLbl val="0"/>
      </c:catAx>
      <c:valAx>
        <c:axId val="1268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917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'2'!$A$18:$A$27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'2'!$B$18:$B$27</c:f>
              <c:numCache>
                <c:formatCode>0.00</c:formatCode>
                <c:ptCount val="10"/>
                <c:pt idx="0">
                  <c:v>8321</c:v>
                </c:pt>
                <c:pt idx="1">
                  <c:v>7964</c:v>
                </c:pt>
                <c:pt idx="2">
                  <c:v>8450</c:v>
                </c:pt>
                <c:pt idx="3">
                  <c:v>8900</c:v>
                </c:pt>
                <c:pt idx="4">
                  <c:v>9487</c:v>
                </c:pt>
                <c:pt idx="5">
                  <c:v>10209</c:v>
                </c:pt>
                <c:pt idx="6">
                  <c:v>10467</c:v>
                </c:pt>
                <c:pt idx="7">
                  <c:v>11547</c:v>
                </c:pt>
                <c:pt idx="8">
                  <c:v>12184</c:v>
                </c:pt>
                <c:pt idx="9">
                  <c:v>13586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164656"/>
        <c:axId val="420427280"/>
      </c:barChart>
      <c:catAx>
        <c:axId val="35616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427280"/>
        <c:crosses val="autoZero"/>
        <c:auto val="1"/>
        <c:lblAlgn val="ctr"/>
        <c:lblOffset val="100"/>
        <c:noMultiLvlLbl val="0"/>
      </c:catAx>
      <c:valAx>
        <c:axId val="4204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616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185737</xdr:rowOff>
    </xdr:from>
    <xdr:to>
      <xdr:col>2</xdr:col>
      <xdr:colOff>2409825</xdr:colOff>
      <xdr:row>48</xdr:row>
      <xdr:rowOff>71437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106</xdr:row>
      <xdr:rowOff>9525</xdr:rowOff>
    </xdr:from>
    <xdr:to>
      <xdr:col>2</xdr:col>
      <xdr:colOff>2409825</xdr:colOff>
      <xdr:row>120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185737</xdr:rowOff>
    </xdr:from>
    <xdr:to>
      <xdr:col>2</xdr:col>
      <xdr:colOff>2409825</xdr:colOff>
      <xdr:row>48</xdr:row>
      <xdr:rowOff>71437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33</xdr:row>
      <xdr:rowOff>185737</xdr:rowOff>
    </xdr:from>
    <xdr:to>
      <xdr:col>2</xdr:col>
      <xdr:colOff>2409825</xdr:colOff>
      <xdr:row>48</xdr:row>
      <xdr:rowOff>71437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185737</xdr:rowOff>
    </xdr:from>
    <xdr:to>
      <xdr:col>2</xdr:col>
      <xdr:colOff>2409825</xdr:colOff>
      <xdr:row>48</xdr:row>
      <xdr:rowOff>71437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7" zoomScale="98" zoomScaleNormal="98" workbookViewId="0">
      <selection activeCell="B13" sqref="B13"/>
    </sheetView>
  </sheetViews>
  <sheetFormatPr defaultRowHeight="15.75" x14ac:dyDescent="0.25"/>
  <cols>
    <col min="1" max="1" width="32.7109375" style="6" customWidth="1"/>
    <col min="2" max="4" width="11" style="6" bestFit="1" customWidth="1"/>
    <col min="5" max="5" width="29.28515625" style="6" customWidth="1"/>
    <col min="6" max="6" width="9.140625" style="6"/>
    <col min="7" max="7" width="15" style="6" bestFit="1" customWidth="1"/>
    <col min="8" max="16384" width="9.140625" style="6"/>
  </cols>
  <sheetData>
    <row r="1" spans="1:5" ht="31.5" x14ac:dyDescent="0.25">
      <c r="A1" s="6" t="s">
        <v>17</v>
      </c>
      <c r="B1" s="7">
        <v>2013</v>
      </c>
      <c r="C1" s="7">
        <v>2014</v>
      </c>
      <c r="D1" s="7">
        <v>2015</v>
      </c>
      <c r="E1" s="6" t="s">
        <v>68</v>
      </c>
    </row>
    <row r="2" spans="1:5" ht="31.5" x14ac:dyDescent="0.25">
      <c r="A2" s="6" t="s">
        <v>13</v>
      </c>
      <c r="B2" s="6">
        <v>54298</v>
      </c>
      <c r="C2" s="6">
        <v>59112</v>
      </c>
      <c r="D2" s="6">
        <v>66852</v>
      </c>
      <c r="E2" s="6">
        <f t="shared" ref="E2:E7" si="0">D2/B2*100-100</f>
        <v>23.120556926590297</v>
      </c>
    </row>
    <row r="3" spans="1:5" ht="47.25" x14ac:dyDescent="0.25">
      <c r="A3" s="6" t="s">
        <v>12</v>
      </c>
      <c r="B3" s="6">
        <v>42751</v>
      </c>
      <c r="C3" s="6">
        <v>46928</v>
      </c>
      <c r="D3" s="6">
        <v>53266</v>
      </c>
      <c r="E3" s="6">
        <f t="shared" si="0"/>
        <v>24.595915885008537</v>
      </c>
    </row>
    <row r="4" spans="1:5" ht="31.5" x14ac:dyDescent="0.25">
      <c r="A4" s="6" t="s">
        <v>14</v>
      </c>
      <c r="B4" s="6">
        <v>88374</v>
      </c>
      <c r="C4" s="6">
        <v>107232</v>
      </c>
      <c r="D4" s="6">
        <v>115743</v>
      </c>
      <c r="E4" s="6">
        <f t="shared" si="0"/>
        <v>30.969515920972242</v>
      </c>
    </row>
    <row r="5" spans="1:5" ht="31.5" x14ac:dyDescent="0.25">
      <c r="A5" s="8" t="s">
        <v>15</v>
      </c>
      <c r="B5" s="6">
        <v>164631</v>
      </c>
      <c r="C5" s="6">
        <v>158332</v>
      </c>
      <c r="D5" s="6">
        <v>166759</v>
      </c>
      <c r="E5" s="6">
        <f t="shared" si="0"/>
        <v>1.2925876657494655</v>
      </c>
    </row>
    <row r="6" spans="1:5" ht="31.5" x14ac:dyDescent="0.25">
      <c r="A6" s="8" t="s">
        <v>69</v>
      </c>
      <c r="B6" s="6">
        <v>127</v>
      </c>
      <c r="C6" s="6">
        <v>148</v>
      </c>
      <c r="D6" s="6">
        <v>136</v>
      </c>
      <c r="E6" s="6">
        <f t="shared" si="0"/>
        <v>7.0866141732283552</v>
      </c>
    </row>
    <row r="7" spans="1:5" x14ac:dyDescent="0.25">
      <c r="A7" s="8" t="s">
        <v>16</v>
      </c>
      <c r="B7" s="6">
        <v>13782</v>
      </c>
      <c r="C7" s="6">
        <v>15262</v>
      </c>
      <c r="D7" s="6">
        <v>17054</v>
      </c>
      <c r="E7" s="6">
        <f t="shared" si="0"/>
        <v>23.741111594833825</v>
      </c>
    </row>
    <row r="9" spans="1:5" ht="31.5" x14ac:dyDescent="0.25">
      <c r="A9" s="6" t="s">
        <v>17</v>
      </c>
      <c r="B9" s="7">
        <v>2013</v>
      </c>
      <c r="C9" s="7">
        <v>2014</v>
      </c>
      <c r="D9" s="7">
        <v>2015</v>
      </c>
      <c r="E9" s="6" t="s">
        <v>68</v>
      </c>
    </row>
    <row r="10" spans="1:5" ht="31.5" x14ac:dyDescent="0.25">
      <c r="A10" s="8" t="s">
        <v>18</v>
      </c>
      <c r="B10" s="6">
        <f>B5/B6</f>
        <v>1296.3070866141732</v>
      </c>
      <c r="C10" s="6">
        <f>C5/C6</f>
        <v>1069.8108108108108</v>
      </c>
      <c r="D10" s="6">
        <f>D5/D6</f>
        <v>1226.1691176470588</v>
      </c>
      <c r="E10" s="6">
        <f>D10/B10*100-100</f>
        <v>-5.4105982827192491</v>
      </c>
    </row>
    <row r="11" spans="1:5" x14ac:dyDescent="0.25">
      <c r="A11" s="8" t="s">
        <v>19</v>
      </c>
      <c r="B11" s="6">
        <f>B2/B5</f>
        <v>0.32981637723150559</v>
      </c>
      <c r="C11" s="6">
        <f>C2/C5</f>
        <v>0.3733420913018215</v>
      </c>
      <c r="D11" s="6">
        <f>D2/D5</f>
        <v>0.40088990699152671</v>
      </c>
      <c r="E11" s="6">
        <f t="shared" ref="E11:E16" si="1">D11/B11*100-100</f>
        <v>21.549424063357847</v>
      </c>
    </row>
    <row r="12" spans="1:5" x14ac:dyDescent="0.25">
      <c r="A12" s="8" t="s">
        <v>20</v>
      </c>
      <c r="B12" s="6">
        <f>B5/B2</f>
        <v>3.0319901285498547</v>
      </c>
      <c r="C12" s="6">
        <f>C5/C2</f>
        <v>2.6785085938557316</v>
      </c>
      <c r="D12" s="6">
        <f>D5/D2</f>
        <v>2.4944504278106865</v>
      </c>
      <c r="E12" s="6">
        <f t="shared" si="1"/>
        <v>-17.728939671590012</v>
      </c>
    </row>
    <row r="13" spans="1:5" ht="31.5" x14ac:dyDescent="0.25">
      <c r="A13" s="8" t="s">
        <v>21</v>
      </c>
      <c r="B13" s="6">
        <f>B2/B4</f>
        <v>0.61441147848914834</v>
      </c>
      <c r="C13" s="6">
        <f>C2/C4</f>
        <v>0.55125335720680391</v>
      </c>
      <c r="D13" s="6">
        <f>D2/D4</f>
        <v>0.5775900054430938</v>
      </c>
      <c r="E13" s="6">
        <f t="shared" si="1"/>
        <v>-5.9929663320417319</v>
      </c>
    </row>
    <row r="14" spans="1:5" ht="31.5" x14ac:dyDescent="0.25">
      <c r="A14" s="8" t="s">
        <v>22</v>
      </c>
      <c r="B14" s="6">
        <f>365/B13</f>
        <v>594.06442226233014</v>
      </c>
      <c r="C14" s="6">
        <f>365/C13</f>
        <v>662.12748680470975</v>
      </c>
      <c r="D14" s="6">
        <f t="shared" ref="C14:D14" si="2">365/D13</f>
        <v>631.93614252378381</v>
      </c>
      <c r="E14" s="6">
        <f t="shared" si="1"/>
        <v>6.3750190791143098</v>
      </c>
    </row>
    <row r="15" spans="1:5" ht="31.5" x14ac:dyDescent="0.25">
      <c r="A15" s="8" t="s">
        <v>23</v>
      </c>
      <c r="B15" s="6">
        <f>B2/B6</f>
        <v>427.54330708661416</v>
      </c>
      <c r="C15" s="6">
        <f>C2/C6</f>
        <v>399.40540540540542</v>
      </c>
      <c r="D15" s="6">
        <f>D2/D6</f>
        <v>491.55882352941177</v>
      </c>
      <c r="E15" s="6">
        <f t="shared" si="1"/>
        <v>14.972873012330652</v>
      </c>
    </row>
    <row r="16" spans="1:5" ht="31.5" x14ac:dyDescent="0.25">
      <c r="A16" s="8" t="s">
        <v>24</v>
      </c>
      <c r="B16" s="6">
        <f>B7/(12*B6)*1000</f>
        <v>9043.3070866141734</v>
      </c>
      <c r="C16" s="6">
        <f>C7/(12*C6)*1000</f>
        <v>8593.4684684684689</v>
      </c>
      <c r="D16" s="6">
        <f>D7/(12*D6)*1000</f>
        <v>10449.754901960783</v>
      </c>
      <c r="E16" s="6">
        <f t="shared" si="1"/>
        <v>15.552361562822753</v>
      </c>
    </row>
    <row r="18" spans="1:5" ht="31.5" x14ac:dyDescent="0.25">
      <c r="A18" s="6" t="s">
        <v>17</v>
      </c>
      <c r="B18" s="7">
        <v>2013</v>
      </c>
      <c r="C18" s="7">
        <v>2014</v>
      </c>
      <c r="D18" s="7">
        <v>2015</v>
      </c>
      <c r="E18" s="6" t="s">
        <v>68</v>
      </c>
    </row>
    <row r="19" spans="1:5" ht="31.5" x14ac:dyDescent="0.25">
      <c r="A19" s="8" t="s">
        <v>11</v>
      </c>
      <c r="B19" s="6">
        <v>54298</v>
      </c>
      <c r="C19" s="6">
        <v>59112</v>
      </c>
      <c r="D19" s="6">
        <v>66852</v>
      </c>
      <c r="E19" s="6">
        <f t="shared" ref="E19:E23" si="3">D19/B19*100-100</f>
        <v>23.120556926590297</v>
      </c>
    </row>
    <row r="20" spans="1:5" ht="31.5" x14ac:dyDescent="0.25">
      <c r="A20" s="8" t="s">
        <v>25</v>
      </c>
      <c r="B20" s="6">
        <v>42751</v>
      </c>
      <c r="C20" s="6">
        <v>46928</v>
      </c>
      <c r="D20" s="6">
        <v>53266</v>
      </c>
      <c r="E20" s="6">
        <f t="shared" si="3"/>
        <v>24.595915885008537</v>
      </c>
    </row>
    <row r="21" spans="1:5" x14ac:dyDescent="0.25">
      <c r="A21" s="8" t="s">
        <v>1</v>
      </c>
      <c r="B21" s="6">
        <f>B19-B20</f>
        <v>11547</v>
      </c>
      <c r="C21" s="6">
        <f>C19-C20</f>
        <v>12184</v>
      </c>
      <c r="D21" s="6">
        <f>D19-D20</f>
        <v>13586</v>
      </c>
      <c r="E21" s="6">
        <f>D21/B21*100-100</f>
        <v>17.658266216333246</v>
      </c>
    </row>
    <row r="22" spans="1:5" ht="31.5" x14ac:dyDescent="0.25">
      <c r="A22" s="8" t="s">
        <v>26</v>
      </c>
      <c r="B22" s="6">
        <f>B21/B20*100</f>
        <v>27.009894505391685</v>
      </c>
      <c r="C22" s="6">
        <f>C21/C20*100</f>
        <v>25.963177633822028</v>
      </c>
      <c r="D22" s="6">
        <f>D21/D20*100</f>
        <v>25.505951263470134</v>
      </c>
      <c r="E22" s="6">
        <f t="shared" si="3"/>
        <v>-5.5681196445300287</v>
      </c>
    </row>
    <row r="23" spans="1:5" x14ac:dyDescent="0.25">
      <c r="A23" s="8" t="s">
        <v>27</v>
      </c>
      <c r="B23" s="6">
        <f>B21/B19*100</f>
        <v>21.265976647390328</v>
      </c>
      <c r="C23" s="6">
        <f>C21/C19*100</f>
        <v>20.611720124509407</v>
      </c>
      <c r="D23" s="6">
        <f>D21/D19*100</f>
        <v>20.32250344043559</v>
      </c>
      <c r="E23" s="6">
        <f t="shared" si="3"/>
        <v>-4.4365383382028512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abSelected="1" topLeftCell="A106" workbookViewId="0">
      <selection activeCell="E27" sqref="E27"/>
    </sheetView>
  </sheetViews>
  <sheetFormatPr defaultRowHeight="15.75" x14ac:dyDescent="0.25"/>
  <cols>
    <col min="1" max="1" width="16.28515625" style="6" customWidth="1"/>
    <col min="2" max="2" width="23.28515625" style="6" bestFit="1" customWidth="1"/>
    <col min="3" max="3" width="39.85546875" style="6" bestFit="1" customWidth="1"/>
    <col min="4" max="4" width="27.5703125" style="6" bestFit="1" customWidth="1"/>
    <col min="5" max="5" width="11" style="6" customWidth="1"/>
    <col min="6" max="8" width="9.140625" style="6"/>
    <col min="9" max="9" width="17.5703125" style="6" customWidth="1"/>
    <col min="10" max="16384" width="9.140625" style="6"/>
  </cols>
  <sheetData>
    <row r="1" spans="1:9" ht="31.5" x14ac:dyDescent="0.25">
      <c r="A1" s="9" t="s">
        <v>0</v>
      </c>
      <c r="B1" s="10" t="s">
        <v>1</v>
      </c>
      <c r="C1" s="10" t="s">
        <v>29</v>
      </c>
      <c r="D1" s="9" t="s">
        <v>30</v>
      </c>
      <c r="E1" s="9"/>
      <c r="F1" s="9"/>
      <c r="G1" s="9"/>
      <c r="H1" s="9"/>
      <c r="I1" s="9"/>
    </row>
    <row r="2" spans="1:9" x14ac:dyDescent="0.25">
      <c r="A2" s="7">
        <v>2006</v>
      </c>
      <c r="B2" s="9">
        <v>8321</v>
      </c>
      <c r="C2" s="9">
        <v>162286</v>
      </c>
      <c r="D2" s="9">
        <f>B2/C2*100</f>
        <v>5.1273677335075121</v>
      </c>
      <c r="E2" s="9"/>
      <c r="F2" s="9"/>
      <c r="G2" s="9"/>
      <c r="H2" s="9"/>
      <c r="I2" s="9"/>
    </row>
    <row r="3" spans="1:9" x14ac:dyDescent="0.25">
      <c r="A3" s="7">
        <v>2007</v>
      </c>
      <c r="B3" s="9">
        <v>7964</v>
      </c>
      <c r="C3" s="9">
        <v>181242</v>
      </c>
      <c r="D3" s="9">
        <f t="shared" ref="D3:D11" si="0">B3/C3*100</f>
        <v>4.394124982068174</v>
      </c>
      <c r="E3" s="9"/>
      <c r="F3" s="9"/>
      <c r="G3" s="9"/>
      <c r="H3" s="9"/>
      <c r="I3" s="9"/>
    </row>
    <row r="4" spans="1:9" x14ac:dyDescent="0.25">
      <c r="A4" s="7">
        <v>2008</v>
      </c>
      <c r="B4" s="9">
        <v>8450</v>
      </c>
      <c r="C4" s="9">
        <v>200341</v>
      </c>
      <c r="D4" s="9">
        <f t="shared" si="0"/>
        <v>4.2178086362751506</v>
      </c>
      <c r="E4" s="9"/>
      <c r="F4" s="9"/>
      <c r="G4" s="9"/>
      <c r="H4" s="9"/>
      <c r="I4" s="9"/>
    </row>
    <row r="5" spans="1:9" x14ac:dyDescent="0.25">
      <c r="A5" s="7">
        <v>2009</v>
      </c>
      <c r="B5" s="9">
        <v>8900</v>
      </c>
      <c r="C5" s="9">
        <v>221456</v>
      </c>
      <c r="D5" s="9">
        <f t="shared" si="0"/>
        <v>4.0188570190015174</v>
      </c>
      <c r="E5" s="9"/>
      <c r="F5" s="9"/>
      <c r="G5" s="9"/>
      <c r="H5" s="9"/>
      <c r="I5" s="9"/>
    </row>
    <row r="6" spans="1:9" x14ac:dyDescent="0.25">
      <c r="A6" s="7">
        <v>2010</v>
      </c>
      <c r="B6" s="9">
        <v>9487</v>
      </c>
      <c r="C6" s="9">
        <v>229725</v>
      </c>
      <c r="D6" s="9">
        <f t="shared" si="0"/>
        <v>4.1297203177712483</v>
      </c>
      <c r="E6" s="9"/>
      <c r="F6" s="9"/>
      <c r="G6" s="9"/>
      <c r="H6" s="9"/>
      <c r="I6" s="9"/>
    </row>
    <row r="7" spans="1:9" x14ac:dyDescent="0.25">
      <c r="A7" s="7">
        <v>2011</v>
      </c>
      <c r="B7" s="9">
        <v>10209</v>
      </c>
      <c r="C7" s="9">
        <v>235431</v>
      </c>
      <c r="D7" s="9">
        <f t="shared" si="0"/>
        <v>4.3363023561043361</v>
      </c>
      <c r="E7" s="9"/>
      <c r="F7" s="9"/>
      <c r="G7" s="9"/>
      <c r="H7" s="9"/>
      <c r="I7" s="9"/>
    </row>
    <row r="8" spans="1:9" x14ac:dyDescent="0.25">
      <c r="A8" s="7">
        <v>2012</v>
      </c>
      <c r="B8" s="9">
        <v>10467</v>
      </c>
      <c r="C8" s="9">
        <v>251312</v>
      </c>
      <c r="D8" s="9">
        <f t="shared" si="0"/>
        <v>4.1649423823772835</v>
      </c>
      <c r="E8" s="9"/>
      <c r="F8" s="9"/>
      <c r="G8" s="9"/>
      <c r="H8" s="9"/>
      <c r="I8" s="9"/>
    </row>
    <row r="9" spans="1:9" x14ac:dyDescent="0.25">
      <c r="A9" s="7">
        <v>2013</v>
      </c>
      <c r="B9" s="9">
        <v>11547</v>
      </c>
      <c r="C9" s="9">
        <v>274861</v>
      </c>
      <c r="D9" s="9">
        <f t="shared" si="0"/>
        <v>4.2010325218928841</v>
      </c>
      <c r="E9" s="9"/>
      <c r="F9" s="9"/>
      <c r="G9" s="9"/>
      <c r="H9" s="9"/>
      <c r="I9" s="9"/>
    </row>
    <row r="10" spans="1:9" x14ac:dyDescent="0.25">
      <c r="A10" s="7">
        <v>2014</v>
      </c>
      <c r="B10" s="9">
        <v>12184</v>
      </c>
      <c r="C10" s="9">
        <v>285423</v>
      </c>
      <c r="D10" s="9">
        <f t="shared" si="0"/>
        <v>4.2687519926565134</v>
      </c>
      <c r="E10" s="9"/>
      <c r="F10" s="9"/>
      <c r="G10" s="9"/>
      <c r="H10" s="9"/>
      <c r="I10" s="9"/>
    </row>
    <row r="11" spans="1:9" x14ac:dyDescent="0.25">
      <c r="A11" s="7">
        <v>2015</v>
      </c>
      <c r="B11" s="9">
        <v>13586</v>
      </c>
      <c r="C11" s="9">
        <v>299558</v>
      </c>
      <c r="D11" s="9">
        <f t="shared" si="0"/>
        <v>4.5353487471541403</v>
      </c>
      <c r="E11" s="9"/>
      <c r="F11" s="9"/>
      <c r="G11" s="9"/>
      <c r="H11" s="9"/>
      <c r="I11" s="9"/>
    </row>
    <row r="12" spans="1:9" x14ac:dyDescent="0.25">
      <c r="A12" s="9"/>
      <c r="B12" s="9"/>
      <c r="C12" s="9"/>
      <c r="D12" s="9"/>
      <c r="E12" s="9"/>
      <c r="F12" s="9"/>
      <c r="G12" s="9"/>
      <c r="H12" s="9"/>
      <c r="I12" s="9"/>
    </row>
    <row r="13" spans="1:9" x14ac:dyDescent="0.25">
      <c r="A13" s="9"/>
      <c r="B13" s="9">
        <f>SUM(B7:B11)/5</f>
        <v>11598.6</v>
      </c>
      <c r="C13" s="9"/>
      <c r="D13" s="9"/>
      <c r="E13" s="9"/>
      <c r="F13" s="9"/>
      <c r="G13" s="9"/>
      <c r="H13" s="9"/>
      <c r="I13" s="9"/>
    </row>
    <row r="14" spans="1:9" x14ac:dyDescent="0.25">
      <c r="A14" s="9"/>
      <c r="B14" s="9"/>
      <c r="C14" s="9"/>
      <c r="D14" s="9"/>
      <c r="E14" s="9"/>
      <c r="F14" s="9"/>
      <c r="G14" s="9"/>
      <c r="H14" s="9"/>
      <c r="I14" s="9"/>
    </row>
    <row r="15" spans="1:9" x14ac:dyDescent="0.25">
      <c r="A15" s="9"/>
      <c r="B15" s="9"/>
      <c r="C15" s="9"/>
      <c r="D15" s="9"/>
      <c r="E15" s="9"/>
      <c r="F15" s="9"/>
      <c r="G15" s="9"/>
      <c r="H15" s="9"/>
      <c r="I15" s="9"/>
    </row>
    <row r="16" spans="1:9" ht="63" x14ac:dyDescent="0.25">
      <c r="A16" s="9" t="s">
        <v>0</v>
      </c>
      <c r="B16" s="9" t="s">
        <v>1</v>
      </c>
      <c r="C16" s="9" t="s">
        <v>4</v>
      </c>
      <c r="D16" s="9"/>
      <c r="E16" s="9" t="s">
        <v>5</v>
      </c>
      <c r="F16" s="9"/>
      <c r="G16" s="9" t="s">
        <v>6</v>
      </c>
      <c r="H16" s="9"/>
      <c r="I16" s="9" t="s">
        <v>7</v>
      </c>
    </row>
    <row r="17" spans="1:9" ht="31.5" x14ac:dyDescent="0.25">
      <c r="A17" s="9"/>
      <c r="B17" s="9"/>
      <c r="C17" s="9" t="s">
        <v>2</v>
      </c>
      <c r="D17" s="9" t="s">
        <v>3</v>
      </c>
      <c r="E17" s="9" t="s">
        <v>2</v>
      </c>
      <c r="F17" s="9" t="s">
        <v>3</v>
      </c>
      <c r="G17" s="9" t="s">
        <v>2</v>
      </c>
      <c r="H17" s="9" t="s">
        <v>3</v>
      </c>
      <c r="I17" s="9"/>
    </row>
    <row r="18" spans="1:9" x14ac:dyDescent="0.25">
      <c r="A18" s="7">
        <v>2006</v>
      </c>
      <c r="B18" s="9">
        <v>8321</v>
      </c>
      <c r="C18" s="9"/>
      <c r="D18" s="9"/>
      <c r="E18" s="9"/>
      <c r="F18" s="9"/>
      <c r="G18" s="9"/>
      <c r="H18" s="9"/>
      <c r="I18" s="9"/>
    </row>
    <row r="19" spans="1:9" x14ac:dyDescent="0.25">
      <c r="A19" s="7">
        <v>2007</v>
      </c>
      <c r="B19" s="9">
        <v>7964</v>
      </c>
      <c r="C19" s="9">
        <f t="shared" ref="C19:C27" si="1">B19-B18</f>
        <v>-357</v>
      </c>
      <c r="D19" s="9">
        <f>B19-B$2</f>
        <v>-357</v>
      </c>
      <c r="E19" s="9">
        <f>B19/B18*100</f>
        <v>95.709650282417982</v>
      </c>
      <c r="F19" s="9">
        <f>B19/B$2*100</f>
        <v>95.709650282417982</v>
      </c>
      <c r="G19" s="9">
        <f>E19-100</f>
        <v>-4.2903497175820178</v>
      </c>
      <c r="H19" s="9">
        <f>F19-100</f>
        <v>-4.2903497175820178</v>
      </c>
      <c r="I19" s="9">
        <f>C19/G19</f>
        <v>83.210000000000065</v>
      </c>
    </row>
    <row r="20" spans="1:9" x14ac:dyDescent="0.25">
      <c r="A20" s="7">
        <v>2008</v>
      </c>
      <c r="B20" s="9">
        <v>8450</v>
      </c>
      <c r="C20" s="9">
        <f t="shared" si="1"/>
        <v>486</v>
      </c>
      <c r="D20" s="9">
        <f t="shared" ref="D20:D27" si="2">B20-B$2</f>
        <v>129</v>
      </c>
      <c r="E20" s="9">
        <f t="shared" ref="E19:E27" si="3">B20/B19*100</f>
        <v>106.10246107483677</v>
      </c>
      <c r="F20" s="9">
        <f t="shared" ref="F20:F27" si="4">B20/B$2*100</f>
        <v>101.55029443576493</v>
      </c>
      <c r="G20" s="9">
        <f t="shared" ref="G20:H27" si="5">E20-100</f>
        <v>6.1024610748367678</v>
      </c>
      <c r="H20" s="9">
        <f t="shared" si="5"/>
        <v>1.5502944357649255</v>
      </c>
      <c r="I20" s="9">
        <f t="shared" ref="I20:I27" si="6">C20/G20</f>
        <v>79.639999999999972</v>
      </c>
    </row>
    <row r="21" spans="1:9" x14ac:dyDescent="0.25">
      <c r="A21" s="7">
        <v>2009</v>
      </c>
      <c r="B21" s="9">
        <v>8900</v>
      </c>
      <c r="C21" s="9">
        <f t="shared" si="1"/>
        <v>450</v>
      </c>
      <c r="D21" s="9">
        <f t="shared" si="2"/>
        <v>579</v>
      </c>
      <c r="E21" s="9">
        <f t="shared" si="3"/>
        <v>105.32544378698225</v>
      </c>
      <c r="F21" s="9">
        <f t="shared" si="4"/>
        <v>106.95829828145655</v>
      </c>
      <c r="G21" s="9">
        <f t="shared" si="5"/>
        <v>5.3254437869822482</v>
      </c>
      <c r="H21" s="9">
        <f t="shared" si="5"/>
        <v>6.9582982814565497</v>
      </c>
      <c r="I21" s="9">
        <f t="shared" si="6"/>
        <v>84.5</v>
      </c>
    </row>
    <row r="22" spans="1:9" x14ac:dyDescent="0.25">
      <c r="A22" s="7">
        <v>2010</v>
      </c>
      <c r="B22" s="9">
        <v>9487</v>
      </c>
      <c r="C22" s="9">
        <f t="shared" si="1"/>
        <v>587</v>
      </c>
      <c r="D22" s="9">
        <f t="shared" si="2"/>
        <v>1166</v>
      </c>
      <c r="E22" s="9">
        <f t="shared" si="3"/>
        <v>106.59550561797752</v>
      </c>
      <c r="F22" s="9">
        <f t="shared" si="4"/>
        <v>114.01273885350318</v>
      </c>
      <c r="G22" s="9">
        <f t="shared" si="5"/>
        <v>6.5955056179775227</v>
      </c>
      <c r="H22" s="9">
        <f t="shared" si="5"/>
        <v>14.01273885350318</v>
      </c>
      <c r="I22" s="9">
        <f t="shared" si="6"/>
        <v>89.000000000000071</v>
      </c>
    </row>
    <row r="23" spans="1:9" x14ac:dyDescent="0.25">
      <c r="A23" s="7">
        <v>2011</v>
      </c>
      <c r="B23" s="9">
        <v>10209</v>
      </c>
      <c r="C23" s="9">
        <f t="shared" si="1"/>
        <v>722</v>
      </c>
      <c r="D23" s="9">
        <f t="shared" si="2"/>
        <v>1888</v>
      </c>
      <c r="E23" s="9">
        <f t="shared" si="3"/>
        <v>107.61041425108043</v>
      </c>
      <c r="F23" s="9">
        <f t="shared" si="4"/>
        <v>122.6895805792573</v>
      </c>
      <c r="G23" s="9">
        <f t="shared" si="5"/>
        <v>7.610414251080428</v>
      </c>
      <c r="H23" s="9">
        <f t="shared" si="5"/>
        <v>22.689580579257296</v>
      </c>
      <c r="I23" s="9">
        <f t="shared" si="6"/>
        <v>94.869999999999976</v>
      </c>
    </row>
    <row r="24" spans="1:9" x14ac:dyDescent="0.25">
      <c r="A24" s="7">
        <v>2012</v>
      </c>
      <c r="B24" s="9">
        <v>10467</v>
      </c>
      <c r="C24" s="9">
        <f t="shared" si="1"/>
        <v>258</v>
      </c>
      <c r="D24" s="9">
        <f t="shared" si="2"/>
        <v>2146</v>
      </c>
      <c r="E24" s="9">
        <f t="shared" si="3"/>
        <v>102.52718189832501</v>
      </c>
      <c r="F24" s="9">
        <f t="shared" si="4"/>
        <v>125.79016945078716</v>
      </c>
      <c r="G24" s="9">
        <f t="shared" si="5"/>
        <v>2.5271818983250114</v>
      </c>
      <c r="H24" s="9">
        <f t="shared" si="5"/>
        <v>25.790169450787161</v>
      </c>
      <c r="I24" s="9">
        <f t="shared" si="6"/>
        <v>102.08999999999983</v>
      </c>
    </row>
    <row r="25" spans="1:9" x14ac:dyDescent="0.25">
      <c r="A25" s="7">
        <v>2013</v>
      </c>
      <c r="B25" s="9">
        <v>11547</v>
      </c>
      <c r="C25" s="9">
        <f t="shared" si="1"/>
        <v>1080</v>
      </c>
      <c r="D25" s="9">
        <f t="shared" si="2"/>
        <v>3226</v>
      </c>
      <c r="E25" s="9">
        <f t="shared" si="3"/>
        <v>110.31814273430783</v>
      </c>
      <c r="F25" s="9">
        <f t="shared" si="4"/>
        <v>138.76937868044706</v>
      </c>
      <c r="G25" s="9">
        <f t="shared" si="5"/>
        <v>10.318142734307827</v>
      </c>
      <c r="H25" s="9">
        <f t="shared" si="5"/>
        <v>38.769378680447062</v>
      </c>
      <c r="I25" s="9">
        <f t="shared" si="6"/>
        <v>104.66999999999997</v>
      </c>
    </row>
    <row r="26" spans="1:9" x14ac:dyDescent="0.25">
      <c r="A26" s="7">
        <v>2014</v>
      </c>
      <c r="B26" s="9">
        <v>12184</v>
      </c>
      <c r="C26" s="9">
        <f t="shared" si="1"/>
        <v>637</v>
      </c>
      <c r="D26" s="9">
        <f t="shared" si="2"/>
        <v>3863</v>
      </c>
      <c r="E26" s="9">
        <f t="shared" si="3"/>
        <v>105.51658439421495</v>
      </c>
      <c r="F26" s="9">
        <f t="shared" si="4"/>
        <v>146.42470856868164</v>
      </c>
      <c r="G26" s="9">
        <f t="shared" si="5"/>
        <v>5.5165843942149451</v>
      </c>
      <c r="H26" s="9">
        <f t="shared" si="5"/>
        <v>46.424708568681638</v>
      </c>
      <c r="I26" s="9">
        <f t="shared" si="6"/>
        <v>115.47000000000006</v>
      </c>
    </row>
    <row r="27" spans="1:9" x14ac:dyDescent="0.25">
      <c r="A27" s="7">
        <v>2015</v>
      </c>
      <c r="B27" s="9">
        <v>13586</v>
      </c>
      <c r="C27" s="9">
        <f t="shared" si="1"/>
        <v>1402</v>
      </c>
      <c r="D27" s="9">
        <f t="shared" si="2"/>
        <v>5265</v>
      </c>
      <c r="E27" s="9">
        <f>B27/B26*100</f>
        <v>111.50689428759028</v>
      </c>
      <c r="F27" s="9">
        <f t="shared" si="4"/>
        <v>163.27364499459202</v>
      </c>
      <c r="G27" s="9">
        <f t="shared" si="5"/>
        <v>11.506894287590285</v>
      </c>
      <c r="H27" s="9">
        <f t="shared" si="5"/>
        <v>63.273644994592019</v>
      </c>
      <c r="I27" s="9">
        <f>C27/G27</f>
        <v>121.83999999999997</v>
      </c>
    </row>
    <row r="28" spans="1:9" x14ac:dyDescent="0.25">
      <c r="A28" s="9"/>
      <c r="B28" s="9"/>
      <c r="C28" s="9"/>
      <c r="D28" s="9"/>
      <c r="E28" s="9"/>
      <c r="F28" s="9"/>
      <c r="G28" s="9"/>
      <c r="H28" s="9"/>
      <c r="I28" s="9"/>
    </row>
    <row r="29" spans="1:9" ht="67.5" customHeight="1" x14ac:dyDescent="0.25">
      <c r="A29" s="10" t="s">
        <v>8</v>
      </c>
      <c r="B29" s="9"/>
      <c r="C29" s="9"/>
      <c r="D29" s="9">
        <f>SUM(B18:B27)/10</f>
        <v>10111.5</v>
      </c>
      <c r="E29" s="9"/>
      <c r="F29" s="9"/>
      <c r="G29" s="9"/>
      <c r="H29" s="9"/>
      <c r="I29" s="9"/>
    </row>
    <row r="30" spans="1:9" ht="65.25" customHeight="1" x14ac:dyDescent="0.25">
      <c r="A30" s="10" t="s">
        <v>28</v>
      </c>
      <c r="B30" s="9"/>
      <c r="C30" s="9"/>
      <c r="D30" s="9">
        <f>(B27-B18)/9</f>
        <v>585</v>
      </c>
      <c r="E30" s="9"/>
      <c r="F30" s="9"/>
      <c r="G30" s="9"/>
      <c r="H30" s="9"/>
      <c r="I30" s="9"/>
    </row>
    <row r="31" spans="1:9" ht="33" customHeight="1" x14ac:dyDescent="0.25">
      <c r="A31" s="10" t="s">
        <v>9</v>
      </c>
      <c r="B31" s="9"/>
      <c r="C31" s="9"/>
      <c r="D31" s="9">
        <f>(B27/B18)^(1/9)*100</f>
        <v>105.59840126675397</v>
      </c>
      <c r="E31" s="9"/>
      <c r="F31" s="9"/>
      <c r="G31" s="9"/>
      <c r="H31" s="9"/>
      <c r="I31" s="9"/>
    </row>
    <row r="32" spans="1:9" ht="45.75" customHeight="1" x14ac:dyDescent="0.25">
      <c r="A32" s="10" t="s">
        <v>10</v>
      </c>
      <c r="B32" s="9"/>
      <c r="C32" s="9"/>
      <c r="D32" s="9">
        <f>D31-100</f>
        <v>5.5984012667539673</v>
      </c>
      <c r="E32" s="9"/>
      <c r="F32" s="9"/>
      <c r="G32" s="9"/>
      <c r="H32" s="9"/>
      <c r="I32" s="9"/>
    </row>
    <row r="51" spans="1:4" x14ac:dyDescent="0.25">
      <c r="C51" s="11" t="s">
        <v>32</v>
      </c>
      <c r="D51" s="11"/>
    </row>
    <row r="52" spans="1:4" ht="31.5" x14ac:dyDescent="0.25">
      <c r="A52" s="6" t="s">
        <v>0</v>
      </c>
      <c r="B52" s="8" t="s">
        <v>31</v>
      </c>
      <c r="C52" s="6" t="s">
        <v>2</v>
      </c>
      <c r="D52" s="6" t="s">
        <v>3</v>
      </c>
    </row>
    <row r="53" spans="1:4" x14ac:dyDescent="0.25">
      <c r="A53" s="7">
        <v>2006</v>
      </c>
      <c r="B53" s="6">
        <f>D2</f>
        <v>5.1273677335075121</v>
      </c>
    </row>
    <row r="54" spans="1:4" x14ac:dyDescent="0.25">
      <c r="A54" s="7">
        <v>2007</v>
      </c>
      <c r="B54" s="6">
        <f>D3</f>
        <v>4.394124982068174</v>
      </c>
      <c r="C54" s="6">
        <f>B54-B53</f>
        <v>-0.73324275143933804</v>
      </c>
      <c r="D54" s="6">
        <f>B54-B$53</f>
        <v>-0.73324275143933804</v>
      </c>
    </row>
    <row r="55" spans="1:4" x14ac:dyDescent="0.25">
      <c r="A55" s="7">
        <v>2008</v>
      </c>
      <c r="B55" s="6">
        <f t="shared" ref="B55:B62" si="7">D4</f>
        <v>4.2178086362751506</v>
      </c>
      <c r="C55" s="6">
        <f>B55-B54</f>
        <v>-0.17631634579302347</v>
      </c>
      <c r="D55" s="6">
        <f t="shared" ref="D55:D63" si="8">B55-B$53</f>
        <v>-0.9095590972323615</v>
      </c>
    </row>
    <row r="56" spans="1:4" x14ac:dyDescent="0.25">
      <c r="A56" s="7">
        <v>2009</v>
      </c>
      <c r="B56" s="6">
        <f t="shared" si="7"/>
        <v>4.0188570190015174</v>
      </c>
      <c r="C56" s="6">
        <f t="shared" ref="C56:C62" si="9">B56-B55</f>
        <v>-0.1989516172736332</v>
      </c>
      <c r="D56" s="6">
        <f t="shared" si="8"/>
        <v>-1.1085107145059947</v>
      </c>
    </row>
    <row r="57" spans="1:4" x14ac:dyDescent="0.25">
      <c r="A57" s="7">
        <v>2010</v>
      </c>
      <c r="B57" s="6">
        <f t="shared" si="7"/>
        <v>4.1297203177712483</v>
      </c>
      <c r="C57" s="6">
        <f t="shared" si="9"/>
        <v>0.11086329876973089</v>
      </c>
      <c r="D57" s="6">
        <f t="shared" si="8"/>
        <v>-0.99764741573626381</v>
      </c>
    </row>
    <row r="58" spans="1:4" x14ac:dyDescent="0.25">
      <c r="A58" s="7">
        <v>2011</v>
      </c>
      <c r="B58" s="6">
        <f t="shared" si="7"/>
        <v>4.3363023561043361</v>
      </c>
      <c r="C58" s="6">
        <f t="shared" si="9"/>
        <v>0.20658203833308786</v>
      </c>
      <c r="D58" s="6">
        <f t="shared" si="8"/>
        <v>-0.79106537740317595</v>
      </c>
    </row>
    <row r="59" spans="1:4" x14ac:dyDescent="0.25">
      <c r="A59" s="7">
        <v>2012</v>
      </c>
      <c r="B59" s="6">
        <f t="shared" si="7"/>
        <v>4.1649423823772835</v>
      </c>
      <c r="C59" s="6">
        <f t="shared" si="9"/>
        <v>-0.17135997372705258</v>
      </c>
      <c r="D59" s="6">
        <f t="shared" si="8"/>
        <v>-0.96242535113022853</v>
      </c>
    </row>
    <row r="60" spans="1:4" x14ac:dyDescent="0.25">
      <c r="A60" s="7">
        <v>2013</v>
      </c>
      <c r="B60" s="6">
        <f t="shared" si="7"/>
        <v>4.2010325218928841</v>
      </c>
      <c r="C60" s="6">
        <f t="shared" si="9"/>
        <v>3.6090139515600583E-2</v>
      </c>
      <c r="D60" s="6">
        <f t="shared" si="8"/>
        <v>-0.92633521161462795</v>
      </c>
    </row>
    <row r="61" spans="1:4" x14ac:dyDescent="0.25">
      <c r="A61" s="7">
        <v>2014</v>
      </c>
      <c r="B61" s="6">
        <f t="shared" si="7"/>
        <v>4.2687519926565134</v>
      </c>
      <c r="C61" s="6">
        <f t="shared" si="9"/>
        <v>6.7719470763629275E-2</v>
      </c>
      <c r="D61" s="6">
        <f t="shared" si="8"/>
        <v>-0.85861574085099868</v>
      </c>
    </row>
    <row r="62" spans="1:4" x14ac:dyDescent="0.25">
      <c r="A62" s="7">
        <v>2015</v>
      </c>
      <c r="B62" s="6">
        <f t="shared" si="7"/>
        <v>4.5353487471541403</v>
      </c>
      <c r="C62" s="6">
        <f t="shared" si="9"/>
        <v>0.26659675449762688</v>
      </c>
      <c r="D62" s="6">
        <f t="shared" si="8"/>
        <v>-0.5920189863533718</v>
      </c>
    </row>
    <row r="63" spans="1:4" ht="63" x14ac:dyDescent="0.25">
      <c r="A63" s="6" t="s">
        <v>70</v>
      </c>
      <c r="B63" s="6">
        <f>SUM(B53:B62)/10</f>
        <v>4.3394256688808763</v>
      </c>
      <c r="D63" s="6">
        <f t="shared" si="8"/>
        <v>-0.78794206462663574</v>
      </c>
    </row>
    <row r="66" spans="1:4" ht="31.5" x14ac:dyDescent="0.25">
      <c r="A66" s="6" t="s">
        <v>0</v>
      </c>
      <c r="B66" s="6" t="s">
        <v>1</v>
      </c>
      <c r="C66" s="6" t="s">
        <v>33</v>
      </c>
      <c r="D66" s="6" t="s">
        <v>34</v>
      </c>
    </row>
    <row r="67" spans="1:4" x14ac:dyDescent="0.25">
      <c r="A67" s="7">
        <v>2006</v>
      </c>
      <c r="B67" s="9">
        <v>8321</v>
      </c>
    </row>
    <row r="68" spans="1:4" x14ac:dyDescent="0.25">
      <c r="A68" s="7">
        <v>2007</v>
      </c>
      <c r="B68" s="9">
        <v>7964</v>
      </c>
      <c r="C68" s="6">
        <f>B67+B68+B69</f>
        <v>24735</v>
      </c>
      <c r="D68" s="6">
        <f>C68/3</f>
        <v>8245</v>
      </c>
    </row>
    <row r="69" spans="1:4" x14ac:dyDescent="0.25">
      <c r="A69" s="7">
        <v>2008</v>
      </c>
      <c r="B69" s="9">
        <v>8450</v>
      </c>
      <c r="C69" s="6">
        <f t="shared" ref="C69:C75" si="10">B68+B69+B70</f>
        <v>25314</v>
      </c>
      <c r="D69" s="6">
        <f t="shared" ref="D69:D75" si="11">C69/3</f>
        <v>8438</v>
      </c>
    </row>
    <row r="70" spans="1:4" x14ac:dyDescent="0.25">
      <c r="A70" s="7">
        <v>2009</v>
      </c>
      <c r="B70" s="9">
        <v>8900</v>
      </c>
      <c r="C70" s="6">
        <f t="shared" si="10"/>
        <v>26837</v>
      </c>
      <c r="D70" s="6">
        <f t="shared" si="11"/>
        <v>8945.6666666666661</v>
      </c>
    </row>
    <row r="71" spans="1:4" x14ac:dyDescent="0.25">
      <c r="A71" s="7">
        <v>2010</v>
      </c>
      <c r="B71" s="9">
        <v>9487</v>
      </c>
      <c r="C71" s="6">
        <f t="shared" si="10"/>
        <v>28596</v>
      </c>
      <c r="D71" s="6">
        <f t="shared" si="11"/>
        <v>9532</v>
      </c>
    </row>
    <row r="72" spans="1:4" x14ac:dyDescent="0.25">
      <c r="A72" s="7">
        <v>2011</v>
      </c>
      <c r="B72" s="9">
        <v>10209</v>
      </c>
      <c r="C72" s="6">
        <f t="shared" si="10"/>
        <v>30163</v>
      </c>
      <c r="D72" s="6">
        <f t="shared" si="11"/>
        <v>10054.333333333334</v>
      </c>
    </row>
    <row r="73" spans="1:4" x14ac:dyDescent="0.25">
      <c r="A73" s="7">
        <v>2012</v>
      </c>
      <c r="B73" s="9">
        <v>10467</v>
      </c>
      <c r="C73" s="6">
        <f t="shared" si="10"/>
        <v>32223</v>
      </c>
      <c r="D73" s="6">
        <f t="shared" si="11"/>
        <v>10741</v>
      </c>
    </row>
    <row r="74" spans="1:4" x14ac:dyDescent="0.25">
      <c r="A74" s="7">
        <v>2013</v>
      </c>
      <c r="B74" s="9">
        <v>11547</v>
      </c>
      <c r="C74" s="6">
        <f t="shared" si="10"/>
        <v>34198</v>
      </c>
      <c r="D74" s="6">
        <f t="shared" si="11"/>
        <v>11399.333333333334</v>
      </c>
    </row>
    <row r="75" spans="1:4" x14ac:dyDescent="0.25">
      <c r="A75" s="7">
        <v>2014</v>
      </c>
      <c r="B75" s="9">
        <v>12184</v>
      </c>
      <c r="C75" s="6">
        <f t="shared" si="10"/>
        <v>37317</v>
      </c>
      <c r="D75" s="6">
        <f t="shared" si="11"/>
        <v>12439</v>
      </c>
    </row>
    <row r="76" spans="1:4" x14ac:dyDescent="0.25">
      <c r="A76" s="7">
        <v>2015</v>
      </c>
      <c r="B76" s="9">
        <v>13586</v>
      </c>
    </row>
    <row r="80" spans="1:4" x14ac:dyDescent="0.25">
      <c r="A80" s="6" t="s">
        <v>0</v>
      </c>
      <c r="B80" s="6" t="s">
        <v>35</v>
      </c>
      <c r="C80" s="6" t="s">
        <v>36</v>
      </c>
    </row>
    <row r="81" spans="1:3" x14ac:dyDescent="0.25">
      <c r="A81" s="7">
        <v>2006</v>
      </c>
      <c r="B81" s="9">
        <v>8321</v>
      </c>
      <c r="C81" s="7">
        <v>1</v>
      </c>
    </row>
    <row r="82" spans="1:3" x14ac:dyDescent="0.25">
      <c r="A82" s="7">
        <v>2007</v>
      </c>
      <c r="B82" s="9">
        <v>7964</v>
      </c>
      <c r="C82" s="7">
        <v>2</v>
      </c>
    </row>
    <row r="83" spans="1:3" x14ac:dyDescent="0.25">
      <c r="A83" s="7">
        <v>2008</v>
      </c>
      <c r="B83" s="9">
        <v>8450</v>
      </c>
      <c r="C83" s="7">
        <v>3</v>
      </c>
    </row>
    <row r="84" spans="1:3" x14ac:dyDescent="0.25">
      <c r="A84" s="7">
        <v>2009</v>
      </c>
      <c r="B84" s="9">
        <v>8900</v>
      </c>
      <c r="C84" s="7">
        <v>4</v>
      </c>
    </row>
    <row r="85" spans="1:3" x14ac:dyDescent="0.25">
      <c r="A85" s="7">
        <v>2010</v>
      </c>
      <c r="B85" s="9">
        <v>9487</v>
      </c>
      <c r="C85" s="7">
        <v>5</v>
      </c>
    </row>
    <row r="86" spans="1:3" x14ac:dyDescent="0.25">
      <c r="A86" s="7">
        <v>2011</v>
      </c>
      <c r="B86" s="9">
        <v>10209</v>
      </c>
      <c r="C86" s="7">
        <v>6</v>
      </c>
    </row>
    <row r="87" spans="1:3" x14ac:dyDescent="0.25">
      <c r="A87" s="7">
        <v>2012</v>
      </c>
      <c r="B87" s="9">
        <v>10467</v>
      </c>
      <c r="C87" s="7">
        <v>7</v>
      </c>
    </row>
    <row r="88" spans="1:3" x14ac:dyDescent="0.25">
      <c r="A88" s="7">
        <v>2013</v>
      </c>
      <c r="B88" s="9">
        <v>11547</v>
      </c>
      <c r="C88" s="7">
        <v>8</v>
      </c>
    </row>
    <row r="89" spans="1:3" x14ac:dyDescent="0.25">
      <c r="A89" s="7">
        <v>2014</v>
      </c>
      <c r="B89" s="9">
        <v>12184</v>
      </c>
      <c r="C89" s="7">
        <v>9</v>
      </c>
    </row>
    <row r="90" spans="1:3" x14ac:dyDescent="0.25">
      <c r="A90" s="7">
        <v>2015</v>
      </c>
      <c r="B90" s="9">
        <v>13586</v>
      </c>
      <c r="C90" s="7">
        <v>10</v>
      </c>
    </row>
    <row r="93" spans="1:3" x14ac:dyDescent="0.25">
      <c r="A93" s="6" t="s">
        <v>0</v>
      </c>
      <c r="B93" s="6" t="s">
        <v>35</v>
      </c>
      <c r="C93" s="6" t="s">
        <v>36</v>
      </c>
    </row>
    <row r="94" spans="1:3" x14ac:dyDescent="0.25">
      <c r="A94" s="7">
        <v>2006</v>
      </c>
      <c r="B94" s="6">
        <f>6850.4 + 529.93*C94</f>
        <v>7380.33</v>
      </c>
      <c r="C94" s="7">
        <v>1</v>
      </c>
    </row>
    <row r="95" spans="1:3" x14ac:dyDescent="0.25">
      <c r="A95" s="7">
        <v>2007</v>
      </c>
      <c r="B95" s="9">
        <f t="shared" ref="B95:B103" si="12">6850.4 + 529.93*C95</f>
        <v>7910.2599999999993</v>
      </c>
      <c r="C95" s="7">
        <v>2</v>
      </c>
    </row>
    <row r="96" spans="1:3" x14ac:dyDescent="0.25">
      <c r="A96" s="7">
        <v>2008</v>
      </c>
      <c r="B96" s="9">
        <f t="shared" si="12"/>
        <v>8440.1899999999987</v>
      </c>
      <c r="C96" s="7">
        <v>3</v>
      </c>
    </row>
    <row r="97" spans="1:3" x14ac:dyDescent="0.25">
      <c r="A97" s="7">
        <v>2009</v>
      </c>
      <c r="B97" s="9">
        <f t="shared" si="12"/>
        <v>8970.119999999999</v>
      </c>
      <c r="C97" s="7">
        <v>4</v>
      </c>
    </row>
    <row r="98" spans="1:3" x14ac:dyDescent="0.25">
      <c r="A98" s="7">
        <v>2010</v>
      </c>
      <c r="B98" s="9">
        <f t="shared" si="12"/>
        <v>9500.0499999999993</v>
      </c>
      <c r="C98" s="7">
        <v>5</v>
      </c>
    </row>
    <row r="99" spans="1:3" x14ac:dyDescent="0.25">
      <c r="A99" s="7">
        <v>2011</v>
      </c>
      <c r="B99" s="9">
        <f t="shared" si="12"/>
        <v>10029.98</v>
      </c>
      <c r="C99" s="7">
        <v>6</v>
      </c>
    </row>
    <row r="100" spans="1:3" x14ac:dyDescent="0.25">
      <c r="A100" s="7">
        <v>2012</v>
      </c>
      <c r="B100" s="9">
        <f t="shared" si="12"/>
        <v>10559.91</v>
      </c>
      <c r="C100" s="7">
        <v>7</v>
      </c>
    </row>
    <row r="101" spans="1:3" x14ac:dyDescent="0.25">
      <c r="A101" s="7">
        <v>2013</v>
      </c>
      <c r="B101" s="9">
        <f t="shared" si="12"/>
        <v>11089.84</v>
      </c>
      <c r="C101" s="7">
        <v>8</v>
      </c>
    </row>
    <row r="102" spans="1:3" x14ac:dyDescent="0.25">
      <c r="A102" s="7">
        <v>2014</v>
      </c>
      <c r="B102" s="9">
        <f t="shared" si="12"/>
        <v>11619.77</v>
      </c>
      <c r="C102" s="7">
        <v>9</v>
      </c>
    </row>
    <row r="103" spans="1:3" x14ac:dyDescent="0.25">
      <c r="A103" s="7">
        <v>2015</v>
      </c>
      <c r="B103" s="9">
        <f t="shared" si="12"/>
        <v>12149.699999999999</v>
      </c>
      <c r="C103" s="7">
        <v>10</v>
      </c>
    </row>
  </sheetData>
  <mergeCells count="1">
    <mergeCell ref="C51:D51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opLeftCell="D4" workbookViewId="0">
      <selection activeCell="D43" sqref="D43"/>
    </sheetView>
  </sheetViews>
  <sheetFormatPr defaultRowHeight="15" x14ac:dyDescent="0.25"/>
  <cols>
    <col min="1" max="1" width="26.28515625" style="1" bestFit="1" customWidth="1"/>
    <col min="2" max="2" width="16.85546875" style="1" bestFit="1" customWidth="1"/>
    <col min="3" max="3" width="23.28515625" style="1" bestFit="1" customWidth="1"/>
    <col min="4" max="4" width="15.5703125" style="1" customWidth="1"/>
    <col min="5" max="5" width="12" style="1" bestFit="1" customWidth="1"/>
    <col min="6" max="6" width="14.7109375" style="1" bestFit="1" customWidth="1"/>
    <col min="7" max="7" width="13.140625" style="1" bestFit="1" customWidth="1"/>
    <col min="8" max="8" width="14.7109375" style="1" bestFit="1" customWidth="1"/>
    <col min="9" max="9" width="14.85546875" style="1" bestFit="1" customWidth="1"/>
    <col min="10" max="16384" width="9.140625" style="1"/>
  </cols>
  <sheetData>
    <row r="1" spans="1:9" x14ac:dyDescent="0.25">
      <c r="A1" s="1" t="s">
        <v>37</v>
      </c>
    </row>
    <row r="2" spans="1:9" ht="15.75" thickBot="1" x14ac:dyDescent="0.3"/>
    <row r="3" spans="1:9" x14ac:dyDescent="0.25">
      <c r="A3" s="2" t="s">
        <v>38</v>
      </c>
      <c r="B3" s="2"/>
    </row>
    <row r="4" spans="1:9" x14ac:dyDescent="0.25">
      <c r="A4" s="3" t="s">
        <v>39</v>
      </c>
      <c r="B4" s="3">
        <v>0.96727096866166551</v>
      </c>
    </row>
    <row r="5" spans="1:9" x14ac:dyDescent="0.25">
      <c r="A5" s="3" t="s">
        <v>40</v>
      </c>
      <c r="B5" s="3">
        <v>0.93561312681567677</v>
      </c>
    </row>
    <row r="6" spans="1:9" x14ac:dyDescent="0.25">
      <c r="A6" s="3" t="s">
        <v>41</v>
      </c>
      <c r="B6" s="3">
        <v>0.9275647676676364</v>
      </c>
    </row>
    <row r="7" spans="1:9" x14ac:dyDescent="0.25">
      <c r="A7" s="3" t="s">
        <v>42</v>
      </c>
      <c r="B7" s="3">
        <v>499.49819364492748</v>
      </c>
    </row>
    <row r="8" spans="1:9" ht="15.75" thickBot="1" x14ac:dyDescent="0.3">
      <c r="A8" s="4" t="s">
        <v>43</v>
      </c>
      <c r="B8" s="4">
        <v>10</v>
      </c>
    </row>
    <row r="10" spans="1:9" ht="15.75" thickBot="1" x14ac:dyDescent="0.3">
      <c r="A10" s="1" t="s">
        <v>44</v>
      </c>
    </row>
    <row r="11" spans="1:9" x14ac:dyDescent="0.25">
      <c r="A11" s="5"/>
      <c r="B11" s="5" t="s">
        <v>49</v>
      </c>
      <c r="C11" s="5" t="s">
        <v>50</v>
      </c>
      <c r="D11" s="5" t="s">
        <v>51</v>
      </c>
      <c r="E11" s="5" t="s">
        <v>52</v>
      </c>
      <c r="F11" s="5" t="s">
        <v>53</v>
      </c>
    </row>
    <row r="12" spans="1:9" x14ac:dyDescent="0.25">
      <c r="A12" s="3" t="s">
        <v>45</v>
      </c>
      <c r="B12" s="3">
        <v>1</v>
      </c>
      <c r="C12" s="3">
        <v>29003926.936363637</v>
      </c>
      <c r="D12" s="3">
        <v>29003926.936363637</v>
      </c>
      <c r="E12" s="3">
        <v>116.24892845934657</v>
      </c>
      <c r="F12" s="3">
        <v>4.8255936304925835E-6</v>
      </c>
    </row>
    <row r="13" spans="1:9" x14ac:dyDescent="0.25">
      <c r="A13" s="3" t="s">
        <v>46</v>
      </c>
      <c r="B13" s="3">
        <v>8</v>
      </c>
      <c r="C13" s="3">
        <v>1995987.5636363637</v>
      </c>
      <c r="D13" s="3">
        <v>249498.44545454546</v>
      </c>
      <c r="E13" s="3"/>
      <c r="F13" s="3"/>
    </row>
    <row r="14" spans="1:9" ht="15.75" thickBot="1" x14ac:dyDescent="0.3">
      <c r="A14" s="4" t="s">
        <v>47</v>
      </c>
      <c r="B14" s="4">
        <v>9</v>
      </c>
      <c r="C14" s="4">
        <v>30999914.5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54</v>
      </c>
      <c r="C16" s="5" t="s">
        <v>42</v>
      </c>
      <c r="D16" s="5" t="s">
        <v>55</v>
      </c>
      <c r="E16" s="5" t="s">
        <v>56</v>
      </c>
      <c r="F16" s="5" t="s">
        <v>57</v>
      </c>
      <c r="G16" s="5" t="s">
        <v>58</v>
      </c>
      <c r="H16" s="5" t="s">
        <v>59</v>
      </c>
      <c r="I16" s="5" t="s">
        <v>60</v>
      </c>
    </row>
    <row r="17" spans="1:9" x14ac:dyDescent="0.25">
      <c r="A17" s="3" t="s">
        <v>48</v>
      </c>
      <c r="B17" s="3">
        <v>6850.4</v>
      </c>
      <c r="C17" s="3">
        <v>341.2222265310217</v>
      </c>
      <c r="D17" s="3">
        <v>20.076066174362197</v>
      </c>
      <c r="E17" s="3">
        <v>3.9541696151462428E-8</v>
      </c>
      <c r="F17" s="3">
        <v>6063.5401345958908</v>
      </c>
      <c r="G17" s="3">
        <v>7637.2598654041085</v>
      </c>
      <c r="H17" s="3">
        <v>6063.5401345958908</v>
      </c>
      <c r="I17" s="3">
        <v>7637.2598654041085</v>
      </c>
    </row>
    <row r="18" spans="1:9" ht="15.75" thickBot="1" x14ac:dyDescent="0.3">
      <c r="A18" s="4" t="s">
        <v>61</v>
      </c>
      <c r="B18" s="4">
        <v>592.92727272727279</v>
      </c>
      <c r="C18" s="4">
        <v>54.992941194913534</v>
      </c>
      <c r="D18" s="4">
        <v>10.781879634801465</v>
      </c>
      <c r="E18" s="4">
        <v>4.8255936304925835E-6</v>
      </c>
      <c r="F18" s="4">
        <v>466.1133229247626</v>
      </c>
      <c r="G18" s="4">
        <v>719.74122252978304</v>
      </c>
      <c r="H18" s="4">
        <v>466.1133229247626</v>
      </c>
      <c r="I18" s="4">
        <v>719.74122252978304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opLeftCell="B2" workbookViewId="0">
      <selection activeCell="D16" sqref="D16"/>
    </sheetView>
  </sheetViews>
  <sheetFormatPr defaultRowHeight="15.75" x14ac:dyDescent="0.25"/>
  <cols>
    <col min="1" max="1" width="52.7109375" style="12" bestFit="1" customWidth="1"/>
    <col min="2" max="2" width="13.7109375" style="12" customWidth="1"/>
    <col min="3" max="3" width="13.85546875" style="12" customWidth="1"/>
    <col min="4" max="4" width="23" style="12" customWidth="1"/>
    <col min="5" max="5" width="24.42578125" style="12" customWidth="1"/>
    <col min="6" max="16384" width="9.140625" style="12"/>
  </cols>
  <sheetData>
    <row r="1" spans="1:5" ht="63" customHeight="1" x14ac:dyDescent="0.25">
      <c r="A1" s="12" t="s">
        <v>17</v>
      </c>
      <c r="B1" s="14" t="s">
        <v>62</v>
      </c>
      <c r="C1" s="14"/>
      <c r="D1" s="14" t="s">
        <v>63</v>
      </c>
      <c r="E1" s="14"/>
    </row>
    <row r="2" spans="1:5" x14ac:dyDescent="0.25">
      <c r="B2" s="12">
        <v>2014</v>
      </c>
      <c r="C2" s="12">
        <v>2015</v>
      </c>
      <c r="D2" s="12">
        <v>2014</v>
      </c>
      <c r="E2" s="12">
        <v>2015</v>
      </c>
    </row>
    <row r="3" spans="1:5" x14ac:dyDescent="0.25">
      <c r="A3" s="13" t="s">
        <v>71</v>
      </c>
      <c r="B3" s="12">
        <v>0.28899999999999998</v>
      </c>
      <c r="C3" s="12">
        <v>0.24299999999999999</v>
      </c>
      <c r="D3" s="12">
        <v>19956</v>
      </c>
      <c r="E3" s="12">
        <v>32611</v>
      </c>
    </row>
    <row r="4" spans="1:5" x14ac:dyDescent="0.25">
      <c r="A4" s="13" t="s">
        <v>72</v>
      </c>
      <c r="B4" s="12">
        <v>0.39700000000000002</v>
      </c>
      <c r="C4" s="12">
        <v>0.251</v>
      </c>
      <c r="D4" s="12">
        <v>16163</v>
      </c>
      <c r="E4" s="12">
        <v>22556</v>
      </c>
    </row>
    <row r="7" spans="1:5" x14ac:dyDescent="0.25">
      <c r="B7" s="12">
        <v>2014</v>
      </c>
      <c r="C7" s="12">
        <v>2015</v>
      </c>
    </row>
    <row r="8" spans="1:5" x14ac:dyDescent="0.25">
      <c r="A8" s="12" t="s">
        <v>64</v>
      </c>
      <c r="B8" s="9">
        <v>12184</v>
      </c>
      <c r="C8" s="9">
        <v>13586</v>
      </c>
      <c r="E8" s="9"/>
    </row>
    <row r="10" spans="1:5" x14ac:dyDescent="0.25">
      <c r="A10" s="12" t="s">
        <v>65</v>
      </c>
      <c r="B10" s="12">
        <f>C8/B8</f>
        <v>1.1150689428759029</v>
      </c>
    </row>
    <row r="11" spans="1:5" x14ac:dyDescent="0.25">
      <c r="D11" s="12">
        <f>C8-(B3*E3+B4*E4)</f>
        <v>-4793.3110000000015</v>
      </c>
    </row>
    <row r="12" spans="1:5" x14ac:dyDescent="0.25">
      <c r="A12" s="13" t="s">
        <v>66</v>
      </c>
      <c r="B12" s="12">
        <f>(B3*E3+B4*E4)/B8</f>
        <v>1.508479235062377</v>
      </c>
    </row>
    <row r="14" spans="1:5" ht="31.5" x14ac:dyDescent="0.25">
      <c r="A14" s="13" t="s">
        <v>67</v>
      </c>
      <c r="B14" s="12">
        <f>C8/(B3*E3+B4*E4)</f>
        <v>0.7392007241185482</v>
      </c>
      <c r="D14" s="9">
        <f>6195-4793</f>
        <v>1402</v>
      </c>
    </row>
    <row r="18" spans="2:2" x14ac:dyDescent="0.25">
      <c r="B18" s="9">
        <f>C8/B8*100</f>
        <v>111.50689428759028</v>
      </c>
    </row>
  </sheetData>
  <mergeCells count="2">
    <mergeCell ref="B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</vt:lpstr>
      <vt:lpstr>2</vt:lpstr>
      <vt:lpstr>Лист2</vt:lpstr>
      <vt:lpstr>3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</dc:creator>
  <cp:lastModifiedBy>Дани</cp:lastModifiedBy>
  <dcterms:created xsi:type="dcterms:W3CDTF">2016-12-17T13:15:19Z</dcterms:created>
  <dcterms:modified xsi:type="dcterms:W3CDTF">2016-12-21T20:37:32Z</dcterms:modified>
</cp:coreProperties>
</file>