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E:\CARES\2012 SOP\"/>
    </mc:Choice>
  </mc:AlternateContent>
  <bookViews>
    <workbookView xWindow="15" yWindow="0" windowWidth="15375" windowHeight="7260" tabRatio="691"/>
  </bookViews>
  <sheets>
    <sheet name="TOX and EXPO INPUTS" sheetId="23" r:id="rId1"/>
    <sheet name="AR calcs_pets and paints" sheetId="37" r:id="rId2"/>
    <sheet name="General Handler" sheetId="36" r:id="rId3"/>
    <sheet name="Outdoor Fog_Mist Handler" sheetId="31" r:id="rId4"/>
  </sheets>
  <externalReferences>
    <externalReference r:id="rId5"/>
  </externalReferences>
  <definedNames>
    <definedName name="_xlnm._FilterDatabase" localSheetId="2" hidden="1">'General Handler'!$A$7:$AG$128</definedName>
    <definedName name="_Ref238026361" localSheetId="2">'General Handler'!#REF!</definedName>
    <definedName name="_Ref238267230" localSheetId="2">'General Handler'!#REF!</definedName>
    <definedName name="_Ref238279383" localSheetId="2">'General Handler'!#REF!</definedName>
    <definedName name="_Ref238280057" localSheetId="2">'General Handler'!#REF!</definedName>
    <definedName name="No">'[1]ORMS Postapp'!$C$30:$C$31</definedName>
    <definedName name="options" localSheetId="2">#REF!</definedName>
    <definedName name="options">#REF!</definedName>
    <definedName name="_xlnm.Print_Area" localSheetId="2">'General Handler'!#REF!</definedName>
    <definedName name="Z_27C864D2_ED25_4018_95C8_635FFDBC955F_.wvu.Rows" localSheetId="2" hidden="1">'General Handler'!#REF!</definedName>
    <definedName name="Z_4915F6E5_3ACA_11D7_8462_603363C10000_.wvu.Rows" localSheetId="2" hidden="1">'General Handler'!#REF!</definedName>
    <definedName name="Z_A0737300_8B1A_47AA_96DD_1AAC74AB67AE_.wvu.Rows" localSheetId="2" hidden="1">'General Handler'!#REF!</definedName>
  </definedNames>
  <calcPr calcId="152511" iterateDelta="1E-4"/>
</workbook>
</file>

<file path=xl/calcChain.xml><?xml version="1.0" encoding="utf-8"?>
<calcChain xmlns="http://schemas.openxmlformats.org/spreadsheetml/2006/main">
  <c r="L8" i="36" l="1"/>
  <c r="M8" i="36"/>
  <c r="N8" i="36"/>
  <c r="O8" i="36"/>
  <c r="P8" i="36"/>
  <c r="Q8" i="36"/>
  <c r="R8" i="36"/>
  <c r="S8" i="36"/>
  <c r="T8" i="36"/>
  <c r="U8" i="36"/>
  <c r="V8" i="36"/>
  <c r="W8" i="36"/>
  <c r="AD8" i="36"/>
  <c r="AE8" i="36"/>
  <c r="L9" i="36"/>
  <c r="M9" i="36"/>
  <c r="N9" i="36"/>
  <c r="O9" i="36"/>
  <c r="P9" i="36"/>
  <c r="Q9" i="36"/>
  <c r="R9" i="36"/>
  <c r="S9" i="36"/>
  <c r="T9" i="36"/>
  <c r="U9" i="36"/>
  <c r="V9" i="36"/>
  <c r="W9" i="36"/>
  <c r="AD9" i="36"/>
  <c r="AE9" i="36"/>
  <c r="L10" i="36"/>
  <c r="M10" i="36"/>
  <c r="N10" i="36"/>
  <c r="O10" i="36"/>
  <c r="P10" i="36"/>
  <c r="Q10" i="36"/>
  <c r="R10" i="36"/>
  <c r="S10" i="36"/>
  <c r="T10" i="36"/>
  <c r="U10" i="36"/>
  <c r="V10" i="36"/>
  <c r="W10" i="36"/>
  <c r="AD10" i="36"/>
  <c r="AE10" i="36"/>
  <c r="L11" i="36"/>
  <c r="M11" i="36"/>
  <c r="N11" i="36"/>
  <c r="O11" i="36"/>
  <c r="P11" i="36"/>
  <c r="Q11" i="36"/>
  <c r="R11" i="36"/>
  <c r="S11" i="36"/>
  <c r="T11" i="36"/>
  <c r="U11" i="36"/>
  <c r="V11" i="36"/>
  <c r="W11" i="36"/>
  <c r="AD11" i="36"/>
  <c r="AE11" i="36"/>
  <c r="L12" i="36"/>
  <c r="M12" i="36"/>
  <c r="N12" i="36"/>
  <c r="O12" i="36"/>
  <c r="P12" i="36"/>
  <c r="Q12" i="36"/>
  <c r="R12" i="36"/>
  <c r="S12" i="36"/>
  <c r="T12" i="36"/>
  <c r="U12" i="36"/>
  <c r="V12" i="36"/>
  <c r="W12" i="36"/>
  <c r="AD12" i="36"/>
  <c r="AE12" i="36"/>
  <c r="L13" i="36"/>
  <c r="M13" i="36"/>
  <c r="N13" i="36"/>
  <c r="O13" i="36"/>
  <c r="P13" i="36"/>
  <c r="Q13" i="36"/>
  <c r="R13" i="36"/>
  <c r="S13" i="36"/>
  <c r="T13" i="36"/>
  <c r="U13" i="36"/>
  <c r="V13" i="36"/>
  <c r="W13" i="36"/>
  <c r="AD13" i="36"/>
  <c r="AE13" i="36"/>
  <c r="L14" i="36"/>
  <c r="M14" i="36"/>
  <c r="N14" i="36"/>
  <c r="O14" i="36"/>
  <c r="P14" i="36"/>
  <c r="Q14" i="36"/>
  <c r="R14" i="36"/>
  <c r="S14" i="36"/>
  <c r="T14" i="36"/>
  <c r="U14" i="36"/>
  <c r="V14" i="36"/>
  <c r="W14" i="36"/>
  <c r="AD14" i="36"/>
  <c r="AE14" i="36"/>
  <c r="L15" i="36"/>
  <c r="M15" i="36"/>
  <c r="N15" i="36"/>
  <c r="O15" i="36"/>
  <c r="P15" i="36"/>
  <c r="Q15" i="36"/>
  <c r="R15" i="36"/>
  <c r="S15" i="36"/>
  <c r="T15" i="36"/>
  <c r="U15" i="36"/>
  <c r="V15" i="36"/>
  <c r="W15" i="36"/>
  <c r="AD15" i="36"/>
  <c r="AE15" i="36"/>
  <c r="L16" i="36"/>
  <c r="M16" i="36"/>
  <c r="N16" i="36"/>
  <c r="O16" i="36"/>
  <c r="P16" i="36"/>
  <c r="Q16" i="36"/>
  <c r="R16" i="36"/>
  <c r="S16" i="36"/>
  <c r="T16" i="36"/>
  <c r="U16" i="36"/>
  <c r="V16" i="36"/>
  <c r="W16" i="36"/>
  <c r="AD16" i="36"/>
  <c r="AE16" i="36"/>
  <c r="L17" i="36"/>
  <c r="M17" i="36"/>
  <c r="N17" i="36"/>
  <c r="O17" i="36"/>
  <c r="P17" i="36"/>
  <c r="Q17" i="36"/>
  <c r="R17" i="36"/>
  <c r="S17" i="36"/>
  <c r="T17" i="36"/>
  <c r="U17" i="36"/>
  <c r="V17" i="36"/>
  <c r="W17" i="36"/>
  <c r="AD17" i="36"/>
  <c r="AE17" i="36"/>
  <c r="L18" i="36"/>
  <c r="M18" i="36"/>
  <c r="N18" i="36"/>
  <c r="O18" i="36"/>
  <c r="P18" i="36"/>
  <c r="Q18" i="36"/>
  <c r="R18" i="36"/>
  <c r="S18" i="36"/>
  <c r="T18" i="36"/>
  <c r="U18" i="36"/>
  <c r="V18" i="36"/>
  <c r="W18" i="36"/>
  <c r="AD18" i="36"/>
  <c r="AE18" i="36"/>
  <c r="L19" i="36"/>
  <c r="M19" i="36"/>
  <c r="N19" i="36"/>
  <c r="O19" i="36"/>
  <c r="P19" i="36"/>
  <c r="Q19" i="36"/>
  <c r="R19" i="36"/>
  <c r="S19" i="36"/>
  <c r="T19" i="36"/>
  <c r="U19" i="36"/>
  <c r="V19" i="36"/>
  <c r="W19" i="36"/>
  <c r="AD19" i="36"/>
  <c r="AE19" i="36"/>
  <c r="L20" i="36"/>
  <c r="M20" i="36"/>
  <c r="N20" i="36"/>
  <c r="O20" i="36"/>
  <c r="P20" i="36"/>
  <c r="Q20" i="36"/>
  <c r="R20" i="36"/>
  <c r="S20" i="36"/>
  <c r="T20" i="36"/>
  <c r="U20" i="36"/>
  <c r="V20" i="36"/>
  <c r="W20" i="36"/>
  <c r="AD20" i="36"/>
  <c r="AE20" i="36"/>
  <c r="L21" i="36"/>
  <c r="M21" i="36"/>
  <c r="N21" i="36"/>
  <c r="O21" i="36"/>
  <c r="P21" i="36"/>
  <c r="Q21" i="36"/>
  <c r="R21" i="36"/>
  <c r="S21" i="36"/>
  <c r="T21" i="36"/>
  <c r="U21" i="36"/>
  <c r="V21" i="36"/>
  <c r="W21" i="36"/>
  <c r="AD21" i="36"/>
  <c r="AE21" i="36"/>
  <c r="L22" i="36"/>
  <c r="M22" i="36"/>
  <c r="N22" i="36"/>
  <c r="O22" i="36"/>
  <c r="P22" i="36"/>
  <c r="Q22" i="36"/>
  <c r="R22" i="36"/>
  <c r="S22" i="36"/>
  <c r="T22" i="36"/>
  <c r="U22" i="36"/>
  <c r="V22" i="36"/>
  <c r="W22" i="36"/>
  <c r="AD22" i="36"/>
  <c r="AE22" i="36"/>
  <c r="L23" i="36"/>
  <c r="M23" i="36"/>
  <c r="N23" i="36"/>
  <c r="O23" i="36"/>
  <c r="P23" i="36"/>
  <c r="Q23" i="36"/>
  <c r="R23" i="36"/>
  <c r="S23" i="36"/>
  <c r="T23" i="36"/>
  <c r="U23" i="36"/>
  <c r="V23" i="36"/>
  <c r="W23" i="36"/>
  <c r="AD23" i="36"/>
  <c r="AE23" i="36"/>
  <c r="L24" i="36"/>
  <c r="M24" i="36"/>
  <c r="N24" i="36"/>
  <c r="O24" i="36"/>
  <c r="P24" i="36"/>
  <c r="Q24" i="36"/>
  <c r="R24" i="36"/>
  <c r="S24" i="36"/>
  <c r="T24" i="36"/>
  <c r="U24" i="36"/>
  <c r="V24" i="36"/>
  <c r="W24" i="36"/>
  <c r="AD24" i="36"/>
  <c r="AE24" i="36"/>
  <c r="L25" i="36"/>
  <c r="M25" i="36"/>
  <c r="N25" i="36"/>
  <c r="O25" i="36"/>
  <c r="P25" i="36"/>
  <c r="Q25" i="36"/>
  <c r="R25" i="36"/>
  <c r="S25" i="36"/>
  <c r="T25" i="36"/>
  <c r="U25" i="36"/>
  <c r="V25" i="36"/>
  <c r="W25" i="36"/>
  <c r="AD25" i="36"/>
  <c r="AE25" i="36"/>
  <c r="L26" i="36"/>
  <c r="M26" i="36"/>
  <c r="N26" i="36"/>
  <c r="O26" i="36"/>
  <c r="P26" i="36"/>
  <c r="Q26" i="36"/>
  <c r="R26" i="36"/>
  <c r="S26" i="36"/>
  <c r="T26" i="36"/>
  <c r="U26" i="36"/>
  <c r="V26" i="36"/>
  <c r="W26" i="36"/>
  <c r="AD26" i="36"/>
  <c r="AE26" i="36"/>
  <c r="L27" i="36"/>
  <c r="M27" i="36"/>
  <c r="N27" i="36"/>
  <c r="O27" i="36"/>
  <c r="P27" i="36"/>
  <c r="Q27" i="36"/>
  <c r="R27" i="36"/>
  <c r="S27" i="36"/>
  <c r="T27" i="36"/>
  <c r="U27" i="36"/>
  <c r="V27" i="36"/>
  <c r="W27" i="36"/>
  <c r="AD27" i="36"/>
  <c r="AE27" i="36"/>
  <c r="L28" i="36"/>
  <c r="M28" i="36"/>
  <c r="N28" i="36"/>
  <c r="O28" i="36"/>
  <c r="P28" i="36"/>
  <c r="Q28" i="36"/>
  <c r="R28" i="36"/>
  <c r="S28" i="36"/>
  <c r="T28" i="36"/>
  <c r="U28" i="36"/>
  <c r="V28" i="36"/>
  <c r="W28" i="36"/>
  <c r="AD28" i="36"/>
  <c r="AE28" i="36"/>
  <c r="L29" i="36"/>
  <c r="M29" i="36"/>
  <c r="N29" i="36"/>
  <c r="O29" i="36"/>
  <c r="P29" i="36"/>
  <c r="Q29" i="36"/>
  <c r="R29" i="36"/>
  <c r="S29" i="36"/>
  <c r="T29" i="36"/>
  <c r="U29" i="36"/>
  <c r="V29" i="36"/>
  <c r="W29" i="36"/>
  <c r="AD29" i="36"/>
  <c r="AE29" i="36"/>
  <c r="L30" i="36"/>
  <c r="M30" i="36"/>
  <c r="N30" i="36"/>
  <c r="O30" i="36"/>
  <c r="P30" i="36"/>
  <c r="Q30" i="36"/>
  <c r="R30" i="36"/>
  <c r="S30" i="36"/>
  <c r="T30" i="36"/>
  <c r="U30" i="36"/>
  <c r="V30" i="36"/>
  <c r="W30" i="36"/>
  <c r="AD30" i="36"/>
  <c r="AE30" i="36"/>
  <c r="L31" i="36"/>
  <c r="M31" i="36"/>
  <c r="N31" i="36"/>
  <c r="O31" i="36"/>
  <c r="P31" i="36"/>
  <c r="Q31" i="36"/>
  <c r="R31" i="36"/>
  <c r="S31" i="36"/>
  <c r="T31" i="36"/>
  <c r="U31" i="36"/>
  <c r="V31" i="36"/>
  <c r="W31" i="36"/>
  <c r="AD31" i="36"/>
  <c r="AE31" i="36"/>
  <c r="L32" i="36"/>
  <c r="M32" i="36"/>
  <c r="N32" i="36"/>
  <c r="O32" i="36"/>
  <c r="P32" i="36"/>
  <c r="Q32" i="36"/>
  <c r="R32" i="36"/>
  <c r="S32" i="36"/>
  <c r="T32" i="36"/>
  <c r="U32" i="36"/>
  <c r="V32" i="36"/>
  <c r="W32" i="36"/>
  <c r="AD32" i="36"/>
  <c r="AE32" i="36"/>
  <c r="L33" i="36"/>
  <c r="M33" i="36"/>
  <c r="N33" i="36"/>
  <c r="O33" i="36"/>
  <c r="P33" i="36"/>
  <c r="Q33" i="36"/>
  <c r="R33" i="36"/>
  <c r="S33" i="36"/>
  <c r="T33" i="36"/>
  <c r="U33" i="36"/>
  <c r="V33" i="36"/>
  <c r="W33" i="36"/>
  <c r="AD33" i="36"/>
  <c r="AE33" i="36"/>
  <c r="L34" i="36"/>
  <c r="M34" i="36"/>
  <c r="N34" i="36"/>
  <c r="O34" i="36"/>
  <c r="P34" i="36"/>
  <c r="Q34" i="36"/>
  <c r="R34" i="36"/>
  <c r="S34" i="36"/>
  <c r="T34" i="36"/>
  <c r="U34" i="36"/>
  <c r="V34" i="36"/>
  <c r="W34" i="36"/>
  <c r="AD34" i="36"/>
  <c r="AE34" i="36"/>
  <c r="L35" i="36"/>
  <c r="M35" i="36"/>
  <c r="N35" i="36"/>
  <c r="O35" i="36"/>
  <c r="P35" i="36"/>
  <c r="Q35" i="36"/>
  <c r="R35" i="36"/>
  <c r="S35" i="36"/>
  <c r="T35" i="36"/>
  <c r="U35" i="36"/>
  <c r="V35" i="36"/>
  <c r="W35" i="36"/>
  <c r="AD35" i="36"/>
  <c r="AE35" i="36"/>
  <c r="N36" i="36"/>
  <c r="O36" i="36"/>
  <c r="R36" i="36"/>
  <c r="S36" i="36"/>
  <c r="V36" i="36"/>
  <c r="W36" i="36"/>
  <c r="X36" i="36"/>
  <c r="Y36" i="36"/>
  <c r="Z36" i="36"/>
  <c r="AA36" i="36"/>
  <c r="AB36" i="36"/>
  <c r="AC36" i="36"/>
  <c r="L37" i="36"/>
  <c r="M37" i="36"/>
  <c r="N37" i="36"/>
  <c r="O37" i="36"/>
  <c r="P37" i="36"/>
  <c r="Q37" i="36"/>
  <c r="R37" i="36"/>
  <c r="S37" i="36"/>
  <c r="T37" i="36"/>
  <c r="U37" i="36"/>
  <c r="V37" i="36"/>
  <c r="W37" i="36"/>
  <c r="AD37" i="36"/>
  <c r="AE37" i="36"/>
  <c r="L38" i="36"/>
  <c r="M38" i="36"/>
  <c r="N38" i="36"/>
  <c r="O38" i="36"/>
  <c r="P38" i="36"/>
  <c r="Q38" i="36"/>
  <c r="R38" i="36"/>
  <c r="S38" i="36"/>
  <c r="T38" i="36"/>
  <c r="U38" i="36"/>
  <c r="V38" i="36"/>
  <c r="W38" i="36"/>
  <c r="AD38" i="36"/>
  <c r="AE38" i="36"/>
  <c r="L39" i="36"/>
  <c r="M39" i="36"/>
  <c r="N39" i="36"/>
  <c r="O39" i="36"/>
  <c r="P39" i="36"/>
  <c r="Q39" i="36"/>
  <c r="R39" i="36"/>
  <c r="S39" i="36"/>
  <c r="T39" i="36"/>
  <c r="U39" i="36"/>
  <c r="V39" i="36"/>
  <c r="W39" i="36"/>
  <c r="AD39" i="36"/>
  <c r="AE39" i="36"/>
  <c r="L40" i="36"/>
  <c r="M40" i="36"/>
  <c r="N40" i="36"/>
  <c r="O40" i="36"/>
  <c r="P40" i="36"/>
  <c r="Q40" i="36"/>
  <c r="R40" i="36"/>
  <c r="S40" i="36"/>
  <c r="T40" i="36"/>
  <c r="U40" i="36"/>
  <c r="V40" i="36"/>
  <c r="W40" i="36"/>
  <c r="AD40" i="36"/>
  <c r="AE40" i="36"/>
  <c r="N41" i="36"/>
  <c r="O41" i="36"/>
  <c r="R41" i="36"/>
  <c r="S41" i="36"/>
  <c r="V41" i="36"/>
  <c r="W41" i="36"/>
  <c r="X41" i="36"/>
  <c r="Y41" i="36"/>
  <c r="Z41" i="36"/>
  <c r="AA41" i="36"/>
  <c r="AB41" i="36"/>
  <c r="AC41" i="36"/>
  <c r="L42" i="36"/>
  <c r="M42" i="36"/>
  <c r="N42" i="36"/>
  <c r="O42" i="36"/>
  <c r="P42" i="36"/>
  <c r="Q42" i="36"/>
  <c r="R42" i="36"/>
  <c r="S42" i="36"/>
  <c r="T42" i="36"/>
  <c r="U42" i="36"/>
  <c r="V42" i="36"/>
  <c r="W42" i="36"/>
  <c r="AD42" i="36"/>
  <c r="AE42" i="36"/>
  <c r="L43" i="36"/>
  <c r="M43" i="36"/>
  <c r="N43" i="36"/>
  <c r="O43" i="36"/>
  <c r="P43" i="36"/>
  <c r="Q43" i="36"/>
  <c r="R43" i="36"/>
  <c r="S43" i="36"/>
  <c r="T43" i="36"/>
  <c r="U43" i="36"/>
  <c r="V43" i="36"/>
  <c r="W43" i="36"/>
  <c r="AD43" i="36"/>
  <c r="AE43" i="36"/>
  <c r="L47" i="36"/>
  <c r="M47" i="36"/>
  <c r="N47" i="36"/>
  <c r="O47" i="36"/>
  <c r="P47" i="36"/>
  <c r="Q47" i="36"/>
  <c r="R47" i="36"/>
  <c r="S47" i="36"/>
  <c r="T47" i="36"/>
  <c r="U47" i="36"/>
  <c r="V47" i="36"/>
  <c r="W47" i="36"/>
  <c r="AD47" i="36"/>
  <c r="AE47" i="36"/>
  <c r="L50" i="36"/>
  <c r="M50" i="36"/>
  <c r="N50" i="36"/>
  <c r="O50" i="36"/>
  <c r="P50" i="36"/>
  <c r="Q50" i="36"/>
  <c r="R50" i="36"/>
  <c r="S50" i="36"/>
  <c r="T50" i="36"/>
  <c r="U50" i="36"/>
  <c r="V50" i="36"/>
  <c r="W50" i="36"/>
  <c r="AD50" i="36"/>
  <c r="AE50" i="36"/>
  <c r="L51" i="36"/>
  <c r="M51" i="36"/>
  <c r="N51" i="36"/>
  <c r="O51" i="36"/>
  <c r="P51" i="36"/>
  <c r="Q51" i="36"/>
  <c r="R51" i="36"/>
  <c r="S51" i="36"/>
  <c r="T51" i="36"/>
  <c r="U51" i="36"/>
  <c r="V51" i="36"/>
  <c r="W51" i="36"/>
  <c r="AD51" i="36"/>
  <c r="AE51" i="36"/>
  <c r="L52" i="36"/>
  <c r="M52" i="36"/>
  <c r="N52" i="36"/>
  <c r="O52" i="36"/>
  <c r="P52" i="36"/>
  <c r="Q52" i="36"/>
  <c r="R52" i="36"/>
  <c r="S52" i="36"/>
  <c r="T52" i="36"/>
  <c r="U52" i="36"/>
  <c r="V52" i="36"/>
  <c r="W52" i="36"/>
  <c r="AD52" i="36"/>
  <c r="AE52" i="36"/>
  <c r="L53" i="36"/>
  <c r="M53" i="36"/>
  <c r="N53" i="36"/>
  <c r="O53" i="36"/>
  <c r="P53" i="36"/>
  <c r="Q53" i="36"/>
  <c r="R53" i="36"/>
  <c r="S53" i="36"/>
  <c r="T53" i="36"/>
  <c r="U53" i="36"/>
  <c r="V53" i="36"/>
  <c r="W53" i="36"/>
  <c r="AD53" i="36"/>
  <c r="AE53" i="36"/>
  <c r="L54" i="36"/>
  <c r="M54" i="36"/>
  <c r="N54" i="36"/>
  <c r="O54" i="36"/>
  <c r="P54" i="36"/>
  <c r="Q54" i="36"/>
  <c r="R54" i="36"/>
  <c r="S54" i="36"/>
  <c r="T54" i="36"/>
  <c r="U54" i="36"/>
  <c r="V54" i="36"/>
  <c r="W54" i="36"/>
  <c r="AD54" i="36"/>
  <c r="AE54" i="36"/>
  <c r="L55" i="36"/>
  <c r="M55" i="36"/>
  <c r="N55" i="36"/>
  <c r="O55" i="36"/>
  <c r="P55" i="36"/>
  <c r="Q55" i="36"/>
  <c r="R55" i="36"/>
  <c r="S55" i="36"/>
  <c r="T55" i="36"/>
  <c r="U55" i="36"/>
  <c r="V55" i="36"/>
  <c r="W55" i="36"/>
  <c r="AD55" i="36"/>
  <c r="AE55" i="36"/>
  <c r="L56" i="36"/>
  <c r="M56" i="36"/>
  <c r="N56" i="36"/>
  <c r="O56" i="36"/>
  <c r="P56" i="36"/>
  <c r="Q56" i="36"/>
  <c r="R56" i="36"/>
  <c r="S56" i="36"/>
  <c r="T56" i="36"/>
  <c r="U56" i="36"/>
  <c r="V56" i="36"/>
  <c r="W56" i="36"/>
  <c r="AD56" i="36"/>
  <c r="AE56" i="36"/>
  <c r="L57" i="36"/>
  <c r="M57" i="36"/>
  <c r="N57" i="36"/>
  <c r="O57" i="36"/>
  <c r="P57" i="36"/>
  <c r="Q57" i="36"/>
  <c r="R57" i="36"/>
  <c r="S57" i="36"/>
  <c r="T57" i="36"/>
  <c r="U57" i="36"/>
  <c r="V57" i="36"/>
  <c r="W57" i="36"/>
  <c r="AD57" i="36"/>
  <c r="AE57" i="36"/>
  <c r="L58" i="36"/>
  <c r="M58" i="36"/>
  <c r="N58" i="36"/>
  <c r="O58" i="36"/>
  <c r="P58" i="36"/>
  <c r="Q58" i="36"/>
  <c r="R58" i="36"/>
  <c r="S58" i="36"/>
  <c r="T58" i="36"/>
  <c r="U58" i="36"/>
  <c r="V58" i="36"/>
  <c r="W58" i="36"/>
  <c r="AD58" i="36"/>
  <c r="AE58" i="36"/>
  <c r="L59" i="36"/>
  <c r="M59" i="36"/>
  <c r="N59" i="36"/>
  <c r="O59" i="36"/>
  <c r="P59" i="36"/>
  <c r="Q59" i="36"/>
  <c r="R59" i="36"/>
  <c r="S59" i="36"/>
  <c r="T59" i="36"/>
  <c r="U59" i="36"/>
  <c r="V59" i="36"/>
  <c r="W59" i="36"/>
  <c r="AD59" i="36"/>
  <c r="AE59" i="36"/>
  <c r="L60" i="36"/>
  <c r="M60" i="36"/>
  <c r="N60" i="36"/>
  <c r="O60" i="36"/>
  <c r="P60" i="36"/>
  <c r="Q60" i="36"/>
  <c r="R60" i="36"/>
  <c r="S60" i="36"/>
  <c r="T60" i="36"/>
  <c r="U60" i="36"/>
  <c r="V60" i="36"/>
  <c r="W60" i="36"/>
  <c r="AD60" i="36"/>
  <c r="AE60" i="36"/>
  <c r="L61" i="36"/>
  <c r="M61" i="36"/>
  <c r="N61" i="36"/>
  <c r="O61" i="36"/>
  <c r="P61" i="36"/>
  <c r="Q61" i="36"/>
  <c r="R61" i="36"/>
  <c r="S61" i="36"/>
  <c r="T61" i="36"/>
  <c r="U61" i="36"/>
  <c r="V61" i="36"/>
  <c r="W61" i="36"/>
  <c r="AD61" i="36"/>
  <c r="AE61" i="36"/>
  <c r="L62" i="36"/>
  <c r="M62" i="36"/>
  <c r="N62" i="36"/>
  <c r="O62" i="36"/>
  <c r="P62" i="36"/>
  <c r="Q62" i="36"/>
  <c r="R62" i="36"/>
  <c r="S62" i="36"/>
  <c r="T62" i="36"/>
  <c r="U62" i="36"/>
  <c r="V62" i="36"/>
  <c r="W62" i="36"/>
  <c r="AD62" i="36"/>
  <c r="AE62" i="36"/>
  <c r="L63" i="36"/>
  <c r="M63" i="36"/>
  <c r="N63" i="36"/>
  <c r="O63" i="36"/>
  <c r="P63" i="36"/>
  <c r="Q63" i="36"/>
  <c r="R63" i="36"/>
  <c r="S63" i="36"/>
  <c r="T63" i="36"/>
  <c r="U63" i="36"/>
  <c r="V63" i="36"/>
  <c r="W63" i="36"/>
  <c r="AD63" i="36"/>
  <c r="AE63" i="36"/>
  <c r="L64" i="36"/>
  <c r="M64" i="36"/>
  <c r="N64" i="36"/>
  <c r="O64" i="36"/>
  <c r="P64" i="36"/>
  <c r="Q64" i="36"/>
  <c r="R64" i="36"/>
  <c r="S64" i="36"/>
  <c r="T64" i="36"/>
  <c r="U64" i="36"/>
  <c r="V64" i="36"/>
  <c r="W64" i="36"/>
  <c r="AD64" i="36"/>
  <c r="AE64" i="36"/>
  <c r="L65" i="36"/>
  <c r="M65" i="36"/>
  <c r="N65" i="36"/>
  <c r="O65" i="36"/>
  <c r="P65" i="36"/>
  <c r="Q65" i="36"/>
  <c r="R65" i="36"/>
  <c r="S65" i="36"/>
  <c r="T65" i="36"/>
  <c r="U65" i="36"/>
  <c r="V65" i="36"/>
  <c r="W65" i="36"/>
  <c r="AD65" i="36"/>
  <c r="AE65" i="36"/>
  <c r="L66" i="36"/>
  <c r="M66" i="36"/>
  <c r="N66" i="36"/>
  <c r="O66" i="36"/>
  <c r="P66" i="36"/>
  <c r="Q66" i="36"/>
  <c r="R66" i="36"/>
  <c r="S66" i="36"/>
  <c r="T66" i="36"/>
  <c r="U66" i="36"/>
  <c r="V66" i="36"/>
  <c r="W66" i="36"/>
  <c r="AD66" i="36"/>
  <c r="AE66" i="36"/>
  <c r="L67" i="36"/>
  <c r="M67" i="36"/>
  <c r="N67" i="36"/>
  <c r="O67" i="36"/>
  <c r="P67" i="36"/>
  <c r="Q67" i="36"/>
  <c r="R67" i="36"/>
  <c r="S67" i="36"/>
  <c r="T67" i="36"/>
  <c r="U67" i="36"/>
  <c r="V67" i="36"/>
  <c r="W67" i="36"/>
  <c r="AD67" i="36"/>
  <c r="AE67" i="36"/>
  <c r="L68" i="36"/>
  <c r="M68" i="36"/>
  <c r="N68" i="36"/>
  <c r="O68" i="36"/>
  <c r="P68" i="36"/>
  <c r="Q68" i="36"/>
  <c r="R68" i="36"/>
  <c r="S68" i="36"/>
  <c r="T68" i="36"/>
  <c r="U68" i="36"/>
  <c r="V68" i="36"/>
  <c r="W68" i="36"/>
  <c r="AD68" i="36"/>
  <c r="AE68" i="36"/>
  <c r="L69" i="36"/>
  <c r="M69" i="36"/>
  <c r="N69" i="36"/>
  <c r="O69" i="36"/>
  <c r="P69" i="36"/>
  <c r="Q69" i="36"/>
  <c r="R69" i="36"/>
  <c r="S69" i="36"/>
  <c r="T69" i="36"/>
  <c r="U69" i="36"/>
  <c r="V69" i="36"/>
  <c r="W69" i="36"/>
  <c r="AD69" i="36"/>
  <c r="AE69" i="36"/>
  <c r="L70" i="36"/>
  <c r="M70" i="36"/>
  <c r="N70" i="36"/>
  <c r="O70" i="36"/>
  <c r="P70" i="36"/>
  <c r="Q70" i="36"/>
  <c r="R70" i="36"/>
  <c r="S70" i="36"/>
  <c r="T70" i="36"/>
  <c r="U70" i="36"/>
  <c r="V70" i="36"/>
  <c r="W70" i="36"/>
  <c r="AD70" i="36"/>
  <c r="AE70" i="36"/>
  <c r="L71" i="36"/>
  <c r="M71" i="36"/>
  <c r="N71" i="36"/>
  <c r="O71" i="36"/>
  <c r="P71" i="36"/>
  <c r="Q71" i="36"/>
  <c r="R71" i="36"/>
  <c r="S71" i="36"/>
  <c r="T71" i="36"/>
  <c r="U71" i="36"/>
  <c r="V71" i="36"/>
  <c r="W71" i="36"/>
  <c r="AD71" i="36"/>
  <c r="AE71" i="36"/>
  <c r="L72" i="36"/>
  <c r="M72" i="36"/>
  <c r="N72" i="36"/>
  <c r="O72" i="36"/>
  <c r="P72" i="36"/>
  <c r="Q72" i="36"/>
  <c r="R72" i="36"/>
  <c r="S72" i="36"/>
  <c r="T72" i="36"/>
  <c r="U72" i="36"/>
  <c r="V72" i="36"/>
  <c r="W72" i="36"/>
  <c r="AD72" i="36"/>
  <c r="AE72" i="36"/>
  <c r="L73" i="36"/>
  <c r="M73" i="36"/>
  <c r="N73" i="36"/>
  <c r="O73" i="36"/>
  <c r="P73" i="36"/>
  <c r="Q73" i="36"/>
  <c r="R73" i="36"/>
  <c r="S73" i="36"/>
  <c r="T73" i="36"/>
  <c r="U73" i="36"/>
  <c r="V73" i="36"/>
  <c r="W73" i="36"/>
  <c r="AD73" i="36"/>
  <c r="AE73" i="36"/>
  <c r="L74" i="36"/>
  <c r="M74" i="36"/>
  <c r="N74" i="36"/>
  <c r="O74" i="36"/>
  <c r="P74" i="36"/>
  <c r="Q74" i="36"/>
  <c r="R74" i="36"/>
  <c r="S74" i="36"/>
  <c r="T74" i="36"/>
  <c r="U74" i="36"/>
  <c r="V74" i="36"/>
  <c r="W74" i="36"/>
  <c r="AD74" i="36"/>
  <c r="AE74" i="36"/>
  <c r="L75" i="36"/>
  <c r="M75" i="36"/>
  <c r="N75" i="36"/>
  <c r="O75" i="36"/>
  <c r="P75" i="36"/>
  <c r="Q75" i="36"/>
  <c r="R75" i="36"/>
  <c r="S75" i="36"/>
  <c r="T75" i="36"/>
  <c r="U75" i="36"/>
  <c r="V75" i="36"/>
  <c r="W75" i="36"/>
  <c r="AD75" i="36"/>
  <c r="AE75" i="36"/>
  <c r="L76" i="36"/>
  <c r="M76" i="36"/>
  <c r="N76" i="36"/>
  <c r="O76" i="36"/>
  <c r="P76" i="36"/>
  <c r="Q76" i="36"/>
  <c r="R76" i="36"/>
  <c r="S76" i="36"/>
  <c r="T76" i="36"/>
  <c r="U76" i="36"/>
  <c r="V76" i="36"/>
  <c r="W76" i="36"/>
  <c r="AD76" i="36"/>
  <c r="AE76" i="36"/>
  <c r="L77" i="36"/>
  <c r="M77" i="36"/>
  <c r="N77" i="36"/>
  <c r="O77" i="36"/>
  <c r="P77" i="36"/>
  <c r="Q77" i="36"/>
  <c r="R77" i="36"/>
  <c r="S77" i="36"/>
  <c r="T77" i="36"/>
  <c r="U77" i="36"/>
  <c r="V77" i="36"/>
  <c r="W77" i="36"/>
  <c r="AD77" i="36"/>
  <c r="AE77" i="36"/>
  <c r="L78" i="36"/>
  <c r="M78" i="36"/>
  <c r="N78" i="36"/>
  <c r="O78" i="36"/>
  <c r="P78" i="36"/>
  <c r="Q78" i="36"/>
  <c r="R78" i="36"/>
  <c r="S78" i="36"/>
  <c r="T78" i="36"/>
  <c r="U78" i="36"/>
  <c r="V78" i="36"/>
  <c r="W78" i="36"/>
  <c r="AD78" i="36"/>
  <c r="AE78" i="36"/>
  <c r="L79" i="36"/>
  <c r="M79" i="36"/>
  <c r="N79" i="36"/>
  <c r="O79" i="36"/>
  <c r="P79" i="36"/>
  <c r="Q79" i="36"/>
  <c r="R79" i="36"/>
  <c r="S79" i="36"/>
  <c r="T79" i="36"/>
  <c r="U79" i="36"/>
  <c r="V79" i="36"/>
  <c r="W79" i="36"/>
  <c r="AD79" i="36"/>
  <c r="AE79" i="36"/>
  <c r="L80" i="36"/>
  <c r="M80" i="36"/>
  <c r="N80" i="36"/>
  <c r="O80" i="36"/>
  <c r="P80" i="36"/>
  <c r="Q80" i="36"/>
  <c r="R80" i="36"/>
  <c r="S80" i="36"/>
  <c r="T80" i="36"/>
  <c r="U80" i="36"/>
  <c r="V80" i="36"/>
  <c r="W80" i="36"/>
  <c r="AD80" i="36"/>
  <c r="AE80" i="36"/>
  <c r="L81" i="36"/>
  <c r="M81" i="36"/>
  <c r="N81" i="36"/>
  <c r="O81" i="36"/>
  <c r="P81" i="36"/>
  <c r="Q81" i="36"/>
  <c r="R81" i="36"/>
  <c r="S81" i="36"/>
  <c r="T81" i="36"/>
  <c r="U81" i="36"/>
  <c r="V81" i="36"/>
  <c r="W81" i="36"/>
  <c r="AD81" i="36"/>
  <c r="AE81" i="36"/>
  <c r="L82" i="36"/>
  <c r="M82" i="36"/>
  <c r="N82" i="36"/>
  <c r="O82" i="36"/>
  <c r="P82" i="36"/>
  <c r="Q82" i="36"/>
  <c r="R82" i="36"/>
  <c r="S82" i="36"/>
  <c r="T82" i="36"/>
  <c r="U82" i="36"/>
  <c r="V82" i="36"/>
  <c r="W82" i="36"/>
  <c r="AD82" i="36"/>
  <c r="AE82" i="36"/>
  <c r="L83" i="36"/>
  <c r="M83" i="36"/>
  <c r="N83" i="36"/>
  <c r="O83" i="36"/>
  <c r="P83" i="36"/>
  <c r="Q83" i="36"/>
  <c r="R83" i="36"/>
  <c r="S83" i="36"/>
  <c r="T83" i="36"/>
  <c r="U83" i="36"/>
  <c r="V83" i="36"/>
  <c r="W83" i="36"/>
  <c r="AD83" i="36"/>
  <c r="AE83" i="36"/>
  <c r="L84" i="36"/>
  <c r="M84" i="36"/>
  <c r="N84" i="36"/>
  <c r="O84" i="36"/>
  <c r="P84" i="36"/>
  <c r="Q84" i="36"/>
  <c r="R84" i="36"/>
  <c r="S84" i="36"/>
  <c r="T84" i="36"/>
  <c r="U84" i="36"/>
  <c r="V84" i="36"/>
  <c r="W84" i="36"/>
  <c r="AD84" i="36"/>
  <c r="AE84" i="36"/>
  <c r="L85" i="36"/>
  <c r="M85" i="36"/>
  <c r="N85" i="36"/>
  <c r="O85" i="36"/>
  <c r="P85" i="36"/>
  <c r="Q85" i="36"/>
  <c r="R85" i="36"/>
  <c r="S85" i="36"/>
  <c r="T85" i="36"/>
  <c r="U85" i="36"/>
  <c r="V85" i="36"/>
  <c r="W85" i="36"/>
  <c r="AD85" i="36"/>
  <c r="AE85" i="36"/>
  <c r="L86" i="36"/>
  <c r="M86" i="36"/>
  <c r="N86" i="36"/>
  <c r="O86" i="36"/>
  <c r="P86" i="36"/>
  <c r="Q86" i="36"/>
  <c r="R86" i="36"/>
  <c r="S86" i="36"/>
  <c r="T86" i="36"/>
  <c r="U86" i="36"/>
  <c r="V86" i="36"/>
  <c r="W86" i="36"/>
  <c r="AD86" i="36"/>
  <c r="AE86" i="36"/>
  <c r="L87" i="36"/>
  <c r="M87" i="36"/>
  <c r="N87" i="36"/>
  <c r="O87" i="36"/>
  <c r="P87" i="36"/>
  <c r="Q87" i="36"/>
  <c r="R87" i="36"/>
  <c r="S87" i="36"/>
  <c r="T87" i="36"/>
  <c r="U87" i="36"/>
  <c r="V87" i="36"/>
  <c r="W87" i="36"/>
  <c r="AD87" i="36"/>
  <c r="AE87" i="36"/>
  <c r="L88" i="36"/>
  <c r="M88" i="36"/>
  <c r="N88" i="36"/>
  <c r="O88" i="36"/>
  <c r="P88" i="36"/>
  <c r="Q88" i="36"/>
  <c r="R88" i="36"/>
  <c r="S88" i="36"/>
  <c r="T88" i="36"/>
  <c r="U88" i="36"/>
  <c r="V88" i="36"/>
  <c r="W88" i="36"/>
  <c r="AD88" i="36"/>
  <c r="AE88" i="36"/>
  <c r="L89" i="36"/>
  <c r="M89" i="36"/>
  <c r="N89" i="36"/>
  <c r="O89" i="36"/>
  <c r="P89" i="36"/>
  <c r="Q89" i="36"/>
  <c r="R89" i="36"/>
  <c r="S89" i="36"/>
  <c r="T89" i="36"/>
  <c r="U89" i="36"/>
  <c r="V89" i="36"/>
  <c r="W89" i="36"/>
  <c r="AD89" i="36"/>
  <c r="AE89" i="36"/>
  <c r="L90" i="36"/>
  <c r="M90" i="36"/>
  <c r="N90" i="36"/>
  <c r="O90" i="36"/>
  <c r="P90" i="36"/>
  <c r="Q90" i="36"/>
  <c r="R90" i="36"/>
  <c r="S90" i="36"/>
  <c r="T90" i="36"/>
  <c r="U90" i="36"/>
  <c r="V90" i="36"/>
  <c r="W90" i="36"/>
  <c r="AD90" i="36"/>
  <c r="AE90" i="36"/>
  <c r="L91" i="36"/>
  <c r="M91" i="36"/>
  <c r="N91" i="36"/>
  <c r="O91" i="36"/>
  <c r="P91" i="36"/>
  <c r="Q91" i="36"/>
  <c r="R91" i="36"/>
  <c r="S91" i="36"/>
  <c r="T91" i="36"/>
  <c r="U91" i="36"/>
  <c r="V91" i="36"/>
  <c r="W91" i="36"/>
  <c r="AD91" i="36"/>
  <c r="AE91" i="36"/>
  <c r="L92" i="36"/>
  <c r="M92" i="36"/>
  <c r="N92" i="36"/>
  <c r="O92" i="36"/>
  <c r="P92" i="36"/>
  <c r="Q92" i="36"/>
  <c r="R92" i="36"/>
  <c r="S92" i="36"/>
  <c r="T92" i="36"/>
  <c r="U92" i="36"/>
  <c r="V92" i="36"/>
  <c r="W92" i="36"/>
  <c r="AD92" i="36"/>
  <c r="AE92" i="36"/>
  <c r="L93" i="36"/>
  <c r="M93" i="36"/>
  <c r="N93" i="36"/>
  <c r="O93" i="36"/>
  <c r="P93" i="36"/>
  <c r="Q93" i="36"/>
  <c r="R93" i="36"/>
  <c r="S93" i="36"/>
  <c r="T93" i="36"/>
  <c r="U93" i="36"/>
  <c r="V93" i="36"/>
  <c r="W93" i="36"/>
  <c r="AD93" i="36"/>
  <c r="AE93" i="36"/>
  <c r="L94" i="36"/>
  <c r="M94" i="36"/>
  <c r="N94" i="36"/>
  <c r="O94" i="36"/>
  <c r="P94" i="36"/>
  <c r="Q94" i="36"/>
  <c r="R94" i="36"/>
  <c r="S94" i="36"/>
  <c r="T94" i="36"/>
  <c r="U94" i="36"/>
  <c r="V94" i="36"/>
  <c r="W94" i="36"/>
  <c r="AD94" i="36"/>
  <c r="AE94" i="36"/>
  <c r="L95" i="36"/>
  <c r="M95" i="36"/>
  <c r="N95" i="36"/>
  <c r="O95" i="36"/>
  <c r="P95" i="36"/>
  <c r="Q95" i="36"/>
  <c r="R95" i="36"/>
  <c r="S95" i="36"/>
  <c r="T95" i="36"/>
  <c r="U95" i="36"/>
  <c r="V95" i="36"/>
  <c r="W95" i="36"/>
  <c r="AD95" i="36"/>
  <c r="AE95" i="36"/>
  <c r="L96" i="36"/>
  <c r="M96" i="36"/>
  <c r="N96" i="36"/>
  <c r="O96" i="36"/>
  <c r="P96" i="36"/>
  <c r="Q96" i="36"/>
  <c r="R96" i="36"/>
  <c r="S96" i="36"/>
  <c r="T96" i="36"/>
  <c r="U96" i="36"/>
  <c r="V96" i="36"/>
  <c r="W96" i="36"/>
  <c r="AD96" i="36"/>
  <c r="AE96" i="36"/>
  <c r="L97" i="36"/>
  <c r="M97" i="36"/>
  <c r="N97" i="36"/>
  <c r="O97" i="36"/>
  <c r="P97" i="36"/>
  <c r="Q97" i="36"/>
  <c r="R97" i="36"/>
  <c r="S97" i="36"/>
  <c r="T97" i="36"/>
  <c r="U97" i="36"/>
  <c r="V97" i="36"/>
  <c r="W97" i="36"/>
  <c r="AD97" i="36"/>
  <c r="AE97" i="36"/>
  <c r="L98" i="36"/>
  <c r="M98" i="36"/>
  <c r="N98" i="36"/>
  <c r="O98" i="36"/>
  <c r="P98" i="36"/>
  <c r="Q98" i="36"/>
  <c r="R98" i="36"/>
  <c r="S98" i="36"/>
  <c r="T98" i="36"/>
  <c r="U98" i="36"/>
  <c r="V98" i="36"/>
  <c r="W98" i="36"/>
  <c r="AD98" i="36"/>
  <c r="AE98" i="36"/>
  <c r="L99" i="36"/>
  <c r="M99" i="36"/>
  <c r="N99" i="36"/>
  <c r="O99" i="36"/>
  <c r="P99" i="36"/>
  <c r="Q99" i="36"/>
  <c r="R99" i="36"/>
  <c r="S99" i="36"/>
  <c r="T99" i="36"/>
  <c r="U99" i="36"/>
  <c r="V99" i="36"/>
  <c r="W99" i="36"/>
  <c r="AD99" i="36"/>
  <c r="AE99" i="36"/>
  <c r="L100" i="36"/>
  <c r="M100" i="36"/>
  <c r="N100" i="36"/>
  <c r="O100" i="36"/>
  <c r="P100" i="36"/>
  <c r="Q100" i="36"/>
  <c r="R100" i="36"/>
  <c r="S100" i="36"/>
  <c r="T100" i="36"/>
  <c r="U100" i="36"/>
  <c r="V100" i="36"/>
  <c r="W100" i="36"/>
  <c r="AD100" i="36"/>
  <c r="AE100" i="36"/>
  <c r="L101" i="36"/>
  <c r="M101" i="36"/>
  <c r="N101" i="36"/>
  <c r="O101" i="36"/>
  <c r="P101" i="36"/>
  <c r="Q101" i="36"/>
  <c r="R101" i="36"/>
  <c r="S101" i="36"/>
  <c r="T101" i="36"/>
  <c r="U101" i="36"/>
  <c r="V101" i="36"/>
  <c r="W101" i="36"/>
  <c r="AD101" i="36"/>
  <c r="AE101" i="36"/>
  <c r="L102" i="36"/>
  <c r="M102" i="36"/>
  <c r="N102" i="36"/>
  <c r="O102" i="36"/>
  <c r="P102" i="36"/>
  <c r="Q102" i="36"/>
  <c r="R102" i="36"/>
  <c r="S102" i="36"/>
  <c r="T102" i="36"/>
  <c r="U102" i="36"/>
  <c r="V102" i="36"/>
  <c r="W102" i="36"/>
  <c r="AD102" i="36"/>
  <c r="AE102" i="36"/>
  <c r="L103" i="36"/>
  <c r="M103" i="36"/>
  <c r="N103" i="36"/>
  <c r="O103" i="36"/>
  <c r="P103" i="36"/>
  <c r="Q103" i="36"/>
  <c r="R103" i="36"/>
  <c r="S103" i="36"/>
  <c r="T103" i="36"/>
  <c r="U103" i="36"/>
  <c r="V103" i="36"/>
  <c r="W103" i="36"/>
  <c r="AD103" i="36"/>
  <c r="AE103" i="36"/>
  <c r="L104" i="36"/>
  <c r="M104" i="36"/>
  <c r="N104" i="36"/>
  <c r="O104" i="36"/>
  <c r="P104" i="36"/>
  <c r="Q104" i="36"/>
  <c r="R104" i="36"/>
  <c r="S104" i="36"/>
  <c r="T104" i="36"/>
  <c r="U104" i="36"/>
  <c r="V104" i="36"/>
  <c r="W104" i="36"/>
  <c r="AD104" i="36"/>
  <c r="AE104" i="36"/>
  <c r="L105" i="36"/>
  <c r="M105" i="36"/>
  <c r="N105" i="36"/>
  <c r="O105" i="36"/>
  <c r="P105" i="36"/>
  <c r="Q105" i="36"/>
  <c r="R105" i="36"/>
  <c r="S105" i="36"/>
  <c r="T105" i="36"/>
  <c r="U105" i="36"/>
  <c r="V105" i="36"/>
  <c r="W105" i="36"/>
  <c r="AD105" i="36"/>
  <c r="AE105" i="36"/>
  <c r="L106" i="36"/>
  <c r="M106" i="36"/>
  <c r="N106" i="36"/>
  <c r="O106" i="36"/>
  <c r="P106" i="36"/>
  <c r="Q106" i="36"/>
  <c r="R106" i="36"/>
  <c r="S106" i="36"/>
  <c r="T106" i="36"/>
  <c r="U106" i="36"/>
  <c r="V106" i="36"/>
  <c r="W106" i="36"/>
  <c r="AD106" i="36"/>
  <c r="AE106" i="36"/>
  <c r="L107" i="36"/>
  <c r="M107" i="36"/>
  <c r="N107" i="36"/>
  <c r="O107" i="36"/>
  <c r="P107" i="36"/>
  <c r="Q107" i="36"/>
  <c r="R107" i="36"/>
  <c r="S107" i="36"/>
  <c r="T107" i="36"/>
  <c r="U107" i="36"/>
  <c r="V107" i="36"/>
  <c r="W107" i="36"/>
  <c r="AD107" i="36"/>
  <c r="AE107" i="36"/>
  <c r="L108" i="36"/>
  <c r="M108" i="36"/>
  <c r="N108" i="36"/>
  <c r="O108" i="36"/>
  <c r="P108" i="36"/>
  <c r="Q108" i="36"/>
  <c r="R108" i="36"/>
  <c r="S108" i="36"/>
  <c r="T108" i="36"/>
  <c r="U108" i="36"/>
  <c r="V108" i="36"/>
  <c r="W108" i="36"/>
  <c r="AD108" i="36"/>
  <c r="AE108" i="36"/>
  <c r="L109" i="36"/>
  <c r="M109" i="36"/>
  <c r="N109" i="36"/>
  <c r="O109" i="36"/>
  <c r="P109" i="36"/>
  <c r="Q109" i="36"/>
  <c r="R109" i="36"/>
  <c r="S109" i="36"/>
  <c r="T109" i="36"/>
  <c r="U109" i="36"/>
  <c r="V109" i="36"/>
  <c r="W109" i="36"/>
  <c r="AD109" i="36"/>
  <c r="AE109" i="36"/>
  <c r="L110" i="36"/>
  <c r="M110" i="36"/>
  <c r="N110" i="36"/>
  <c r="O110" i="36"/>
  <c r="P110" i="36"/>
  <c r="Q110" i="36"/>
  <c r="R110" i="36"/>
  <c r="S110" i="36"/>
  <c r="T110" i="36"/>
  <c r="U110" i="36"/>
  <c r="V110" i="36"/>
  <c r="W110" i="36"/>
  <c r="AD110" i="36"/>
  <c r="AE110" i="36"/>
  <c r="L111" i="36"/>
  <c r="M111" i="36"/>
  <c r="N111" i="36"/>
  <c r="O111" i="36"/>
  <c r="P111" i="36"/>
  <c r="Q111" i="36"/>
  <c r="R111" i="36"/>
  <c r="S111" i="36"/>
  <c r="T111" i="36"/>
  <c r="U111" i="36"/>
  <c r="V111" i="36"/>
  <c r="W111" i="36"/>
  <c r="AD111" i="36"/>
  <c r="AE111" i="36"/>
  <c r="L112" i="36"/>
  <c r="M112" i="36"/>
  <c r="N112" i="36"/>
  <c r="O112" i="36"/>
  <c r="P112" i="36"/>
  <c r="Q112" i="36"/>
  <c r="R112" i="36"/>
  <c r="S112" i="36"/>
  <c r="T112" i="36"/>
  <c r="U112" i="36"/>
  <c r="V112" i="36"/>
  <c r="W112" i="36"/>
  <c r="AD112" i="36"/>
  <c r="AE112" i="36"/>
  <c r="L113" i="36"/>
  <c r="M113" i="36"/>
  <c r="N113" i="36"/>
  <c r="O113" i="36"/>
  <c r="P113" i="36"/>
  <c r="Q113" i="36"/>
  <c r="R113" i="36"/>
  <c r="S113" i="36"/>
  <c r="T113" i="36"/>
  <c r="U113" i="36"/>
  <c r="V113" i="36"/>
  <c r="W113" i="36"/>
  <c r="AD113" i="36"/>
  <c r="AE113" i="36"/>
  <c r="L114" i="36"/>
  <c r="M114" i="36"/>
  <c r="N114" i="36"/>
  <c r="O114" i="36"/>
  <c r="P114" i="36"/>
  <c r="Q114" i="36"/>
  <c r="R114" i="36"/>
  <c r="S114" i="36"/>
  <c r="T114" i="36"/>
  <c r="U114" i="36"/>
  <c r="V114" i="36"/>
  <c r="W114" i="36"/>
  <c r="AD114" i="36"/>
  <c r="AE114" i="36"/>
  <c r="L115" i="36"/>
  <c r="M115" i="36"/>
  <c r="N115" i="36"/>
  <c r="O115" i="36"/>
  <c r="P115" i="36"/>
  <c r="Q115" i="36"/>
  <c r="R115" i="36"/>
  <c r="S115" i="36"/>
  <c r="T115" i="36"/>
  <c r="U115" i="36"/>
  <c r="V115" i="36"/>
  <c r="W115" i="36"/>
  <c r="AD115" i="36"/>
  <c r="AE115" i="36"/>
  <c r="L116" i="36"/>
  <c r="M116" i="36"/>
  <c r="N116" i="36"/>
  <c r="O116" i="36"/>
  <c r="P116" i="36"/>
  <c r="Q116" i="36"/>
  <c r="R116" i="36"/>
  <c r="S116" i="36"/>
  <c r="T116" i="36"/>
  <c r="U116" i="36"/>
  <c r="V116" i="36"/>
  <c r="W116" i="36"/>
  <c r="AD116" i="36"/>
  <c r="AE116" i="36"/>
  <c r="L117" i="36"/>
  <c r="M117" i="36"/>
  <c r="N117" i="36"/>
  <c r="O117" i="36"/>
  <c r="P117" i="36"/>
  <c r="Q117" i="36"/>
  <c r="R117" i="36"/>
  <c r="S117" i="36"/>
  <c r="T117" i="36"/>
  <c r="U117" i="36"/>
  <c r="V117" i="36"/>
  <c r="W117" i="36"/>
  <c r="AD117" i="36"/>
  <c r="AE117" i="36"/>
  <c r="L118" i="36"/>
  <c r="M118" i="36"/>
  <c r="N118" i="36"/>
  <c r="O118" i="36"/>
  <c r="P118" i="36"/>
  <c r="Q118" i="36"/>
  <c r="R118" i="36"/>
  <c r="S118" i="36"/>
  <c r="T118" i="36"/>
  <c r="U118" i="36"/>
  <c r="V118" i="36"/>
  <c r="W118" i="36"/>
  <c r="AD118" i="36"/>
  <c r="AE118" i="36"/>
  <c r="L119" i="36"/>
  <c r="M119" i="36"/>
  <c r="N119" i="36"/>
  <c r="O119" i="36"/>
  <c r="P119" i="36"/>
  <c r="Q119" i="36"/>
  <c r="R119" i="36"/>
  <c r="S119" i="36"/>
  <c r="T119" i="36"/>
  <c r="U119" i="36"/>
  <c r="V119" i="36"/>
  <c r="W119" i="36"/>
  <c r="AD119" i="36"/>
  <c r="AE119" i="36"/>
  <c r="L120" i="36"/>
  <c r="M120" i="36"/>
  <c r="N120" i="36"/>
  <c r="O120" i="36"/>
  <c r="P120" i="36"/>
  <c r="Q120" i="36"/>
  <c r="R120" i="36"/>
  <c r="S120" i="36"/>
  <c r="T120" i="36"/>
  <c r="U120" i="36"/>
  <c r="V120" i="36"/>
  <c r="W120" i="36"/>
  <c r="AD120" i="36"/>
  <c r="AE120" i="36"/>
  <c r="L121" i="36"/>
  <c r="M121" i="36"/>
  <c r="N121" i="36"/>
  <c r="O121" i="36"/>
  <c r="P121" i="36"/>
  <c r="Q121" i="36"/>
  <c r="R121" i="36"/>
  <c r="S121" i="36"/>
  <c r="T121" i="36"/>
  <c r="U121" i="36"/>
  <c r="V121" i="36"/>
  <c r="W121" i="36"/>
  <c r="AD121" i="36"/>
  <c r="AE121" i="36"/>
  <c r="L122" i="36"/>
  <c r="M122" i="36"/>
  <c r="N122" i="36"/>
  <c r="O122" i="36"/>
  <c r="P122" i="36"/>
  <c r="Q122" i="36"/>
  <c r="R122" i="36"/>
  <c r="S122" i="36"/>
  <c r="T122" i="36"/>
  <c r="U122" i="36"/>
  <c r="V122" i="36"/>
  <c r="W122" i="36"/>
  <c r="AD122" i="36"/>
  <c r="AE122" i="36"/>
  <c r="L123" i="36"/>
  <c r="M123" i="36"/>
  <c r="N123" i="36"/>
  <c r="O123" i="36"/>
  <c r="P123" i="36"/>
  <c r="Q123" i="36"/>
  <c r="R123" i="36"/>
  <c r="S123" i="36"/>
  <c r="T123" i="36"/>
  <c r="U123" i="36"/>
  <c r="V123" i="36"/>
  <c r="W123" i="36"/>
  <c r="AD123" i="36"/>
  <c r="AE123" i="36"/>
  <c r="L124" i="36"/>
  <c r="M124" i="36"/>
  <c r="N124" i="36"/>
  <c r="O124" i="36"/>
  <c r="P124" i="36"/>
  <c r="Q124" i="36"/>
  <c r="R124" i="36"/>
  <c r="S124" i="36"/>
  <c r="T124" i="36"/>
  <c r="U124" i="36"/>
  <c r="V124" i="36"/>
  <c r="W124" i="36"/>
  <c r="AD124" i="36"/>
  <c r="AE124" i="36"/>
  <c r="L125" i="36"/>
  <c r="M125" i="36"/>
  <c r="N125" i="36"/>
  <c r="O125" i="36"/>
  <c r="P125" i="36"/>
  <c r="Q125" i="36"/>
  <c r="R125" i="36"/>
  <c r="S125" i="36"/>
  <c r="T125" i="36"/>
  <c r="U125" i="36"/>
  <c r="V125" i="36"/>
  <c r="W125" i="36"/>
  <c r="AD125" i="36"/>
  <c r="AE125" i="36"/>
  <c r="L126" i="36"/>
  <c r="M126" i="36"/>
  <c r="N126" i="36"/>
  <c r="O126" i="36"/>
  <c r="P126" i="36"/>
  <c r="Q126" i="36"/>
  <c r="R126" i="36"/>
  <c r="S126" i="36"/>
  <c r="T126" i="36"/>
  <c r="U126" i="36"/>
  <c r="V126" i="36"/>
  <c r="W126" i="36"/>
  <c r="AD126" i="36"/>
  <c r="AE126" i="36"/>
  <c r="L127" i="36"/>
  <c r="M127" i="36"/>
  <c r="N127" i="36"/>
  <c r="O127" i="36"/>
  <c r="P127" i="36"/>
  <c r="Q127" i="36"/>
  <c r="R127" i="36"/>
  <c r="S127" i="36"/>
  <c r="T127" i="36"/>
  <c r="U127" i="36"/>
  <c r="V127" i="36"/>
  <c r="W127" i="36"/>
  <c r="AD127" i="36"/>
  <c r="AE127" i="36"/>
  <c r="L128" i="36"/>
  <c r="M128" i="36"/>
  <c r="N128" i="36"/>
  <c r="O128" i="36"/>
  <c r="P128" i="36"/>
  <c r="Q128" i="36"/>
  <c r="R128" i="36"/>
  <c r="S128" i="36"/>
  <c r="T128" i="36"/>
  <c r="U128" i="36"/>
  <c r="V128" i="36"/>
  <c r="W128" i="36"/>
  <c r="AD128" i="36"/>
  <c r="AE128" i="36"/>
  <c r="E26" i="37"/>
  <c r="E16" i="37"/>
  <c r="AF4" i="36" l="1"/>
  <c r="AD4" i="36"/>
  <c r="G3" i="36"/>
  <c r="G2" i="36"/>
  <c r="S75" i="31"/>
  <c r="Q75" i="31"/>
  <c r="S28" i="31"/>
  <c r="Q28" i="31"/>
  <c r="S47" i="31"/>
  <c r="Q47" i="31"/>
  <c r="E67" i="31"/>
  <c r="E66" i="31"/>
  <c r="E40" i="31"/>
  <c r="E39" i="31"/>
  <c r="E8" i="31"/>
  <c r="E7" i="31"/>
  <c r="C21" i="31"/>
  <c r="AF8" i="36" l="1"/>
  <c r="AG8" i="36" s="1"/>
  <c r="AF9" i="36"/>
  <c r="AG9" i="36" s="1"/>
  <c r="AF10" i="36"/>
  <c r="AG10" i="36" s="1"/>
  <c r="AF11" i="36"/>
  <c r="AG11" i="36" s="1"/>
  <c r="AF12" i="36"/>
  <c r="AG12" i="36" s="1"/>
  <c r="AF13" i="36"/>
  <c r="AG13" i="36" s="1"/>
  <c r="AF14" i="36"/>
  <c r="AG14" i="36" s="1"/>
  <c r="AF15" i="36"/>
  <c r="AG15" i="36" s="1"/>
  <c r="AF16" i="36"/>
  <c r="AG16" i="36" s="1"/>
  <c r="AF17" i="36"/>
  <c r="AG17" i="36" s="1"/>
  <c r="AF18" i="36"/>
  <c r="AG18" i="36" s="1"/>
  <c r="AF19" i="36"/>
  <c r="AG19" i="36" s="1"/>
  <c r="AF20" i="36"/>
  <c r="AG20" i="36" s="1"/>
  <c r="AF21" i="36"/>
  <c r="AG21" i="36" s="1"/>
  <c r="AF22" i="36"/>
  <c r="AG22" i="36" s="1"/>
  <c r="AF23" i="36"/>
  <c r="AG23" i="36" s="1"/>
  <c r="AF24" i="36"/>
  <c r="AG24" i="36" s="1"/>
  <c r="AF25" i="36"/>
  <c r="AG25" i="36" s="1"/>
  <c r="AF26" i="36"/>
  <c r="AG26" i="36" s="1"/>
  <c r="AF27" i="36"/>
  <c r="AG27" i="36" s="1"/>
  <c r="AF28" i="36"/>
  <c r="AG28" i="36" s="1"/>
  <c r="AF29" i="36"/>
  <c r="AG29" i="36" s="1"/>
  <c r="AF30" i="36"/>
  <c r="AG30" i="36" s="1"/>
  <c r="AF31" i="36"/>
  <c r="AG31" i="36" s="1"/>
  <c r="AF32" i="36"/>
  <c r="AG32" i="36" s="1"/>
  <c r="AF33" i="36"/>
  <c r="AG33" i="36" s="1"/>
  <c r="AF34" i="36"/>
  <c r="AG34" i="36" s="1"/>
  <c r="AF35" i="36"/>
  <c r="AG35" i="36" s="1"/>
  <c r="AF37" i="36"/>
  <c r="AG37" i="36" s="1"/>
  <c r="AF38" i="36"/>
  <c r="AG38" i="36" s="1"/>
  <c r="AF39" i="36"/>
  <c r="AG39" i="36" s="1"/>
  <c r="AF40" i="36"/>
  <c r="AG40" i="36" s="1"/>
  <c r="AF42" i="36"/>
  <c r="AG42" i="36" s="1"/>
  <c r="AF43" i="36"/>
  <c r="AG43" i="36" s="1"/>
  <c r="AF47" i="36"/>
  <c r="AG47" i="36" s="1"/>
  <c r="AF50" i="36"/>
  <c r="AG50" i="36" s="1"/>
  <c r="AF51" i="36"/>
  <c r="AG51" i="36" s="1"/>
  <c r="AF52" i="36"/>
  <c r="AG52" i="36" s="1"/>
  <c r="AF53" i="36"/>
  <c r="AG53" i="36" s="1"/>
  <c r="AF54" i="36"/>
  <c r="AG54" i="36" s="1"/>
  <c r="AF55" i="36"/>
  <c r="AG55" i="36" s="1"/>
  <c r="AF56" i="36"/>
  <c r="AG56" i="36" s="1"/>
  <c r="AF57" i="36"/>
  <c r="AG57" i="36" s="1"/>
  <c r="AF58" i="36"/>
  <c r="AG58" i="36" s="1"/>
  <c r="AF59" i="36"/>
  <c r="AG59" i="36" s="1"/>
  <c r="AF60" i="36"/>
  <c r="AG60" i="36" s="1"/>
  <c r="AF61" i="36"/>
  <c r="AG61" i="36" s="1"/>
  <c r="AF62" i="36"/>
  <c r="AG62" i="36" s="1"/>
  <c r="AF63" i="36"/>
  <c r="AG63" i="36" s="1"/>
  <c r="AF64" i="36"/>
  <c r="AG64" i="36" s="1"/>
  <c r="AF65" i="36"/>
  <c r="AG65" i="36" s="1"/>
  <c r="AF66" i="36"/>
  <c r="AG66" i="36" s="1"/>
  <c r="AF67" i="36"/>
  <c r="AG67" i="36" s="1"/>
  <c r="AF68" i="36"/>
  <c r="AG68" i="36" s="1"/>
  <c r="AF69" i="36"/>
  <c r="AG69" i="36" s="1"/>
  <c r="AF70" i="36"/>
  <c r="AG70" i="36" s="1"/>
  <c r="AF71" i="36"/>
  <c r="AG71" i="36" s="1"/>
  <c r="AF72" i="36"/>
  <c r="AG72" i="36" s="1"/>
  <c r="AF73" i="36"/>
  <c r="AG73" i="36" s="1"/>
  <c r="AF74" i="36"/>
  <c r="AG74" i="36" s="1"/>
  <c r="AF75" i="36"/>
  <c r="AG75" i="36" s="1"/>
  <c r="AF76" i="36"/>
  <c r="AG76" i="36" s="1"/>
  <c r="AF77" i="36"/>
  <c r="AG77" i="36" s="1"/>
  <c r="AF78" i="36"/>
  <c r="AG78" i="36" s="1"/>
  <c r="AF79" i="36"/>
  <c r="AG79" i="36" s="1"/>
  <c r="AF80" i="36"/>
  <c r="AG80" i="36" s="1"/>
  <c r="AF81" i="36"/>
  <c r="AG81" i="36" s="1"/>
  <c r="AF82" i="36"/>
  <c r="AG82" i="36" s="1"/>
  <c r="AF83" i="36"/>
  <c r="AG83" i="36" s="1"/>
  <c r="AF84" i="36"/>
  <c r="AG84" i="36" s="1"/>
  <c r="AF85" i="36"/>
  <c r="AG85" i="36" s="1"/>
  <c r="AF86" i="36"/>
  <c r="AG86" i="36" s="1"/>
  <c r="AF87" i="36"/>
  <c r="AG87" i="36" s="1"/>
  <c r="AF88" i="36"/>
  <c r="AG88" i="36" s="1"/>
  <c r="AF89" i="36"/>
  <c r="AG89" i="36" s="1"/>
  <c r="AF90" i="36"/>
  <c r="AG90" i="36" s="1"/>
  <c r="AF91" i="36"/>
  <c r="AG91" i="36" s="1"/>
  <c r="AF92" i="36"/>
  <c r="AG92" i="36" s="1"/>
  <c r="AF93" i="36"/>
  <c r="AG93" i="36" s="1"/>
  <c r="AF94" i="36"/>
  <c r="AG94" i="36" s="1"/>
  <c r="AF95" i="36"/>
  <c r="AG95" i="36" s="1"/>
  <c r="AF96" i="36"/>
  <c r="AG96" i="36" s="1"/>
  <c r="AF97" i="36"/>
  <c r="AG97" i="36" s="1"/>
  <c r="AF98" i="36"/>
  <c r="AG98" i="36" s="1"/>
  <c r="AF99" i="36"/>
  <c r="AG99" i="36" s="1"/>
  <c r="AF100" i="36"/>
  <c r="AG100" i="36" s="1"/>
  <c r="AF101" i="36"/>
  <c r="AG101" i="36" s="1"/>
  <c r="AF102" i="36"/>
  <c r="AG102" i="36" s="1"/>
  <c r="AF103" i="36"/>
  <c r="AG103" i="36" s="1"/>
  <c r="AF104" i="36"/>
  <c r="AG104" i="36" s="1"/>
  <c r="AF105" i="36"/>
  <c r="AG105" i="36" s="1"/>
  <c r="AF106" i="36"/>
  <c r="AG106" i="36" s="1"/>
  <c r="AF107" i="36"/>
  <c r="AG107" i="36" s="1"/>
  <c r="AF108" i="36"/>
  <c r="AG108" i="36" s="1"/>
  <c r="AF109" i="36"/>
  <c r="AG109" i="36" s="1"/>
  <c r="AF110" i="36"/>
  <c r="AG110" i="36" s="1"/>
  <c r="AF111" i="36"/>
  <c r="AG111" i="36" s="1"/>
  <c r="AF112" i="36"/>
  <c r="AG112" i="36" s="1"/>
  <c r="AF113" i="36"/>
  <c r="AG113" i="36" s="1"/>
  <c r="AF114" i="36"/>
  <c r="AG114" i="36" s="1"/>
  <c r="AF115" i="36"/>
  <c r="AG115" i="36" s="1"/>
  <c r="AF116" i="36"/>
  <c r="AG116" i="36" s="1"/>
  <c r="AF117" i="36"/>
  <c r="AG117" i="36" s="1"/>
  <c r="AF118" i="36"/>
  <c r="AG118" i="36" s="1"/>
  <c r="AF119" i="36"/>
  <c r="AG119" i="36" s="1"/>
  <c r="AF120" i="36"/>
  <c r="AG120" i="36" s="1"/>
  <c r="AF121" i="36"/>
  <c r="AG121" i="36" s="1"/>
  <c r="AF122" i="36"/>
  <c r="AG122" i="36" s="1"/>
  <c r="AF123" i="36"/>
  <c r="AG123" i="36" s="1"/>
  <c r="AF124" i="36"/>
  <c r="AG124" i="36" s="1"/>
  <c r="AF125" i="36"/>
  <c r="AG125" i="36" s="1"/>
  <c r="AF126" i="36"/>
  <c r="AG126" i="36" s="1"/>
  <c r="AF127" i="36"/>
  <c r="AG127" i="36" s="1"/>
  <c r="AF128" i="36"/>
  <c r="AG128" i="36" s="1"/>
  <c r="B73" i="31"/>
  <c r="C73" i="31"/>
  <c r="E73" i="31"/>
  <c r="F73" i="31"/>
  <c r="C79" i="31"/>
  <c r="D79" i="31"/>
  <c r="B87" i="31"/>
  <c r="E87" i="31"/>
  <c r="H87" i="31"/>
  <c r="B46" i="31"/>
  <c r="C46" i="31"/>
  <c r="E46" i="31"/>
  <c r="F46" i="31"/>
  <c r="C51" i="31"/>
  <c r="D51" i="31"/>
  <c r="B60" i="31"/>
  <c r="E60" i="31"/>
  <c r="E25" i="31"/>
  <c r="D25" i="31"/>
  <c r="C25" i="31"/>
  <c r="B25" i="31"/>
  <c r="B23" i="31"/>
  <c r="D21" i="31"/>
  <c r="B21" i="31"/>
  <c r="B19" i="31"/>
  <c r="D17" i="31"/>
  <c r="C17" i="31"/>
  <c r="B17" i="31"/>
  <c r="B15" i="31"/>
  <c r="G73" i="31" l="1"/>
  <c r="B79" i="31" s="1"/>
  <c r="E79" i="31" s="1"/>
  <c r="I79" i="31" s="1"/>
  <c r="M79" i="31" s="1"/>
  <c r="F21" i="31"/>
  <c r="G25" i="31"/>
  <c r="G46" i="31"/>
  <c r="B51" i="31" s="1"/>
  <c r="F17" i="31"/>
  <c r="G79" i="31" l="1"/>
  <c r="K79" i="31" s="1"/>
  <c r="O79" i="31" s="1"/>
  <c r="F79" i="31"/>
  <c r="B32" i="31"/>
  <c r="E32" i="31" s="1"/>
  <c r="F32" i="31" s="1"/>
  <c r="H79" i="31"/>
  <c r="E51" i="31"/>
  <c r="G51" i="31"/>
  <c r="H51" i="31" s="1"/>
  <c r="G32" i="31" l="1"/>
  <c r="I32" i="31"/>
  <c r="J32" i="31" s="1"/>
  <c r="P79" i="31"/>
  <c r="L79" i="31"/>
  <c r="J79" i="31"/>
  <c r="I51" i="31"/>
  <c r="M51" i="31" s="1"/>
  <c r="F51" i="31"/>
  <c r="K51" i="31"/>
  <c r="Q79" i="31" l="1"/>
  <c r="R79" i="31" s="1"/>
  <c r="M32" i="31"/>
  <c r="N32" i="31" s="1"/>
  <c r="H32" i="31"/>
  <c r="K32" i="31"/>
  <c r="N79" i="31"/>
  <c r="S79" i="31"/>
  <c r="T79" i="31" s="1"/>
  <c r="O51" i="31"/>
  <c r="L51" i="31"/>
  <c r="J51" i="31"/>
  <c r="P51" i="31" l="1"/>
  <c r="Q51" i="31"/>
  <c r="R51" i="31" s="1"/>
  <c r="O32" i="31"/>
  <c r="L32" i="31"/>
  <c r="S51" i="31"/>
  <c r="T51" i="31" s="1"/>
  <c r="N51" i="31"/>
  <c r="P32" i="31" l="1"/>
  <c r="S32" i="31"/>
  <c r="T32" i="31" s="1"/>
  <c r="Q32" i="31"/>
  <c r="R32" i="31" s="1"/>
</calcChain>
</file>

<file path=xl/comments1.xml><?xml version="1.0" encoding="utf-8"?>
<comments xmlns="http://schemas.openxmlformats.org/spreadsheetml/2006/main">
  <authors>
    <author>Matthew G. Lloyd</author>
    <author>Sony Customer</author>
  </authors>
  <commentList>
    <comment ref="F1" authorId="0" shapeId="0">
      <text>
        <r>
          <rPr>
            <sz val="10"/>
            <color indexed="81"/>
            <rFont val="Tahoma"/>
            <family val="2"/>
          </rPr>
          <t xml:space="preserve">Auto-populates from "Chemical Info" tab
</t>
        </r>
      </text>
    </comment>
    <comment ref="H7" authorId="1" shapeId="0">
      <text>
        <r>
          <rPr>
            <sz val="10"/>
            <color indexed="81"/>
            <rFont val="Tahoma"/>
            <family val="2"/>
          </rPr>
          <t>Default from SOP</t>
        </r>
        <r>
          <rPr>
            <sz val="8"/>
            <color indexed="81"/>
            <rFont val="Tahoma"/>
            <family val="2"/>
          </rPr>
          <t xml:space="preserve">
</t>
        </r>
      </text>
    </comment>
  </commentList>
</comments>
</file>

<file path=xl/comments2.xml><?xml version="1.0" encoding="utf-8"?>
<comments xmlns="http://schemas.openxmlformats.org/spreadsheetml/2006/main">
  <authors>
    <author>Matthew G. Lloyd</author>
    <author>Sony Customer</author>
  </authors>
  <commentList>
    <comment ref="D6" authorId="0" shapeId="0">
      <text>
        <r>
          <rPr>
            <sz val="8"/>
            <color indexed="81"/>
            <rFont val="Tahoma"/>
            <family val="2"/>
          </rPr>
          <t>Auto-populates from "Chemical Info" tab</t>
        </r>
      </text>
    </comment>
    <comment ref="B7" authorId="0" shapeId="0">
      <text>
        <r>
          <rPr>
            <sz val="8"/>
            <color indexed="81"/>
            <rFont val="Tahoma"/>
            <family val="2"/>
          </rPr>
          <t>Enter "% ai" as a whole number (e.g., 3 for 3% a.i.)</t>
        </r>
      </text>
    </comment>
    <comment ref="B11" authorId="1" shapeId="0">
      <text>
        <r>
          <rPr>
            <sz val="10"/>
            <color indexed="81"/>
            <rFont val="Tahoma"/>
            <family val="2"/>
          </rPr>
          <t xml:space="preserve">Use product-specific density.  If not available then use density based on type of product: 
</t>
        </r>
        <r>
          <rPr>
            <b/>
            <sz val="10"/>
            <color indexed="81"/>
            <rFont val="Tahoma"/>
            <family val="2"/>
          </rPr>
          <t>Water based:  1 g/mL
Solvent-based: 0.8 g/mL</t>
        </r>
      </text>
    </comment>
    <comment ref="D38" authorId="0" shapeId="0">
      <text>
        <r>
          <rPr>
            <sz val="8"/>
            <color indexed="81"/>
            <rFont val="Tahoma"/>
            <family val="2"/>
          </rPr>
          <t>Auto-populates from "Chemical Info" tab</t>
        </r>
      </text>
    </comment>
    <comment ref="B39" authorId="0" shapeId="0">
      <text>
        <r>
          <rPr>
            <sz val="8"/>
            <color indexed="81"/>
            <rFont val="Tahoma"/>
            <family val="2"/>
          </rPr>
          <t>Enter "% ai" as a whole number (e.g., 3 for 3% a.i.)</t>
        </r>
      </text>
    </comment>
    <comment ref="B45" authorId="0" shapeId="0">
      <text>
        <r>
          <rPr>
            <sz val="8"/>
            <color indexed="81"/>
            <rFont val="Tahoma"/>
            <family val="2"/>
          </rPr>
          <t>drum volume (gallons/drum)
default = 55</t>
        </r>
      </text>
    </comment>
    <comment ref="C45" authorId="0" shapeId="0">
      <text>
        <r>
          <rPr>
            <sz val="8"/>
            <color indexed="81"/>
            <rFont val="Tahoma"/>
            <family val="2"/>
          </rPr>
          <t>Number of drums filled per day</t>
        </r>
      </text>
    </comment>
    <comment ref="D45" authorId="0" shapeId="0">
      <text>
        <r>
          <rPr>
            <sz val="8"/>
            <color indexed="81"/>
            <rFont val="Tahoma"/>
            <family val="2"/>
          </rPr>
          <t>Dilution (volume product/volume total solution)</t>
        </r>
      </text>
    </comment>
    <comment ref="D65" authorId="0" shapeId="0">
      <text>
        <r>
          <rPr>
            <sz val="8"/>
            <color indexed="81"/>
            <rFont val="Tahoma"/>
            <family val="2"/>
          </rPr>
          <t>Auto-populates from "Chemical Info" tab</t>
        </r>
      </text>
    </comment>
    <comment ref="B66" authorId="0" shapeId="0">
      <text>
        <r>
          <rPr>
            <sz val="8"/>
            <color indexed="81"/>
            <rFont val="Tahoma"/>
            <family val="2"/>
          </rPr>
          <t>Enter "% ai" as a whole number (e.g., 3 for 3% a.i.)</t>
        </r>
      </text>
    </comment>
    <comment ref="B72" authorId="0" shapeId="0">
      <text>
        <r>
          <rPr>
            <sz val="8"/>
            <color indexed="81"/>
            <rFont val="Tahoma"/>
            <family val="2"/>
          </rPr>
          <t>drum volume (gallons/drum)
default = 55</t>
        </r>
      </text>
    </comment>
    <comment ref="C72" authorId="0" shapeId="0">
      <text>
        <r>
          <rPr>
            <sz val="8"/>
            <color indexed="81"/>
            <rFont val="Tahoma"/>
            <family val="2"/>
          </rPr>
          <t>Number of drums filled per day</t>
        </r>
      </text>
    </comment>
    <comment ref="D72" authorId="0" shapeId="0">
      <text>
        <r>
          <rPr>
            <sz val="8"/>
            <color indexed="81"/>
            <rFont val="Tahoma"/>
            <family val="2"/>
          </rPr>
          <t>Insert Dilution (volume product/volume total solution)</t>
        </r>
      </text>
    </comment>
    <comment ref="B82" authorId="1" shapeId="0">
      <text>
        <r>
          <rPr>
            <sz val="8"/>
            <color indexed="81"/>
            <rFont val="Tahoma"/>
            <family val="2"/>
          </rPr>
          <t xml:space="preserve">The 30 and 55 gallon drums represent likely configurations of a residential animal barn misting system and the 55 and 125 gallon systems represent likely configurations of the commercial stable animal misting system.  
</t>
        </r>
      </text>
    </comment>
  </commentList>
</comments>
</file>

<file path=xl/sharedStrings.xml><?xml version="1.0" encoding="utf-8"?>
<sst xmlns="http://schemas.openxmlformats.org/spreadsheetml/2006/main" count="1245" uniqueCount="371">
  <si>
    <t>Density of product (g/mL)</t>
  </si>
  <si>
    <t>Broadcast</t>
  </si>
  <si>
    <t>Application Rate</t>
  </si>
  <si>
    <t>Active ingredient:</t>
  </si>
  <si>
    <t>Application Rate (oz):</t>
  </si>
  <si>
    <t>Application Rate (grams):</t>
  </si>
  <si>
    <t>Units</t>
  </si>
  <si>
    <t>lb ai/gallon</t>
  </si>
  <si>
    <t>gallons</t>
  </si>
  <si>
    <t>Plunger Duster</t>
  </si>
  <si>
    <t>Shaker can</t>
  </si>
  <si>
    <t>Gels</t>
  </si>
  <si>
    <t xml:space="preserve">Pastes </t>
  </si>
  <si>
    <t>Foams</t>
  </si>
  <si>
    <t>Bait (granular, hand dispersal)</t>
  </si>
  <si>
    <t>Pest strip</t>
  </si>
  <si>
    <t>lb ai/lb dust</t>
  </si>
  <si>
    <t>lb dust</t>
  </si>
  <si>
    <t>lb ai/can</t>
  </si>
  <si>
    <t>can</t>
  </si>
  <si>
    <t>lb ai/bottle</t>
  </si>
  <si>
    <t>No exposure data available for this application scenario; however, exposure is considered negligible.</t>
  </si>
  <si>
    <t>Lifestage</t>
  </si>
  <si>
    <t>Green cells = input required by assessor</t>
  </si>
  <si>
    <t>No</t>
  </si>
  <si>
    <t>Body Weight Pick List Reference (DO NOT DELETE)</t>
  </si>
  <si>
    <t>Mean Body Weight (kg)</t>
  </si>
  <si>
    <t>General</t>
  </si>
  <si>
    <t>Combined Adults (16 &lt; 80 years old)</t>
  </si>
  <si>
    <t>Female-specific</t>
  </si>
  <si>
    <t>Female Adults (13 &lt; 49 years old)</t>
  </si>
  <si>
    <t>Male-specific</t>
  </si>
  <si>
    <t>Male Adults (16 &lt; 80 years old)</t>
  </si>
  <si>
    <t>ARI (different LOCs)</t>
  </si>
  <si>
    <t xml:space="preserve">Combined Dermal + Inhalation MOE </t>
  </si>
  <si>
    <t>ARI (Dermal + Inhalation)</t>
  </si>
  <si>
    <t>Area Treated or Amount Handled Daily</t>
  </si>
  <si>
    <t>POD Type</t>
  </si>
  <si>
    <t>Bait station / trap (enclosed in child resistant packaging)</t>
  </si>
  <si>
    <t>Units (per day)</t>
  </si>
  <si>
    <t>Dermal Unit Exposure (mg/lb ai)</t>
  </si>
  <si>
    <t>Inhalation Unit Exposure (mg/lb ai)</t>
  </si>
  <si>
    <t xml:space="preserve"> Dermal MOE </t>
  </si>
  <si>
    <t xml:space="preserve"> Inhalation MOE</t>
  </si>
  <si>
    <t>Dermal Exposure (mg/day)</t>
  </si>
  <si>
    <t>Inhalation Exposure (mg/day)</t>
  </si>
  <si>
    <t>General Residential Handler SOP Calculator</t>
  </si>
  <si>
    <t>Outdoor Aerosol Space Sprays (OASS)</t>
  </si>
  <si>
    <t>DO NOT DELETE THIS BOX</t>
  </si>
  <si>
    <t>EPA Reg#</t>
  </si>
  <si>
    <t>Levels of Concern</t>
  </si>
  <si>
    <t>% ai</t>
  </si>
  <si>
    <t>Dermal</t>
  </si>
  <si>
    <t>Amount of product in can (oz/can)</t>
  </si>
  <si>
    <t>Inhalation</t>
  </si>
  <si>
    <t>Amount of product in can (g/can)</t>
  </si>
  <si>
    <t>Amount of product in 1 can (mL/can)</t>
  </si>
  <si>
    <t>If the label rate is given in oz., enter "1"; if the label rate is given in grams, enter "2"; if the label rate is given in mL, enter "3"</t>
  </si>
  <si>
    <t>A_product</t>
  </si>
  <si>
    <t>A.I.</t>
  </si>
  <si>
    <t>CF1 (lb/g)</t>
  </si>
  <si>
    <t>N (# cans/day)</t>
  </si>
  <si>
    <t>Application rate (lb ai/day)</t>
  </si>
  <si>
    <t>Application Rate (mL):</t>
  </si>
  <si>
    <t xml:space="preserve">AI </t>
  </si>
  <si>
    <t>A_product (mL/can)</t>
  </si>
  <si>
    <t>Exposure RTU cans:</t>
  </si>
  <si>
    <t>Outdoor Residential Misting Systems (ORMS)</t>
  </si>
  <si>
    <t>Drum size (gallons)</t>
  </si>
  <si>
    <t>number of drums filled per day</t>
  </si>
  <si>
    <t>Density (lbs/gallon)</t>
  </si>
  <si>
    <t>Application Rate:</t>
  </si>
  <si>
    <t>VD</t>
  </si>
  <si>
    <t>N</t>
  </si>
  <si>
    <t>DR</t>
  </si>
  <si>
    <t>Density of water (lbs/gallon)</t>
  </si>
  <si>
    <t>Exposure (Dermal and Inhalation):</t>
  </si>
  <si>
    <t>Dilution for different drum sizes</t>
  </si>
  <si>
    <t>30 gallon drum</t>
  </si>
  <si>
    <t>55 gallon drum</t>
  </si>
  <si>
    <t>part concentrate</t>
  </si>
  <si>
    <t>part water</t>
  </si>
  <si>
    <t>Animal Barn Misting Systems</t>
  </si>
  <si>
    <t>Number of drums filled per day</t>
  </si>
  <si>
    <t>125 gallon drum size</t>
  </si>
  <si>
    <t xml:space="preserve">Dermal Absorbed Dose (mg/kg/day) </t>
  </si>
  <si>
    <t xml:space="preserve"> Inhalation Absorbed Dose (mg/kg/day)</t>
  </si>
  <si>
    <t>Scenario</t>
  </si>
  <si>
    <t>Indoor Environment</t>
  </si>
  <si>
    <t>Type</t>
  </si>
  <si>
    <t>Perimeter/ Spot/ Bedbug (course application)</t>
  </si>
  <si>
    <t>16-oz can</t>
  </si>
  <si>
    <t>Aerosol can with pin stream nozzle</t>
  </si>
  <si>
    <t xml:space="preserve">Aerosol can </t>
  </si>
  <si>
    <t>Perimeter/ Spot/ Bedbug (pin stream application); Crack and Crevice</t>
  </si>
  <si>
    <t xml:space="preserve">Broadcast Surface Spray </t>
  </si>
  <si>
    <t>Broadcast; Perimeter/Spot/ Bedbug (course application)</t>
  </si>
  <si>
    <t>Perimeter/Spot/Bedbug; Crack and Crevice</t>
  </si>
  <si>
    <t>bottle</t>
  </si>
  <si>
    <t>Insect Repellent</t>
  </si>
  <si>
    <t>ADULT</t>
  </si>
  <si>
    <t>Not applicable</t>
  </si>
  <si>
    <t>Not applicable for this scenario</t>
  </si>
  <si>
    <t>Outdoor Fogging/Misting Systems SOP Calculator</t>
  </si>
  <si>
    <t>Application Equipment/Method</t>
  </si>
  <si>
    <t>Value</t>
  </si>
  <si>
    <t>Gardens / Trees</t>
  </si>
  <si>
    <t>Hose-end Sprayer</t>
  </si>
  <si>
    <t>Backpack</t>
  </si>
  <si>
    <t>Belly grinder</t>
  </si>
  <si>
    <t>Spoon</t>
  </si>
  <si>
    <t>Cup</t>
  </si>
  <si>
    <t>Hand dispersal</t>
  </si>
  <si>
    <r>
      <t>lb ai/ft</t>
    </r>
    <r>
      <rPr>
        <vertAlign val="superscript"/>
        <sz val="12"/>
        <rFont val="Times New Roman"/>
        <family val="1"/>
      </rPr>
      <t>2</t>
    </r>
  </si>
  <si>
    <r>
      <t>ft</t>
    </r>
    <r>
      <rPr>
        <vertAlign val="superscript"/>
        <sz val="12"/>
        <rFont val="Times New Roman"/>
        <family val="1"/>
      </rPr>
      <t>2</t>
    </r>
  </si>
  <si>
    <t>Weight fraction of a.i. in treated paint</t>
  </si>
  <si>
    <t>Volume of Paint Per Can</t>
  </si>
  <si>
    <t>mL/Can</t>
  </si>
  <si>
    <t>Paint Density</t>
  </si>
  <si>
    <t>g/mL</t>
  </si>
  <si>
    <t>lbs a.i./can</t>
  </si>
  <si>
    <t>acres</t>
  </si>
  <si>
    <t>lb ai/acre</t>
  </si>
  <si>
    <t>Lawns / Turf</t>
  </si>
  <si>
    <t>CHILD (1 &lt;2 yrs)</t>
  </si>
  <si>
    <t>Aggregated</t>
  </si>
  <si>
    <t>Exposure (mg/day)</t>
  </si>
  <si>
    <t>Absorbed Dose (mg/kg/day)</t>
  </si>
  <si>
    <t>MOE</t>
  </si>
  <si>
    <t>Unit Exposure (mg/lb ai)</t>
  </si>
  <si>
    <t>OTHER INFO:</t>
  </si>
  <si>
    <t>Airless Sprayer</t>
  </si>
  <si>
    <t>Brush</t>
  </si>
  <si>
    <t>12-oz can</t>
  </si>
  <si>
    <t>lb ai/1-gal can</t>
  </si>
  <si>
    <t>1-gallon can</t>
  </si>
  <si>
    <t>Paints / Preservatives</t>
  </si>
  <si>
    <t>1 pint = 473 ml</t>
  </si>
  <si>
    <t>1 gallon = 3,785 ml</t>
  </si>
  <si>
    <t>2 gallons = 7,571 ml</t>
  </si>
  <si>
    <t>5 gallons = 200,627 ml</t>
  </si>
  <si>
    <t>Paint and Stain (lb ai/can)</t>
  </si>
  <si>
    <r>
      <t xml:space="preserve">Fraction a.i. w/w </t>
    </r>
    <r>
      <rPr>
        <sz val="12"/>
        <color rgb="FFFF0000"/>
        <rFont val="Times New Roman"/>
        <family val="1"/>
      </rPr>
      <t>(0-1, not % ai)</t>
    </r>
  </si>
  <si>
    <t>Amount Applied</t>
  </si>
  <si>
    <t>g</t>
  </si>
  <si>
    <t>lbs a.i./pet</t>
  </si>
  <si>
    <t>Treated Pet (lb ai/pet)</t>
  </si>
  <si>
    <t>Amount Active Ingredient</t>
  </si>
  <si>
    <t>pet</t>
  </si>
  <si>
    <t>lb ai/pet</t>
  </si>
  <si>
    <t>Treated Pets</t>
  </si>
  <si>
    <t>AR (lb ai/day)</t>
  </si>
  <si>
    <t>Broadcast, Perimeter/Spot/ Bedbug (course application); Perimeter /Spot/ Bedbug (pinstream application); Crack and Crevice</t>
  </si>
  <si>
    <t>Negligible</t>
  </si>
  <si>
    <t xml:space="preserve">Manually-pressurized handwand  </t>
  </si>
  <si>
    <t>lb ai/16-oz can</t>
  </si>
  <si>
    <t xml:space="preserve">APPLICATION RATE CALCULATIONS </t>
  </si>
  <si>
    <t>For all other SOPs, refer to General Handler tab</t>
  </si>
  <si>
    <t>Inhalation MOE</t>
  </si>
  <si>
    <t>Not provided in SOP</t>
  </si>
  <si>
    <t>Area treated for ant mounds (all application equipment):  5 mounds/day</t>
  </si>
  <si>
    <t>**For Outdoor Fogger/Mist SOP, refer to individual tab</t>
  </si>
  <si>
    <t>Combined (same LOCs)</t>
  </si>
  <si>
    <t>Formulation</t>
  </si>
  <si>
    <t>Dust/Powder</t>
  </si>
  <si>
    <t>Comment/Note</t>
  </si>
  <si>
    <t>Bulb duster</t>
  </si>
  <si>
    <t>Surrogate data:  plunger duster</t>
  </si>
  <si>
    <t>Surrogate data:  shaker can</t>
  </si>
  <si>
    <t>Electric/power duster</t>
  </si>
  <si>
    <t>Hand crank duster</t>
  </si>
  <si>
    <t>Liquid concentrate</t>
  </si>
  <si>
    <t>Surrogate data:  wettable powders with manually-pressurized handwand</t>
  </si>
  <si>
    <t>Surrogate data:  liquid concentrate with hose-end sprayer</t>
  </si>
  <si>
    <t>Sprinkler can</t>
  </si>
  <si>
    <t>Ready-to-use</t>
  </si>
  <si>
    <t>Wettable powders</t>
  </si>
  <si>
    <t>Wettable powders in water-soluble packaging</t>
  </si>
  <si>
    <t>Surrogate data:  ready-to-use hose-end sprayer</t>
  </si>
  <si>
    <t>Surrogate data:  liquid concentrates with manually-pressurized handwand</t>
  </si>
  <si>
    <t>Water-disersible Granule / Dry Flowable</t>
  </si>
  <si>
    <t>Manually-pressurized handwand</t>
  </si>
  <si>
    <t>Granule</t>
  </si>
  <si>
    <t>Surrogate data:  granules with cup</t>
  </si>
  <si>
    <t>Microencapsulated</t>
  </si>
  <si>
    <t>Surrogate data:  liquid concentrates with backpack</t>
  </si>
  <si>
    <t>Paints / Preservatives/ Stains</t>
  </si>
  <si>
    <t>Surrogate data:  brush</t>
  </si>
  <si>
    <t>Roller</t>
  </si>
  <si>
    <t>Dip</t>
  </si>
  <si>
    <t>Sponge</t>
  </si>
  <si>
    <t>Shampoo</t>
  </si>
  <si>
    <t>Spot-on</t>
  </si>
  <si>
    <t>Surrogate data:  spot-on</t>
  </si>
  <si>
    <t>Aerosol can</t>
  </si>
  <si>
    <t>Collar</t>
  </si>
  <si>
    <t xml:space="preserve">Lawns / Turf </t>
  </si>
  <si>
    <t>POD (mg/kg/day)</t>
  </si>
  <si>
    <t>Absorption (0-1)</t>
  </si>
  <si>
    <t>LOC</t>
  </si>
  <si>
    <t>Body Weights (kg)</t>
  </si>
  <si>
    <t>POD source/study</t>
  </si>
  <si>
    <t>Absorption source/study</t>
  </si>
  <si>
    <t>Toxicity Source/Study Pick List (DO NOT DELETE)</t>
  </si>
  <si>
    <t>POD</t>
  </si>
  <si>
    <t>Absorption</t>
  </si>
  <si>
    <t>lb ai/12-oz can</t>
  </si>
  <si>
    <t>Toxicity</t>
  </si>
  <si>
    <t>Adults</t>
  </si>
  <si>
    <t>Children (1 &lt;2 years)</t>
  </si>
  <si>
    <t>**For paint/stain and pet scenarios, additional calculations are necessary to obtain an application rate in appropriate units for use in the handler tab.  See below.</t>
  </si>
  <si>
    <r>
      <t xml:space="preserve">(1) </t>
    </r>
    <r>
      <rPr>
        <sz val="14"/>
        <rFont val="Times New Roman"/>
        <family val="1"/>
      </rPr>
      <t>For pets and paints/stains, a separate application rate calculation tab is available in order to do the calculations to obtain an app rate in the correct units for the handler tab.  The application rate cells in the handler tab should automatically be populated once the "AR calcs_pets and paints" inputs are entered.</t>
    </r>
  </si>
  <si>
    <r>
      <t xml:space="preserve">(2) </t>
    </r>
    <r>
      <rPr>
        <sz val="14"/>
        <rFont val="Times New Roman"/>
        <family val="1"/>
      </rPr>
      <t xml:space="preserve">The "Outdoor Fog_Mist Handler" tab is for the Outdoor Foggers/Misters scenario.  This scenario has its own tab since the calculations are slightly different than for the other scenarios and did not fit the format of the "General Handler" tab. </t>
    </r>
  </si>
  <si>
    <t>Combining Risks</t>
  </si>
  <si>
    <t>Should dermal and inhalation risks be combined?  If yes, which approach?</t>
  </si>
  <si>
    <t>Exposure Duration:
(for multiple exposure durations, create new files)</t>
  </si>
  <si>
    <t>NOTES ON RESIDENTIAL HANDLER WORKSHEET:</t>
  </si>
  <si>
    <t>Exposure Duration Pick List (Do Not Delete)</t>
  </si>
  <si>
    <t>Combined Risks Pick List (Do Not Delete)</t>
  </si>
  <si>
    <t>Dermal Exposure  (mg/day) (Rounded)</t>
  </si>
  <si>
    <t xml:space="preserve"> Inhalation Exposure (mg/day) (Rounded) </t>
  </si>
  <si>
    <t xml:space="preserve"> Dermal Absorbed Dose (mg/kg/day) (Rounded)</t>
  </si>
  <si>
    <t xml:space="preserve"> Inhalation Absorbed Dose (mg/kg/day) (Rounded)</t>
  </si>
  <si>
    <t xml:space="preserve"> Dermal MOE (Rounded)  </t>
  </si>
  <si>
    <t xml:space="preserve"> Inhalation MOE (Rounded) </t>
  </si>
  <si>
    <t>Combined Dermal + Inhalation MOE (Rounded)</t>
  </si>
  <si>
    <t>ARI (Dermal + Inhalation) (Rounded)</t>
  </si>
  <si>
    <t>EXPOSURE AND TOXICITY FACTORS</t>
  </si>
  <si>
    <t>Shaker Can</t>
  </si>
  <si>
    <t>Manually-pressurized handwand (w/ or w/o pin stream nozzle)</t>
  </si>
  <si>
    <t>Trigger-spray bottle</t>
  </si>
  <si>
    <t>Push-type rotary spreader</t>
  </si>
  <si>
    <t>Space spray</t>
  </si>
  <si>
    <t>Surrogate data:  RTU trigger-spray bottle on pets</t>
  </si>
  <si>
    <t>KEY_Dust/Powder_IndoorEnvironment_PlungerDuster_Broadcast;Perimeter/Spot/Bedbug(courseapplication)</t>
  </si>
  <si>
    <t>KEY_Dust/Powder_Gardens/Trees_PlungerDuster_</t>
  </si>
  <si>
    <t>KEY_Dust/Powder_IndoorEnvironment_Bulbduster_Perimeter/Spot/Bedbug;CrackandCrevice</t>
  </si>
  <si>
    <t>KEY_Dust/Powder_Gardens/Trees_Bulbduster_</t>
  </si>
  <si>
    <t>KEY_Dust/Powder_IndoorEnvironment_Electric/powerduster_Broadcast;Perimeter/Spot/Bedbug(courseapplication)</t>
  </si>
  <si>
    <t>KEY_Dust/Powder_Gardens/Trees_Electric/powerduster_</t>
  </si>
  <si>
    <t>KEY_Dust/Powder_IndoorEnvironment_Handcrankduster_Broadcast;Perimeter/Spot/Bedbug(courseapplication)</t>
  </si>
  <si>
    <t>KEY_Dust/Powder_Gardens/Trees_Handcrankduster_</t>
  </si>
  <si>
    <t>KEY_Dust/Powder_IndoorEnvironment_Shakercan_Broadcast</t>
  </si>
  <si>
    <t>KEY_Dust/Powder_IndoorEnvironment_Shakercan_Broadcast;Perimeter/Spot/Bedbug(courseapplication)</t>
  </si>
  <si>
    <t>KEY_Liquidconcentrate_IndoorEnvironment_Manually-pressurizedhandwand(w/orw/opinstreamnozzle)_Broadcast,Perimeter/Spot/Bedbug(courseapplication);Perimeter/Spot/Bedbug(pinstreamapplication);CrackandCrevice</t>
  </si>
  <si>
    <t>KEY_Liquidconcentrate_Lawns/Turf_Hose-endSprayer_</t>
  </si>
  <si>
    <t>KEY_Liquidconcentrate_Lawns/Turf_Manually-pressurizedhandwand_</t>
  </si>
  <si>
    <t>KEY_Liquidconcentrate_Lawns/Turf_Sprinklercan_</t>
  </si>
  <si>
    <t>KEY_Ready-to-use_IndoorEnvironment_Aerosolcan_BroadcastSurfaceSpray</t>
  </si>
  <si>
    <t>KEY_Ready-to-use_IndoorEnvironment_Aerosolcan_Perimeter/Spot/Bedbug(courseapplication)</t>
  </si>
  <si>
    <t>KEY_Ready-to-use_IndoorEnvironment_Aerosolcanwithpinstreamnozzle_Perimeter/Spot/Bedbug(pinstreamapplication);CrackandCrevice</t>
  </si>
  <si>
    <t>KEY_Ready-to-use_IndoorEnvironment_Aerosolcan_Spacespray</t>
  </si>
  <si>
    <t>KEY_Ready-to-use_InsectRepellent_Aerosolcan_</t>
  </si>
  <si>
    <t>KEY_Ready-to-use_Gardens/Trees_Aerosolcan_</t>
  </si>
  <si>
    <t>KEY_Ready-to-use_Lawns/Turf_Aerosolcan_</t>
  </si>
  <si>
    <t>KEY_Ready-to-use_IndoorEnvironment_Trigger-spraybottle_Broadcast</t>
  </si>
  <si>
    <t>KEY_Ready-to-use_IndoorEnvironment_Trigger-spraybottle_Perimeter/Spot/Bedbug(courseapplication)</t>
  </si>
  <si>
    <t>KEY_Ready-to-use_InsectRepellent_Trigger-spraybottle_</t>
  </si>
  <si>
    <t>KEY_Ready-to-use_Gardens/Trees_Trigger-spraybottle_</t>
  </si>
  <si>
    <t>KEY_Ready-to-use_Lawns/Turf_Trigger-spraybottle_</t>
  </si>
  <si>
    <t>KEY_Ready-to-use_IndoorEnvironment_Bait(granular,handdispersal)_</t>
  </si>
  <si>
    <t>KEY_Ready-to-use_Lawns/Turf_Hose-endSprayer_</t>
  </si>
  <si>
    <t>KEY_Wettablepowders_IndoorEnvironment_Manually-pressurizedhandwand(w/orw/opinstreamnozzle)_Broadcast,Perimeter/Spot/Bedbug(courseapplication);Perimeter/Spot/Bedbug(pinstreamapplication);CrackandCrevice</t>
  </si>
  <si>
    <t>KEY_Liquidconcentrate_Lawns/Turf_Backpack_</t>
  </si>
  <si>
    <t>KEY_Wettablepowders_Lawns/Turf_Hose-endSprayer_</t>
  </si>
  <si>
    <t>KEY_Wettablepowders_Lawns/Turf_Manually-pressurizedhandwand_</t>
  </si>
  <si>
    <t>KEY_Wettablepowders_Lawns/Turf_Sprinklercan_</t>
  </si>
  <si>
    <t>KEY_Wettablepowdersinwater-solublepackaging_IndoorEnvironment_Manually-pressurizedhandwand(w/orw/opinstreamnozzle)_Broadcast,Perimeter/Spot/Bedbug(courseapplication);Perimeter/Spot/Bedbug(pinstreamapplication);CrackandCrevice</t>
  </si>
  <si>
    <t>KEY_Wettablepowders_Lawns/Turf_Backpack_</t>
  </si>
  <si>
    <t>KEY_Wettablepowdersinwater-solublepackaging_Lawns/Turf_Hose-endSprayer_</t>
  </si>
  <si>
    <t>KEY_Wettablepowdersinwater-solublepackaging_Lawns/Turf_Manually-pressurizedhandwand_</t>
  </si>
  <si>
    <t>KEY_Wettablepowdersinwater-solublepackaging_Lawns/Turf_Backpack_</t>
  </si>
  <si>
    <t>KEY_Wettablepowdersinwater-solublepackaging_Lawns/Turf_Sprinklercan_</t>
  </si>
  <si>
    <t>KEY_Wettablepowdersinwater-solublepackaging_Gardens/Trees_Backpack_</t>
  </si>
  <si>
    <t>KEY_Water-disersibleGranule/DryFlowable_Lawns/Turf_Manually-pressurizedhandwand_</t>
  </si>
  <si>
    <t>KEY_Water-disersibleGranule/DryFlowable_Lawns/Turf_Hose-endSprayer_</t>
  </si>
  <si>
    <t>KEY_Water-disersibleGranule/DryFlowable_Lawns/Turf_Backpack_</t>
  </si>
  <si>
    <t>KEY_Water-disersibleGranule/DryFlowable_Lawns/Turf_Sprinklercan_</t>
  </si>
  <si>
    <t>KEY_Granule_Gardens/Trees_Push-typerotaryspreader_</t>
  </si>
  <si>
    <t>KEY_Granule_Lawns/Turf_Push-typerotaryspreader_</t>
  </si>
  <si>
    <t>KEY_Granule_Lawns/Turf_Bellygrinder_</t>
  </si>
  <si>
    <t>KEY_Granule_Gardens/Trees_Spoon_</t>
  </si>
  <si>
    <t>KEY_Granule_Lawns/Turf_Spoon_</t>
  </si>
  <si>
    <t>KEY_Granule_Gardens/Trees_Cup_</t>
  </si>
  <si>
    <t>KEY_Granule_Lawns/Turf_Cup_</t>
  </si>
  <si>
    <t>KEY_Granule_Gardens/Trees_Handdispersal_</t>
  </si>
  <si>
    <t>KEY_Granule_Lawns/Turf_Handdispersal_</t>
  </si>
  <si>
    <t>KEY_Granule_Lawns/Turf_Shakercan_</t>
  </si>
  <si>
    <t>KEY_Microencapsulated_Lawns/Turf_Hose-endSprayer_</t>
  </si>
  <si>
    <t>KEY_Microencapsulated_Lawns/Turf_Manually-pressurizedhandwand_</t>
  </si>
  <si>
    <t>KEY_Microencapsulated_Lawns/Turf_Backpack_</t>
  </si>
  <si>
    <t>KEY_Microencapsulated_Lawns/Turf_Sprinklercan_</t>
  </si>
  <si>
    <t>KEY_Ready-to-use_Paints/Preservatives_Aerosolcan_</t>
  </si>
  <si>
    <t>KEY_Paints/Preservatives/Stains_Paints/Preservatives_AirlessSprayer_</t>
  </si>
  <si>
    <t>KEY_Paints/Preservatives/Stains_Paints/Preservatives_Brush_</t>
  </si>
  <si>
    <t>KEY_Paints/Preservatives/Stains_Paints/Preservatives_Manually-pressurizedhandwand_</t>
  </si>
  <si>
    <t>KEY_Paints/Preservatives/Stains_Paints/Preservatives_Roller_</t>
  </si>
  <si>
    <t>KEY_Liquidconcentrate_TreatedPets_Dip_</t>
  </si>
  <si>
    <t>KEY_Liquidconcentrate_TreatedPets_Sponge_</t>
  </si>
  <si>
    <t>KEY_Ready-to-use_TreatedPets_Trigger-spraybottle_</t>
  </si>
  <si>
    <t>KEY_Ready-to-use_TreatedPets_Aerosolcan_</t>
  </si>
  <si>
    <t>KEY_Ready-to-use_TreatedPets_Shampoo_</t>
  </si>
  <si>
    <t>KEY_Ready-to-use_TreatedPets_Spot-on_</t>
  </si>
  <si>
    <t>KEY_Ready-to-use_TreatedPets_Collar_</t>
  </si>
  <si>
    <t>KEY_Dust/Powder_TreatedPets_ShakerCan_</t>
  </si>
  <si>
    <t>KEY_Active_ingredient</t>
  </si>
  <si>
    <t>KEY_Duration</t>
  </si>
  <si>
    <t>KEY_Inhalation_POD_Source</t>
  </si>
  <si>
    <t>KEY_Dermal_POD_Source</t>
  </si>
  <si>
    <t>KEY_Inhalation_Asborption_Source</t>
  </si>
  <si>
    <t>KEY_Dermal_Absorption_Source</t>
  </si>
  <si>
    <t>KEY_Child_1_2_bw</t>
  </si>
  <si>
    <t>KEY_Adult_bw</t>
  </si>
  <si>
    <t>KEY_Dermal_POD</t>
  </si>
  <si>
    <t>KEY_Dermal_Absorption</t>
  </si>
  <si>
    <t>KEY_Dermal_LOC</t>
  </si>
  <si>
    <t>KEY_Inhalation_POD</t>
  </si>
  <si>
    <t>KEY_Inhalation_Absorption</t>
  </si>
  <si>
    <t>KEY_Inhalation_LOC</t>
  </si>
  <si>
    <t>KEY_Liquidconcentrate_Gardens/Trees_Manually-pressurizedhandwand_gallons</t>
  </si>
  <si>
    <t>KEY_Liquidconcentrate_Gardens/Trees_Manually-pressurizedhandwand_ft2</t>
  </si>
  <si>
    <t>KEY_Dust/Powder_Gardens/Trees_Shakercan_can</t>
  </si>
  <si>
    <t>KEY_Dust/Powder_Gardens/Trees_Shakercan_ft2</t>
  </si>
  <si>
    <t>KEY_Liquidconcentrate_Gardens/Trees_Hose-endSprayer_gallons</t>
  </si>
  <si>
    <t>KEY_Liquidconcentrate_Gardens/Trees_Hose-endSprayer_ft2</t>
  </si>
  <si>
    <t>KEY_Liquidconcentrate_Gardens/Trees_Backpack_ft2</t>
  </si>
  <si>
    <t>KEY_Liquidconcentrate_Gardens/Trees_Backpack_gallons</t>
  </si>
  <si>
    <t>KEY_Liquidconcentrate_Gardens/Trees_Sprinklercan_ft2</t>
  </si>
  <si>
    <t>KEY_Liquidconcentrate_Gardens/Trees_Sprinklercan_gallons</t>
  </si>
  <si>
    <t>KEY_Ready-to-use_Gardens/Trees_Hose-endSprayer_ft2</t>
  </si>
  <si>
    <t>KEY_Ready-to-use_Gardens/Trees_Hose-endSprayer_gallons</t>
  </si>
  <si>
    <t>KEY_Wettablepowders_Gardens/Trees_Manually-pressurizedhandwand_ft2</t>
  </si>
  <si>
    <t>KEY_Wettablepowders_Gardens/Trees_Manually-pressurizedhandwand_gallons</t>
  </si>
  <si>
    <t>KEY_Wettablepowders_Gardens/Trees_Hose-endSprayer_ft2</t>
  </si>
  <si>
    <t>KEY_Wettablepowders_Gardens/Trees_Backpack_ft2</t>
  </si>
  <si>
    <t>KEY_Wettablepowders_Gardens/Trees_Backpack_gallons</t>
  </si>
  <si>
    <t>KEY_Wettablepowders_Gardens/Trees_Sprinklercan_ft2</t>
  </si>
  <si>
    <t>KEY_Wettablepowders_Gardens/Trees_Sprinklercan_gallons</t>
  </si>
  <si>
    <t>KEY_Wettablepowdersinwater-solublepackaging_Gardens/Trees_Manually-pressurizedhandwand_ft2</t>
  </si>
  <si>
    <t>KEY_Wettablepowdersinwater-solublepackaging_Gardens/Trees_Manually-pressurizedhandwand_gallons</t>
  </si>
  <si>
    <t>KEY_Wettablepowdersinwater-solublepackaging_Gardens/Trees_Hose-endSprayer_ft2</t>
  </si>
  <si>
    <t>KEY_Wettablepowdersinwater-solublepackaging_Gardens/Trees_Hose-endSprayer_gallons</t>
  </si>
  <si>
    <t>KEY_Wettablepowdersinwater-solublepackaging_Gardens/Trees_Sprinklercan_ft2</t>
  </si>
  <si>
    <t>KEY_Wettablepowdersinwater-solublepackaging_Gardens/Trees_Sprinklercan_gallons</t>
  </si>
  <si>
    <t>KEY_Water-disersibleGranule/DryFlowable_Gardens/Trees_Hose-endSprayer_ft2</t>
  </si>
  <si>
    <t>KEY_Water-disersibleGranule/DryFlowable_Gardens/Trees_Hose-endSprayer_gallons</t>
  </si>
  <si>
    <t>KEY_Water-disersibleGranule/DryFlowable_Gardens/Trees_Manually-pressurizedhandwand_ft2</t>
  </si>
  <si>
    <t>KEY_Water-disersibleGranule/DryFlowable_Gardens/Trees_Manually-pressurizedhandwand_gallons</t>
  </si>
  <si>
    <t>KEY_Water-disersibleGranule/DryFlowable_Gardens/Trees_Sprinklercan_ft2</t>
  </si>
  <si>
    <t>KEY_Water-disersibleGranule/DryFlowable_Gardens/Trees_Sprinklercan_gallons</t>
  </si>
  <si>
    <t>KEY_Water-disersibleGranule/DryFlowable_Gardens/Trees_Backpack_ft2</t>
  </si>
  <si>
    <t>KEY_Water-disersibleGranule/DryFlowable_Gardens/Trees_Backpack_gallons</t>
  </si>
  <si>
    <t>KEY_Granule_Gardens/Trees_Shakercan_can</t>
  </si>
  <si>
    <t>KEY_Granule_Gardens/Trees_Shakercan_ft2</t>
  </si>
  <si>
    <t>KEY_Microencapsulated_Gardens/Trees_Manually-pressurizedhandwand_ft2</t>
  </si>
  <si>
    <t>KEY_Microencapsulated_Gardens/Trees_Manually-pressurizedhandwand_gallons</t>
  </si>
  <si>
    <t>KEY_Microencapsulated_Gardens/Trees_Hose-endSprayer_ft2</t>
  </si>
  <si>
    <t>KEY_Microencapsulated_Gardens/Trees_Hose-endSprayer_gallons</t>
  </si>
  <si>
    <t>KEY_Microencapsulated_Gardens/Trees_Backpack_ft2</t>
  </si>
  <si>
    <t>KEY_Microencapsulated_Gardens/Trees_Backpack_gallons</t>
  </si>
  <si>
    <t>KEY_Microencapsulated_Gardens/Trees_Sprinklercan_ft2</t>
  </si>
  <si>
    <t>KEY_Microencapsulated_Gardens/Trees_Sprinklercan_gallons</t>
  </si>
  <si>
    <t>KEY_OASS_fraction_ai</t>
  </si>
  <si>
    <t>KEY_OASS_amount_of_product_in_can</t>
  </si>
  <si>
    <t>KEY_ORMS_fraction_ai</t>
  </si>
  <si>
    <t>KEY_ORMS_drum_size</t>
  </si>
  <si>
    <t>KEY_ORMS_dilution_rate</t>
  </si>
  <si>
    <t>KEY_AB_fraction_ai</t>
  </si>
  <si>
    <t>KEY_AB_drum_size</t>
  </si>
  <si>
    <t>KEY_AB_dilution_rate</t>
  </si>
  <si>
    <t>KEY_Wettablepowders_Gardens/Trees_Hose-endSprayer_gallons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</si>
</sst>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_(* \(#,##0.00\);_(* &quot;-&quot;??_);_(@_)"/>
    <numFmt numFmtId="165" formatCode="0.0"/>
    <numFmt numFmtId="166" formatCode="0.000"/>
    <numFmt numFmtId="167" formatCode="0.0000"/>
    <numFmt numFmtId="168" formatCode="0.00000"/>
    <numFmt numFmtId="169" formatCode="#,##0.0"/>
  </numFmts>
  <fonts count="26" x14ac:knownFonts="1">
    <font>
      <sz val="10"/>
      <name val="Arial"/>
    </font>
    <font>
      <sz val="10"/>
      <name val="Arial"/>
      <family val="2"/>
    </font>
    <font>
      <sz val="10"/>
      <name val="Arial"/>
      <family val="2"/>
    </font>
    <font>
      <sz val="8"/>
      <color indexed="81"/>
      <name val="Tahoma"/>
      <family val="2"/>
    </font>
    <font>
      <sz val="11"/>
      <name val="Times New Roman"/>
      <family val="1"/>
    </font>
    <font>
      <sz val="12"/>
      <name val="Arial"/>
      <family val="2"/>
    </font>
    <font>
      <b/>
      <sz val="12"/>
      <name val="Times New Roman"/>
      <family val="1"/>
    </font>
    <font>
      <sz val="12"/>
      <name val="Times New Roman"/>
      <family val="1"/>
    </font>
    <font>
      <b/>
      <sz val="16"/>
      <name val="Times New Roman"/>
      <family val="1"/>
    </font>
    <font>
      <sz val="14"/>
      <name val="Times New Roman"/>
      <family val="1"/>
    </font>
    <font>
      <b/>
      <sz val="18"/>
      <name val="Times New Roman"/>
      <family val="1"/>
    </font>
    <font>
      <vertAlign val="superscript"/>
      <sz val="12"/>
      <name val="Times New Roman"/>
      <family val="1"/>
    </font>
    <font>
      <sz val="12"/>
      <color rgb="FFFF0000"/>
      <name val="Times New Roman"/>
      <family val="1"/>
    </font>
    <font>
      <sz val="10"/>
      <name val="Times New Roman"/>
      <family val="1"/>
    </font>
    <font>
      <sz val="10"/>
      <color indexed="81"/>
      <name val="Tahoma"/>
      <family val="2"/>
    </font>
    <font>
      <b/>
      <sz val="10"/>
      <color indexed="81"/>
      <name val="Tahoma"/>
      <family val="2"/>
    </font>
    <font>
      <sz val="12"/>
      <color theme="1"/>
      <name val="Times New Roman"/>
      <family val="1"/>
    </font>
    <font>
      <u/>
      <sz val="12"/>
      <name val="Times New Roman"/>
      <family val="1"/>
    </font>
    <font>
      <b/>
      <i/>
      <sz val="12"/>
      <name val="Times New Roman"/>
      <family val="1"/>
    </font>
    <font>
      <b/>
      <sz val="12"/>
      <color rgb="FFFF0000"/>
      <name val="Times New Roman"/>
      <family val="1"/>
    </font>
    <font>
      <b/>
      <sz val="10"/>
      <name val="Times New Roman"/>
      <family val="1"/>
    </font>
    <font>
      <sz val="18"/>
      <name val="Times New Roman"/>
      <family val="1"/>
    </font>
    <font>
      <b/>
      <sz val="14"/>
      <name val="Times New Roman"/>
      <family val="1"/>
    </font>
    <font>
      <sz val="16"/>
      <color rgb="FFFF0000"/>
      <name val="Times New Roman"/>
      <family val="1"/>
    </font>
    <font>
      <sz val="18"/>
      <color rgb="FFFF0000"/>
      <name val="Times New Roman"/>
      <family val="1"/>
    </font>
    <font>
      <sz val="16"/>
      <name val="Times New Roman"/>
      <family val="1"/>
    </font>
  </fonts>
  <fills count="9">
    <fill>
      <patternFill patternType="none"/>
    </fill>
    <fill>
      <patternFill patternType="gray125"/>
    </fill>
    <fill>
      <patternFill patternType="solid">
        <fgColor theme="0" tint="-4.9989318521683403E-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bgColor indexed="64"/>
      </patternFill>
    </fill>
  </fills>
  <borders count="4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7">
    <xf numFmtId="0" fontId="0" fillId="0" borderId="0"/>
    <xf numFmtId="0" fontId="2" fillId="0" borderId="0"/>
    <xf numFmtId="0" fontId="5" fillId="0" borderId="0"/>
    <xf numFmtId="0" fontId="2" fillId="0" borderId="0"/>
    <xf numFmtId="0" fontId="1" fillId="0" borderId="0"/>
    <xf numFmtId="0" fontId="1" fillId="0" borderId="0"/>
    <xf numFmtId="164" fontId="1" fillId="0" borderId="0" applyFont="0" applyFill="0" applyBorder="0" applyAlignment="0" applyProtection="0"/>
  </cellStyleXfs>
  <cellXfs count="249">
    <xf numFmtId="0" fontId="0" fillId="0" borderId="0" xfId="0"/>
    <xf numFmtId="0" fontId="7" fillId="0" borderId="0" xfId="0" applyFont="1"/>
    <xf numFmtId="0" fontId="7" fillId="0" borderId="2" xfId="0" applyFont="1" applyFill="1" applyBorder="1" applyAlignment="1">
      <alignment horizontal="left" vertical="center" wrapText="1"/>
    </xf>
    <xf numFmtId="0" fontId="7" fillId="0" borderId="0" xfId="0" applyFont="1" applyProtection="1">
      <protection locked="0"/>
    </xf>
    <xf numFmtId="0" fontId="7" fillId="0" borderId="0" xfId="0" applyFont="1" applyFill="1"/>
    <xf numFmtId="0" fontId="7" fillId="3" borderId="2" xfId="0" applyNumberFormat="1" applyFont="1" applyFill="1" applyBorder="1" applyAlignment="1">
      <alignment horizontal="center" vertical="center" wrapText="1"/>
    </xf>
    <xf numFmtId="0" fontId="7" fillId="0" borderId="2" xfId="0" applyNumberFormat="1" applyFont="1" applyFill="1" applyBorder="1" applyAlignment="1">
      <alignment horizontal="center" vertical="center" wrapText="1"/>
    </xf>
    <xf numFmtId="0" fontId="10" fillId="0" borderId="0" xfId="1" applyFont="1" applyFill="1" applyBorder="1" applyAlignment="1">
      <alignment horizontal="left" vertical="center"/>
    </xf>
    <xf numFmtId="0" fontId="7" fillId="0" borderId="0" xfId="1" applyFont="1" applyFill="1" applyBorder="1" applyAlignment="1">
      <alignment horizontal="center" vertical="center" wrapText="1"/>
    </xf>
    <xf numFmtId="0" fontId="7" fillId="0" borderId="0" xfId="1" applyNumberFormat="1" applyFont="1" applyFill="1" applyBorder="1" applyAlignment="1">
      <alignment horizontal="center" vertical="center" wrapText="1"/>
    </xf>
    <xf numFmtId="1" fontId="7" fillId="0" borderId="0" xfId="1" applyNumberFormat="1" applyFont="1" applyFill="1" applyBorder="1" applyAlignment="1">
      <alignment horizontal="center" vertical="center" wrapText="1"/>
    </xf>
    <xf numFmtId="0" fontId="7" fillId="0" borderId="0" xfId="1" applyFont="1" applyFill="1" applyBorder="1"/>
    <xf numFmtId="0" fontId="7" fillId="3" borderId="2" xfId="1" applyFont="1" applyFill="1" applyBorder="1" applyAlignment="1">
      <alignment horizontal="center" vertical="center" wrapText="1"/>
    </xf>
    <xf numFmtId="0" fontId="7" fillId="0" borderId="2" xfId="1" applyFont="1" applyFill="1" applyBorder="1" applyAlignment="1">
      <alignment horizontal="center" vertical="center" wrapText="1"/>
    </xf>
    <xf numFmtId="167" fontId="7" fillId="0" borderId="2" xfId="1" applyNumberFormat="1" applyFont="1" applyFill="1" applyBorder="1" applyAlignment="1">
      <alignment horizontal="center" vertical="center" wrapText="1"/>
    </xf>
    <xf numFmtId="1" fontId="7" fillId="0" borderId="2" xfId="1" applyNumberFormat="1" applyFont="1" applyFill="1" applyBorder="1" applyAlignment="1">
      <alignment horizontal="center" vertical="center" wrapText="1"/>
    </xf>
    <xf numFmtId="3" fontId="7" fillId="0" borderId="2" xfId="1" applyNumberFormat="1" applyFont="1" applyFill="1" applyBorder="1" applyAlignment="1">
      <alignment horizontal="center" vertical="center" wrapText="1"/>
    </xf>
    <xf numFmtId="0" fontId="7" fillId="0" borderId="0" xfId="1" applyFont="1" applyFill="1" applyBorder="1" applyAlignment="1">
      <alignment vertical="center" wrapText="1"/>
    </xf>
    <xf numFmtId="0" fontId="6" fillId="0" borderId="0" xfId="0" applyFont="1"/>
    <xf numFmtId="0" fontId="7" fillId="0" borderId="2" xfId="1" applyFont="1" applyFill="1" applyBorder="1" applyAlignment="1">
      <alignment horizontal="left" vertical="center" wrapText="1"/>
    </xf>
    <xf numFmtId="0" fontId="6" fillId="0" borderId="0" xfId="4" applyFont="1"/>
    <xf numFmtId="0" fontId="4" fillId="0" borderId="0" xfId="4" applyFont="1" applyBorder="1"/>
    <xf numFmtId="0" fontId="4" fillId="0" borderId="0" xfId="4" applyFont="1"/>
    <xf numFmtId="0" fontId="6" fillId="0" borderId="0" xfId="5" applyFont="1"/>
    <xf numFmtId="0" fontId="7" fillId="7" borderId="2" xfId="1" applyFont="1" applyFill="1" applyBorder="1" applyAlignment="1">
      <alignment horizontal="center" vertical="center" wrapText="1"/>
    </xf>
    <xf numFmtId="167" fontId="7" fillId="0" borderId="0" xfId="5" applyNumberFormat="1" applyFont="1" applyFill="1" applyBorder="1" applyAlignment="1">
      <alignment horizontal="center" vertical="center" wrapText="1"/>
    </xf>
    <xf numFmtId="0" fontId="10" fillId="0" borderId="0" xfId="4" applyFont="1"/>
    <xf numFmtId="0" fontId="7" fillId="4" borderId="2" xfId="1" applyNumberFormat="1" applyFont="1" applyFill="1" applyBorder="1" applyAlignment="1">
      <alignment horizontal="center" vertical="center" wrapText="1"/>
    </xf>
    <xf numFmtId="0" fontId="7" fillId="4" borderId="2" xfId="3" applyFont="1" applyFill="1" applyBorder="1" applyAlignment="1">
      <alignment horizontal="center" vertical="center" wrapText="1"/>
    </xf>
    <xf numFmtId="1" fontId="7" fillId="4" borderId="2" xfId="1" applyNumberFormat="1" applyFont="1" applyFill="1" applyBorder="1" applyAlignment="1">
      <alignment horizontal="center" vertical="center" wrapText="1"/>
    </xf>
    <xf numFmtId="0" fontId="7" fillId="0" borderId="0" xfId="5" applyFont="1"/>
    <xf numFmtId="0" fontId="7" fillId="4" borderId="2" xfId="5" applyFont="1" applyFill="1" applyBorder="1"/>
    <xf numFmtId="0" fontId="7" fillId="0" borderId="0" xfId="5" applyFont="1" applyFill="1" applyBorder="1" applyAlignment="1">
      <alignment horizontal="center" vertical="center"/>
    </xf>
    <xf numFmtId="0" fontId="7" fillId="4" borderId="2" xfId="5" applyFont="1" applyFill="1" applyBorder="1" applyAlignment="1">
      <alignment horizontal="center" vertical="center" wrapText="1"/>
    </xf>
    <xf numFmtId="0" fontId="7" fillId="4" borderId="2" xfId="5" applyFont="1" applyFill="1" applyBorder="1" applyAlignment="1">
      <alignment horizontal="center" vertical="center"/>
    </xf>
    <xf numFmtId="0" fontId="7" fillId="0" borderId="2" xfId="5" applyFont="1" applyBorder="1"/>
    <xf numFmtId="0" fontId="7" fillId="0" borderId="0" xfId="5" applyFont="1" applyBorder="1"/>
    <xf numFmtId="0" fontId="7" fillId="0" borderId="2" xfId="5" applyFont="1" applyBorder="1" applyAlignment="1">
      <alignment horizontal="center" vertical="center"/>
    </xf>
    <xf numFmtId="0" fontId="7" fillId="0" borderId="2" xfId="5" applyFont="1" applyFill="1" applyBorder="1" applyAlignment="1">
      <alignment horizontal="center" vertical="center"/>
    </xf>
    <xf numFmtId="0" fontId="7" fillId="0" borderId="2" xfId="5" applyNumberFormat="1" applyFont="1" applyBorder="1" applyAlignment="1">
      <alignment horizontal="center" vertical="center" wrapText="1"/>
    </xf>
    <xf numFmtId="2" fontId="7" fillId="0" borderId="2" xfId="5" applyNumberFormat="1" applyFont="1" applyFill="1" applyBorder="1" applyAlignment="1">
      <alignment horizontal="center" vertical="center" wrapText="1"/>
    </xf>
    <xf numFmtId="168" fontId="7" fillId="0" borderId="2" xfId="5" applyNumberFormat="1" applyFont="1" applyBorder="1" applyAlignment="1">
      <alignment horizontal="center" vertical="center"/>
    </xf>
    <xf numFmtId="0" fontId="7" fillId="0" borderId="0" xfId="5" applyFont="1" applyBorder="1" applyAlignment="1">
      <alignment horizontal="center" vertical="center"/>
    </xf>
    <xf numFmtId="165" fontId="7" fillId="0" borderId="2" xfId="1" applyNumberFormat="1" applyFont="1" applyFill="1" applyBorder="1" applyAlignment="1">
      <alignment horizontal="center" vertical="center" wrapText="1"/>
    </xf>
    <xf numFmtId="0" fontId="17" fillId="0" borderId="0" xfId="0" applyFont="1"/>
    <xf numFmtId="0" fontId="7" fillId="8" borderId="18" xfId="0" applyFont="1" applyFill="1" applyBorder="1"/>
    <xf numFmtId="0" fontId="7" fillId="8" borderId="19" xfId="0" applyFont="1" applyFill="1" applyBorder="1"/>
    <xf numFmtId="0" fontId="7" fillId="8" borderId="20" xfId="0" applyFont="1" applyFill="1" applyBorder="1"/>
    <xf numFmtId="0" fontId="7" fillId="8" borderId="21" xfId="0" applyFont="1" applyFill="1" applyBorder="1"/>
    <xf numFmtId="0" fontId="7" fillId="8" borderId="22" xfId="0" applyFont="1" applyFill="1" applyBorder="1"/>
    <xf numFmtId="0" fontId="16" fillId="8" borderId="0" xfId="0" applyFont="1" applyFill="1" applyBorder="1" applyAlignment="1">
      <alignment horizontal="left"/>
    </xf>
    <xf numFmtId="0" fontId="6" fillId="8" borderId="17" xfId="0" applyFont="1" applyFill="1" applyBorder="1"/>
    <xf numFmtId="0" fontId="7" fillId="8" borderId="0" xfId="0" applyFont="1" applyFill="1" applyBorder="1" applyAlignment="1"/>
    <xf numFmtId="0" fontId="6" fillId="8" borderId="0" xfId="0" applyFont="1" applyFill="1" applyBorder="1" applyAlignment="1">
      <alignment horizontal="center"/>
    </xf>
    <xf numFmtId="0" fontId="7" fillId="8" borderId="0" xfId="0" applyFont="1" applyFill="1" applyBorder="1" applyAlignment="1">
      <alignment horizontal="left" indent="3"/>
    </xf>
    <xf numFmtId="0" fontId="7" fillId="8" borderId="0" xfId="0" applyFont="1" applyFill="1" applyBorder="1" applyAlignment="1">
      <alignment horizontal="center"/>
    </xf>
    <xf numFmtId="0" fontId="18" fillId="8" borderId="0" xfId="0" applyFont="1" applyFill="1" applyBorder="1" applyAlignment="1">
      <alignment horizontal="left" indent="3"/>
    </xf>
    <xf numFmtId="0" fontId="18" fillId="8" borderId="0" xfId="0" applyFont="1" applyFill="1" applyBorder="1" applyAlignment="1"/>
    <xf numFmtId="0" fontId="7" fillId="0" borderId="0" xfId="0" applyFont="1" applyAlignment="1">
      <alignment horizontal="left"/>
    </xf>
    <xf numFmtId="0" fontId="7" fillId="8" borderId="18" xfId="0" applyFont="1" applyFill="1" applyBorder="1" applyAlignment="1">
      <alignment horizontal="left"/>
    </xf>
    <xf numFmtId="0" fontId="6" fillId="8" borderId="24" xfId="0" applyFont="1" applyFill="1" applyBorder="1" applyAlignment="1">
      <alignment horizontal="left" indent="5"/>
    </xf>
    <xf numFmtId="0" fontId="6" fillId="8" borderId="0" xfId="0" applyFont="1" applyFill="1" applyBorder="1" applyAlignment="1">
      <alignment horizontal="left"/>
    </xf>
    <xf numFmtId="0" fontId="7" fillId="8" borderId="23" xfId="0" applyFont="1" applyFill="1" applyBorder="1" applyAlignment="1"/>
    <xf numFmtId="0" fontId="7" fillId="8" borderId="24" xfId="0" applyFont="1" applyFill="1" applyBorder="1" applyAlignment="1"/>
    <xf numFmtId="0" fontId="6" fillId="8" borderId="24" xfId="0" applyFont="1" applyFill="1" applyBorder="1" applyAlignment="1"/>
    <xf numFmtId="0" fontId="7" fillId="8" borderId="0" xfId="0" applyFont="1" applyFill="1" applyBorder="1" applyAlignment="1">
      <alignment horizontal="left"/>
    </xf>
    <xf numFmtId="0" fontId="7" fillId="8" borderId="24" xfId="0" applyFont="1" applyFill="1" applyBorder="1" applyAlignment="1">
      <alignment horizontal="left" indent="8"/>
    </xf>
    <xf numFmtId="0" fontId="7" fillId="8" borderId="21" xfId="0" applyFont="1" applyFill="1" applyBorder="1" applyAlignment="1">
      <alignment horizontal="left"/>
    </xf>
    <xf numFmtId="0" fontId="19" fillId="8" borderId="0" xfId="0" applyFont="1" applyFill="1" applyBorder="1" applyAlignment="1">
      <alignment horizontal="center"/>
    </xf>
    <xf numFmtId="168" fontId="6" fillId="8" borderId="0" xfId="0" applyNumberFormat="1" applyFont="1" applyFill="1" applyBorder="1" applyAlignment="1">
      <alignment horizontal="center"/>
    </xf>
    <xf numFmtId="0" fontId="7" fillId="0" borderId="0" xfId="0" applyFont="1" applyFill="1" applyBorder="1" applyAlignment="1">
      <alignment horizontal="left"/>
    </xf>
    <xf numFmtId="0" fontId="7" fillId="0" borderId="0" xfId="0" applyFont="1" applyFill="1" applyBorder="1"/>
    <xf numFmtId="0" fontId="7" fillId="0" borderId="15" xfId="5" applyFont="1" applyBorder="1"/>
    <xf numFmtId="0" fontId="7" fillId="0" borderId="16" xfId="5" applyFont="1" applyBorder="1"/>
    <xf numFmtId="0" fontId="7" fillId="0" borderId="0" xfId="4" applyFont="1"/>
    <xf numFmtId="0" fontId="7" fillId="0" borderId="0" xfId="4" applyFont="1" applyFill="1"/>
    <xf numFmtId="0" fontId="7" fillId="6" borderId="13" xfId="4" applyFont="1" applyFill="1" applyBorder="1"/>
    <xf numFmtId="0" fontId="7" fillId="2" borderId="2" xfId="4" applyFont="1" applyFill="1" applyBorder="1" applyAlignment="1">
      <alignment horizontal="center" vertical="center"/>
    </xf>
    <xf numFmtId="0" fontId="7" fillId="3" borderId="2" xfId="4" applyFont="1" applyFill="1" applyBorder="1" applyAlignment="1">
      <alignment horizontal="center" vertical="center"/>
    </xf>
    <xf numFmtId="0" fontId="7" fillId="0" borderId="0" xfId="4" applyFont="1" applyBorder="1"/>
    <xf numFmtId="0" fontId="7" fillId="0" borderId="2" xfId="4" applyFont="1" applyBorder="1"/>
    <xf numFmtId="0" fontId="7" fillId="0" borderId="3" xfId="4" applyFont="1" applyBorder="1" applyAlignment="1">
      <alignment horizontal="center" vertical="center" wrapText="1" readingOrder="1"/>
    </xf>
    <xf numFmtId="0" fontId="7" fillId="6" borderId="14" xfId="4" applyFont="1" applyFill="1" applyBorder="1"/>
    <xf numFmtId="0" fontId="7" fillId="2" borderId="2" xfId="4" applyFont="1" applyFill="1" applyBorder="1" applyAlignment="1">
      <alignment horizontal="center" vertical="center" wrapText="1"/>
    </xf>
    <xf numFmtId="0" fontId="7" fillId="4" borderId="2" xfId="4" applyFont="1" applyFill="1" applyBorder="1" applyAlignment="1">
      <alignment horizontal="center" vertical="center"/>
    </xf>
    <xf numFmtId="0" fontId="7" fillId="4" borderId="2" xfId="4" applyFont="1" applyFill="1" applyBorder="1" applyAlignment="1">
      <alignment horizontal="center" vertical="center" wrapText="1"/>
    </xf>
    <xf numFmtId="0" fontId="7" fillId="0" borderId="2" xfId="4" applyFont="1" applyBorder="1" applyAlignment="1">
      <alignment horizontal="center" vertical="center"/>
    </xf>
    <xf numFmtId="0" fontId="7" fillId="0" borderId="0" xfId="4" applyFont="1" applyBorder="1" applyAlignment="1">
      <alignment horizontal="center" vertical="center"/>
    </xf>
    <xf numFmtId="0" fontId="7" fillId="0" borderId="0" xfId="4" applyFont="1" applyFill="1" applyBorder="1"/>
    <xf numFmtId="166" fontId="7" fillId="0" borderId="0" xfId="5" applyNumberFormat="1" applyFont="1" applyFill="1" applyBorder="1" applyAlignment="1">
      <alignment horizontal="center" vertical="center"/>
    </xf>
    <xf numFmtId="0" fontId="7" fillId="0" borderId="0" xfId="5" applyFont="1" applyFill="1"/>
    <xf numFmtId="0" fontId="7" fillId="0" borderId="0" xfId="4" applyFont="1" applyAlignment="1">
      <alignment wrapText="1"/>
    </xf>
    <xf numFmtId="0" fontId="7" fillId="4" borderId="2" xfId="0" applyFont="1" applyFill="1" applyBorder="1" applyAlignment="1">
      <alignment horizontal="center" vertical="center" wrapText="1"/>
    </xf>
    <xf numFmtId="0" fontId="7" fillId="0" borderId="2" xfId="4" applyFont="1" applyBorder="1" applyAlignment="1">
      <alignment horizontal="center" vertical="center" wrapText="1"/>
    </xf>
    <xf numFmtId="0" fontId="7" fillId="0" borderId="2" xfId="4" applyNumberFormat="1" applyFont="1" applyBorder="1" applyAlignment="1">
      <alignment horizontal="center" vertical="center" wrapText="1"/>
    </xf>
    <xf numFmtId="165" fontId="7" fillId="0" borderId="2" xfId="4" applyNumberFormat="1" applyFont="1" applyBorder="1" applyAlignment="1">
      <alignment horizontal="center" vertical="center" wrapText="1"/>
    </xf>
    <xf numFmtId="168" fontId="7" fillId="0" borderId="2" xfId="4" applyNumberFormat="1" applyFont="1" applyBorder="1" applyAlignment="1">
      <alignment horizontal="center" vertical="center" wrapText="1"/>
    </xf>
    <xf numFmtId="169" fontId="7" fillId="0" borderId="2" xfId="4" applyNumberFormat="1" applyFont="1" applyBorder="1" applyAlignment="1">
      <alignment horizontal="center" vertical="center" wrapText="1"/>
    </xf>
    <xf numFmtId="168" fontId="7" fillId="0" borderId="2" xfId="4" applyNumberFormat="1" applyFont="1" applyBorder="1" applyAlignment="1">
      <alignment horizontal="center" vertical="center"/>
    </xf>
    <xf numFmtId="0" fontId="7" fillId="3" borderId="2" xfId="5" applyFont="1" applyFill="1" applyBorder="1" applyAlignment="1">
      <alignment horizontal="center" vertical="center"/>
    </xf>
    <xf numFmtId="0" fontId="7" fillId="8" borderId="2" xfId="5" applyFont="1" applyFill="1" applyBorder="1" applyAlignment="1">
      <alignment horizontal="center" vertical="center"/>
    </xf>
    <xf numFmtId="166" fontId="7" fillId="3" borderId="2" xfId="5" applyNumberFormat="1" applyFont="1" applyFill="1" applyBorder="1" applyAlignment="1">
      <alignment horizontal="center" vertical="center"/>
    </xf>
    <xf numFmtId="0" fontId="7" fillId="0" borderId="0" xfId="5" applyFont="1" applyAlignment="1">
      <alignment wrapText="1"/>
    </xf>
    <xf numFmtId="167" fontId="7" fillId="0" borderId="2" xfId="5" applyNumberFormat="1" applyFont="1" applyBorder="1" applyAlignment="1">
      <alignment horizontal="center" vertical="center"/>
    </xf>
    <xf numFmtId="3" fontId="7" fillId="0" borderId="2" xfId="5" applyNumberFormat="1" applyFont="1" applyBorder="1" applyAlignment="1">
      <alignment horizontal="center" vertical="center" wrapText="1"/>
    </xf>
    <xf numFmtId="1" fontId="7" fillId="0" borderId="2" xfId="5" applyNumberFormat="1" applyFont="1" applyFill="1" applyBorder="1" applyAlignment="1">
      <alignment horizontal="center" vertical="center" wrapText="1"/>
    </xf>
    <xf numFmtId="0" fontId="7" fillId="0" borderId="0" xfId="5" applyFont="1" applyAlignment="1">
      <alignment horizontal="center"/>
    </xf>
    <xf numFmtId="0" fontId="7" fillId="0" borderId="9" xfId="5" applyFont="1" applyBorder="1"/>
    <xf numFmtId="0" fontId="7" fillId="3" borderId="3" xfId="5" applyFont="1" applyFill="1" applyBorder="1"/>
    <xf numFmtId="0" fontId="7" fillId="3" borderId="0" xfId="5" applyFont="1" applyFill="1" applyBorder="1"/>
    <xf numFmtId="0" fontId="7" fillId="0" borderId="3" xfId="5" applyFont="1" applyBorder="1"/>
    <xf numFmtId="166" fontId="7" fillId="0" borderId="10" xfId="5" applyNumberFormat="1" applyFont="1" applyBorder="1" applyAlignment="1">
      <alignment horizontal="center"/>
    </xf>
    <xf numFmtId="166" fontId="7" fillId="0" borderId="16" xfId="5" applyNumberFormat="1" applyFont="1" applyBorder="1" applyAlignment="1">
      <alignment horizontal="center"/>
    </xf>
    <xf numFmtId="166" fontId="7" fillId="0" borderId="11" xfId="5" applyNumberFormat="1" applyFont="1" applyBorder="1" applyAlignment="1">
      <alignment horizontal="center"/>
    </xf>
    <xf numFmtId="0" fontId="7" fillId="0" borderId="11" xfId="5" applyFont="1" applyBorder="1"/>
    <xf numFmtId="165" fontId="7" fillId="0" borderId="2" xfId="5" applyNumberFormat="1" applyFont="1" applyBorder="1" applyAlignment="1">
      <alignment horizontal="center" vertical="center"/>
    </xf>
    <xf numFmtId="0" fontId="7" fillId="0" borderId="8" xfId="5" applyFont="1" applyBorder="1"/>
    <xf numFmtId="168" fontId="7" fillId="0" borderId="10" xfId="5" applyNumberFormat="1" applyFont="1" applyBorder="1" applyAlignment="1">
      <alignment horizontal="center"/>
    </xf>
    <xf numFmtId="0" fontId="7" fillId="0" borderId="2" xfId="1" applyFont="1" applyFill="1" applyBorder="1" applyAlignment="1">
      <alignment vertical="center" wrapText="1"/>
    </xf>
    <xf numFmtId="0" fontId="7" fillId="0" borderId="6" xfId="5" applyFont="1" applyFill="1" applyBorder="1" applyAlignment="1">
      <alignment horizontal="left" vertical="center" wrapText="1"/>
    </xf>
    <xf numFmtId="0" fontId="7" fillId="0" borderId="6" xfId="5" applyFont="1" applyFill="1" applyBorder="1" applyAlignment="1">
      <alignment horizontal="center" vertical="center" wrapText="1"/>
    </xf>
    <xf numFmtId="0" fontId="7" fillId="0" borderId="2" xfId="5" applyFont="1" applyFill="1" applyBorder="1" applyAlignment="1">
      <alignment horizontal="left" vertical="center" wrapText="1"/>
    </xf>
    <xf numFmtId="0" fontId="7" fillId="0" borderId="2" xfId="5" applyFont="1" applyFill="1" applyBorder="1" applyAlignment="1">
      <alignment horizontal="center" vertical="center" wrapText="1"/>
    </xf>
    <xf numFmtId="0" fontId="7" fillId="0" borderId="2" xfId="5" applyNumberFormat="1" applyFont="1" applyFill="1" applyBorder="1" applyAlignment="1">
      <alignment horizontal="center" vertical="center"/>
    </xf>
    <xf numFmtId="1" fontId="7" fillId="0" borderId="2" xfId="5" applyNumberFormat="1" applyFont="1" applyFill="1" applyBorder="1" applyAlignment="1">
      <alignment horizontal="center" vertical="center"/>
    </xf>
    <xf numFmtId="167" fontId="6" fillId="8" borderId="0" xfId="0" applyNumberFormat="1" applyFont="1" applyFill="1" applyBorder="1" applyAlignment="1">
      <alignment horizontal="center"/>
    </xf>
    <xf numFmtId="0" fontId="20" fillId="5" borderId="2" xfId="0" applyFont="1" applyFill="1" applyBorder="1"/>
    <xf numFmtId="0" fontId="13" fillId="5" borderId="2" xfId="0" applyFont="1" applyFill="1" applyBorder="1"/>
    <xf numFmtId="0" fontId="9" fillId="0" borderId="0" xfId="0" applyFont="1" applyFill="1" applyAlignment="1">
      <alignment vertical="center"/>
    </xf>
    <xf numFmtId="0" fontId="7" fillId="0" borderId="0" xfId="0" applyFont="1" applyFill="1" applyBorder="1" applyAlignment="1">
      <alignment horizontal="left" vertical="center"/>
    </xf>
    <xf numFmtId="0" fontId="6" fillId="3" borderId="0" xfId="0" applyFont="1" applyFill="1" applyBorder="1" applyAlignment="1">
      <alignment horizontal="left" vertical="center"/>
    </xf>
    <xf numFmtId="0" fontId="6" fillId="0" borderId="0" xfId="0" applyFont="1" applyFill="1" applyBorder="1" applyAlignment="1">
      <alignment horizontal="left" vertical="center"/>
    </xf>
    <xf numFmtId="0" fontId="7" fillId="4" borderId="2" xfId="4" applyFont="1" applyFill="1" applyBorder="1"/>
    <xf numFmtId="0" fontId="7" fillId="0" borderId="0" xfId="0" applyFont="1" applyFill="1" applyAlignment="1">
      <alignment horizontal="left"/>
    </xf>
    <xf numFmtId="0" fontId="4" fillId="0" borderId="0" xfId="1" applyFont="1" applyFill="1" applyBorder="1" applyAlignment="1">
      <alignment horizontal="center" vertical="center" wrapText="1"/>
    </xf>
    <xf numFmtId="1" fontId="4" fillId="0" borderId="0" xfId="1" applyNumberFormat="1" applyFont="1" applyFill="1" applyBorder="1" applyAlignment="1">
      <alignment horizontal="center" vertical="center" wrapText="1"/>
    </xf>
    <xf numFmtId="0" fontId="4" fillId="0" borderId="0" xfId="1" applyNumberFormat="1" applyFont="1" applyFill="1" applyBorder="1" applyAlignment="1">
      <alignment horizontal="center" vertical="center" wrapText="1"/>
    </xf>
    <xf numFmtId="2" fontId="7" fillId="0" borderId="2" xfId="1" applyNumberFormat="1" applyFont="1" applyFill="1" applyBorder="1" applyAlignment="1">
      <alignment horizontal="center" vertical="center" wrapText="1"/>
    </xf>
    <xf numFmtId="0" fontId="7" fillId="0" borderId="2" xfId="0" applyNumberFormat="1" applyFont="1" applyBorder="1" applyAlignment="1">
      <alignment horizontal="center" vertical="center" wrapText="1"/>
    </xf>
    <xf numFmtId="168" fontId="7" fillId="0" borderId="2" xfId="0" applyNumberFormat="1" applyFont="1" applyBorder="1" applyAlignment="1">
      <alignment horizontal="center" vertical="center"/>
    </xf>
    <xf numFmtId="0" fontId="7" fillId="0" borderId="2" xfId="5" applyFont="1" applyFill="1" applyBorder="1" applyAlignment="1">
      <alignment horizontal="left" vertical="center"/>
    </xf>
    <xf numFmtId="168" fontId="7" fillId="0" borderId="2" xfId="0" applyNumberFormat="1" applyFont="1" applyFill="1" applyBorder="1" applyAlignment="1">
      <alignment horizontal="center" vertical="center"/>
    </xf>
    <xf numFmtId="0" fontId="7" fillId="0" borderId="2" xfId="5" applyFont="1" applyFill="1" applyBorder="1" applyAlignment="1">
      <alignment vertical="center" wrapText="1"/>
    </xf>
    <xf numFmtId="0" fontId="16" fillId="0" borderId="2" xfId="0" applyFont="1" applyFill="1" applyBorder="1" applyAlignment="1">
      <alignment horizontal="left" vertical="center" wrapText="1"/>
    </xf>
    <xf numFmtId="0" fontId="7" fillId="7" borderId="8" xfId="1" applyFont="1" applyFill="1" applyBorder="1" applyAlignment="1">
      <alignment horizontal="center" vertical="center" wrapText="1"/>
    </xf>
    <xf numFmtId="0" fontId="7" fillId="0" borderId="10" xfId="1" applyFont="1" applyFill="1" applyBorder="1" applyAlignment="1">
      <alignment horizontal="left" vertical="center"/>
    </xf>
    <xf numFmtId="0" fontId="7" fillId="0" borderId="11" xfId="1"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2" xfId="5" applyFont="1" applyBorder="1" applyAlignment="1">
      <alignment horizontal="left" vertical="center"/>
    </xf>
    <xf numFmtId="0" fontId="7" fillId="0" borderId="2" xfId="5" applyFont="1" applyBorder="1" applyAlignment="1">
      <alignment horizontal="left" vertical="center" wrapText="1"/>
    </xf>
    <xf numFmtId="0" fontId="21" fillId="0" borderId="0" xfId="1" applyFont="1" applyFill="1" applyBorder="1" applyAlignment="1">
      <alignment horizontal="left" vertical="center"/>
    </xf>
    <xf numFmtId="0" fontId="7" fillId="0" borderId="0" xfId="1" applyFont="1" applyFill="1" applyBorder="1" applyAlignment="1">
      <alignment horizontal="left" vertical="center"/>
    </xf>
    <xf numFmtId="0" fontId="4" fillId="0" borderId="0" xfId="1" applyFont="1" applyFill="1" applyBorder="1" applyAlignment="1">
      <alignment horizontal="left" vertical="center"/>
    </xf>
    <xf numFmtId="0" fontId="7" fillId="0" borderId="0" xfId="1" applyFont="1" applyFill="1" applyBorder="1" applyAlignment="1">
      <alignment horizontal="left" vertical="center" wrapText="1"/>
    </xf>
    <xf numFmtId="0" fontId="7" fillId="0" borderId="0" xfId="0" applyFont="1" applyBorder="1" applyAlignment="1">
      <alignment horizontal="center"/>
    </xf>
    <xf numFmtId="0" fontId="7" fillId="0" borderId="2" xfId="2" applyFont="1" applyFill="1" applyBorder="1" applyAlignment="1">
      <alignment horizontal="left" vertical="center" wrapText="1"/>
    </xf>
    <xf numFmtId="0" fontId="6" fillId="3" borderId="26" xfId="0" applyFont="1" applyFill="1" applyBorder="1" applyAlignment="1">
      <alignment horizontal="left" vertical="center" wrapText="1"/>
    </xf>
    <xf numFmtId="0" fontId="7" fillId="3" borderId="26" xfId="0" applyFont="1" applyFill="1" applyBorder="1" applyAlignment="1">
      <alignment horizontal="left" vertical="center"/>
    </xf>
    <xf numFmtId="0" fontId="6" fillId="0" borderId="0" xfId="0" applyFont="1" applyFill="1" applyBorder="1" applyProtection="1">
      <protection locked="0"/>
    </xf>
    <xf numFmtId="0" fontId="8" fillId="0" borderId="0" xfId="0" applyFont="1" applyFill="1" applyBorder="1"/>
    <xf numFmtId="0" fontId="7" fillId="3" borderId="28" xfId="0" applyNumberFormat="1" applyFont="1" applyFill="1" applyBorder="1" applyAlignment="1">
      <alignment horizontal="center" vertical="center" wrapText="1"/>
    </xf>
    <xf numFmtId="0" fontId="7" fillId="3" borderId="30" xfId="0" applyNumberFormat="1" applyFont="1" applyFill="1" applyBorder="1" applyAlignment="1">
      <alignment horizontal="center" vertical="center" wrapText="1"/>
    </xf>
    <xf numFmtId="0" fontId="7" fillId="0" borderId="0" xfId="0" applyNumberFormat="1" applyFont="1" applyFill="1" applyBorder="1" applyAlignment="1">
      <alignment horizontal="center" vertical="center" wrapText="1"/>
    </xf>
    <xf numFmtId="0" fontId="20" fillId="5" borderId="34" xfId="2" applyFont="1" applyFill="1" applyBorder="1" applyAlignment="1">
      <alignment horizontal="center"/>
    </xf>
    <xf numFmtId="0" fontId="20" fillId="5" borderId="28" xfId="2" applyFont="1" applyFill="1" applyBorder="1" applyAlignment="1">
      <alignment horizontal="center"/>
    </xf>
    <xf numFmtId="0" fontId="13" fillId="5" borderId="34" xfId="2" applyFont="1" applyFill="1" applyBorder="1" applyAlignment="1">
      <alignment horizontal="center" vertical="center"/>
    </xf>
    <xf numFmtId="0" fontId="13" fillId="5" borderId="28" xfId="2" applyFont="1" applyFill="1" applyBorder="1" applyAlignment="1">
      <alignment horizontal="center"/>
    </xf>
    <xf numFmtId="0" fontId="13" fillId="5" borderId="34" xfId="2" applyFont="1" applyFill="1" applyBorder="1" applyAlignment="1">
      <alignment horizontal="center"/>
    </xf>
    <xf numFmtId="0" fontId="13" fillId="5" borderId="35" xfId="2" applyFont="1" applyFill="1" applyBorder="1" applyAlignment="1">
      <alignment horizontal="center"/>
    </xf>
    <xf numFmtId="0" fontId="13" fillId="5" borderId="30" xfId="2" applyFont="1" applyFill="1" applyBorder="1" applyAlignment="1">
      <alignment horizontal="center"/>
    </xf>
    <xf numFmtId="0" fontId="7" fillId="3" borderId="28" xfId="2" applyNumberFormat="1" applyFont="1" applyFill="1" applyBorder="1" applyAlignment="1">
      <alignment horizontal="center" vertical="center" wrapText="1"/>
    </xf>
    <xf numFmtId="0" fontId="22" fillId="0" borderId="0" xfId="0" applyFont="1"/>
    <xf numFmtId="0" fontId="8" fillId="3" borderId="38" xfId="0" applyFont="1" applyFill="1" applyBorder="1"/>
    <xf numFmtId="0" fontId="6" fillId="0" borderId="0" xfId="0" applyFont="1" applyFill="1"/>
    <xf numFmtId="0" fontId="7" fillId="0" borderId="29" xfId="2" applyFont="1" applyFill="1" applyBorder="1" applyAlignment="1">
      <alignment horizontal="left" vertical="center" wrapText="1"/>
    </xf>
    <xf numFmtId="0" fontId="6" fillId="0" borderId="0" xfId="0" applyFont="1" applyFill="1" applyBorder="1" applyAlignment="1">
      <alignment horizontal="center" vertical="center"/>
    </xf>
    <xf numFmtId="0" fontId="7" fillId="0" borderId="0" xfId="2" applyFont="1" applyFill="1" applyBorder="1" applyAlignment="1">
      <alignment horizontal="left" vertical="center" wrapText="1"/>
    </xf>
    <xf numFmtId="0" fontId="7" fillId="0" borderId="30" xfId="0" applyFont="1" applyBorder="1" applyAlignment="1">
      <alignment horizontal="center"/>
    </xf>
    <xf numFmtId="0" fontId="6" fillId="0" borderId="0" xfId="0" applyFont="1" applyBorder="1" applyAlignment="1">
      <alignment horizontal="left"/>
    </xf>
    <xf numFmtId="0" fontId="7" fillId="3" borderId="30" xfId="0" applyFont="1" applyFill="1" applyBorder="1" applyAlignment="1">
      <alignment horizontal="center" vertical="center" wrapText="1"/>
    </xf>
    <xf numFmtId="0" fontId="7" fillId="3" borderId="0" xfId="1" applyFont="1" applyFill="1" applyBorder="1" applyAlignment="1">
      <alignment horizontal="center" vertical="center" wrapText="1"/>
    </xf>
    <xf numFmtId="0" fontId="7" fillId="0" borderId="1" xfId="1" applyFont="1" applyFill="1" applyBorder="1" applyAlignment="1">
      <alignment horizontal="left" vertical="center" wrapText="1"/>
    </xf>
    <xf numFmtId="0" fontId="7" fillId="0" borderId="2" xfId="1" applyNumberFormat="1" applyFont="1" applyFill="1" applyBorder="1" applyAlignment="1">
      <alignment horizontal="center" vertical="center" wrapText="1"/>
    </xf>
    <xf numFmtId="0" fontId="7" fillId="4" borderId="2" xfId="1" applyFont="1" applyFill="1" applyBorder="1" applyAlignment="1">
      <alignment horizontal="center" vertical="center" wrapText="1"/>
    </xf>
    <xf numFmtId="0" fontId="6" fillId="5" borderId="39" xfId="0" applyFont="1" applyFill="1" applyBorder="1"/>
    <xf numFmtId="0" fontId="7" fillId="5" borderId="40" xfId="0" applyFont="1" applyFill="1" applyBorder="1"/>
    <xf numFmtId="0" fontId="6" fillId="5" borderId="2" xfId="0" applyFont="1" applyFill="1" applyBorder="1"/>
    <xf numFmtId="0" fontId="7" fillId="5" borderId="2" xfId="0" applyFont="1" applyFill="1" applyBorder="1"/>
    <xf numFmtId="0" fontId="24" fillId="0" borderId="0" xfId="1" applyFont="1" applyFill="1" applyBorder="1" applyAlignment="1">
      <alignment horizontal="left" vertical="center"/>
    </xf>
    <xf numFmtId="0" fontId="7" fillId="6" borderId="12" xfId="4" applyFont="1" applyFill="1" applyBorder="1"/>
    <xf numFmtId="0" fontId="7" fillId="0" borderId="7" xfId="5" applyFont="1" applyBorder="1"/>
    <xf numFmtId="0" fontId="25" fillId="3" borderId="0" xfId="0" applyFont="1" applyFill="1" applyBorder="1" applyAlignment="1">
      <alignment horizontal="left" vertical="center"/>
    </xf>
    <xf numFmtId="0" fontId="7" fillId="3" borderId="0" xfId="0" applyFont="1" applyFill="1" applyBorder="1" applyAlignment="1">
      <alignment horizontal="left" vertical="center"/>
    </xf>
    <xf numFmtId="0" fontId="7" fillId="7" borderId="7" xfId="1" applyFont="1" applyFill="1" applyBorder="1" applyAlignment="1">
      <alignment horizontal="left" vertical="center" wrapText="1"/>
    </xf>
    <xf numFmtId="0" fontId="7" fillId="0" borderId="35" xfId="0" applyFont="1" applyBorder="1" applyAlignment="1">
      <alignment horizontal="left" vertical="center" wrapText="1"/>
    </xf>
    <xf numFmtId="0" fontId="7" fillId="0" borderId="29" xfId="0" applyFont="1" applyBorder="1" applyAlignment="1">
      <alignment horizontal="left" vertical="center" wrapText="1"/>
    </xf>
    <xf numFmtId="0" fontId="20" fillId="5" borderId="1" xfId="0" applyFont="1" applyFill="1" applyBorder="1" applyAlignment="1">
      <alignment horizontal="center"/>
    </xf>
    <xf numFmtId="0" fontId="20" fillId="5" borderId="4" xfId="0" applyFont="1" applyFill="1" applyBorder="1" applyAlignment="1">
      <alignment horizontal="center"/>
    </xf>
    <xf numFmtId="0" fontId="20" fillId="5" borderId="5" xfId="0" applyFont="1" applyFill="1" applyBorder="1" applyAlignment="1">
      <alignment horizontal="center"/>
    </xf>
    <xf numFmtId="0" fontId="20" fillId="5" borderId="36" xfId="2" applyFont="1" applyFill="1" applyBorder="1" applyAlignment="1">
      <alignment horizontal="center" vertical="center"/>
    </xf>
    <xf numFmtId="0" fontId="20" fillId="5" borderId="37" xfId="2" applyFont="1" applyFill="1" applyBorder="1" applyAlignment="1">
      <alignment horizontal="center" vertical="center"/>
    </xf>
    <xf numFmtId="0" fontId="22" fillId="0" borderId="0" xfId="0" applyFont="1" applyAlignment="1">
      <alignment horizontal="left" vertical="top" wrapText="1"/>
    </xf>
    <xf numFmtId="0" fontId="7" fillId="0" borderId="34" xfId="0" applyFont="1" applyBorder="1" applyAlignment="1">
      <alignment horizontal="center"/>
    </xf>
    <xf numFmtId="0" fontId="7" fillId="0" borderId="2" xfId="0" applyFont="1" applyBorder="1" applyAlignment="1">
      <alignment horizontal="center"/>
    </xf>
    <xf numFmtId="0" fontId="7" fillId="0" borderId="28" xfId="0" applyFont="1" applyBorder="1" applyAlignment="1">
      <alignment horizontal="center"/>
    </xf>
    <xf numFmtId="0" fontId="6" fillId="2" borderId="31" xfId="0" applyFont="1" applyFill="1" applyBorder="1" applyAlignment="1">
      <alignment horizontal="center" vertical="center" wrapText="1"/>
    </xf>
    <xf numFmtId="0" fontId="6" fillId="2" borderId="32" xfId="0" applyFont="1" applyFill="1" applyBorder="1" applyAlignment="1">
      <alignment horizontal="center" vertical="center" wrapText="1"/>
    </xf>
    <xf numFmtId="0" fontId="6" fillId="2" borderId="33" xfId="0" applyFont="1" applyFill="1" applyBorder="1" applyAlignment="1">
      <alignment horizontal="center" vertical="center" wrapText="1"/>
    </xf>
    <xf numFmtId="0" fontId="6" fillId="0" borderId="34" xfId="0" applyFont="1" applyBorder="1" applyAlignment="1">
      <alignment horizontal="left" vertical="center"/>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25" xfId="0" applyFont="1" applyFill="1" applyBorder="1" applyAlignment="1" applyProtection="1">
      <alignment horizontal="center" wrapText="1"/>
      <protection locked="0"/>
    </xf>
    <xf numFmtId="0" fontId="6" fillId="0" borderId="27" xfId="0" applyFont="1" applyFill="1" applyBorder="1" applyAlignment="1" applyProtection="1">
      <alignment horizontal="center" wrapText="1"/>
      <protection locked="0"/>
    </xf>
    <xf numFmtId="0" fontId="22" fillId="0" borderId="25" xfId="0" applyFont="1" applyBorder="1" applyAlignment="1">
      <alignment horizontal="center" vertical="center"/>
    </xf>
    <xf numFmtId="0" fontId="22" fillId="0" borderId="27" xfId="0" applyFont="1" applyBorder="1" applyAlignment="1">
      <alignment horizontal="center" vertical="center"/>
    </xf>
    <xf numFmtId="0" fontId="6" fillId="0" borderId="25" xfId="0" applyFont="1" applyBorder="1" applyAlignment="1">
      <alignment horizontal="center" vertical="center"/>
    </xf>
    <xf numFmtId="0" fontId="6" fillId="0" borderId="27" xfId="0" applyFont="1" applyBorder="1" applyAlignment="1">
      <alignment horizontal="center" vertical="center"/>
    </xf>
    <xf numFmtId="0" fontId="6" fillId="2" borderId="31" xfId="0" applyFont="1" applyFill="1" applyBorder="1" applyAlignment="1">
      <alignment horizontal="center" vertical="center"/>
    </xf>
    <xf numFmtId="0" fontId="6" fillId="2" borderId="32" xfId="0" applyFont="1" applyFill="1" applyBorder="1" applyAlignment="1">
      <alignment horizontal="center" vertical="center"/>
    </xf>
    <xf numFmtId="0" fontId="6" fillId="2" borderId="33" xfId="0" applyFont="1" applyFill="1" applyBorder="1" applyAlignment="1">
      <alignment horizontal="center" vertical="center"/>
    </xf>
    <xf numFmtId="0" fontId="6" fillId="0" borderId="35" xfId="0" applyFont="1" applyBorder="1" applyAlignment="1">
      <alignment horizontal="left"/>
    </xf>
    <xf numFmtId="0" fontId="6" fillId="0" borderId="29" xfId="0" applyFont="1" applyBorder="1" applyAlignment="1">
      <alignment horizontal="left"/>
    </xf>
    <xf numFmtId="0" fontId="23" fillId="0" borderId="0" xfId="0" applyFont="1" applyAlignment="1">
      <alignment horizontal="left" vertical="top" wrapText="1"/>
    </xf>
    <xf numFmtId="0" fontId="7" fillId="0" borderId="1" xfId="1" applyNumberFormat="1" applyFont="1" applyFill="1" applyBorder="1" applyAlignment="1">
      <alignment horizontal="center" vertical="center" wrapText="1"/>
    </xf>
    <xf numFmtId="0" fontId="7" fillId="0" borderId="4" xfId="1" applyNumberFormat="1" applyFont="1" applyFill="1" applyBorder="1" applyAlignment="1">
      <alignment horizontal="center" vertical="center" wrapText="1"/>
    </xf>
    <xf numFmtId="0" fontId="7" fillId="0" borderId="5" xfId="1" applyNumberFormat="1" applyFont="1" applyFill="1" applyBorder="1" applyAlignment="1">
      <alignment horizontal="center" vertical="center" wrapText="1"/>
    </xf>
    <xf numFmtId="0" fontId="7" fillId="0" borderId="1" xfId="1" applyFont="1" applyFill="1" applyBorder="1" applyAlignment="1">
      <alignment horizontal="left" vertical="center" wrapText="1"/>
    </xf>
    <xf numFmtId="0" fontId="7" fillId="0" borderId="4" xfId="1" applyFont="1" applyFill="1" applyBorder="1" applyAlignment="1">
      <alignment horizontal="left" vertical="center" wrapText="1"/>
    </xf>
    <xf numFmtId="0" fontId="7" fillId="0" borderId="5" xfId="1" applyFont="1" applyFill="1" applyBorder="1" applyAlignment="1">
      <alignment horizontal="left" vertical="center" wrapText="1"/>
    </xf>
    <xf numFmtId="3" fontId="7" fillId="0" borderId="1" xfId="1" applyNumberFormat="1" applyFont="1" applyFill="1" applyBorder="1" applyAlignment="1">
      <alignment horizontal="center" vertical="center" wrapText="1"/>
    </xf>
    <xf numFmtId="3" fontId="7" fillId="0" borderId="4" xfId="1" applyNumberFormat="1" applyFont="1" applyFill="1" applyBorder="1" applyAlignment="1">
      <alignment horizontal="center" vertical="center" wrapText="1"/>
    </xf>
    <xf numFmtId="3" fontId="7" fillId="0" borderId="5" xfId="1" applyNumberFormat="1" applyFont="1" applyFill="1" applyBorder="1" applyAlignment="1">
      <alignment horizontal="center" vertical="center" wrapText="1"/>
    </xf>
    <xf numFmtId="0" fontId="7" fillId="4" borderId="7" xfId="1" applyFont="1" applyFill="1" applyBorder="1" applyAlignment="1">
      <alignment horizontal="center" vertical="center" wrapText="1"/>
    </xf>
    <xf numFmtId="0" fontId="7" fillId="4" borderId="8" xfId="1" applyFont="1" applyFill="1" applyBorder="1" applyAlignment="1">
      <alignment horizontal="center" vertical="center" wrapText="1"/>
    </xf>
    <xf numFmtId="0" fontId="7" fillId="4" borderId="10" xfId="1" applyFont="1" applyFill="1" applyBorder="1" applyAlignment="1">
      <alignment horizontal="center" vertical="center" wrapText="1"/>
    </xf>
    <xf numFmtId="0" fontId="7" fillId="4" borderId="11" xfId="1" applyFont="1" applyFill="1" applyBorder="1" applyAlignment="1">
      <alignment horizontal="center" vertical="center" wrapText="1"/>
    </xf>
    <xf numFmtId="0" fontId="7" fillId="4" borderId="2" xfId="0" applyFont="1" applyFill="1" applyBorder="1" applyAlignment="1">
      <alignment horizontal="center"/>
    </xf>
    <xf numFmtId="0" fontId="7" fillId="4" borderId="2" xfId="1" applyFont="1" applyFill="1" applyBorder="1" applyAlignment="1">
      <alignment horizontal="center" vertical="center"/>
    </xf>
    <xf numFmtId="0" fontId="7" fillId="4" borderId="2" xfId="1" applyFont="1" applyFill="1" applyBorder="1" applyAlignment="1">
      <alignment horizontal="center" vertical="center" wrapText="1"/>
    </xf>
    <xf numFmtId="0" fontId="7" fillId="4" borderId="1" xfId="1" applyFont="1" applyFill="1" applyBorder="1" applyAlignment="1">
      <alignment horizontal="center" vertical="center" wrapText="1"/>
    </xf>
    <xf numFmtId="0" fontId="7" fillId="4" borderId="4" xfId="1" applyFont="1" applyFill="1" applyBorder="1" applyAlignment="1">
      <alignment horizontal="center" vertical="center" wrapText="1"/>
    </xf>
    <xf numFmtId="0" fontId="7" fillId="4" borderId="5" xfId="1" applyFont="1" applyFill="1" applyBorder="1" applyAlignment="1">
      <alignment horizontal="center" vertical="center" wrapText="1"/>
    </xf>
    <xf numFmtId="0" fontId="7" fillId="0" borderId="2" xfId="0" applyFont="1" applyFill="1" applyBorder="1" applyAlignment="1">
      <alignment horizontal="center"/>
    </xf>
    <xf numFmtId="0" fontId="7" fillId="4" borderId="7" xfId="5" applyFont="1" applyFill="1" applyBorder="1" applyAlignment="1">
      <alignment horizontal="center"/>
    </xf>
    <xf numFmtId="0" fontId="7" fillId="4" borderId="15" xfId="5" applyFont="1" applyFill="1" applyBorder="1" applyAlignment="1">
      <alignment horizontal="center"/>
    </xf>
    <xf numFmtId="0" fontId="7" fillId="4" borderId="8" xfId="5" applyFont="1" applyFill="1" applyBorder="1" applyAlignment="1">
      <alignment horizontal="center"/>
    </xf>
    <xf numFmtId="0" fontId="7" fillId="4" borderId="1" xfId="5" applyFont="1" applyFill="1" applyBorder="1" applyAlignment="1">
      <alignment horizontal="center"/>
    </xf>
    <xf numFmtId="0" fontId="7" fillId="4" borderId="4" xfId="5" applyFont="1" applyFill="1" applyBorder="1" applyAlignment="1">
      <alignment horizontal="center"/>
    </xf>
    <xf numFmtId="0" fontId="7" fillId="4" borderId="5" xfId="5" applyFont="1" applyFill="1" applyBorder="1" applyAlignment="1"/>
  </cellXfs>
  <cellStyles count="7">
    <cellStyle name="Comma 2" xfId="6"/>
    <cellStyle name="Normal" xfId="0" builtinId="0"/>
    <cellStyle name="Normal 2" xfId="1"/>
    <cellStyle name="Normal 2 2" xfId="5"/>
    <cellStyle name="Normal 3" xfId="2"/>
    <cellStyle name="Normal 4" xfId="4"/>
    <cellStyle name="Normal_PHED Data" xfId="3"/>
  </cellStyles>
  <dxfs count="15">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6" tint="0.39994506668294322"/>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33BDA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Gaines.VERSAR\AppData\Local\Microsoft\Windows\Temporary%20Internet%20Files\Content.Outlook\MQRTXFZQ\fogger%20and%20pets\Fogger%20SOP%20spreadsheet%20(01-13-12)%20versa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mical info"/>
      <sheetName val="OASS Handler"/>
      <sheetName val="OASS Postapp"/>
      <sheetName val="CCTM Postapp"/>
      <sheetName val="ORMS Handler"/>
      <sheetName val="ORMS Postapp"/>
      <sheetName val="Barn Handler"/>
      <sheetName val="Barn Postapp"/>
    </sheetNames>
    <sheetDataSet>
      <sheetData sheetId="0">
        <row r="10">
          <cell r="B10">
            <v>5</v>
          </cell>
        </row>
      </sheetData>
      <sheetData sheetId="1"/>
      <sheetData sheetId="2"/>
      <sheetData sheetId="3"/>
      <sheetData sheetId="4"/>
      <sheetData sheetId="5">
        <row r="30">
          <cell r="C30" t="str">
            <v>Yes</v>
          </cell>
        </row>
        <row r="31">
          <cell r="C31" t="str">
            <v>No</v>
          </cell>
        </row>
      </sheetData>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tabSelected="1" zoomScale="90" zoomScaleNormal="90" workbookViewId="0">
      <selection activeCell="D15" sqref="D15"/>
    </sheetView>
  </sheetViews>
  <sheetFormatPr defaultRowHeight="15.75" x14ac:dyDescent="0.25"/>
  <cols>
    <col min="1" max="1" width="9.140625" style="1"/>
    <col min="2" max="2" width="14.28515625" style="1" customWidth="1"/>
    <col min="3" max="3" width="45.85546875" style="1" customWidth="1"/>
    <col min="4" max="4" width="40.7109375" style="1" customWidth="1"/>
    <col min="5" max="5" width="20.5703125" style="1" customWidth="1"/>
    <col min="6" max="6" width="9.140625" style="1"/>
    <col min="7" max="7" width="15.5703125" style="1" customWidth="1"/>
    <col min="8" max="8" width="46.7109375" style="1" customWidth="1"/>
    <col min="9" max="9" width="25.42578125" style="71" customWidth="1"/>
    <col min="10" max="12" width="9.140625" style="4"/>
    <col min="13" max="16" width="9.140625" style="1"/>
    <col min="17" max="17" width="26.140625" style="1" customWidth="1"/>
    <col min="18" max="16384" width="9.140625" style="1"/>
  </cols>
  <sheetData>
    <row r="1" spans="1:9" ht="18.75" x14ac:dyDescent="0.3">
      <c r="A1" s="171" t="s">
        <v>216</v>
      </c>
      <c r="B1" s="171"/>
      <c r="C1" s="171"/>
      <c r="D1" s="171"/>
      <c r="E1" s="171"/>
      <c r="F1" s="171"/>
      <c r="G1" s="71"/>
    </row>
    <row r="2" spans="1:9" ht="22.5" customHeight="1" x14ac:dyDescent="0.25">
      <c r="A2" s="201" t="s">
        <v>211</v>
      </c>
      <c r="B2" s="201"/>
      <c r="C2" s="201"/>
      <c r="D2" s="201"/>
      <c r="E2" s="201"/>
      <c r="F2" s="201"/>
      <c r="G2" s="201"/>
    </row>
    <row r="3" spans="1:9" ht="19.5" customHeight="1" x14ac:dyDescent="0.25">
      <c r="A3" s="201"/>
      <c r="B3" s="201"/>
      <c r="C3" s="201"/>
      <c r="D3" s="201"/>
      <c r="E3" s="201"/>
      <c r="F3" s="201"/>
      <c r="G3" s="201"/>
    </row>
    <row r="4" spans="1:9" ht="18.75" customHeight="1" x14ac:dyDescent="0.25">
      <c r="A4" s="201"/>
      <c r="B4" s="201"/>
      <c r="C4" s="201"/>
      <c r="D4" s="201"/>
      <c r="E4" s="201"/>
      <c r="F4" s="201"/>
      <c r="G4" s="201"/>
    </row>
    <row r="5" spans="1:9" ht="22.5" customHeight="1" x14ac:dyDescent="0.25">
      <c r="A5" s="201" t="s">
        <v>212</v>
      </c>
      <c r="B5" s="201"/>
      <c r="C5" s="201"/>
      <c r="D5" s="201"/>
      <c r="E5" s="201"/>
      <c r="F5" s="201"/>
      <c r="G5" s="201"/>
    </row>
    <row r="6" spans="1:9" ht="18" customHeight="1" x14ac:dyDescent="0.25">
      <c r="A6" s="201"/>
      <c r="B6" s="201"/>
      <c r="C6" s="201"/>
      <c r="D6" s="201"/>
      <c r="E6" s="201"/>
      <c r="F6" s="201"/>
      <c r="G6" s="201"/>
    </row>
    <row r="7" spans="1:9" ht="16.5" thickBot="1" x14ac:dyDescent="0.3"/>
    <row r="8" spans="1:9" ht="22.5" customHeight="1" thickBot="1" x14ac:dyDescent="0.3">
      <c r="B8" s="213" t="s">
        <v>227</v>
      </c>
      <c r="C8" s="214"/>
      <c r="D8" s="156" t="s">
        <v>23</v>
      </c>
      <c r="E8" s="129"/>
      <c r="F8" s="129"/>
    </row>
    <row r="9" spans="1:9" ht="16.5" thickBot="1" x14ac:dyDescent="0.3"/>
    <row r="10" spans="1:9" ht="16.5" customHeight="1" thickBot="1" x14ac:dyDescent="0.3">
      <c r="B10" s="215" t="s">
        <v>3</v>
      </c>
      <c r="C10" s="216"/>
      <c r="D10" s="157" t="s">
        <v>305</v>
      </c>
      <c r="I10" s="70"/>
    </row>
    <row r="11" spans="1:9" ht="16.5" thickBot="1" x14ac:dyDescent="0.3">
      <c r="C11" s="3"/>
    </row>
    <row r="12" spans="1:9" ht="36" customHeight="1" thickBot="1" x14ac:dyDescent="0.35">
      <c r="B12" s="211" t="s">
        <v>215</v>
      </c>
      <c r="C12" s="212"/>
      <c r="D12" s="172" t="s">
        <v>306</v>
      </c>
      <c r="E12" s="18"/>
    </row>
    <row r="13" spans="1:9" s="4" customFormat="1" ht="21" thickBot="1" x14ac:dyDescent="0.35">
      <c r="B13" s="71"/>
      <c r="C13" s="158"/>
      <c r="D13" s="159"/>
      <c r="E13" s="173"/>
      <c r="I13" s="71"/>
    </row>
    <row r="14" spans="1:9" x14ac:dyDescent="0.25">
      <c r="B14" s="217" t="s">
        <v>207</v>
      </c>
      <c r="C14" s="218"/>
      <c r="D14" s="219"/>
    </row>
    <row r="15" spans="1:9" x14ac:dyDescent="0.25">
      <c r="B15" s="209" t="s">
        <v>52</v>
      </c>
      <c r="C15" s="155" t="s">
        <v>197</v>
      </c>
      <c r="D15" s="160" t="s">
        <v>313</v>
      </c>
    </row>
    <row r="16" spans="1:9" x14ac:dyDescent="0.25">
      <c r="B16" s="209"/>
      <c r="C16" s="155" t="s">
        <v>201</v>
      </c>
      <c r="D16" s="160" t="s">
        <v>308</v>
      </c>
    </row>
    <row r="17" spans="2:4" x14ac:dyDescent="0.25">
      <c r="B17" s="209"/>
      <c r="C17" s="155" t="s">
        <v>198</v>
      </c>
      <c r="D17" s="170" t="s">
        <v>314</v>
      </c>
    </row>
    <row r="18" spans="2:4" x14ac:dyDescent="0.25">
      <c r="B18" s="209"/>
      <c r="C18" s="155" t="s">
        <v>202</v>
      </c>
      <c r="D18" s="160" t="s">
        <v>310</v>
      </c>
    </row>
    <row r="19" spans="2:4" x14ac:dyDescent="0.25">
      <c r="B19" s="209"/>
      <c r="C19" s="155" t="s">
        <v>199</v>
      </c>
      <c r="D19" s="160" t="s">
        <v>315</v>
      </c>
    </row>
    <row r="20" spans="2:4" x14ac:dyDescent="0.25">
      <c r="B20" s="202"/>
      <c r="C20" s="203"/>
      <c r="D20" s="204"/>
    </row>
    <row r="21" spans="2:4" x14ac:dyDescent="0.25">
      <c r="B21" s="209" t="s">
        <v>54</v>
      </c>
      <c r="C21" s="155" t="s">
        <v>197</v>
      </c>
      <c r="D21" s="160" t="s">
        <v>316</v>
      </c>
    </row>
    <row r="22" spans="2:4" x14ac:dyDescent="0.25">
      <c r="B22" s="209"/>
      <c r="C22" s="155" t="s">
        <v>201</v>
      </c>
      <c r="D22" s="160" t="s">
        <v>307</v>
      </c>
    </row>
    <row r="23" spans="2:4" x14ac:dyDescent="0.25">
      <c r="B23" s="209"/>
      <c r="C23" s="155" t="s">
        <v>198</v>
      </c>
      <c r="D23" s="160" t="s">
        <v>317</v>
      </c>
    </row>
    <row r="24" spans="2:4" ht="16.5" thickBot="1" x14ac:dyDescent="0.3">
      <c r="B24" s="210"/>
      <c r="C24" s="174" t="s">
        <v>199</v>
      </c>
      <c r="D24" s="161" t="s">
        <v>318</v>
      </c>
    </row>
    <row r="25" spans="2:4" s="71" customFormat="1" ht="16.5" thickBot="1" x14ac:dyDescent="0.3">
      <c r="B25" s="175"/>
      <c r="C25" s="176"/>
      <c r="D25" s="162"/>
    </row>
    <row r="26" spans="2:4" x14ac:dyDescent="0.25">
      <c r="B26" s="205" t="s">
        <v>200</v>
      </c>
      <c r="C26" s="206"/>
      <c r="D26" s="207"/>
    </row>
    <row r="27" spans="2:4" x14ac:dyDescent="0.25">
      <c r="B27" s="208" t="s">
        <v>208</v>
      </c>
      <c r="C27" s="2" t="s">
        <v>52</v>
      </c>
      <c r="D27" s="160" t="s">
        <v>312</v>
      </c>
    </row>
    <row r="28" spans="2:4" x14ac:dyDescent="0.25">
      <c r="B28" s="208"/>
      <c r="C28" s="2" t="s">
        <v>54</v>
      </c>
      <c r="D28" s="160" t="s">
        <v>312</v>
      </c>
    </row>
    <row r="29" spans="2:4" ht="16.5" thickBot="1" x14ac:dyDescent="0.3">
      <c r="B29" s="220" t="s">
        <v>209</v>
      </c>
      <c r="C29" s="221"/>
      <c r="D29" s="177" t="s">
        <v>311</v>
      </c>
    </row>
    <row r="30" spans="2:4" ht="16.5" thickBot="1" x14ac:dyDescent="0.3">
      <c r="B30" s="178"/>
      <c r="C30" s="178"/>
      <c r="D30" s="154"/>
    </row>
    <row r="31" spans="2:4" x14ac:dyDescent="0.25">
      <c r="B31" s="205" t="s">
        <v>213</v>
      </c>
      <c r="C31" s="206"/>
      <c r="D31" s="207"/>
    </row>
    <row r="32" spans="2:4" ht="36.75" customHeight="1" thickBot="1" x14ac:dyDescent="0.3">
      <c r="B32" s="194" t="s">
        <v>214</v>
      </c>
      <c r="C32" s="195"/>
      <c r="D32" s="179"/>
    </row>
    <row r="34" spans="3:5" x14ac:dyDescent="0.25">
      <c r="C34" s="196" t="s">
        <v>25</v>
      </c>
      <c r="D34" s="197"/>
      <c r="E34" s="198"/>
    </row>
    <row r="35" spans="3:5" x14ac:dyDescent="0.25">
      <c r="C35" s="126" t="s">
        <v>37</v>
      </c>
      <c r="D35" s="126" t="s">
        <v>22</v>
      </c>
      <c r="E35" s="126" t="s">
        <v>26</v>
      </c>
    </row>
    <row r="36" spans="3:5" x14ac:dyDescent="0.25">
      <c r="C36" s="127" t="s">
        <v>27</v>
      </c>
      <c r="D36" s="127" t="s">
        <v>28</v>
      </c>
      <c r="E36" s="127" t="s">
        <v>312</v>
      </c>
    </row>
    <row r="37" spans="3:5" x14ac:dyDescent="0.25">
      <c r="C37" s="127" t="s">
        <v>29</v>
      </c>
      <c r="D37" s="127" t="s">
        <v>30</v>
      </c>
      <c r="E37" s="127" t="s">
        <v>312</v>
      </c>
    </row>
    <row r="38" spans="3:5" x14ac:dyDescent="0.25">
      <c r="C38" s="127" t="s">
        <v>31</v>
      </c>
      <c r="D38" s="127" t="s">
        <v>32</v>
      </c>
      <c r="E38" s="127" t="s">
        <v>312</v>
      </c>
    </row>
    <row r="39" spans="3:5" ht="16.5" thickBot="1" x14ac:dyDescent="0.3"/>
    <row r="40" spans="3:5" x14ac:dyDescent="0.25">
      <c r="C40" s="199" t="s">
        <v>203</v>
      </c>
      <c r="D40" s="200"/>
    </row>
    <row r="41" spans="3:5" x14ac:dyDescent="0.25">
      <c r="C41" s="163" t="s">
        <v>204</v>
      </c>
      <c r="D41" s="164" t="s">
        <v>205</v>
      </c>
    </row>
    <row r="42" spans="3:5" x14ac:dyDescent="0.25">
      <c r="C42" s="165" t="s">
        <v>308</v>
      </c>
      <c r="D42" s="166" t="s">
        <v>310</v>
      </c>
    </row>
    <row r="43" spans="3:5" x14ac:dyDescent="0.25">
      <c r="C43" s="165" t="s">
        <v>307</v>
      </c>
      <c r="D43" s="166" t="s">
        <v>309</v>
      </c>
    </row>
    <row r="44" spans="3:5" x14ac:dyDescent="0.25">
      <c r="C44" s="165"/>
      <c r="D44" s="166"/>
    </row>
    <row r="45" spans="3:5" x14ac:dyDescent="0.25">
      <c r="C45" s="167"/>
      <c r="D45" s="166"/>
    </row>
    <row r="46" spans="3:5" ht="16.5" thickBot="1" x14ac:dyDescent="0.3">
      <c r="C46" s="168"/>
      <c r="D46" s="169"/>
    </row>
    <row r="47" spans="3:5" ht="16.5" thickBot="1" x14ac:dyDescent="0.3"/>
    <row r="48" spans="3:5" x14ac:dyDescent="0.25">
      <c r="C48" s="184" t="s">
        <v>217</v>
      </c>
    </row>
    <row r="49" spans="3:3" x14ac:dyDescent="0.25">
      <c r="C49" s="185" t="s">
        <v>306</v>
      </c>
    </row>
    <row r="50" spans="3:3" x14ac:dyDescent="0.25">
      <c r="C50" s="185" t="s">
        <v>306</v>
      </c>
    </row>
    <row r="51" spans="3:3" x14ac:dyDescent="0.25">
      <c r="C51" s="185" t="s">
        <v>306</v>
      </c>
    </row>
    <row r="53" spans="3:3" x14ac:dyDescent="0.25">
      <c r="C53" s="186" t="s">
        <v>218</v>
      </c>
    </row>
    <row r="54" spans="3:3" x14ac:dyDescent="0.25">
      <c r="C54" s="187" t="s">
        <v>24</v>
      </c>
    </row>
    <row r="55" spans="3:3" x14ac:dyDescent="0.25">
      <c r="C55" s="187" t="s">
        <v>162</v>
      </c>
    </row>
    <row r="56" spans="3:3" x14ac:dyDescent="0.25">
      <c r="C56" s="187" t="s">
        <v>33</v>
      </c>
    </row>
  </sheetData>
  <dataConsolidate/>
  <mergeCells count="16">
    <mergeCell ref="B32:C32"/>
    <mergeCell ref="C34:E34"/>
    <mergeCell ref="C40:D40"/>
    <mergeCell ref="A2:G4"/>
    <mergeCell ref="A5:G6"/>
    <mergeCell ref="B20:D20"/>
    <mergeCell ref="B26:D26"/>
    <mergeCell ref="B27:B28"/>
    <mergeCell ref="B15:B19"/>
    <mergeCell ref="B21:B24"/>
    <mergeCell ref="B12:C12"/>
    <mergeCell ref="B8:C8"/>
    <mergeCell ref="B10:C10"/>
    <mergeCell ref="B14:D14"/>
    <mergeCell ref="B29:C29"/>
    <mergeCell ref="B31:D31"/>
  </mergeCells>
  <dataValidations count="6">
    <dataValidation type="list" allowBlank="1" showInputMessage="1" showErrorMessage="1" sqref="D32">
      <formula1>$C$54:$C$56</formula1>
    </dataValidation>
    <dataValidation type="list" allowBlank="1" showInputMessage="1" showErrorMessage="1" sqref="D12">
      <formula1>$C$49:$C$51</formula1>
    </dataValidation>
    <dataValidation allowBlank="1" showInputMessage="1" showErrorMessage="1" promptTitle="Absorption" prompt="If POD source is route-specific, enter &quot;1&quot;" sqref="D17"/>
    <dataValidation type="list" allowBlank="1" showInputMessage="1" showErrorMessage="1" sqref="D18">
      <formula1>$D$42:$D$46</formula1>
    </dataValidation>
    <dataValidation type="list" allowBlank="1" showInputMessage="1" showErrorMessage="1" sqref="D16 D22">
      <formula1>$C$42:$C$43</formula1>
    </dataValidation>
    <dataValidation type="list" allowBlank="1" showInputMessage="1" showErrorMessage="1" sqref="D27:D28">
      <formula1>$E$36:$E$38</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sheetViews>
  <sheetFormatPr defaultRowHeight="15.75" x14ac:dyDescent="0.25"/>
  <cols>
    <col min="1" max="1" width="12" style="1" customWidth="1"/>
    <col min="2" max="2" width="11.7109375" style="1" customWidth="1"/>
    <col min="3" max="3" width="17.28515625" style="1" customWidth="1"/>
    <col min="4" max="4" width="17.5703125" style="1" customWidth="1"/>
    <col min="5" max="5" width="17.42578125" style="1" customWidth="1"/>
    <col min="6" max="6" width="18.5703125" style="58" customWidth="1"/>
    <col min="7" max="7" width="20.42578125" style="1" customWidth="1"/>
    <col min="8" max="8" width="10.5703125" style="1" customWidth="1"/>
    <col min="9" max="16384" width="9.140625" style="1"/>
  </cols>
  <sheetData>
    <row r="1" spans="1:9" x14ac:dyDescent="0.25">
      <c r="A1" s="18" t="s">
        <v>156</v>
      </c>
    </row>
    <row r="2" spans="1:9" x14ac:dyDescent="0.25">
      <c r="A2" s="130" t="s">
        <v>23</v>
      </c>
      <c r="B2" s="130"/>
      <c r="C2" s="130"/>
    </row>
    <row r="3" spans="1:9" s="4" customFormat="1" x14ac:dyDescent="0.25">
      <c r="A3" s="131"/>
      <c r="B3" s="131"/>
      <c r="C3" s="131"/>
      <c r="F3" s="133"/>
    </row>
    <row r="4" spans="1:9" ht="20.25" customHeight="1" x14ac:dyDescent="0.25">
      <c r="A4" s="222" t="s">
        <v>210</v>
      </c>
      <c r="B4" s="222"/>
      <c r="C4" s="222"/>
      <c r="D4" s="222"/>
      <c r="E4" s="222"/>
      <c r="F4" s="222"/>
      <c r="G4" s="222"/>
      <c r="H4" s="222"/>
    </row>
    <row r="5" spans="1:9" ht="20.25" customHeight="1" x14ac:dyDescent="0.25">
      <c r="A5" s="222"/>
      <c r="B5" s="222"/>
      <c r="C5" s="222"/>
      <c r="D5" s="222"/>
      <c r="E5" s="222"/>
      <c r="F5" s="222"/>
      <c r="G5" s="222"/>
      <c r="H5" s="222"/>
    </row>
    <row r="6" spans="1:9" ht="16.5" thickBot="1" x14ac:dyDescent="0.3"/>
    <row r="7" spans="1:9" x14ac:dyDescent="0.25">
      <c r="A7" s="51" t="s">
        <v>141</v>
      </c>
      <c r="B7" s="45"/>
      <c r="C7" s="45"/>
      <c r="D7" s="45"/>
      <c r="E7" s="45"/>
      <c r="F7" s="59"/>
      <c r="G7" s="46"/>
    </row>
    <row r="8" spans="1:9" x14ac:dyDescent="0.25">
      <c r="A8" s="60"/>
      <c r="B8" s="52"/>
      <c r="C8" s="52"/>
      <c r="D8" s="52"/>
      <c r="E8" s="53" t="s">
        <v>105</v>
      </c>
      <c r="F8" s="61" t="s">
        <v>6</v>
      </c>
      <c r="G8" s="62"/>
      <c r="I8" s="44" t="s">
        <v>116</v>
      </c>
    </row>
    <row r="9" spans="1:9" x14ac:dyDescent="0.25">
      <c r="A9" s="63" t="s">
        <v>115</v>
      </c>
      <c r="B9" s="52"/>
      <c r="C9" s="52"/>
      <c r="D9" s="52"/>
      <c r="E9" s="5"/>
      <c r="F9" s="50" t="s">
        <v>142</v>
      </c>
      <c r="G9" s="62"/>
      <c r="I9" s="1" t="s">
        <v>138</v>
      </c>
    </row>
    <row r="10" spans="1:9" x14ac:dyDescent="0.25">
      <c r="A10" s="64"/>
      <c r="B10" s="52"/>
      <c r="C10" s="52"/>
      <c r="D10" s="52"/>
      <c r="E10" s="53"/>
      <c r="F10" s="61"/>
      <c r="G10" s="62"/>
      <c r="I10" s="1" t="s">
        <v>139</v>
      </c>
    </row>
    <row r="11" spans="1:9" x14ac:dyDescent="0.25">
      <c r="A11" s="63" t="s">
        <v>116</v>
      </c>
      <c r="B11" s="54"/>
      <c r="C11" s="52"/>
      <c r="D11" s="52"/>
      <c r="E11" s="5"/>
      <c r="F11" s="65" t="s">
        <v>117</v>
      </c>
      <c r="G11" s="62"/>
      <c r="I11" s="1" t="s">
        <v>140</v>
      </c>
    </row>
    <row r="12" spans="1:9" x14ac:dyDescent="0.25">
      <c r="A12" s="63"/>
      <c r="B12" s="54"/>
      <c r="C12" s="52"/>
      <c r="D12" s="52"/>
      <c r="E12" s="55"/>
      <c r="F12" s="65"/>
      <c r="G12" s="62"/>
      <c r="I12" s="1" t="s">
        <v>137</v>
      </c>
    </row>
    <row r="13" spans="1:9" x14ac:dyDescent="0.25">
      <c r="A13" s="63" t="s">
        <v>118</v>
      </c>
      <c r="B13" s="54"/>
      <c r="C13" s="52"/>
      <c r="D13" s="52"/>
      <c r="E13" s="5"/>
      <c r="F13" s="65" t="s">
        <v>119</v>
      </c>
      <c r="G13" s="62"/>
    </row>
    <row r="14" spans="1:9" x14ac:dyDescent="0.25">
      <c r="A14" s="66"/>
      <c r="B14" s="54"/>
      <c r="C14" s="52"/>
      <c r="D14" s="52"/>
      <c r="E14" s="55"/>
      <c r="F14" s="65"/>
      <c r="G14" s="62"/>
    </row>
    <row r="15" spans="1:9" x14ac:dyDescent="0.25">
      <c r="A15" s="66"/>
      <c r="B15" s="54"/>
      <c r="C15" s="52"/>
      <c r="D15" s="52"/>
      <c r="E15" s="55"/>
      <c r="F15" s="65"/>
      <c r="G15" s="62"/>
    </row>
    <row r="16" spans="1:9" x14ac:dyDescent="0.25">
      <c r="A16" s="63"/>
      <c r="B16" s="56"/>
      <c r="C16" s="57"/>
      <c r="D16" s="68" t="s">
        <v>2</v>
      </c>
      <c r="E16" s="125">
        <f>E9*E11*E13*2.2*10^-3</f>
        <v>0</v>
      </c>
      <c r="F16" s="65" t="s">
        <v>120</v>
      </c>
      <c r="G16" s="62"/>
    </row>
    <row r="17" spans="1:8" ht="16.5" thickBot="1" x14ac:dyDescent="0.3">
      <c r="A17" s="47"/>
      <c r="B17" s="48"/>
      <c r="C17" s="48"/>
      <c r="D17" s="48"/>
      <c r="E17" s="48"/>
      <c r="F17" s="67"/>
      <c r="G17" s="49"/>
    </row>
    <row r="18" spans="1:8" ht="16.5" thickBot="1" x14ac:dyDescent="0.3"/>
    <row r="19" spans="1:8" x14ac:dyDescent="0.25">
      <c r="A19" s="51" t="s">
        <v>146</v>
      </c>
      <c r="B19" s="45"/>
      <c r="C19" s="45"/>
      <c r="D19" s="45"/>
      <c r="E19" s="45"/>
      <c r="F19" s="59"/>
      <c r="G19" s="46"/>
    </row>
    <row r="20" spans="1:8" x14ac:dyDescent="0.25">
      <c r="A20" s="60"/>
      <c r="B20" s="52"/>
      <c r="C20" s="52"/>
      <c r="D20" s="52"/>
      <c r="E20" s="53" t="s">
        <v>105</v>
      </c>
      <c r="F20" s="61" t="s">
        <v>6</v>
      </c>
      <c r="G20" s="62"/>
    </row>
    <row r="21" spans="1:8" x14ac:dyDescent="0.25">
      <c r="A21" s="63" t="s">
        <v>147</v>
      </c>
      <c r="B21" s="52"/>
      <c r="C21" s="52"/>
      <c r="D21" s="52"/>
      <c r="E21" s="5"/>
      <c r="F21" s="50" t="s">
        <v>51</v>
      </c>
      <c r="G21" s="62"/>
    </row>
    <row r="22" spans="1:8" x14ac:dyDescent="0.25">
      <c r="A22" s="64"/>
      <c r="B22" s="52"/>
      <c r="C22" s="52"/>
      <c r="D22" s="52"/>
      <c r="E22" s="53"/>
      <c r="F22" s="61"/>
      <c r="G22" s="62"/>
    </row>
    <row r="23" spans="1:8" x14ac:dyDescent="0.25">
      <c r="A23" s="63" t="s">
        <v>143</v>
      </c>
      <c r="B23" s="54"/>
      <c r="C23" s="52"/>
      <c r="D23" s="52"/>
      <c r="E23" s="5"/>
      <c r="F23" s="65" t="s">
        <v>144</v>
      </c>
      <c r="G23" s="62"/>
    </row>
    <row r="24" spans="1:8" x14ac:dyDescent="0.25">
      <c r="A24" s="66"/>
      <c r="B24" s="54"/>
      <c r="C24" s="52"/>
      <c r="D24" s="52"/>
      <c r="E24" s="55"/>
      <c r="F24" s="65"/>
      <c r="G24" s="62"/>
    </row>
    <row r="25" spans="1:8" x14ac:dyDescent="0.25">
      <c r="A25" s="66"/>
      <c r="B25" s="54"/>
      <c r="C25" s="52"/>
      <c r="D25" s="52"/>
      <c r="E25" s="55"/>
      <c r="F25" s="65"/>
      <c r="G25" s="62"/>
    </row>
    <row r="26" spans="1:8" x14ac:dyDescent="0.25">
      <c r="A26" s="63"/>
      <c r="B26" s="56"/>
      <c r="C26" s="57"/>
      <c r="D26" s="68" t="s">
        <v>2</v>
      </c>
      <c r="E26" s="69">
        <f>(E21/100)*(E23/454)</f>
        <v>0</v>
      </c>
      <c r="F26" s="65" t="s">
        <v>145</v>
      </c>
      <c r="G26" s="62"/>
      <c r="H26" s="4"/>
    </row>
    <row r="27" spans="1:8" ht="16.5" thickBot="1" x14ac:dyDescent="0.3">
      <c r="A27" s="47"/>
      <c r="B27" s="48"/>
      <c r="C27" s="48"/>
      <c r="D27" s="48"/>
      <c r="E27" s="48"/>
      <c r="F27" s="67"/>
      <c r="G27" s="49"/>
      <c r="H27" s="4"/>
    </row>
  </sheetData>
  <mergeCells count="1">
    <mergeCell ref="A4:H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I132"/>
  <sheetViews>
    <sheetView zoomScale="75" zoomScaleNormal="75" zoomScaleSheetLayoutView="75" workbookViewId="0">
      <pane ySplit="7" topLeftCell="A9" activePane="bottomLeft" state="frozen"/>
      <selection pane="bottomLeft" activeCell="F9" sqref="F9"/>
    </sheetView>
  </sheetViews>
  <sheetFormatPr defaultRowHeight="15.75" x14ac:dyDescent="0.2"/>
  <cols>
    <col min="1" max="1" width="17.7109375" style="8" customWidth="1"/>
    <col min="2" max="2" width="18.7109375" style="8" customWidth="1"/>
    <col min="3" max="3" width="33.7109375" style="8" customWidth="1"/>
    <col min="4" max="5" width="35.5703125" style="8" customWidth="1"/>
    <col min="6" max="6" width="77.42578125" style="8" bestFit="1" customWidth="1"/>
    <col min="7" max="7" width="13.5703125" style="8" customWidth="1"/>
    <col min="8" max="8" width="12.7109375" style="8" customWidth="1"/>
    <col min="9" max="9" width="9.42578125" style="8" customWidth="1"/>
    <col min="10" max="10" width="10.85546875" style="8" customWidth="1"/>
    <col min="11" max="11" width="11.28515625" style="8" customWidth="1"/>
    <col min="12" max="12" width="11.42578125" style="8" customWidth="1"/>
    <col min="13" max="13" width="13.7109375" style="8" customWidth="1"/>
    <col min="14" max="14" width="11.5703125" style="8" customWidth="1"/>
    <col min="15" max="15" width="16" style="8" customWidth="1"/>
    <col min="16" max="16" width="13.42578125" style="8" customWidth="1"/>
    <col min="17" max="17" width="14.5703125" style="8" customWidth="1"/>
    <col min="18" max="18" width="12.85546875" style="8" customWidth="1"/>
    <col min="19" max="19" width="14.5703125" style="8" customWidth="1"/>
    <col min="20" max="20" width="11.140625" style="10" customWidth="1"/>
    <col min="21" max="21" width="12.5703125" style="9" customWidth="1"/>
    <col min="22" max="22" width="10.85546875" style="10" customWidth="1"/>
    <col min="23" max="23" width="12.7109375" style="8" customWidth="1"/>
    <col min="24" max="24" width="12.140625" style="8" customWidth="1"/>
    <col min="25" max="25" width="16.42578125" style="8" customWidth="1"/>
    <col min="26" max="26" width="13" style="8" customWidth="1"/>
    <col min="27" max="27" width="13.42578125" style="8" customWidth="1"/>
    <col min="28" max="28" width="10" style="8" customWidth="1"/>
    <col min="29" max="30" width="12" style="8" customWidth="1"/>
    <col min="31" max="31" width="15.140625" style="8" customWidth="1"/>
    <col min="32" max="32" width="12" style="8" customWidth="1"/>
    <col min="33" max="33" width="15.28515625" style="8" customWidth="1"/>
    <col min="34" max="34" width="9.140625" style="8"/>
    <col min="35" max="35" width="13.42578125" style="8" bestFit="1" customWidth="1"/>
    <col min="36" max="16384" width="9.140625" style="8"/>
  </cols>
  <sheetData>
    <row r="1" spans="1:87" ht="23.25" x14ac:dyDescent="0.25">
      <c r="A1" s="7" t="s">
        <v>46</v>
      </c>
      <c r="B1" s="150"/>
      <c r="D1" s="150"/>
      <c r="E1" s="150"/>
      <c r="F1" s="132" t="s">
        <v>50</v>
      </c>
      <c r="G1" s="132"/>
      <c r="I1" s="128"/>
      <c r="J1" s="133"/>
      <c r="V1" s="8"/>
      <c r="W1" s="10"/>
      <c r="Z1" s="10"/>
      <c r="AA1" s="10"/>
      <c r="AB1" s="10"/>
      <c r="AC1" s="10"/>
      <c r="AD1" s="10"/>
      <c r="AE1" s="10"/>
      <c r="AF1" s="10"/>
      <c r="BI1" s="10"/>
      <c r="BY1" s="10"/>
      <c r="CD1" s="10"/>
      <c r="CI1" s="11"/>
    </row>
    <row r="2" spans="1:87" ht="23.25" x14ac:dyDescent="0.25">
      <c r="A2" s="188" t="s">
        <v>161</v>
      </c>
      <c r="B2" s="151"/>
      <c r="D2" s="151"/>
      <c r="E2" s="151"/>
      <c r="F2" s="80" t="s">
        <v>52</v>
      </c>
      <c r="G2" s="80" t="str">
        <f>'TOX and EXPO INPUTS'!$D$19</f>
        <v>KEY_Dermal_LOC</v>
      </c>
      <c r="I2" s="151"/>
    </row>
    <row r="3" spans="1:87" ht="20.25" x14ac:dyDescent="0.25">
      <c r="A3" s="191" t="s">
        <v>23</v>
      </c>
      <c r="B3" s="192"/>
      <c r="C3" s="180"/>
      <c r="E3" s="129"/>
      <c r="F3" s="80" t="s">
        <v>54</v>
      </c>
      <c r="G3" s="80" t="str">
        <f>'TOX and EXPO INPUTS'!$D$24</f>
        <v>KEY_Inhalation_LOC</v>
      </c>
    </row>
    <row r="4" spans="1:87" s="134" customFormat="1" ht="17.25" customHeight="1" x14ac:dyDescent="0.25">
      <c r="A4" s="152"/>
      <c r="B4" s="152"/>
      <c r="C4" s="152"/>
      <c r="D4" s="152"/>
      <c r="E4" s="152"/>
      <c r="F4" s="21"/>
      <c r="G4" s="21"/>
      <c r="T4" s="135"/>
      <c r="U4" s="136"/>
      <c r="V4" s="135"/>
      <c r="AD4" s="236" t="b">
        <f>IF('TOX and EXPO INPUTS'!$D$32="No","Not Applicable",IF('TOX and EXPO INPUTS'!$D$32="Combined (same LOCs)","Use This One",IF('TOX and EXPO INPUTS'!$D$32="ARI (different LOCs)","Don’t Use This One")))</f>
        <v>0</v>
      </c>
      <c r="AE4" s="236"/>
      <c r="AF4" s="236" t="b">
        <f>IF('TOX and EXPO INPUTS'!$D$32="No","Not Applicable",IF('TOX and EXPO INPUTS'!$D$32="Combined (same LOCs)","Don't Use This One",IF('TOX and EXPO INPUTS'!$D$32="ARI (different LOCs)","Use This One")))</f>
        <v>0</v>
      </c>
      <c r="AG4" s="236"/>
    </row>
    <row r="5" spans="1:87" ht="18.75" customHeight="1" x14ac:dyDescent="0.25">
      <c r="A5" s="151"/>
      <c r="B5" s="151"/>
      <c r="C5" s="151"/>
      <c r="D5" s="151"/>
      <c r="E5" s="151"/>
      <c r="F5" s="79"/>
      <c r="G5" s="79"/>
      <c r="J5" s="232" t="s">
        <v>129</v>
      </c>
      <c r="K5" s="233"/>
      <c r="L5" s="237" t="s">
        <v>100</v>
      </c>
      <c r="M5" s="237"/>
      <c r="N5" s="237"/>
      <c r="O5" s="237"/>
      <c r="P5" s="237"/>
      <c r="Q5" s="237"/>
      <c r="R5" s="237"/>
      <c r="S5" s="237"/>
      <c r="T5" s="237"/>
      <c r="U5" s="237"/>
      <c r="V5" s="237"/>
      <c r="W5" s="237"/>
      <c r="X5" s="238" t="s">
        <v>124</v>
      </c>
      <c r="Y5" s="238"/>
      <c r="Z5" s="238"/>
      <c r="AA5" s="238"/>
      <c r="AB5" s="238"/>
      <c r="AC5" s="238"/>
      <c r="AD5" s="238" t="s">
        <v>100</v>
      </c>
      <c r="AE5" s="238"/>
      <c r="AF5" s="238"/>
      <c r="AG5" s="238"/>
    </row>
    <row r="6" spans="1:87" ht="39.75" customHeight="1" x14ac:dyDescent="0.25">
      <c r="A6" s="151"/>
      <c r="B6" s="151"/>
      <c r="C6" s="151"/>
      <c r="D6" s="151"/>
      <c r="E6" s="151"/>
      <c r="F6" s="79"/>
      <c r="G6" s="79"/>
      <c r="J6" s="234"/>
      <c r="K6" s="235"/>
      <c r="L6" s="237" t="s">
        <v>126</v>
      </c>
      <c r="M6" s="237"/>
      <c r="N6" s="237"/>
      <c r="O6" s="237"/>
      <c r="P6" s="237" t="s">
        <v>127</v>
      </c>
      <c r="Q6" s="237"/>
      <c r="R6" s="237"/>
      <c r="S6" s="237"/>
      <c r="T6" s="237" t="s">
        <v>128</v>
      </c>
      <c r="U6" s="237"/>
      <c r="V6" s="237"/>
      <c r="W6" s="237"/>
      <c r="X6" s="238" t="s">
        <v>126</v>
      </c>
      <c r="Y6" s="238"/>
      <c r="Z6" s="238" t="s">
        <v>127</v>
      </c>
      <c r="AA6" s="238"/>
      <c r="AB6" s="238" t="s">
        <v>128</v>
      </c>
      <c r="AC6" s="238"/>
      <c r="AD6" s="239" t="s">
        <v>125</v>
      </c>
      <c r="AE6" s="240"/>
      <c r="AF6" s="240"/>
      <c r="AG6" s="241"/>
    </row>
    <row r="7" spans="1:87" ht="81.75" customHeight="1" x14ac:dyDescent="0.2">
      <c r="A7" s="183" t="s">
        <v>87</v>
      </c>
      <c r="B7" s="183" t="s">
        <v>163</v>
      </c>
      <c r="C7" s="183" t="s">
        <v>104</v>
      </c>
      <c r="D7" s="183" t="s">
        <v>89</v>
      </c>
      <c r="E7" s="183" t="s">
        <v>165</v>
      </c>
      <c r="F7" s="183" t="s">
        <v>2</v>
      </c>
      <c r="G7" s="183" t="s">
        <v>6</v>
      </c>
      <c r="H7" s="183" t="s">
        <v>36</v>
      </c>
      <c r="I7" s="183" t="s">
        <v>39</v>
      </c>
      <c r="J7" s="183" t="s">
        <v>40</v>
      </c>
      <c r="K7" s="28" t="s">
        <v>41</v>
      </c>
      <c r="L7" s="27" t="s">
        <v>44</v>
      </c>
      <c r="M7" s="183" t="s">
        <v>219</v>
      </c>
      <c r="N7" s="27" t="s">
        <v>45</v>
      </c>
      <c r="O7" s="27" t="s">
        <v>220</v>
      </c>
      <c r="P7" s="183" t="s">
        <v>85</v>
      </c>
      <c r="Q7" s="183" t="s">
        <v>221</v>
      </c>
      <c r="R7" s="183" t="s">
        <v>86</v>
      </c>
      <c r="S7" s="183" t="s">
        <v>222</v>
      </c>
      <c r="T7" s="29" t="s">
        <v>42</v>
      </c>
      <c r="U7" s="27" t="s">
        <v>223</v>
      </c>
      <c r="V7" s="29" t="s">
        <v>158</v>
      </c>
      <c r="W7" s="183" t="s">
        <v>224</v>
      </c>
      <c r="X7" s="27" t="s">
        <v>45</v>
      </c>
      <c r="Y7" s="27" t="s">
        <v>220</v>
      </c>
      <c r="Z7" s="183" t="s">
        <v>86</v>
      </c>
      <c r="AA7" s="183" t="s">
        <v>222</v>
      </c>
      <c r="AB7" s="29" t="s">
        <v>43</v>
      </c>
      <c r="AC7" s="183" t="s">
        <v>224</v>
      </c>
      <c r="AD7" s="183" t="s">
        <v>34</v>
      </c>
      <c r="AE7" s="183" t="s">
        <v>225</v>
      </c>
      <c r="AF7" s="92" t="s">
        <v>35</v>
      </c>
      <c r="AG7" s="92" t="s">
        <v>226</v>
      </c>
    </row>
    <row r="8" spans="1:87" ht="38.25" customHeight="1" x14ac:dyDescent="0.2">
      <c r="A8" s="118" t="s">
        <v>88</v>
      </c>
      <c r="B8" s="118" t="s">
        <v>164</v>
      </c>
      <c r="C8" s="19" t="s">
        <v>9</v>
      </c>
      <c r="D8" s="19" t="s">
        <v>96</v>
      </c>
      <c r="E8" s="19"/>
      <c r="F8" s="12" t="s">
        <v>234</v>
      </c>
      <c r="G8" s="13" t="s">
        <v>16</v>
      </c>
      <c r="H8" s="13">
        <v>0.5</v>
      </c>
      <c r="I8" s="13" t="s">
        <v>17</v>
      </c>
      <c r="J8" s="13">
        <v>250</v>
      </c>
      <c r="K8" s="13">
        <v>1.7</v>
      </c>
      <c r="L8" s="182" t="e">
        <f>J8*F8*H8</f>
        <v>#VALUE!</v>
      </c>
      <c r="M8" s="182" t="e">
        <f>VALUE(TEXT(L8,"0.0E+00"))</f>
        <v>#VALUE!</v>
      </c>
      <c r="N8" s="182" t="e">
        <f t="shared" ref="N8:N19" si="0">K8*F8*H8</f>
        <v>#VALUE!</v>
      </c>
      <c r="O8" s="182" t="e">
        <f>VALUE(TEXT(N8,"0.0E+00"))</f>
        <v>#VALUE!</v>
      </c>
      <c r="P8" s="14" t="e">
        <f>(L8*'TOX and EXPO INPUTS'!$D$17)/'TOX and EXPO INPUTS'!$D$27</f>
        <v>#VALUE!</v>
      </c>
      <c r="Q8" s="182" t="e">
        <f>VALUE(TEXT(P8,"0.0E+00"))</f>
        <v>#VALUE!</v>
      </c>
      <c r="R8" s="14" t="e">
        <f>N8*'TOX and EXPO INPUTS'!$D$23/'TOX and EXPO INPUTS'!$D$28</f>
        <v>#VALUE!</v>
      </c>
      <c r="S8" s="182" t="e">
        <f>VALUE(TEXT(R8,"0.0E+00"))</f>
        <v>#VALUE!</v>
      </c>
      <c r="T8" s="15" t="e">
        <f>'TOX and EXPO INPUTS'!$D$15/P8</f>
        <v>#VALUE!</v>
      </c>
      <c r="U8" s="182" t="e">
        <f>VALUE(TEXT(T8,"0.0E+00"))</f>
        <v>#VALUE!</v>
      </c>
      <c r="V8" s="15" t="e">
        <f>'TOX and EXPO INPUTS'!$D$21/R8</f>
        <v>#VALUE!</v>
      </c>
      <c r="W8" s="182" t="e">
        <f>VALUE(TEXT(V8,"0.0E+00"))</f>
        <v>#VALUE!</v>
      </c>
      <c r="X8" s="223" t="s">
        <v>102</v>
      </c>
      <c r="Y8" s="224"/>
      <c r="Z8" s="224"/>
      <c r="AA8" s="224"/>
      <c r="AB8" s="224"/>
      <c r="AC8" s="225"/>
      <c r="AD8" s="137" t="e">
        <f>(1/((1/T8)+(1/V8)))</f>
        <v>#VALUE!</v>
      </c>
      <c r="AE8" s="138" t="e">
        <f>VALUE(TEXT(AD8,"0.0E+00"))</f>
        <v>#VALUE!</v>
      </c>
      <c r="AF8" s="139" t="e">
        <f t="shared" ref="AF8:AF19" si="1">1/(($G$2/T8)+($G$3/V8))</f>
        <v>#VALUE!</v>
      </c>
      <c r="AG8" s="138" t="e">
        <f>VALUE(TEXT(AF8,"0.0E+00"))</f>
        <v>#VALUE!</v>
      </c>
    </row>
    <row r="9" spans="1:87" ht="38.25" customHeight="1" x14ac:dyDescent="0.2">
      <c r="A9" s="118" t="s">
        <v>106</v>
      </c>
      <c r="B9" s="118" t="s">
        <v>164</v>
      </c>
      <c r="C9" s="19" t="s">
        <v>9</v>
      </c>
      <c r="D9" s="19"/>
      <c r="E9" s="19"/>
      <c r="F9" s="12" t="s">
        <v>235</v>
      </c>
      <c r="G9" s="13" t="s">
        <v>113</v>
      </c>
      <c r="H9" s="38">
        <v>1200</v>
      </c>
      <c r="I9" s="13" t="s">
        <v>114</v>
      </c>
      <c r="J9" s="13">
        <v>250</v>
      </c>
      <c r="K9" s="13">
        <v>1.7</v>
      </c>
      <c r="L9" s="182" t="e">
        <f>J9*F9*H9</f>
        <v>#VALUE!</v>
      </c>
      <c r="M9" s="182" t="e">
        <f>VALUE(TEXT(L9,"0.0E+00"))</f>
        <v>#VALUE!</v>
      </c>
      <c r="N9" s="182" t="e">
        <f t="shared" si="0"/>
        <v>#VALUE!</v>
      </c>
      <c r="O9" s="182" t="e">
        <f>VALUE(TEXT(N9,"0.0E+00"))</f>
        <v>#VALUE!</v>
      </c>
      <c r="P9" s="14" t="e">
        <f>(L9*'TOX and EXPO INPUTS'!$D$17)/'TOX and EXPO INPUTS'!$D$27</f>
        <v>#VALUE!</v>
      </c>
      <c r="Q9" s="182" t="e">
        <f>VALUE(TEXT(P9,"0.0E+00"))</f>
        <v>#VALUE!</v>
      </c>
      <c r="R9" s="14" t="e">
        <f>N9*'TOX and EXPO INPUTS'!$D$23/'TOX and EXPO INPUTS'!$D$28</f>
        <v>#VALUE!</v>
      </c>
      <c r="S9" s="182" t="e">
        <f>VALUE(TEXT(R9,"0.0E+00"))</f>
        <v>#VALUE!</v>
      </c>
      <c r="T9" s="15" t="e">
        <f>'TOX and EXPO INPUTS'!$D$15/P9</f>
        <v>#VALUE!</v>
      </c>
      <c r="U9" s="182" t="e">
        <f>VALUE(TEXT(T9,"0.0E+00"))</f>
        <v>#VALUE!</v>
      </c>
      <c r="V9" s="15" t="e">
        <f>'TOX and EXPO INPUTS'!$D$21/R9</f>
        <v>#VALUE!</v>
      </c>
      <c r="W9" s="182" t="e">
        <f>VALUE(TEXT(V9,"0.0E+00"))</f>
        <v>#VALUE!</v>
      </c>
      <c r="X9" s="223" t="s">
        <v>102</v>
      </c>
      <c r="Y9" s="224"/>
      <c r="Z9" s="224"/>
      <c r="AA9" s="224"/>
      <c r="AB9" s="224"/>
      <c r="AC9" s="225"/>
      <c r="AD9" s="137" t="e">
        <f t="shared" ref="AD9:AD19" si="2">(1/((1/T9)+(1/V9)))</f>
        <v>#VALUE!</v>
      </c>
      <c r="AE9" s="138" t="e">
        <f t="shared" ref="AE9:AE43" si="3">VALUE(TEXT(AD9,"0.0E+00"))</f>
        <v>#VALUE!</v>
      </c>
      <c r="AF9" s="139" t="e">
        <f t="shared" si="1"/>
        <v>#VALUE!</v>
      </c>
      <c r="AG9" s="138" t="e">
        <f t="shared" ref="AG9:AG43" si="4">VALUE(TEXT(AF9,"0.0E+00"))</f>
        <v>#VALUE!</v>
      </c>
    </row>
    <row r="10" spans="1:87" ht="37.5" customHeight="1" x14ac:dyDescent="0.2">
      <c r="A10" s="118" t="s">
        <v>88</v>
      </c>
      <c r="B10" s="118" t="s">
        <v>164</v>
      </c>
      <c r="C10" s="19" t="s">
        <v>166</v>
      </c>
      <c r="D10" s="19" t="s">
        <v>97</v>
      </c>
      <c r="E10" s="19" t="s">
        <v>167</v>
      </c>
      <c r="F10" s="12" t="s">
        <v>236</v>
      </c>
      <c r="G10" s="13" t="s">
        <v>16</v>
      </c>
      <c r="H10" s="13">
        <v>0.25</v>
      </c>
      <c r="I10" s="13" t="s">
        <v>17</v>
      </c>
      <c r="J10" s="13">
        <v>250</v>
      </c>
      <c r="K10" s="13">
        <v>1.7</v>
      </c>
      <c r="L10" s="182" t="e">
        <f t="shared" ref="L10:L77" si="5">J10*F10*H10</f>
        <v>#VALUE!</v>
      </c>
      <c r="M10" s="182" t="e">
        <f t="shared" ref="M10:M77" si="6">VALUE(TEXT(L10,"0.0E+00"))</f>
        <v>#VALUE!</v>
      </c>
      <c r="N10" s="182" t="e">
        <f t="shared" si="0"/>
        <v>#VALUE!</v>
      </c>
      <c r="O10" s="182" t="e">
        <f t="shared" ref="O10:O77" si="7">VALUE(TEXT(N10,"0.0E+00"))</f>
        <v>#VALUE!</v>
      </c>
      <c r="P10" s="14" t="e">
        <f>(L10*'TOX and EXPO INPUTS'!$D$17)/'TOX and EXPO INPUTS'!$D$27</f>
        <v>#VALUE!</v>
      </c>
      <c r="Q10" s="182" t="e">
        <f t="shared" ref="Q10:Q77" si="8">VALUE(TEXT(P10,"0.0E+00"))</f>
        <v>#VALUE!</v>
      </c>
      <c r="R10" s="14" t="e">
        <f>N10*'TOX and EXPO INPUTS'!$D$23/'TOX and EXPO INPUTS'!$D$28</f>
        <v>#VALUE!</v>
      </c>
      <c r="S10" s="182" t="e">
        <f t="shared" ref="S10:S77" si="9">VALUE(TEXT(R10,"0.0E+00"))</f>
        <v>#VALUE!</v>
      </c>
      <c r="T10" s="15" t="e">
        <f>'TOX and EXPO INPUTS'!$D$15/P10</f>
        <v>#VALUE!</v>
      </c>
      <c r="U10" s="182" t="e">
        <f>VALUE(TEXT(T10,"0.0E+00"))</f>
        <v>#VALUE!</v>
      </c>
      <c r="V10" s="15" t="e">
        <f>'TOX and EXPO INPUTS'!$D$21/R10</f>
        <v>#VALUE!</v>
      </c>
      <c r="W10" s="182" t="e">
        <f t="shared" ref="W10:W77" si="10">VALUE(TEXT(V10,"0.0E+00"))</f>
        <v>#VALUE!</v>
      </c>
      <c r="X10" s="223" t="s">
        <v>102</v>
      </c>
      <c r="Y10" s="224"/>
      <c r="Z10" s="224"/>
      <c r="AA10" s="224"/>
      <c r="AB10" s="224"/>
      <c r="AC10" s="225"/>
      <c r="AD10" s="137" t="e">
        <f t="shared" si="2"/>
        <v>#VALUE!</v>
      </c>
      <c r="AE10" s="138" t="e">
        <f t="shared" si="3"/>
        <v>#VALUE!</v>
      </c>
      <c r="AF10" s="139" t="e">
        <f t="shared" si="1"/>
        <v>#VALUE!</v>
      </c>
      <c r="AG10" s="138" t="e">
        <f t="shared" si="4"/>
        <v>#VALUE!</v>
      </c>
    </row>
    <row r="11" spans="1:87" ht="37.5" customHeight="1" x14ac:dyDescent="0.2">
      <c r="A11" s="118" t="s">
        <v>106</v>
      </c>
      <c r="B11" s="118" t="s">
        <v>164</v>
      </c>
      <c r="C11" s="19" t="s">
        <v>166</v>
      </c>
      <c r="D11" s="19"/>
      <c r="E11" s="19" t="s">
        <v>167</v>
      </c>
      <c r="F11" s="12" t="s">
        <v>237</v>
      </c>
      <c r="G11" s="13" t="s">
        <v>113</v>
      </c>
      <c r="H11" s="38">
        <v>1200</v>
      </c>
      <c r="I11" s="13" t="s">
        <v>114</v>
      </c>
      <c r="J11" s="13">
        <v>250</v>
      </c>
      <c r="K11" s="13">
        <v>1.7</v>
      </c>
      <c r="L11" s="182" t="e">
        <f t="shared" si="5"/>
        <v>#VALUE!</v>
      </c>
      <c r="M11" s="182" t="e">
        <f t="shared" si="6"/>
        <v>#VALUE!</v>
      </c>
      <c r="N11" s="182" t="e">
        <f t="shared" si="0"/>
        <v>#VALUE!</v>
      </c>
      <c r="O11" s="182" t="e">
        <f t="shared" si="7"/>
        <v>#VALUE!</v>
      </c>
      <c r="P11" s="14" t="e">
        <f>(L11*'TOX and EXPO INPUTS'!$D$17)/'TOX and EXPO INPUTS'!$D$27</f>
        <v>#VALUE!</v>
      </c>
      <c r="Q11" s="182" t="e">
        <f t="shared" si="8"/>
        <v>#VALUE!</v>
      </c>
      <c r="R11" s="14" t="e">
        <f>N11*'TOX and EXPO INPUTS'!$D$23/'TOX and EXPO INPUTS'!$D$28</f>
        <v>#VALUE!</v>
      </c>
      <c r="S11" s="182" t="e">
        <f t="shared" si="9"/>
        <v>#VALUE!</v>
      </c>
      <c r="T11" s="15" t="e">
        <f>'TOX and EXPO INPUTS'!$D$15/P11</f>
        <v>#VALUE!</v>
      </c>
      <c r="U11" s="182" t="e">
        <f t="shared" ref="U11:U77" si="11">VALUE(TEXT(T11,"0.0E+00"))</f>
        <v>#VALUE!</v>
      </c>
      <c r="V11" s="15" t="e">
        <f>'TOX and EXPO INPUTS'!$D$21/R11</f>
        <v>#VALUE!</v>
      </c>
      <c r="W11" s="182" t="e">
        <f t="shared" si="10"/>
        <v>#VALUE!</v>
      </c>
      <c r="X11" s="223" t="s">
        <v>102</v>
      </c>
      <c r="Y11" s="224"/>
      <c r="Z11" s="224"/>
      <c r="AA11" s="224"/>
      <c r="AB11" s="224"/>
      <c r="AC11" s="225"/>
      <c r="AD11" s="137" t="e">
        <f t="shared" si="2"/>
        <v>#VALUE!</v>
      </c>
      <c r="AE11" s="138" t="e">
        <f t="shared" si="3"/>
        <v>#VALUE!</v>
      </c>
      <c r="AF11" s="139" t="e">
        <f t="shared" si="1"/>
        <v>#VALUE!</v>
      </c>
      <c r="AG11" s="138" t="e">
        <f t="shared" si="4"/>
        <v>#VALUE!</v>
      </c>
    </row>
    <row r="12" spans="1:87" ht="48" customHeight="1" x14ac:dyDescent="0.2">
      <c r="A12" s="118" t="s">
        <v>88</v>
      </c>
      <c r="B12" s="118" t="s">
        <v>164</v>
      </c>
      <c r="C12" s="19" t="s">
        <v>169</v>
      </c>
      <c r="D12" s="19" t="s">
        <v>96</v>
      </c>
      <c r="E12" s="19" t="s">
        <v>168</v>
      </c>
      <c r="F12" s="12" t="s">
        <v>238</v>
      </c>
      <c r="G12" s="13" t="s">
        <v>16</v>
      </c>
      <c r="H12" s="13">
        <v>0.5</v>
      </c>
      <c r="I12" s="13" t="s">
        <v>17</v>
      </c>
      <c r="J12" s="13">
        <v>4300</v>
      </c>
      <c r="K12" s="13">
        <v>18</v>
      </c>
      <c r="L12" s="182" t="e">
        <f>J12*F12*H12</f>
        <v>#VALUE!</v>
      </c>
      <c r="M12" s="182" t="e">
        <f>VALUE(TEXT(L12,"0.0E+00"))</f>
        <v>#VALUE!</v>
      </c>
      <c r="N12" s="182" t="e">
        <f t="shared" si="0"/>
        <v>#VALUE!</v>
      </c>
      <c r="O12" s="182" t="e">
        <f>VALUE(TEXT(N12,"0.0E+00"))</f>
        <v>#VALUE!</v>
      </c>
      <c r="P12" s="14" t="e">
        <f>(L12*'TOX and EXPO INPUTS'!$D$17)/'TOX and EXPO INPUTS'!$D$27</f>
        <v>#VALUE!</v>
      </c>
      <c r="Q12" s="182" t="e">
        <f>VALUE(TEXT(P12,"0.0E+00"))</f>
        <v>#VALUE!</v>
      </c>
      <c r="R12" s="14" t="e">
        <f>N12*'TOX and EXPO INPUTS'!$D$23/'TOX and EXPO INPUTS'!$D$28</f>
        <v>#VALUE!</v>
      </c>
      <c r="S12" s="182" t="e">
        <f>VALUE(TEXT(R12,"0.0E+00"))</f>
        <v>#VALUE!</v>
      </c>
      <c r="T12" s="15" t="e">
        <f>'TOX and EXPO INPUTS'!$D$15/P12</f>
        <v>#VALUE!</v>
      </c>
      <c r="U12" s="182" t="e">
        <f t="shared" si="11"/>
        <v>#VALUE!</v>
      </c>
      <c r="V12" s="15" t="e">
        <f>'TOX and EXPO INPUTS'!$D$21/R12</f>
        <v>#VALUE!</v>
      </c>
      <c r="W12" s="182" t="e">
        <f>VALUE(TEXT(V12,"0.0E+00"))</f>
        <v>#VALUE!</v>
      </c>
      <c r="X12" s="223" t="s">
        <v>102</v>
      </c>
      <c r="Y12" s="224"/>
      <c r="Z12" s="224"/>
      <c r="AA12" s="224"/>
      <c r="AB12" s="224"/>
      <c r="AC12" s="225"/>
      <c r="AD12" s="137" t="e">
        <f t="shared" si="2"/>
        <v>#VALUE!</v>
      </c>
      <c r="AE12" s="138" t="e">
        <f t="shared" si="3"/>
        <v>#VALUE!</v>
      </c>
      <c r="AF12" s="139" t="e">
        <f t="shared" si="1"/>
        <v>#VALUE!</v>
      </c>
      <c r="AG12" s="138" t="e">
        <f t="shared" si="4"/>
        <v>#VALUE!</v>
      </c>
    </row>
    <row r="13" spans="1:87" ht="45.75" customHeight="1" x14ac:dyDescent="0.2">
      <c r="A13" s="118" t="s">
        <v>106</v>
      </c>
      <c r="B13" s="118" t="s">
        <v>164</v>
      </c>
      <c r="C13" s="19" t="s">
        <v>169</v>
      </c>
      <c r="D13" s="19"/>
      <c r="E13" s="19" t="s">
        <v>168</v>
      </c>
      <c r="F13" s="12" t="s">
        <v>239</v>
      </c>
      <c r="G13" s="13" t="s">
        <v>113</v>
      </c>
      <c r="H13" s="38">
        <v>1200</v>
      </c>
      <c r="I13" s="13" t="s">
        <v>114</v>
      </c>
      <c r="J13" s="13">
        <v>4300</v>
      </c>
      <c r="K13" s="13">
        <v>18</v>
      </c>
      <c r="L13" s="182" t="e">
        <f>J13*F13*H13</f>
        <v>#VALUE!</v>
      </c>
      <c r="M13" s="182" t="e">
        <f>VALUE(TEXT(L13,"0.0E+00"))</f>
        <v>#VALUE!</v>
      </c>
      <c r="N13" s="182" t="e">
        <f t="shared" si="0"/>
        <v>#VALUE!</v>
      </c>
      <c r="O13" s="182" t="e">
        <f>VALUE(TEXT(N13,"0.0E+00"))</f>
        <v>#VALUE!</v>
      </c>
      <c r="P13" s="14" t="e">
        <f>(L13*'TOX and EXPO INPUTS'!$D$17)/'TOX and EXPO INPUTS'!$D$27</f>
        <v>#VALUE!</v>
      </c>
      <c r="Q13" s="182" t="e">
        <f>VALUE(TEXT(P13,"0.0E+00"))</f>
        <v>#VALUE!</v>
      </c>
      <c r="R13" s="14" t="e">
        <f>N13*'TOX and EXPO INPUTS'!$D$23/'TOX and EXPO INPUTS'!$D$28</f>
        <v>#VALUE!</v>
      </c>
      <c r="S13" s="182" t="e">
        <f>VALUE(TEXT(R13,"0.0E+00"))</f>
        <v>#VALUE!</v>
      </c>
      <c r="T13" s="15" t="e">
        <f>'TOX and EXPO INPUTS'!$D$15/P13</f>
        <v>#VALUE!</v>
      </c>
      <c r="U13" s="182" t="e">
        <f t="shared" si="11"/>
        <v>#VALUE!</v>
      </c>
      <c r="V13" s="15" t="e">
        <f>'TOX and EXPO INPUTS'!$D$21/R13</f>
        <v>#VALUE!</v>
      </c>
      <c r="W13" s="182" t="e">
        <f>VALUE(TEXT(V13,"0.0E+00"))</f>
        <v>#VALUE!</v>
      </c>
      <c r="X13" s="223" t="s">
        <v>102</v>
      </c>
      <c r="Y13" s="224"/>
      <c r="Z13" s="224"/>
      <c r="AA13" s="224"/>
      <c r="AB13" s="224"/>
      <c r="AC13" s="225"/>
      <c r="AD13" s="137" t="e">
        <f t="shared" si="2"/>
        <v>#VALUE!</v>
      </c>
      <c r="AE13" s="138" t="e">
        <f t="shared" si="3"/>
        <v>#VALUE!</v>
      </c>
      <c r="AF13" s="139" t="e">
        <f t="shared" si="1"/>
        <v>#VALUE!</v>
      </c>
      <c r="AG13" s="138" t="e">
        <f t="shared" si="4"/>
        <v>#VALUE!</v>
      </c>
    </row>
    <row r="14" spans="1:87" ht="46.5" customHeight="1" x14ac:dyDescent="0.2">
      <c r="A14" s="118" t="s">
        <v>88</v>
      </c>
      <c r="B14" s="118" t="s">
        <v>164</v>
      </c>
      <c r="C14" s="19" t="s">
        <v>170</v>
      </c>
      <c r="D14" s="19" t="s">
        <v>96</v>
      </c>
      <c r="E14" s="19" t="s">
        <v>168</v>
      </c>
      <c r="F14" s="12" t="s">
        <v>240</v>
      </c>
      <c r="G14" s="13" t="s">
        <v>16</v>
      </c>
      <c r="H14" s="13">
        <v>0.5</v>
      </c>
      <c r="I14" s="13" t="s">
        <v>17</v>
      </c>
      <c r="J14" s="13">
        <v>4300</v>
      </c>
      <c r="K14" s="13">
        <v>18</v>
      </c>
      <c r="L14" s="182" t="e">
        <f t="shared" si="5"/>
        <v>#VALUE!</v>
      </c>
      <c r="M14" s="182" t="e">
        <f t="shared" si="6"/>
        <v>#VALUE!</v>
      </c>
      <c r="N14" s="182" t="e">
        <f t="shared" si="0"/>
        <v>#VALUE!</v>
      </c>
      <c r="O14" s="182" t="e">
        <f t="shared" si="7"/>
        <v>#VALUE!</v>
      </c>
      <c r="P14" s="14" t="e">
        <f>(L14*'TOX and EXPO INPUTS'!$D$17)/'TOX and EXPO INPUTS'!$D$27</f>
        <v>#VALUE!</v>
      </c>
      <c r="Q14" s="182" t="e">
        <f t="shared" si="8"/>
        <v>#VALUE!</v>
      </c>
      <c r="R14" s="14" t="e">
        <f>N14*'TOX and EXPO INPUTS'!$D$23/'TOX and EXPO INPUTS'!$D$28</f>
        <v>#VALUE!</v>
      </c>
      <c r="S14" s="182" t="e">
        <f t="shared" si="9"/>
        <v>#VALUE!</v>
      </c>
      <c r="T14" s="15" t="e">
        <f>'TOX and EXPO INPUTS'!$D$15/P14</f>
        <v>#VALUE!</v>
      </c>
      <c r="U14" s="182" t="e">
        <f t="shared" si="11"/>
        <v>#VALUE!</v>
      </c>
      <c r="V14" s="15" t="e">
        <f>'TOX and EXPO INPUTS'!$D$21/R14</f>
        <v>#VALUE!</v>
      </c>
      <c r="W14" s="182" t="e">
        <f t="shared" si="10"/>
        <v>#VALUE!</v>
      </c>
      <c r="X14" s="223" t="s">
        <v>102</v>
      </c>
      <c r="Y14" s="224"/>
      <c r="Z14" s="224"/>
      <c r="AA14" s="224"/>
      <c r="AB14" s="224"/>
      <c r="AC14" s="225"/>
      <c r="AD14" s="137" t="e">
        <f t="shared" si="2"/>
        <v>#VALUE!</v>
      </c>
      <c r="AE14" s="138" t="e">
        <f t="shared" si="3"/>
        <v>#VALUE!</v>
      </c>
      <c r="AF14" s="139" t="e">
        <f t="shared" si="1"/>
        <v>#VALUE!</v>
      </c>
      <c r="AG14" s="138" t="e">
        <f t="shared" si="4"/>
        <v>#VALUE!</v>
      </c>
    </row>
    <row r="15" spans="1:87" ht="47.25" customHeight="1" x14ac:dyDescent="0.2">
      <c r="A15" s="118" t="s">
        <v>106</v>
      </c>
      <c r="B15" s="118" t="s">
        <v>164</v>
      </c>
      <c r="C15" s="19" t="s">
        <v>170</v>
      </c>
      <c r="D15" s="19"/>
      <c r="E15" s="19" t="s">
        <v>168</v>
      </c>
      <c r="F15" s="12" t="s">
        <v>241</v>
      </c>
      <c r="G15" s="13" t="s">
        <v>113</v>
      </c>
      <c r="H15" s="38">
        <v>1200</v>
      </c>
      <c r="I15" s="13" t="s">
        <v>114</v>
      </c>
      <c r="J15" s="13">
        <v>4300</v>
      </c>
      <c r="K15" s="13">
        <v>18</v>
      </c>
      <c r="L15" s="182" t="e">
        <f t="shared" si="5"/>
        <v>#VALUE!</v>
      </c>
      <c r="M15" s="182" t="e">
        <f t="shared" si="6"/>
        <v>#VALUE!</v>
      </c>
      <c r="N15" s="182" t="e">
        <f t="shared" si="0"/>
        <v>#VALUE!</v>
      </c>
      <c r="O15" s="182" t="e">
        <f t="shared" si="7"/>
        <v>#VALUE!</v>
      </c>
      <c r="P15" s="14" t="e">
        <f>(L15*'TOX and EXPO INPUTS'!$D$17)/'TOX and EXPO INPUTS'!$D$27</f>
        <v>#VALUE!</v>
      </c>
      <c r="Q15" s="182" t="e">
        <f t="shared" si="8"/>
        <v>#VALUE!</v>
      </c>
      <c r="R15" s="14" t="e">
        <f>N15*'TOX and EXPO INPUTS'!$D$23/'TOX and EXPO INPUTS'!$D$28</f>
        <v>#VALUE!</v>
      </c>
      <c r="S15" s="182" t="e">
        <f t="shared" si="9"/>
        <v>#VALUE!</v>
      </c>
      <c r="T15" s="15" t="e">
        <f>'TOX and EXPO INPUTS'!$D$15/P15</f>
        <v>#VALUE!</v>
      </c>
      <c r="U15" s="182" t="e">
        <f t="shared" si="11"/>
        <v>#VALUE!</v>
      </c>
      <c r="V15" s="15" t="e">
        <f>'TOX and EXPO INPUTS'!$D$21/R15</f>
        <v>#VALUE!</v>
      </c>
      <c r="W15" s="182" t="e">
        <f t="shared" si="10"/>
        <v>#VALUE!</v>
      </c>
      <c r="X15" s="223" t="s">
        <v>102</v>
      </c>
      <c r="Y15" s="224"/>
      <c r="Z15" s="224"/>
      <c r="AA15" s="224"/>
      <c r="AB15" s="224"/>
      <c r="AC15" s="225"/>
      <c r="AD15" s="137" t="e">
        <f t="shared" si="2"/>
        <v>#VALUE!</v>
      </c>
      <c r="AE15" s="138" t="e">
        <f t="shared" si="3"/>
        <v>#VALUE!</v>
      </c>
      <c r="AF15" s="139" t="e">
        <f t="shared" si="1"/>
        <v>#VALUE!</v>
      </c>
      <c r="AG15" s="138" t="e">
        <f t="shared" si="4"/>
        <v>#VALUE!</v>
      </c>
    </row>
    <row r="16" spans="1:87" ht="31.5" customHeight="1" x14ac:dyDescent="0.2">
      <c r="A16" s="118" t="s">
        <v>88</v>
      </c>
      <c r="B16" s="118" t="s">
        <v>164</v>
      </c>
      <c r="C16" s="19" t="s">
        <v>10</v>
      </c>
      <c r="D16" s="19" t="s">
        <v>1</v>
      </c>
      <c r="E16" s="19"/>
      <c r="F16" s="12" t="s">
        <v>242</v>
      </c>
      <c r="G16" s="13" t="s">
        <v>18</v>
      </c>
      <c r="H16" s="13">
        <v>1</v>
      </c>
      <c r="I16" s="13" t="s">
        <v>19</v>
      </c>
      <c r="J16" s="13">
        <v>4300</v>
      </c>
      <c r="K16" s="13">
        <v>18</v>
      </c>
      <c r="L16" s="182" t="e">
        <f t="shared" si="5"/>
        <v>#VALUE!</v>
      </c>
      <c r="M16" s="182" t="e">
        <f t="shared" si="6"/>
        <v>#VALUE!</v>
      </c>
      <c r="N16" s="182" t="e">
        <f t="shared" si="0"/>
        <v>#VALUE!</v>
      </c>
      <c r="O16" s="182" t="e">
        <f t="shared" si="7"/>
        <v>#VALUE!</v>
      </c>
      <c r="P16" s="14" t="e">
        <f>(L16*'TOX and EXPO INPUTS'!$D$17)/'TOX and EXPO INPUTS'!$D$27</f>
        <v>#VALUE!</v>
      </c>
      <c r="Q16" s="182" t="e">
        <f t="shared" si="8"/>
        <v>#VALUE!</v>
      </c>
      <c r="R16" s="14" t="e">
        <f>N16*'TOX and EXPO INPUTS'!$D$23/'TOX and EXPO INPUTS'!$D$28</f>
        <v>#VALUE!</v>
      </c>
      <c r="S16" s="182" t="e">
        <f t="shared" si="9"/>
        <v>#VALUE!</v>
      </c>
      <c r="T16" s="15" t="e">
        <f>'TOX and EXPO INPUTS'!$D$15/P16</f>
        <v>#VALUE!</v>
      </c>
      <c r="U16" s="182" t="e">
        <f t="shared" si="11"/>
        <v>#VALUE!</v>
      </c>
      <c r="V16" s="15" t="e">
        <f>'TOX and EXPO INPUTS'!$D$21/R16</f>
        <v>#VALUE!</v>
      </c>
      <c r="W16" s="182" t="e">
        <f t="shared" si="10"/>
        <v>#VALUE!</v>
      </c>
      <c r="X16" s="223" t="s">
        <v>102</v>
      </c>
      <c r="Y16" s="224"/>
      <c r="Z16" s="224"/>
      <c r="AA16" s="224"/>
      <c r="AB16" s="224"/>
      <c r="AC16" s="225"/>
      <c r="AD16" s="137" t="e">
        <f t="shared" si="2"/>
        <v>#VALUE!</v>
      </c>
      <c r="AE16" s="138" t="e">
        <f t="shared" si="3"/>
        <v>#VALUE!</v>
      </c>
      <c r="AF16" s="139" t="e">
        <f t="shared" si="1"/>
        <v>#VALUE!</v>
      </c>
      <c r="AG16" s="138" t="e">
        <f t="shared" si="4"/>
        <v>#VALUE!</v>
      </c>
    </row>
    <row r="17" spans="1:33" ht="44.25" customHeight="1" x14ac:dyDescent="0.2">
      <c r="A17" s="118" t="s">
        <v>88</v>
      </c>
      <c r="B17" s="118" t="s">
        <v>164</v>
      </c>
      <c r="C17" s="19" t="s">
        <v>10</v>
      </c>
      <c r="D17" s="19" t="s">
        <v>96</v>
      </c>
      <c r="E17" s="19"/>
      <c r="F17" s="12" t="s">
        <v>243</v>
      </c>
      <c r="G17" s="13" t="s">
        <v>18</v>
      </c>
      <c r="H17" s="13">
        <v>0.5</v>
      </c>
      <c r="I17" s="13" t="s">
        <v>19</v>
      </c>
      <c r="J17" s="13">
        <v>4300</v>
      </c>
      <c r="K17" s="13">
        <v>18</v>
      </c>
      <c r="L17" s="182" t="e">
        <f t="shared" si="5"/>
        <v>#VALUE!</v>
      </c>
      <c r="M17" s="182" t="e">
        <f t="shared" si="6"/>
        <v>#VALUE!</v>
      </c>
      <c r="N17" s="182" t="e">
        <f t="shared" si="0"/>
        <v>#VALUE!</v>
      </c>
      <c r="O17" s="182" t="e">
        <f t="shared" si="7"/>
        <v>#VALUE!</v>
      </c>
      <c r="P17" s="14" t="e">
        <f>(L17*'TOX and EXPO INPUTS'!$D$17)/'TOX and EXPO INPUTS'!$D$27</f>
        <v>#VALUE!</v>
      </c>
      <c r="Q17" s="182" t="e">
        <f t="shared" si="8"/>
        <v>#VALUE!</v>
      </c>
      <c r="R17" s="14" t="e">
        <f>N17*'TOX and EXPO INPUTS'!$D$23/'TOX and EXPO INPUTS'!$D$28</f>
        <v>#VALUE!</v>
      </c>
      <c r="S17" s="182" t="e">
        <f t="shared" si="9"/>
        <v>#VALUE!</v>
      </c>
      <c r="T17" s="15" t="e">
        <f>'TOX and EXPO INPUTS'!$D$15/P17</f>
        <v>#VALUE!</v>
      </c>
      <c r="U17" s="182" t="e">
        <f t="shared" si="11"/>
        <v>#VALUE!</v>
      </c>
      <c r="V17" s="15" t="e">
        <f>'TOX and EXPO INPUTS'!$D$21/R17</f>
        <v>#VALUE!</v>
      </c>
      <c r="W17" s="182" t="e">
        <f t="shared" si="10"/>
        <v>#VALUE!</v>
      </c>
      <c r="X17" s="223" t="s">
        <v>102</v>
      </c>
      <c r="Y17" s="224"/>
      <c r="Z17" s="224"/>
      <c r="AA17" s="224"/>
      <c r="AB17" s="224"/>
      <c r="AC17" s="225"/>
      <c r="AD17" s="137" t="e">
        <f t="shared" si="2"/>
        <v>#VALUE!</v>
      </c>
      <c r="AE17" s="138" t="e">
        <f t="shared" si="3"/>
        <v>#VALUE!</v>
      </c>
      <c r="AF17" s="139" t="e">
        <f t="shared" si="1"/>
        <v>#VALUE!</v>
      </c>
      <c r="AG17" s="138" t="e">
        <f t="shared" si="4"/>
        <v>#VALUE!</v>
      </c>
    </row>
    <row r="18" spans="1:33" ht="44.25" customHeight="1" x14ac:dyDescent="0.2">
      <c r="A18" s="118" t="s">
        <v>106</v>
      </c>
      <c r="B18" s="118" t="s">
        <v>164</v>
      </c>
      <c r="C18" s="19" t="s">
        <v>10</v>
      </c>
      <c r="D18" s="19"/>
      <c r="E18" s="19"/>
      <c r="F18" s="12" t="s">
        <v>321</v>
      </c>
      <c r="G18" s="13" t="s">
        <v>18</v>
      </c>
      <c r="H18" s="38">
        <v>2</v>
      </c>
      <c r="I18" s="13" t="s">
        <v>19</v>
      </c>
      <c r="J18" s="13">
        <v>4300</v>
      </c>
      <c r="K18" s="13">
        <v>18</v>
      </c>
      <c r="L18" s="182" t="e">
        <f t="shared" ref="L18" si="12">J18*F18*H18</f>
        <v>#VALUE!</v>
      </c>
      <c r="M18" s="182" t="e">
        <f t="shared" ref="M18" si="13">VALUE(TEXT(L18,"0.0E+00"))</f>
        <v>#VALUE!</v>
      </c>
      <c r="N18" s="182" t="e">
        <f t="shared" ref="N18" si="14">K18*F18*H18</f>
        <v>#VALUE!</v>
      </c>
      <c r="O18" s="182" t="e">
        <f t="shared" ref="O18" si="15">VALUE(TEXT(N18,"0.0E+00"))</f>
        <v>#VALUE!</v>
      </c>
      <c r="P18" s="14" t="e">
        <f>(L18*'TOX and EXPO INPUTS'!$D$17)/'TOX and EXPO INPUTS'!$D$27</f>
        <v>#VALUE!</v>
      </c>
      <c r="Q18" s="182" t="e">
        <f t="shared" ref="Q18" si="16">VALUE(TEXT(P18,"0.0E+00"))</f>
        <v>#VALUE!</v>
      </c>
      <c r="R18" s="14" t="e">
        <f>N18*'TOX and EXPO INPUTS'!$D$23/'TOX and EXPO INPUTS'!$D$28</f>
        <v>#VALUE!</v>
      </c>
      <c r="S18" s="182" t="e">
        <f t="shared" ref="S18" si="17">VALUE(TEXT(R18,"0.0E+00"))</f>
        <v>#VALUE!</v>
      </c>
      <c r="T18" s="15" t="e">
        <f>'TOX and EXPO INPUTS'!$D$15/P18</f>
        <v>#VALUE!</v>
      </c>
      <c r="U18" s="182" t="e">
        <f t="shared" ref="U18" si="18">VALUE(TEXT(T18,"0.0E+00"))</f>
        <v>#VALUE!</v>
      </c>
      <c r="V18" s="15" t="e">
        <f>'TOX and EXPO INPUTS'!$D$21/R18</f>
        <v>#VALUE!</v>
      </c>
      <c r="W18" s="182" t="e">
        <f t="shared" ref="W18" si="19">VALUE(TEXT(V18,"0.0E+00"))</f>
        <v>#VALUE!</v>
      </c>
      <c r="X18" s="223" t="s">
        <v>102</v>
      </c>
      <c r="Y18" s="224"/>
      <c r="Z18" s="224"/>
      <c r="AA18" s="224"/>
      <c r="AB18" s="224"/>
      <c r="AC18" s="225"/>
      <c r="AD18" s="137" t="e">
        <f t="shared" ref="AD18" si="20">(1/((1/T18)+(1/V18)))</f>
        <v>#VALUE!</v>
      </c>
      <c r="AE18" s="138" t="e">
        <f t="shared" ref="AE18" si="21">VALUE(TEXT(AD18,"0.0E+00"))</f>
        <v>#VALUE!</v>
      </c>
      <c r="AF18" s="139" t="e">
        <f t="shared" ref="AF18" si="22">1/(($G$2/T18)+($G$3/V18))</f>
        <v>#VALUE!</v>
      </c>
      <c r="AG18" s="138" t="e">
        <f t="shared" ref="AG18" si="23">VALUE(TEXT(AF18,"0.0E+00"))</f>
        <v>#VALUE!</v>
      </c>
    </row>
    <row r="19" spans="1:33" ht="44.25" customHeight="1" x14ac:dyDescent="0.2">
      <c r="A19" s="118" t="s">
        <v>106</v>
      </c>
      <c r="B19" s="118" t="s">
        <v>164</v>
      </c>
      <c r="C19" s="19" t="s">
        <v>10</v>
      </c>
      <c r="D19" s="19"/>
      <c r="E19" s="19"/>
      <c r="F19" s="12" t="s">
        <v>322</v>
      </c>
      <c r="G19" s="13" t="s">
        <v>113</v>
      </c>
      <c r="H19" s="38">
        <v>1200</v>
      </c>
      <c r="I19" s="13" t="s">
        <v>114</v>
      </c>
      <c r="J19" s="13">
        <v>4300</v>
      </c>
      <c r="K19" s="13">
        <v>18</v>
      </c>
      <c r="L19" s="182" t="e">
        <f t="shared" si="5"/>
        <v>#VALUE!</v>
      </c>
      <c r="M19" s="182" t="e">
        <f t="shared" si="6"/>
        <v>#VALUE!</v>
      </c>
      <c r="N19" s="182" t="e">
        <f t="shared" si="0"/>
        <v>#VALUE!</v>
      </c>
      <c r="O19" s="182" t="e">
        <f t="shared" si="7"/>
        <v>#VALUE!</v>
      </c>
      <c r="P19" s="14" t="e">
        <f>(L19*'TOX and EXPO INPUTS'!$D$17)/'TOX and EXPO INPUTS'!$D$27</f>
        <v>#VALUE!</v>
      </c>
      <c r="Q19" s="182" t="e">
        <f t="shared" si="8"/>
        <v>#VALUE!</v>
      </c>
      <c r="R19" s="14" t="e">
        <f>N19*'TOX and EXPO INPUTS'!$D$23/'TOX and EXPO INPUTS'!$D$28</f>
        <v>#VALUE!</v>
      </c>
      <c r="S19" s="182" t="e">
        <f t="shared" si="9"/>
        <v>#VALUE!</v>
      </c>
      <c r="T19" s="15" t="e">
        <f>'TOX and EXPO INPUTS'!$D$15/P19</f>
        <v>#VALUE!</v>
      </c>
      <c r="U19" s="182" t="e">
        <f t="shared" si="11"/>
        <v>#VALUE!</v>
      </c>
      <c r="V19" s="15" t="e">
        <f>'TOX and EXPO INPUTS'!$D$21/R19</f>
        <v>#VALUE!</v>
      </c>
      <c r="W19" s="182" t="e">
        <f t="shared" si="10"/>
        <v>#VALUE!</v>
      </c>
      <c r="X19" s="223" t="s">
        <v>102</v>
      </c>
      <c r="Y19" s="224"/>
      <c r="Z19" s="224"/>
      <c r="AA19" s="224"/>
      <c r="AB19" s="224"/>
      <c r="AC19" s="225"/>
      <c r="AD19" s="137" t="e">
        <f t="shared" si="2"/>
        <v>#VALUE!</v>
      </c>
      <c r="AE19" s="138" t="e">
        <f t="shared" si="3"/>
        <v>#VALUE!</v>
      </c>
      <c r="AF19" s="139" t="e">
        <f t="shared" si="1"/>
        <v>#VALUE!</v>
      </c>
      <c r="AG19" s="138" t="e">
        <f t="shared" si="4"/>
        <v>#VALUE!</v>
      </c>
    </row>
    <row r="20" spans="1:33" ht="90" customHeight="1" x14ac:dyDescent="0.2">
      <c r="A20" s="19" t="s">
        <v>88</v>
      </c>
      <c r="B20" s="19" t="s">
        <v>171</v>
      </c>
      <c r="C20" s="19" t="s">
        <v>229</v>
      </c>
      <c r="D20" s="19" t="s">
        <v>152</v>
      </c>
      <c r="E20" s="19" t="s">
        <v>172</v>
      </c>
      <c r="F20" s="12" t="s">
        <v>244</v>
      </c>
      <c r="G20" s="13" t="s">
        <v>7</v>
      </c>
      <c r="H20" s="13">
        <v>0.5</v>
      </c>
      <c r="I20" s="13" t="s">
        <v>8</v>
      </c>
      <c r="J20" s="13">
        <v>69</v>
      </c>
      <c r="K20" s="13">
        <v>1.1000000000000001</v>
      </c>
      <c r="L20" s="182" t="e">
        <f t="shared" si="5"/>
        <v>#VALUE!</v>
      </c>
      <c r="M20" s="182" t="e">
        <f t="shared" si="6"/>
        <v>#VALUE!</v>
      </c>
      <c r="N20" s="182" t="e">
        <f t="shared" ref="N20:N31" si="24">K20*F20*H20</f>
        <v>#VALUE!</v>
      </c>
      <c r="O20" s="182" t="e">
        <f t="shared" si="7"/>
        <v>#VALUE!</v>
      </c>
      <c r="P20" s="14" t="e">
        <f>(L20*'TOX and EXPO INPUTS'!$D$17)/'TOX and EXPO INPUTS'!$D$27</f>
        <v>#VALUE!</v>
      </c>
      <c r="Q20" s="182" t="e">
        <f t="shared" si="8"/>
        <v>#VALUE!</v>
      </c>
      <c r="R20" s="14" t="e">
        <f>N20*'TOX and EXPO INPUTS'!$D$23/'TOX and EXPO INPUTS'!$D$28</f>
        <v>#VALUE!</v>
      </c>
      <c r="S20" s="182" t="e">
        <f t="shared" si="9"/>
        <v>#VALUE!</v>
      </c>
      <c r="T20" s="15" t="e">
        <f>'TOX and EXPO INPUTS'!$D$15/P20</f>
        <v>#VALUE!</v>
      </c>
      <c r="U20" s="182" t="e">
        <f t="shared" si="11"/>
        <v>#VALUE!</v>
      </c>
      <c r="V20" s="15" t="e">
        <f>'TOX and EXPO INPUTS'!$D$21/R20</f>
        <v>#VALUE!</v>
      </c>
      <c r="W20" s="16" t="e">
        <f t="shared" si="10"/>
        <v>#VALUE!</v>
      </c>
      <c r="X20" s="223" t="s">
        <v>102</v>
      </c>
      <c r="Y20" s="224"/>
      <c r="Z20" s="224"/>
      <c r="AA20" s="224"/>
      <c r="AB20" s="224"/>
      <c r="AC20" s="225"/>
      <c r="AD20" s="137" t="e">
        <f t="shared" ref="AD20:AD31" si="25">(1/((1/T20)+(1/V20)))</f>
        <v>#VALUE!</v>
      </c>
      <c r="AE20" s="138" t="e">
        <f t="shared" si="3"/>
        <v>#VALUE!</v>
      </c>
      <c r="AF20" s="139" t="e">
        <f t="shared" ref="AF20:AF31" si="26">1/(($G$2/T20)+($G$3/V20))</f>
        <v>#VALUE!</v>
      </c>
      <c r="AG20" s="138" t="e">
        <f t="shared" si="4"/>
        <v>#VALUE!</v>
      </c>
    </row>
    <row r="21" spans="1:33" ht="91.5" customHeight="1" x14ac:dyDescent="0.2">
      <c r="A21" s="118" t="s">
        <v>106</v>
      </c>
      <c r="B21" s="19" t="s">
        <v>171</v>
      </c>
      <c r="C21" s="19" t="s">
        <v>154</v>
      </c>
      <c r="D21" s="19"/>
      <c r="E21" s="19"/>
      <c r="F21" s="12" t="s">
        <v>319</v>
      </c>
      <c r="G21" s="13" t="s">
        <v>7</v>
      </c>
      <c r="H21" s="38">
        <v>5</v>
      </c>
      <c r="I21" s="13" t="s">
        <v>8</v>
      </c>
      <c r="J21" s="38">
        <v>63</v>
      </c>
      <c r="K21" s="38">
        <v>1.7999999999999999E-2</v>
      </c>
      <c r="L21" s="182" t="e">
        <f t="shared" si="5"/>
        <v>#VALUE!</v>
      </c>
      <c r="M21" s="182" t="e">
        <f t="shared" si="6"/>
        <v>#VALUE!</v>
      </c>
      <c r="N21" s="182" t="e">
        <f t="shared" si="24"/>
        <v>#VALUE!</v>
      </c>
      <c r="O21" s="182" t="e">
        <f t="shared" si="7"/>
        <v>#VALUE!</v>
      </c>
      <c r="P21" s="14" t="e">
        <f>(L21*'TOX and EXPO INPUTS'!$D$17)/'TOX and EXPO INPUTS'!$D$27</f>
        <v>#VALUE!</v>
      </c>
      <c r="Q21" s="182" t="e">
        <f t="shared" si="8"/>
        <v>#VALUE!</v>
      </c>
      <c r="R21" s="14" t="e">
        <f>N21*'TOX and EXPO INPUTS'!$D$23/'TOX and EXPO INPUTS'!$D$28</f>
        <v>#VALUE!</v>
      </c>
      <c r="S21" s="182" t="e">
        <f t="shared" si="9"/>
        <v>#VALUE!</v>
      </c>
      <c r="T21" s="15" t="e">
        <f>'TOX and EXPO INPUTS'!$D$15/P21</f>
        <v>#VALUE!</v>
      </c>
      <c r="U21" s="182" t="e">
        <f t="shared" si="11"/>
        <v>#VALUE!</v>
      </c>
      <c r="V21" s="15" t="e">
        <f>'TOX and EXPO INPUTS'!$D$21/R21</f>
        <v>#VALUE!</v>
      </c>
      <c r="W21" s="16" t="e">
        <f t="shared" si="10"/>
        <v>#VALUE!</v>
      </c>
      <c r="X21" s="223" t="s">
        <v>102</v>
      </c>
      <c r="Y21" s="224"/>
      <c r="Z21" s="224"/>
      <c r="AA21" s="224"/>
      <c r="AB21" s="224"/>
      <c r="AC21" s="225"/>
      <c r="AD21" s="137" t="e">
        <f t="shared" si="25"/>
        <v>#VALUE!</v>
      </c>
      <c r="AE21" s="138" t="e">
        <f t="shared" si="3"/>
        <v>#VALUE!</v>
      </c>
      <c r="AF21" s="139" t="e">
        <f t="shared" si="26"/>
        <v>#VALUE!</v>
      </c>
      <c r="AG21" s="138" t="e">
        <f t="shared" si="4"/>
        <v>#VALUE!</v>
      </c>
    </row>
    <row r="22" spans="1:33" ht="91.5" customHeight="1" x14ac:dyDescent="0.2">
      <c r="A22" s="118" t="s">
        <v>106</v>
      </c>
      <c r="B22" s="19" t="s">
        <v>171</v>
      </c>
      <c r="C22" s="19" t="s">
        <v>154</v>
      </c>
      <c r="D22" s="19"/>
      <c r="E22" s="19"/>
      <c r="F22" s="12" t="s">
        <v>320</v>
      </c>
      <c r="G22" s="13" t="s">
        <v>113</v>
      </c>
      <c r="H22" s="38">
        <v>1200</v>
      </c>
      <c r="I22" s="13" t="s">
        <v>114</v>
      </c>
      <c r="J22" s="38">
        <v>63</v>
      </c>
      <c r="K22" s="38">
        <v>1.7999999999999999E-2</v>
      </c>
      <c r="L22" s="182" t="e">
        <f t="shared" ref="L22:L23" si="27">J22*F22*H22</f>
        <v>#VALUE!</v>
      </c>
      <c r="M22" s="182" t="e">
        <f t="shared" ref="M22:M23" si="28">VALUE(TEXT(L22,"0.0E+00"))</f>
        <v>#VALUE!</v>
      </c>
      <c r="N22" s="182" t="e">
        <f t="shared" ref="N22:N23" si="29">K22*F22*H22</f>
        <v>#VALUE!</v>
      </c>
      <c r="O22" s="182" t="e">
        <f t="shared" ref="O22:O23" si="30">VALUE(TEXT(N22,"0.0E+00"))</f>
        <v>#VALUE!</v>
      </c>
      <c r="P22" s="14" t="e">
        <f>(L22*'TOX and EXPO INPUTS'!$D$17)/'TOX and EXPO INPUTS'!$D$27</f>
        <v>#VALUE!</v>
      </c>
      <c r="Q22" s="182" t="e">
        <f t="shared" ref="Q22:Q23" si="31">VALUE(TEXT(P22,"0.0E+00"))</f>
        <v>#VALUE!</v>
      </c>
      <c r="R22" s="14" t="e">
        <f>N22*'TOX and EXPO INPUTS'!$D$23/'TOX and EXPO INPUTS'!$D$28</f>
        <v>#VALUE!</v>
      </c>
      <c r="S22" s="182" t="e">
        <f t="shared" ref="S22:S23" si="32">VALUE(TEXT(R22,"0.0E+00"))</f>
        <v>#VALUE!</v>
      </c>
      <c r="T22" s="15" t="e">
        <f>'TOX and EXPO INPUTS'!$D$15/P22</f>
        <v>#VALUE!</v>
      </c>
      <c r="U22" s="182" t="e">
        <f t="shared" ref="U22:U23" si="33">VALUE(TEXT(T22,"0.0E+00"))</f>
        <v>#VALUE!</v>
      </c>
      <c r="V22" s="15" t="e">
        <f>'TOX and EXPO INPUTS'!$D$21/R22</f>
        <v>#VALUE!</v>
      </c>
      <c r="W22" s="16" t="e">
        <f t="shared" ref="W22:W23" si="34">VALUE(TEXT(V22,"0.0E+00"))</f>
        <v>#VALUE!</v>
      </c>
      <c r="X22" s="223" t="s">
        <v>102</v>
      </c>
      <c r="Y22" s="224"/>
      <c r="Z22" s="224"/>
      <c r="AA22" s="224"/>
      <c r="AB22" s="224"/>
      <c r="AC22" s="225"/>
      <c r="AD22" s="137" t="e">
        <f t="shared" ref="AD22:AD23" si="35">(1/((1/T22)+(1/V22)))</f>
        <v>#VALUE!</v>
      </c>
      <c r="AE22" s="138" t="e">
        <f t="shared" ref="AE22:AE23" si="36">VALUE(TEXT(AD22,"0.0E+00"))</f>
        <v>#VALUE!</v>
      </c>
      <c r="AF22" s="139" t="e">
        <f t="shared" ref="AF22:AF23" si="37">1/(($G$2/T22)+($G$3/V22))</f>
        <v>#VALUE!</v>
      </c>
      <c r="AG22" s="138" t="e">
        <f t="shared" ref="AG22:AG23" si="38">VALUE(TEXT(AF22,"0.0E+00"))</f>
        <v>#VALUE!</v>
      </c>
    </row>
    <row r="23" spans="1:33" ht="30" customHeight="1" x14ac:dyDescent="0.2">
      <c r="A23" s="118" t="s">
        <v>106</v>
      </c>
      <c r="B23" s="19" t="s">
        <v>171</v>
      </c>
      <c r="C23" s="140" t="s">
        <v>107</v>
      </c>
      <c r="D23" s="19"/>
      <c r="E23" s="19"/>
      <c r="F23" s="12" t="s">
        <v>324</v>
      </c>
      <c r="G23" s="13" t="s">
        <v>113</v>
      </c>
      <c r="H23" s="38">
        <v>1200</v>
      </c>
      <c r="I23" s="13" t="s">
        <v>114</v>
      </c>
      <c r="J23" s="38">
        <v>58</v>
      </c>
      <c r="K23" s="38">
        <v>1.4E-3</v>
      </c>
      <c r="L23" s="182" t="e">
        <f t="shared" si="27"/>
        <v>#VALUE!</v>
      </c>
      <c r="M23" s="182" t="e">
        <f t="shared" si="28"/>
        <v>#VALUE!</v>
      </c>
      <c r="N23" s="182" t="e">
        <f t="shared" si="29"/>
        <v>#VALUE!</v>
      </c>
      <c r="O23" s="182" t="e">
        <f t="shared" si="30"/>
        <v>#VALUE!</v>
      </c>
      <c r="P23" s="14" t="e">
        <f>(L23*'TOX and EXPO INPUTS'!$D$17)/'TOX and EXPO INPUTS'!$D$27</f>
        <v>#VALUE!</v>
      </c>
      <c r="Q23" s="182" t="e">
        <f t="shared" si="31"/>
        <v>#VALUE!</v>
      </c>
      <c r="R23" s="14" t="e">
        <f>N23*'TOX and EXPO INPUTS'!$D$23/'TOX and EXPO INPUTS'!$D$28</f>
        <v>#VALUE!</v>
      </c>
      <c r="S23" s="182" t="e">
        <f t="shared" si="32"/>
        <v>#VALUE!</v>
      </c>
      <c r="T23" s="15" t="e">
        <f>'TOX and EXPO INPUTS'!$D$15/P23</f>
        <v>#VALUE!</v>
      </c>
      <c r="U23" s="182" t="e">
        <f t="shared" si="33"/>
        <v>#VALUE!</v>
      </c>
      <c r="V23" s="15" t="e">
        <f>'TOX and EXPO INPUTS'!$D$21/R23</f>
        <v>#VALUE!</v>
      </c>
      <c r="W23" s="16" t="e">
        <f t="shared" si="34"/>
        <v>#VALUE!</v>
      </c>
      <c r="X23" s="223" t="s">
        <v>102</v>
      </c>
      <c r="Y23" s="224"/>
      <c r="Z23" s="224"/>
      <c r="AA23" s="224"/>
      <c r="AB23" s="224"/>
      <c r="AC23" s="225"/>
      <c r="AD23" s="137" t="e">
        <f t="shared" si="35"/>
        <v>#VALUE!</v>
      </c>
      <c r="AE23" s="138" t="e">
        <f t="shared" si="36"/>
        <v>#VALUE!</v>
      </c>
      <c r="AF23" s="139" t="e">
        <f t="shared" si="37"/>
        <v>#VALUE!</v>
      </c>
      <c r="AG23" s="138" t="e">
        <f t="shared" si="38"/>
        <v>#VALUE!</v>
      </c>
    </row>
    <row r="24" spans="1:33" ht="30" customHeight="1" x14ac:dyDescent="0.2">
      <c r="A24" s="118" t="s">
        <v>106</v>
      </c>
      <c r="B24" s="19" t="s">
        <v>171</v>
      </c>
      <c r="C24" s="140" t="s">
        <v>107</v>
      </c>
      <c r="D24" s="19"/>
      <c r="E24" s="19"/>
      <c r="F24" s="12" t="s">
        <v>323</v>
      </c>
      <c r="G24" s="13" t="s">
        <v>7</v>
      </c>
      <c r="H24" s="38">
        <v>11</v>
      </c>
      <c r="I24" s="13" t="s">
        <v>8</v>
      </c>
      <c r="J24" s="38">
        <v>58</v>
      </c>
      <c r="K24" s="38">
        <v>1.4E-3</v>
      </c>
      <c r="L24" s="182" t="e">
        <f t="shared" si="5"/>
        <v>#VALUE!</v>
      </c>
      <c r="M24" s="182" t="e">
        <f t="shared" si="6"/>
        <v>#VALUE!</v>
      </c>
      <c r="N24" s="182" t="e">
        <f t="shared" si="24"/>
        <v>#VALUE!</v>
      </c>
      <c r="O24" s="182" t="e">
        <f t="shared" si="7"/>
        <v>#VALUE!</v>
      </c>
      <c r="P24" s="14" t="e">
        <f>(L24*'TOX and EXPO INPUTS'!$D$17)/'TOX and EXPO INPUTS'!$D$27</f>
        <v>#VALUE!</v>
      </c>
      <c r="Q24" s="182" t="e">
        <f t="shared" si="8"/>
        <v>#VALUE!</v>
      </c>
      <c r="R24" s="14" t="e">
        <f>N24*'TOX and EXPO INPUTS'!$D$23/'TOX and EXPO INPUTS'!$D$28</f>
        <v>#VALUE!</v>
      </c>
      <c r="S24" s="182" t="e">
        <f t="shared" si="9"/>
        <v>#VALUE!</v>
      </c>
      <c r="T24" s="15" t="e">
        <f>'TOX and EXPO INPUTS'!$D$15/P24</f>
        <v>#VALUE!</v>
      </c>
      <c r="U24" s="182" t="e">
        <f t="shared" si="11"/>
        <v>#VALUE!</v>
      </c>
      <c r="V24" s="15" t="e">
        <f>'TOX and EXPO INPUTS'!$D$21/R24</f>
        <v>#VALUE!</v>
      </c>
      <c r="W24" s="16" t="e">
        <f t="shared" si="10"/>
        <v>#VALUE!</v>
      </c>
      <c r="X24" s="223" t="s">
        <v>102</v>
      </c>
      <c r="Y24" s="224"/>
      <c r="Z24" s="224"/>
      <c r="AA24" s="224"/>
      <c r="AB24" s="224"/>
      <c r="AC24" s="225"/>
      <c r="AD24" s="137" t="e">
        <f t="shared" si="25"/>
        <v>#VALUE!</v>
      </c>
      <c r="AE24" s="138" t="e">
        <f t="shared" si="3"/>
        <v>#VALUE!</v>
      </c>
      <c r="AF24" s="139" t="e">
        <f t="shared" si="26"/>
        <v>#VALUE!</v>
      </c>
      <c r="AG24" s="138" t="e">
        <f t="shared" si="4"/>
        <v>#VALUE!</v>
      </c>
    </row>
    <row r="25" spans="1:33" ht="22.5" customHeight="1" x14ac:dyDescent="0.2">
      <c r="A25" s="19" t="s">
        <v>123</v>
      </c>
      <c r="B25" s="19" t="s">
        <v>171</v>
      </c>
      <c r="C25" s="140" t="s">
        <v>107</v>
      </c>
      <c r="D25" s="19"/>
      <c r="E25" s="19"/>
      <c r="F25" s="12" t="s">
        <v>245</v>
      </c>
      <c r="G25" s="13" t="s">
        <v>122</v>
      </c>
      <c r="H25" s="38">
        <v>0.5</v>
      </c>
      <c r="I25" s="13" t="s">
        <v>121</v>
      </c>
      <c r="J25" s="38">
        <v>13.4</v>
      </c>
      <c r="K25" s="38">
        <v>2.1999999999999999E-2</v>
      </c>
      <c r="L25" s="182" t="e">
        <f t="shared" si="5"/>
        <v>#VALUE!</v>
      </c>
      <c r="M25" s="182" t="e">
        <f t="shared" si="6"/>
        <v>#VALUE!</v>
      </c>
      <c r="N25" s="182" t="e">
        <f t="shared" si="24"/>
        <v>#VALUE!</v>
      </c>
      <c r="O25" s="182" t="e">
        <f t="shared" si="7"/>
        <v>#VALUE!</v>
      </c>
      <c r="P25" s="14" t="e">
        <f>(L25*'TOX and EXPO INPUTS'!$D$17)/'TOX and EXPO INPUTS'!$D$27</f>
        <v>#VALUE!</v>
      </c>
      <c r="Q25" s="182" t="e">
        <f t="shared" si="8"/>
        <v>#VALUE!</v>
      </c>
      <c r="R25" s="14" t="e">
        <f>N25*'TOX and EXPO INPUTS'!$D$23/'TOX and EXPO INPUTS'!$D$28</f>
        <v>#VALUE!</v>
      </c>
      <c r="S25" s="182" t="e">
        <f t="shared" si="9"/>
        <v>#VALUE!</v>
      </c>
      <c r="T25" s="15" t="e">
        <f>'TOX and EXPO INPUTS'!$D$15/P25</f>
        <v>#VALUE!</v>
      </c>
      <c r="U25" s="182" t="e">
        <f t="shared" si="11"/>
        <v>#VALUE!</v>
      </c>
      <c r="V25" s="15" t="e">
        <f>'TOX and EXPO INPUTS'!$D$21/R25</f>
        <v>#VALUE!</v>
      </c>
      <c r="W25" s="16" t="e">
        <f t="shared" si="10"/>
        <v>#VALUE!</v>
      </c>
      <c r="X25" s="223" t="s">
        <v>102</v>
      </c>
      <c r="Y25" s="224"/>
      <c r="Z25" s="224"/>
      <c r="AA25" s="224"/>
      <c r="AB25" s="224"/>
      <c r="AC25" s="225"/>
      <c r="AD25" s="137" t="e">
        <f t="shared" si="25"/>
        <v>#VALUE!</v>
      </c>
      <c r="AE25" s="138" t="e">
        <f t="shared" si="3"/>
        <v>#VALUE!</v>
      </c>
      <c r="AF25" s="139" t="e">
        <f t="shared" si="26"/>
        <v>#VALUE!</v>
      </c>
      <c r="AG25" s="138" t="e">
        <f t="shared" si="4"/>
        <v>#VALUE!</v>
      </c>
    </row>
    <row r="26" spans="1:33" ht="91.5" customHeight="1" x14ac:dyDescent="0.2">
      <c r="A26" s="118" t="s">
        <v>196</v>
      </c>
      <c r="B26" s="19" t="s">
        <v>171</v>
      </c>
      <c r="C26" s="19" t="s">
        <v>154</v>
      </c>
      <c r="D26" s="19"/>
      <c r="E26" s="19"/>
      <c r="F26" s="12" t="s">
        <v>246</v>
      </c>
      <c r="G26" s="13" t="s">
        <v>7</v>
      </c>
      <c r="H26" s="38">
        <v>5</v>
      </c>
      <c r="I26" s="13" t="s">
        <v>8</v>
      </c>
      <c r="J26" s="38">
        <v>63</v>
      </c>
      <c r="K26" s="38">
        <v>1.7999999999999999E-2</v>
      </c>
      <c r="L26" s="182" t="e">
        <f t="shared" ref="L26:L27" si="39">J26*F26*H26</f>
        <v>#VALUE!</v>
      </c>
      <c r="M26" s="182" t="e">
        <f t="shared" ref="M26:M27" si="40">VALUE(TEXT(L26,"0.0E+00"))</f>
        <v>#VALUE!</v>
      </c>
      <c r="N26" s="182" t="e">
        <f t="shared" ref="N26:N27" si="41">K26*F26*H26</f>
        <v>#VALUE!</v>
      </c>
      <c r="O26" s="182" t="e">
        <f t="shared" ref="O26:O27" si="42">VALUE(TEXT(N26,"0.0E+00"))</f>
        <v>#VALUE!</v>
      </c>
      <c r="P26" s="14" t="e">
        <f>(L26*'TOX and EXPO INPUTS'!$D$17)/'TOX and EXPO INPUTS'!$D$27</f>
        <v>#VALUE!</v>
      </c>
      <c r="Q26" s="182" t="e">
        <f t="shared" ref="Q26:Q27" si="43">VALUE(TEXT(P26,"0.0E+00"))</f>
        <v>#VALUE!</v>
      </c>
      <c r="R26" s="14" t="e">
        <f>N26*'TOX and EXPO INPUTS'!$D$23/'TOX and EXPO INPUTS'!$D$28</f>
        <v>#VALUE!</v>
      </c>
      <c r="S26" s="182" t="e">
        <f t="shared" ref="S26:S27" si="44">VALUE(TEXT(R26,"0.0E+00"))</f>
        <v>#VALUE!</v>
      </c>
      <c r="T26" s="15" t="e">
        <f>'TOX and EXPO INPUTS'!$D$15/P26</f>
        <v>#VALUE!</v>
      </c>
      <c r="U26" s="182" t="e">
        <f t="shared" ref="U26:U27" si="45">VALUE(TEXT(T26,"0.0E+00"))</f>
        <v>#VALUE!</v>
      </c>
      <c r="V26" s="15" t="e">
        <f>'TOX and EXPO INPUTS'!$D$21/R26</f>
        <v>#VALUE!</v>
      </c>
      <c r="W26" s="16" t="e">
        <f t="shared" ref="W26:W27" si="46">VALUE(TEXT(V26,"0.0E+00"))</f>
        <v>#VALUE!</v>
      </c>
      <c r="X26" s="223" t="s">
        <v>102</v>
      </c>
      <c r="Y26" s="224"/>
      <c r="Z26" s="224"/>
      <c r="AA26" s="224"/>
      <c r="AB26" s="224"/>
      <c r="AC26" s="225"/>
      <c r="AD26" s="137" t="e">
        <f t="shared" ref="AD26:AD27" si="47">(1/((1/T26)+(1/V26)))</f>
        <v>#VALUE!</v>
      </c>
      <c r="AE26" s="138" t="e">
        <f t="shared" ref="AE26:AE27" si="48">VALUE(TEXT(AD26,"0.0E+00"))</f>
        <v>#VALUE!</v>
      </c>
      <c r="AF26" s="139" t="e">
        <f t="shared" ref="AF26:AF27" si="49">1/(($G$2/T26)+($G$3/V26))</f>
        <v>#VALUE!</v>
      </c>
      <c r="AG26" s="138" t="e">
        <f t="shared" ref="AG26:AG27" si="50">VALUE(TEXT(AF26,"0.0E+00"))</f>
        <v>#VALUE!</v>
      </c>
    </row>
    <row r="27" spans="1:33" ht="35.25" customHeight="1" x14ac:dyDescent="0.2">
      <c r="A27" s="118" t="s">
        <v>106</v>
      </c>
      <c r="B27" s="19" t="s">
        <v>171</v>
      </c>
      <c r="C27" s="140" t="s">
        <v>108</v>
      </c>
      <c r="D27" s="19"/>
      <c r="E27" s="19"/>
      <c r="F27" s="12" t="s">
        <v>325</v>
      </c>
      <c r="G27" s="13" t="s">
        <v>113</v>
      </c>
      <c r="H27" s="38">
        <v>1200</v>
      </c>
      <c r="I27" s="13" t="s">
        <v>114</v>
      </c>
      <c r="J27" s="38">
        <v>130</v>
      </c>
      <c r="K27" s="38">
        <v>0.14000000000000001</v>
      </c>
      <c r="L27" s="182" t="e">
        <f t="shared" si="39"/>
        <v>#VALUE!</v>
      </c>
      <c r="M27" s="182" t="e">
        <f t="shared" si="40"/>
        <v>#VALUE!</v>
      </c>
      <c r="N27" s="182" t="e">
        <f t="shared" si="41"/>
        <v>#VALUE!</v>
      </c>
      <c r="O27" s="182" t="e">
        <f t="shared" si="42"/>
        <v>#VALUE!</v>
      </c>
      <c r="P27" s="14" t="e">
        <f>(L27*'TOX and EXPO INPUTS'!$D$17)/'TOX and EXPO INPUTS'!$D$27</f>
        <v>#VALUE!</v>
      </c>
      <c r="Q27" s="182" t="e">
        <f t="shared" si="43"/>
        <v>#VALUE!</v>
      </c>
      <c r="R27" s="14" t="e">
        <f>N27*'TOX and EXPO INPUTS'!$D$23/'TOX and EXPO INPUTS'!$D$28</f>
        <v>#VALUE!</v>
      </c>
      <c r="S27" s="182" t="e">
        <f t="shared" si="44"/>
        <v>#VALUE!</v>
      </c>
      <c r="T27" s="15" t="e">
        <f>'TOX and EXPO INPUTS'!$D$15/P27</f>
        <v>#VALUE!</v>
      </c>
      <c r="U27" s="182" t="e">
        <f t="shared" si="45"/>
        <v>#VALUE!</v>
      </c>
      <c r="V27" s="15" t="e">
        <f>'TOX and EXPO INPUTS'!$D$21/R27</f>
        <v>#VALUE!</v>
      </c>
      <c r="W27" s="16" t="e">
        <f t="shared" si="46"/>
        <v>#VALUE!</v>
      </c>
      <c r="X27" s="223" t="s">
        <v>102</v>
      </c>
      <c r="Y27" s="224"/>
      <c r="Z27" s="224"/>
      <c r="AA27" s="224"/>
      <c r="AB27" s="224"/>
      <c r="AC27" s="225"/>
      <c r="AD27" s="137" t="e">
        <f t="shared" si="47"/>
        <v>#VALUE!</v>
      </c>
      <c r="AE27" s="138" t="e">
        <f t="shared" si="48"/>
        <v>#VALUE!</v>
      </c>
      <c r="AF27" s="139" t="e">
        <f t="shared" si="49"/>
        <v>#VALUE!</v>
      </c>
      <c r="AG27" s="138" t="e">
        <f t="shared" si="50"/>
        <v>#VALUE!</v>
      </c>
    </row>
    <row r="28" spans="1:33" ht="35.25" customHeight="1" x14ac:dyDescent="0.2">
      <c r="A28" s="118" t="s">
        <v>106</v>
      </c>
      <c r="B28" s="19" t="s">
        <v>171</v>
      </c>
      <c r="C28" s="140" t="s">
        <v>108</v>
      </c>
      <c r="D28" s="19"/>
      <c r="E28" s="19"/>
      <c r="F28" s="12" t="s">
        <v>326</v>
      </c>
      <c r="G28" s="13" t="s">
        <v>7</v>
      </c>
      <c r="H28" s="38">
        <v>5</v>
      </c>
      <c r="I28" s="13" t="s">
        <v>8</v>
      </c>
      <c r="J28" s="38">
        <v>130</v>
      </c>
      <c r="K28" s="38">
        <v>0.14000000000000001</v>
      </c>
      <c r="L28" s="182" t="e">
        <f t="shared" si="5"/>
        <v>#VALUE!</v>
      </c>
      <c r="M28" s="182" t="e">
        <f t="shared" si="6"/>
        <v>#VALUE!</v>
      </c>
      <c r="N28" s="182" t="e">
        <f t="shared" si="24"/>
        <v>#VALUE!</v>
      </c>
      <c r="O28" s="182" t="e">
        <f t="shared" si="7"/>
        <v>#VALUE!</v>
      </c>
      <c r="P28" s="14" t="e">
        <f>(L28*'TOX and EXPO INPUTS'!$D$17)/'TOX and EXPO INPUTS'!$D$27</f>
        <v>#VALUE!</v>
      </c>
      <c r="Q28" s="182" t="e">
        <f t="shared" si="8"/>
        <v>#VALUE!</v>
      </c>
      <c r="R28" s="14" t="e">
        <f>N28*'TOX and EXPO INPUTS'!$D$23/'TOX and EXPO INPUTS'!$D$28</f>
        <v>#VALUE!</v>
      </c>
      <c r="S28" s="182" t="e">
        <f t="shared" si="9"/>
        <v>#VALUE!</v>
      </c>
      <c r="T28" s="15" t="e">
        <f>'TOX and EXPO INPUTS'!$D$15/P28</f>
        <v>#VALUE!</v>
      </c>
      <c r="U28" s="182" t="e">
        <f t="shared" si="11"/>
        <v>#VALUE!</v>
      </c>
      <c r="V28" s="15" t="e">
        <f>'TOX and EXPO INPUTS'!$D$21/R28</f>
        <v>#VALUE!</v>
      </c>
      <c r="W28" s="16" t="e">
        <f t="shared" si="10"/>
        <v>#VALUE!</v>
      </c>
      <c r="X28" s="223" t="s">
        <v>102</v>
      </c>
      <c r="Y28" s="224"/>
      <c r="Z28" s="224"/>
      <c r="AA28" s="224"/>
      <c r="AB28" s="224"/>
      <c r="AC28" s="225"/>
      <c r="AD28" s="137" t="e">
        <f t="shared" si="25"/>
        <v>#VALUE!</v>
      </c>
      <c r="AE28" s="138" t="e">
        <f t="shared" si="3"/>
        <v>#VALUE!</v>
      </c>
      <c r="AF28" s="139" t="e">
        <f t="shared" si="26"/>
        <v>#VALUE!</v>
      </c>
      <c r="AG28" s="138" t="e">
        <f t="shared" si="4"/>
        <v>#VALUE!</v>
      </c>
    </row>
    <row r="29" spans="1:33" ht="48" customHeight="1" x14ac:dyDescent="0.2">
      <c r="A29" s="118" t="s">
        <v>106</v>
      </c>
      <c r="B29" s="19" t="s">
        <v>171</v>
      </c>
      <c r="C29" s="121" t="s">
        <v>174</v>
      </c>
      <c r="D29" s="19"/>
      <c r="E29" s="19" t="s">
        <v>173</v>
      </c>
      <c r="F29" s="12" t="s">
        <v>327</v>
      </c>
      <c r="G29" s="13" t="s">
        <v>113</v>
      </c>
      <c r="H29" s="38">
        <v>1200</v>
      </c>
      <c r="I29" s="13" t="s">
        <v>114</v>
      </c>
      <c r="J29" s="38">
        <v>58</v>
      </c>
      <c r="K29" s="38">
        <v>1.4E-3</v>
      </c>
      <c r="L29" s="182" t="e">
        <f t="shared" ref="L29" si="51">J29*F29*H29</f>
        <v>#VALUE!</v>
      </c>
      <c r="M29" s="182" t="e">
        <f t="shared" ref="M29" si="52">VALUE(TEXT(L29,"0.0E+00"))</f>
        <v>#VALUE!</v>
      </c>
      <c r="N29" s="182" t="e">
        <f t="shared" ref="N29" si="53">K29*F29*H29</f>
        <v>#VALUE!</v>
      </c>
      <c r="O29" s="182" t="e">
        <f t="shared" ref="O29" si="54">VALUE(TEXT(N29,"0.0E+00"))</f>
        <v>#VALUE!</v>
      </c>
      <c r="P29" s="14" t="e">
        <f>(L29*'TOX and EXPO INPUTS'!$D$17)/'TOX and EXPO INPUTS'!$D$27</f>
        <v>#VALUE!</v>
      </c>
      <c r="Q29" s="182" t="e">
        <f t="shared" ref="Q29" si="55">VALUE(TEXT(P29,"0.0E+00"))</f>
        <v>#VALUE!</v>
      </c>
      <c r="R29" s="14" t="e">
        <f>N29*'TOX and EXPO INPUTS'!$D$23/'TOX and EXPO INPUTS'!$D$28</f>
        <v>#VALUE!</v>
      </c>
      <c r="S29" s="182" t="e">
        <f t="shared" ref="S29" si="56">VALUE(TEXT(R29,"0.0E+00"))</f>
        <v>#VALUE!</v>
      </c>
      <c r="T29" s="15" t="e">
        <f>'TOX and EXPO INPUTS'!$D$15/P29</f>
        <v>#VALUE!</v>
      </c>
      <c r="U29" s="182" t="e">
        <f t="shared" ref="U29" si="57">VALUE(TEXT(T29,"0.0E+00"))</f>
        <v>#VALUE!</v>
      </c>
      <c r="V29" s="15" t="e">
        <f>'TOX and EXPO INPUTS'!$D$21/R29</f>
        <v>#VALUE!</v>
      </c>
      <c r="W29" s="16" t="e">
        <f t="shared" ref="W29" si="58">VALUE(TEXT(V29,"0.0E+00"))</f>
        <v>#VALUE!</v>
      </c>
      <c r="X29" s="223" t="s">
        <v>102</v>
      </c>
      <c r="Y29" s="224"/>
      <c r="Z29" s="224"/>
      <c r="AA29" s="224"/>
      <c r="AB29" s="224"/>
      <c r="AC29" s="225"/>
      <c r="AD29" s="137" t="e">
        <f t="shared" ref="AD29" si="59">(1/((1/T29)+(1/V29)))</f>
        <v>#VALUE!</v>
      </c>
      <c r="AE29" s="138" t="e">
        <f t="shared" ref="AE29" si="60">VALUE(TEXT(AD29,"0.0E+00"))</f>
        <v>#VALUE!</v>
      </c>
      <c r="AF29" s="139" t="e">
        <f t="shared" ref="AF29" si="61">1/(($G$2/T29)+($G$3/V29))</f>
        <v>#VALUE!</v>
      </c>
      <c r="AG29" s="138" t="e">
        <f t="shared" ref="AG29" si="62">VALUE(TEXT(AF29,"0.0E+00"))</f>
        <v>#VALUE!</v>
      </c>
    </row>
    <row r="30" spans="1:33" ht="48" customHeight="1" x14ac:dyDescent="0.2">
      <c r="A30" s="118" t="s">
        <v>106</v>
      </c>
      <c r="B30" s="19" t="s">
        <v>171</v>
      </c>
      <c r="C30" s="121" t="s">
        <v>174</v>
      </c>
      <c r="D30" s="19"/>
      <c r="E30" s="19" t="s">
        <v>173</v>
      </c>
      <c r="F30" s="12" t="s">
        <v>328</v>
      </c>
      <c r="G30" s="13" t="s">
        <v>7</v>
      </c>
      <c r="H30" s="38">
        <v>5</v>
      </c>
      <c r="I30" s="13" t="s">
        <v>8</v>
      </c>
      <c r="J30" s="38">
        <v>58</v>
      </c>
      <c r="K30" s="38">
        <v>1.4E-3</v>
      </c>
      <c r="L30" s="182" t="e">
        <f t="shared" si="5"/>
        <v>#VALUE!</v>
      </c>
      <c r="M30" s="182" t="e">
        <f t="shared" si="6"/>
        <v>#VALUE!</v>
      </c>
      <c r="N30" s="182" t="e">
        <f t="shared" si="24"/>
        <v>#VALUE!</v>
      </c>
      <c r="O30" s="182" t="e">
        <f t="shared" si="7"/>
        <v>#VALUE!</v>
      </c>
      <c r="P30" s="14" t="e">
        <f>(L30*'TOX and EXPO INPUTS'!$D$17)/'TOX and EXPO INPUTS'!$D$27</f>
        <v>#VALUE!</v>
      </c>
      <c r="Q30" s="182" t="e">
        <f t="shared" si="8"/>
        <v>#VALUE!</v>
      </c>
      <c r="R30" s="14" t="e">
        <f>N30*'TOX and EXPO INPUTS'!$D$23/'TOX and EXPO INPUTS'!$D$28</f>
        <v>#VALUE!</v>
      </c>
      <c r="S30" s="182" t="e">
        <f t="shared" si="9"/>
        <v>#VALUE!</v>
      </c>
      <c r="T30" s="15" t="e">
        <f>'TOX and EXPO INPUTS'!$D$15/P30</f>
        <v>#VALUE!</v>
      </c>
      <c r="U30" s="182" t="e">
        <f t="shared" si="11"/>
        <v>#VALUE!</v>
      </c>
      <c r="V30" s="15" t="e">
        <f>'TOX and EXPO INPUTS'!$D$21/R30</f>
        <v>#VALUE!</v>
      </c>
      <c r="W30" s="16" t="e">
        <f t="shared" si="10"/>
        <v>#VALUE!</v>
      </c>
      <c r="X30" s="223" t="s">
        <v>102</v>
      </c>
      <c r="Y30" s="224"/>
      <c r="Z30" s="224"/>
      <c r="AA30" s="224"/>
      <c r="AB30" s="224"/>
      <c r="AC30" s="225"/>
      <c r="AD30" s="137" t="e">
        <f t="shared" si="25"/>
        <v>#VALUE!</v>
      </c>
      <c r="AE30" s="138" t="e">
        <f t="shared" si="3"/>
        <v>#VALUE!</v>
      </c>
      <c r="AF30" s="139" t="e">
        <f t="shared" si="26"/>
        <v>#VALUE!</v>
      </c>
      <c r="AG30" s="138" t="e">
        <f t="shared" si="4"/>
        <v>#VALUE!</v>
      </c>
    </row>
    <row r="31" spans="1:33" ht="48.75" customHeight="1" x14ac:dyDescent="0.2">
      <c r="A31" s="118" t="s">
        <v>123</v>
      </c>
      <c r="B31" s="19" t="s">
        <v>171</v>
      </c>
      <c r="C31" s="121" t="s">
        <v>174</v>
      </c>
      <c r="D31" s="19"/>
      <c r="E31" s="19" t="s">
        <v>173</v>
      </c>
      <c r="F31" s="12" t="s">
        <v>247</v>
      </c>
      <c r="G31" s="13" t="s">
        <v>113</v>
      </c>
      <c r="H31" s="38">
        <v>1000</v>
      </c>
      <c r="I31" s="13" t="s">
        <v>114</v>
      </c>
      <c r="J31" s="38">
        <v>13.4</v>
      </c>
      <c r="K31" s="38">
        <v>2.1999999999999999E-2</v>
      </c>
      <c r="L31" s="182" t="e">
        <f t="shared" si="5"/>
        <v>#VALUE!</v>
      </c>
      <c r="M31" s="182" t="e">
        <f t="shared" si="6"/>
        <v>#VALUE!</v>
      </c>
      <c r="N31" s="182" t="e">
        <f t="shared" si="24"/>
        <v>#VALUE!</v>
      </c>
      <c r="O31" s="182" t="e">
        <f t="shared" si="7"/>
        <v>#VALUE!</v>
      </c>
      <c r="P31" s="14" t="e">
        <f>(L31*'TOX and EXPO INPUTS'!$D$17)/'TOX and EXPO INPUTS'!$D$27</f>
        <v>#VALUE!</v>
      </c>
      <c r="Q31" s="182" t="e">
        <f t="shared" si="8"/>
        <v>#VALUE!</v>
      </c>
      <c r="R31" s="14" t="e">
        <f>N31*'TOX and EXPO INPUTS'!$D$23/'TOX and EXPO INPUTS'!$D$28</f>
        <v>#VALUE!</v>
      </c>
      <c r="S31" s="182" t="e">
        <f t="shared" si="9"/>
        <v>#VALUE!</v>
      </c>
      <c r="T31" s="15" t="e">
        <f>'TOX and EXPO INPUTS'!$D$15/P31</f>
        <v>#VALUE!</v>
      </c>
      <c r="U31" s="182" t="e">
        <f t="shared" si="11"/>
        <v>#VALUE!</v>
      </c>
      <c r="V31" s="15" t="e">
        <f>'TOX and EXPO INPUTS'!$D$21/R31</f>
        <v>#VALUE!</v>
      </c>
      <c r="W31" s="16" t="e">
        <f t="shared" si="10"/>
        <v>#VALUE!</v>
      </c>
      <c r="X31" s="223" t="s">
        <v>102</v>
      </c>
      <c r="Y31" s="224"/>
      <c r="Z31" s="224"/>
      <c r="AA31" s="224"/>
      <c r="AB31" s="224"/>
      <c r="AC31" s="225"/>
      <c r="AD31" s="137" t="e">
        <f t="shared" si="25"/>
        <v>#VALUE!</v>
      </c>
      <c r="AE31" s="138" t="e">
        <f t="shared" si="3"/>
        <v>#VALUE!</v>
      </c>
      <c r="AF31" s="139" t="e">
        <f t="shared" si="26"/>
        <v>#VALUE!</v>
      </c>
      <c r="AG31" s="138" t="e">
        <f t="shared" si="4"/>
        <v>#VALUE!</v>
      </c>
    </row>
    <row r="32" spans="1:33" ht="37.5" customHeight="1" x14ac:dyDescent="0.2">
      <c r="A32" s="19" t="s">
        <v>88</v>
      </c>
      <c r="B32" s="19" t="s">
        <v>175</v>
      </c>
      <c r="C32" s="19" t="s">
        <v>93</v>
      </c>
      <c r="D32" s="19" t="s">
        <v>95</v>
      </c>
      <c r="E32" s="19"/>
      <c r="F32" s="12" t="s">
        <v>248</v>
      </c>
      <c r="G32" s="13" t="s">
        <v>155</v>
      </c>
      <c r="H32" s="13">
        <v>1</v>
      </c>
      <c r="I32" s="13" t="s">
        <v>91</v>
      </c>
      <c r="J32" s="13">
        <v>370</v>
      </c>
      <c r="K32" s="13">
        <v>3</v>
      </c>
      <c r="L32" s="182" t="e">
        <f t="shared" si="5"/>
        <v>#VALUE!</v>
      </c>
      <c r="M32" s="182" t="e">
        <f t="shared" si="6"/>
        <v>#VALUE!</v>
      </c>
      <c r="N32" s="182" t="e">
        <f t="shared" ref="N32:N43" si="63">K32*F32*H32</f>
        <v>#VALUE!</v>
      </c>
      <c r="O32" s="182" t="e">
        <f t="shared" si="7"/>
        <v>#VALUE!</v>
      </c>
      <c r="P32" s="14" t="e">
        <f>(L32*'TOX and EXPO INPUTS'!$D$17)/'TOX and EXPO INPUTS'!$D$27</f>
        <v>#VALUE!</v>
      </c>
      <c r="Q32" s="182" t="e">
        <f t="shared" si="8"/>
        <v>#VALUE!</v>
      </c>
      <c r="R32" s="14" t="e">
        <f>N32*'TOX and EXPO INPUTS'!$D$23/'TOX and EXPO INPUTS'!$D$28</f>
        <v>#VALUE!</v>
      </c>
      <c r="S32" s="182" t="e">
        <f t="shared" si="9"/>
        <v>#VALUE!</v>
      </c>
      <c r="T32" s="15" t="e">
        <f>'TOX and EXPO INPUTS'!$D$15/P32</f>
        <v>#VALUE!</v>
      </c>
      <c r="U32" s="182" t="e">
        <f t="shared" si="11"/>
        <v>#VALUE!</v>
      </c>
      <c r="V32" s="15" t="e">
        <f>'TOX and EXPO INPUTS'!$D$21/R32</f>
        <v>#VALUE!</v>
      </c>
      <c r="W32" s="16" t="e">
        <f t="shared" si="10"/>
        <v>#VALUE!</v>
      </c>
      <c r="X32" s="223" t="s">
        <v>102</v>
      </c>
      <c r="Y32" s="224"/>
      <c r="Z32" s="224"/>
      <c r="AA32" s="224"/>
      <c r="AB32" s="224"/>
      <c r="AC32" s="225"/>
      <c r="AD32" s="137" t="e">
        <f>(1/((1/T32)+(1/V32)))</f>
        <v>#VALUE!</v>
      </c>
      <c r="AE32" s="138" t="e">
        <f t="shared" si="3"/>
        <v>#VALUE!</v>
      </c>
      <c r="AF32" s="139" t="e">
        <f>1/(($G$2/T32)+($G$3/V32))</f>
        <v>#VALUE!</v>
      </c>
      <c r="AG32" s="138" t="e">
        <f t="shared" si="4"/>
        <v>#VALUE!</v>
      </c>
    </row>
    <row r="33" spans="1:34" ht="35.25" customHeight="1" x14ac:dyDescent="0.2">
      <c r="A33" s="118" t="s">
        <v>88</v>
      </c>
      <c r="B33" s="19" t="s">
        <v>175</v>
      </c>
      <c r="C33" s="19" t="s">
        <v>93</v>
      </c>
      <c r="D33" s="19" t="s">
        <v>90</v>
      </c>
      <c r="E33" s="19"/>
      <c r="F33" s="12" t="s">
        <v>249</v>
      </c>
      <c r="G33" s="13" t="s">
        <v>155</v>
      </c>
      <c r="H33" s="13">
        <v>0.5</v>
      </c>
      <c r="I33" s="13" t="s">
        <v>91</v>
      </c>
      <c r="J33" s="13">
        <v>370</v>
      </c>
      <c r="K33" s="13">
        <v>3</v>
      </c>
      <c r="L33" s="182" t="e">
        <f t="shared" si="5"/>
        <v>#VALUE!</v>
      </c>
      <c r="M33" s="182" t="e">
        <f t="shared" si="6"/>
        <v>#VALUE!</v>
      </c>
      <c r="N33" s="182" t="e">
        <f t="shared" si="63"/>
        <v>#VALUE!</v>
      </c>
      <c r="O33" s="182" t="e">
        <f t="shared" si="7"/>
        <v>#VALUE!</v>
      </c>
      <c r="P33" s="14" t="e">
        <f>(L33*'TOX and EXPO INPUTS'!$D$17)/'TOX and EXPO INPUTS'!$D$27</f>
        <v>#VALUE!</v>
      </c>
      <c r="Q33" s="182" t="e">
        <f t="shared" si="8"/>
        <v>#VALUE!</v>
      </c>
      <c r="R33" s="14" t="e">
        <f>N33*'TOX and EXPO INPUTS'!$D$23/'TOX and EXPO INPUTS'!$D$28</f>
        <v>#VALUE!</v>
      </c>
      <c r="S33" s="182" t="e">
        <f t="shared" si="9"/>
        <v>#VALUE!</v>
      </c>
      <c r="T33" s="15" t="e">
        <f>'TOX and EXPO INPUTS'!$D$15/P33</f>
        <v>#VALUE!</v>
      </c>
      <c r="U33" s="182" t="e">
        <f t="shared" si="11"/>
        <v>#VALUE!</v>
      </c>
      <c r="V33" s="15" t="e">
        <f>'TOX and EXPO INPUTS'!$D$21/R33</f>
        <v>#VALUE!</v>
      </c>
      <c r="W33" s="16" t="e">
        <f t="shared" si="10"/>
        <v>#VALUE!</v>
      </c>
      <c r="X33" s="223" t="s">
        <v>102</v>
      </c>
      <c r="Y33" s="224"/>
      <c r="Z33" s="224"/>
      <c r="AA33" s="224"/>
      <c r="AB33" s="224"/>
      <c r="AC33" s="225"/>
      <c r="AD33" s="137" t="e">
        <f>(1/((1/T33)+(1/V33)))</f>
        <v>#VALUE!</v>
      </c>
      <c r="AE33" s="138" t="e">
        <f t="shared" si="3"/>
        <v>#VALUE!</v>
      </c>
      <c r="AF33" s="139" t="e">
        <f>1/(($G$2/T33)+($G$3/V33))</f>
        <v>#VALUE!</v>
      </c>
      <c r="AG33" s="138" t="e">
        <f t="shared" si="4"/>
        <v>#VALUE!</v>
      </c>
    </row>
    <row r="34" spans="1:34" ht="52.5" customHeight="1" x14ac:dyDescent="0.2">
      <c r="A34" s="118" t="s">
        <v>88</v>
      </c>
      <c r="B34" s="19" t="s">
        <v>175</v>
      </c>
      <c r="C34" s="19" t="s">
        <v>92</v>
      </c>
      <c r="D34" s="19" t="s">
        <v>94</v>
      </c>
      <c r="E34" s="19"/>
      <c r="F34" s="12" t="s">
        <v>250</v>
      </c>
      <c r="G34" s="13" t="s">
        <v>155</v>
      </c>
      <c r="H34" s="13">
        <v>0.5</v>
      </c>
      <c r="I34" s="13" t="s">
        <v>91</v>
      </c>
      <c r="J34" s="13">
        <v>370</v>
      </c>
      <c r="K34" s="13">
        <v>3</v>
      </c>
      <c r="L34" s="182" t="e">
        <f t="shared" si="5"/>
        <v>#VALUE!</v>
      </c>
      <c r="M34" s="182" t="e">
        <f t="shared" si="6"/>
        <v>#VALUE!</v>
      </c>
      <c r="N34" s="182" t="e">
        <f>K34*F34*H34</f>
        <v>#VALUE!</v>
      </c>
      <c r="O34" s="182" t="e">
        <f t="shared" si="7"/>
        <v>#VALUE!</v>
      </c>
      <c r="P34" s="14" t="e">
        <f>(L34*'TOX and EXPO INPUTS'!$D$17)/'TOX and EXPO INPUTS'!$D$27</f>
        <v>#VALUE!</v>
      </c>
      <c r="Q34" s="182" t="e">
        <f t="shared" si="8"/>
        <v>#VALUE!</v>
      </c>
      <c r="R34" s="14" t="e">
        <f>N34*'TOX and EXPO INPUTS'!$D$23/'TOX and EXPO INPUTS'!$D$28</f>
        <v>#VALUE!</v>
      </c>
      <c r="S34" s="182" t="e">
        <f t="shared" si="9"/>
        <v>#VALUE!</v>
      </c>
      <c r="T34" s="15" t="e">
        <f>'TOX and EXPO INPUTS'!$D$15/P34</f>
        <v>#VALUE!</v>
      </c>
      <c r="U34" s="182" t="e">
        <f t="shared" si="11"/>
        <v>#VALUE!</v>
      </c>
      <c r="V34" s="15" t="e">
        <f>'TOX and EXPO INPUTS'!$D$21/R34</f>
        <v>#VALUE!</v>
      </c>
      <c r="W34" s="16" t="e">
        <f t="shared" si="10"/>
        <v>#VALUE!</v>
      </c>
      <c r="X34" s="223" t="s">
        <v>102</v>
      </c>
      <c r="Y34" s="224"/>
      <c r="Z34" s="224"/>
      <c r="AA34" s="224"/>
      <c r="AB34" s="224"/>
      <c r="AC34" s="225"/>
      <c r="AD34" s="137" t="e">
        <f>(1/((1/T34)+(1/V34)))</f>
        <v>#VALUE!</v>
      </c>
      <c r="AE34" s="138" t="e">
        <f>VALUE(TEXT(AD34,"0.0E+00"))</f>
        <v>#VALUE!</v>
      </c>
      <c r="AF34" s="139" t="e">
        <f>1/(($G$2/T34)+($G$3/V34))</f>
        <v>#VALUE!</v>
      </c>
      <c r="AG34" s="138" t="e">
        <f>VALUE(TEXT(AF34,"0.0E+00"))</f>
        <v>#VALUE!</v>
      </c>
    </row>
    <row r="35" spans="1:34" ht="37.5" customHeight="1" x14ac:dyDescent="0.2">
      <c r="A35" s="118" t="s">
        <v>88</v>
      </c>
      <c r="B35" s="19" t="s">
        <v>175</v>
      </c>
      <c r="C35" s="19" t="s">
        <v>93</v>
      </c>
      <c r="D35" s="19" t="s">
        <v>232</v>
      </c>
      <c r="E35" s="19"/>
      <c r="F35" s="12" t="s">
        <v>251</v>
      </c>
      <c r="G35" s="13" t="s">
        <v>155</v>
      </c>
      <c r="H35" s="13">
        <v>0.25</v>
      </c>
      <c r="I35" s="13" t="s">
        <v>91</v>
      </c>
      <c r="J35" s="13">
        <v>370</v>
      </c>
      <c r="K35" s="13">
        <v>3</v>
      </c>
      <c r="L35" s="182" t="e">
        <f t="shared" si="5"/>
        <v>#VALUE!</v>
      </c>
      <c r="M35" s="182" t="e">
        <f t="shared" si="6"/>
        <v>#VALUE!</v>
      </c>
      <c r="N35" s="182" t="e">
        <f t="shared" si="63"/>
        <v>#VALUE!</v>
      </c>
      <c r="O35" s="182" t="e">
        <f t="shared" si="7"/>
        <v>#VALUE!</v>
      </c>
      <c r="P35" s="14" t="e">
        <f>(L35*'TOX and EXPO INPUTS'!$D$17)/'TOX and EXPO INPUTS'!$D$27</f>
        <v>#VALUE!</v>
      </c>
      <c r="Q35" s="182" t="e">
        <f t="shared" si="8"/>
        <v>#VALUE!</v>
      </c>
      <c r="R35" s="14" t="e">
        <f>N35*'TOX and EXPO INPUTS'!$D$23/'TOX and EXPO INPUTS'!$D$28</f>
        <v>#VALUE!</v>
      </c>
      <c r="S35" s="182" t="e">
        <f t="shared" si="9"/>
        <v>#VALUE!</v>
      </c>
      <c r="T35" s="15" t="e">
        <f>'TOX and EXPO INPUTS'!$D$15/P35</f>
        <v>#VALUE!</v>
      </c>
      <c r="U35" s="182" t="e">
        <f t="shared" si="11"/>
        <v>#VALUE!</v>
      </c>
      <c r="V35" s="15" t="e">
        <f>'TOX and EXPO INPUTS'!$D$21/R35</f>
        <v>#VALUE!</v>
      </c>
      <c r="W35" s="16" t="e">
        <f t="shared" si="10"/>
        <v>#VALUE!</v>
      </c>
      <c r="X35" s="223" t="s">
        <v>102</v>
      </c>
      <c r="Y35" s="224"/>
      <c r="Z35" s="224"/>
      <c r="AA35" s="224"/>
      <c r="AB35" s="224"/>
      <c r="AC35" s="225"/>
      <c r="AD35" s="137" t="e">
        <f>(1/((1/T35)+(1/V35)))</f>
        <v>#VALUE!</v>
      </c>
      <c r="AE35" s="138" t="e">
        <f t="shared" si="3"/>
        <v>#VALUE!</v>
      </c>
      <c r="AF35" s="139" t="e">
        <f>1/(($G$2/T35)+($G$3/V35))</f>
        <v>#VALUE!</v>
      </c>
      <c r="AG35" s="138" t="e">
        <f t="shared" si="4"/>
        <v>#VALUE!</v>
      </c>
    </row>
    <row r="36" spans="1:34" ht="37.5" customHeight="1" x14ac:dyDescent="0.2">
      <c r="A36" s="118" t="s">
        <v>99</v>
      </c>
      <c r="B36" s="19" t="s">
        <v>175</v>
      </c>
      <c r="C36" s="19" t="s">
        <v>93</v>
      </c>
      <c r="D36" s="19"/>
      <c r="E36" s="19"/>
      <c r="F36" s="12" t="s">
        <v>252</v>
      </c>
      <c r="G36" s="13" t="s">
        <v>18</v>
      </c>
      <c r="H36" s="13">
        <v>1</v>
      </c>
      <c r="I36" s="13" t="s">
        <v>19</v>
      </c>
      <c r="J36" s="13" t="s">
        <v>101</v>
      </c>
      <c r="K36" s="13">
        <v>3</v>
      </c>
      <c r="L36" s="13" t="s">
        <v>101</v>
      </c>
      <c r="M36" s="13" t="s">
        <v>101</v>
      </c>
      <c r="N36" s="182" t="e">
        <f t="shared" si="63"/>
        <v>#VALUE!</v>
      </c>
      <c r="O36" s="182" t="e">
        <f t="shared" si="7"/>
        <v>#VALUE!</v>
      </c>
      <c r="P36" s="13" t="s">
        <v>101</v>
      </c>
      <c r="Q36" s="13" t="s">
        <v>101</v>
      </c>
      <c r="R36" s="14" t="e">
        <f>N36*'TOX and EXPO INPUTS'!$D$23/'TOX and EXPO INPUTS'!$D$28</f>
        <v>#VALUE!</v>
      </c>
      <c r="S36" s="182" t="e">
        <f t="shared" si="9"/>
        <v>#VALUE!</v>
      </c>
      <c r="T36" s="13" t="s">
        <v>101</v>
      </c>
      <c r="U36" s="13" t="s">
        <v>101</v>
      </c>
      <c r="V36" s="15" t="e">
        <f>'TOX and EXPO INPUTS'!$D$21/R36</f>
        <v>#VALUE!</v>
      </c>
      <c r="W36" s="16" t="e">
        <f t="shared" si="10"/>
        <v>#VALUE!</v>
      </c>
      <c r="X36" s="43" t="e">
        <f>K36*F36*H36</f>
        <v>#VALUE!</v>
      </c>
      <c r="Y36" s="182" t="e">
        <f t="shared" ref="Y36" si="64">VALUE(TEXT(X36,"0.0E+00"))</f>
        <v>#VALUE!</v>
      </c>
      <c r="Z36" s="14" t="e">
        <f>X36*'TOX and EXPO INPUTS'!$D$23/'TOX and EXPO INPUTS'!$D$29</f>
        <v>#VALUE!</v>
      </c>
      <c r="AA36" s="182" t="e">
        <f t="shared" ref="AA36" si="65">VALUE(TEXT(Z36,"0.0E+00"))</f>
        <v>#VALUE!</v>
      </c>
      <c r="AB36" s="15" t="e">
        <f>'TOX and EXPO INPUTS'!$D$21/Z36</f>
        <v>#VALUE!</v>
      </c>
      <c r="AC36" s="16" t="e">
        <f t="shared" ref="AC36" si="66">VALUE(TEXT(AB36,"0.0E+00"))</f>
        <v>#VALUE!</v>
      </c>
      <c r="AD36" s="229" t="s">
        <v>101</v>
      </c>
      <c r="AE36" s="230"/>
      <c r="AF36" s="230"/>
      <c r="AG36" s="231"/>
    </row>
    <row r="37" spans="1:34" ht="37.5" customHeight="1" x14ac:dyDescent="0.2">
      <c r="A37" s="118" t="s">
        <v>106</v>
      </c>
      <c r="B37" s="19" t="s">
        <v>175</v>
      </c>
      <c r="C37" s="19" t="s">
        <v>93</v>
      </c>
      <c r="D37" s="19"/>
      <c r="E37" s="19"/>
      <c r="F37" s="12" t="s">
        <v>253</v>
      </c>
      <c r="G37" s="13" t="s">
        <v>18</v>
      </c>
      <c r="H37" s="13">
        <v>2</v>
      </c>
      <c r="I37" s="13" t="s">
        <v>19</v>
      </c>
      <c r="J37" s="13">
        <v>370</v>
      </c>
      <c r="K37" s="13">
        <v>3</v>
      </c>
      <c r="L37" s="182" t="e">
        <f t="shared" ref="L37" si="67">J37*F37*H37</f>
        <v>#VALUE!</v>
      </c>
      <c r="M37" s="182" t="e">
        <f t="shared" ref="M37:M38" si="68">VALUE(TEXT(L37,"0.0E+00"))</f>
        <v>#VALUE!</v>
      </c>
      <c r="N37" s="182" t="e">
        <f t="shared" si="63"/>
        <v>#VALUE!</v>
      </c>
      <c r="O37" s="182" t="e">
        <f t="shared" si="7"/>
        <v>#VALUE!</v>
      </c>
      <c r="P37" s="14" t="e">
        <f>(L37*'TOX and EXPO INPUTS'!$D$17)/'TOX and EXPO INPUTS'!$D$27</f>
        <v>#VALUE!</v>
      </c>
      <c r="Q37" s="182" t="e">
        <f t="shared" ref="Q37:Q38" si="69">VALUE(TEXT(P37,"0.0E+00"))</f>
        <v>#VALUE!</v>
      </c>
      <c r="R37" s="14" t="e">
        <f>N37*'TOX and EXPO INPUTS'!$D$23/'TOX and EXPO INPUTS'!$D$28</f>
        <v>#VALUE!</v>
      </c>
      <c r="S37" s="182" t="e">
        <f t="shared" si="9"/>
        <v>#VALUE!</v>
      </c>
      <c r="T37" s="15" t="e">
        <f>'TOX and EXPO INPUTS'!$D$15/P37</f>
        <v>#VALUE!</v>
      </c>
      <c r="U37" s="182" t="e">
        <f t="shared" ref="U37:U38" si="70">VALUE(TEXT(T37,"0.0E+00"))</f>
        <v>#VALUE!</v>
      </c>
      <c r="V37" s="15" t="e">
        <f>'TOX and EXPO INPUTS'!$D$21/R37</f>
        <v>#VALUE!</v>
      </c>
      <c r="W37" s="16" t="e">
        <f t="shared" si="10"/>
        <v>#VALUE!</v>
      </c>
      <c r="X37" s="223" t="s">
        <v>102</v>
      </c>
      <c r="Y37" s="224"/>
      <c r="Z37" s="224"/>
      <c r="AA37" s="224"/>
      <c r="AB37" s="224"/>
      <c r="AC37" s="225"/>
      <c r="AD37" s="137" t="e">
        <f>(1/((1/T37)+(1/V37)))</f>
        <v>#VALUE!</v>
      </c>
      <c r="AE37" s="138" t="e">
        <f t="shared" si="3"/>
        <v>#VALUE!</v>
      </c>
      <c r="AF37" s="139" t="e">
        <f>1/(($G$2/T37)+($G$3/V37))</f>
        <v>#VALUE!</v>
      </c>
      <c r="AG37" s="138" t="e">
        <f t="shared" si="4"/>
        <v>#VALUE!</v>
      </c>
    </row>
    <row r="38" spans="1:34" ht="37.5" customHeight="1" x14ac:dyDescent="0.2">
      <c r="A38" s="19" t="s">
        <v>123</v>
      </c>
      <c r="B38" s="19" t="s">
        <v>175</v>
      </c>
      <c r="C38" s="19" t="s">
        <v>93</v>
      </c>
      <c r="D38" s="19"/>
      <c r="E38" s="19"/>
      <c r="F38" s="12" t="s">
        <v>254</v>
      </c>
      <c r="G38" s="13" t="s">
        <v>18</v>
      </c>
      <c r="H38" s="13">
        <v>1</v>
      </c>
      <c r="I38" s="13" t="s">
        <v>19</v>
      </c>
      <c r="J38" s="13">
        <v>370</v>
      </c>
      <c r="K38" s="13">
        <v>3</v>
      </c>
      <c r="L38" s="182" t="e">
        <f>J38*F38*H38</f>
        <v>#VALUE!</v>
      </c>
      <c r="M38" s="182" t="e">
        <f t="shared" si="68"/>
        <v>#VALUE!</v>
      </c>
      <c r="N38" s="182" t="e">
        <f t="shared" si="63"/>
        <v>#VALUE!</v>
      </c>
      <c r="O38" s="182" t="e">
        <f t="shared" si="7"/>
        <v>#VALUE!</v>
      </c>
      <c r="P38" s="14" t="e">
        <f>(L38*'TOX and EXPO INPUTS'!$D$17)/'TOX and EXPO INPUTS'!$D$27</f>
        <v>#VALUE!</v>
      </c>
      <c r="Q38" s="182" t="e">
        <f t="shared" si="69"/>
        <v>#VALUE!</v>
      </c>
      <c r="R38" s="14" t="e">
        <f>N38*'TOX and EXPO INPUTS'!$D$23/'TOX and EXPO INPUTS'!$D$28</f>
        <v>#VALUE!</v>
      </c>
      <c r="S38" s="182" t="e">
        <f t="shared" si="9"/>
        <v>#VALUE!</v>
      </c>
      <c r="T38" s="15" t="e">
        <f>'TOX and EXPO INPUTS'!$D$15/P38</f>
        <v>#VALUE!</v>
      </c>
      <c r="U38" s="182" t="e">
        <f t="shared" si="70"/>
        <v>#VALUE!</v>
      </c>
      <c r="V38" s="15" t="e">
        <f>'TOX and EXPO INPUTS'!$D$21/R38</f>
        <v>#VALUE!</v>
      </c>
      <c r="W38" s="16" t="e">
        <f t="shared" si="10"/>
        <v>#VALUE!</v>
      </c>
      <c r="X38" s="223" t="s">
        <v>102</v>
      </c>
      <c r="Y38" s="224"/>
      <c r="Z38" s="224"/>
      <c r="AA38" s="224"/>
      <c r="AB38" s="224"/>
      <c r="AC38" s="225"/>
      <c r="AD38" s="137" t="e">
        <f>(1/((1/T38)+(1/V38)))</f>
        <v>#VALUE!</v>
      </c>
      <c r="AE38" s="138" t="e">
        <f t="shared" si="3"/>
        <v>#VALUE!</v>
      </c>
      <c r="AF38" s="139" t="e">
        <f>1/(($G$2/T38)+($G$3/V38))</f>
        <v>#VALUE!</v>
      </c>
      <c r="AG38" s="138" t="e">
        <f t="shared" si="4"/>
        <v>#VALUE!</v>
      </c>
    </row>
    <row r="39" spans="1:34" ht="31.5" customHeight="1" x14ac:dyDescent="0.2">
      <c r="A39" s="118" t="s">
        <v>88</v>
      </c>
      <c r="B39" s="19" t="s">
        <v>175</v>
      </c>
      <c r="C39" s="19" t="s">
        <v>230</v>
      </c>
      <c r="D39" s="19" t="s">
        <v>1</v>
      </c>
      <c r="E39" s="19"/>
      <c r="F39" s="12" t="s">
        <v>255</v>
      </c>
      <c r="G39" s="13" t="s">
        <v>20</v>
      </c>
      <c r="H39" s="13">
        <v>1</v>
      </c>
      <c r="I39" s="13" t="s">
        <v>98</v>
      </c>
      <c r="J39" s="13">
        <v>85.1</v>
      </c>
      <c r="K39" s="13">
        <v>6.0999999999999999E-2</v>
      </c>
      <c r="L39" s="182" t="e">
        <f t="shared" si="5"/>
        <v>#VALUE!</v>
      </c>
      <c r="M39" s="182" t="e">
        <f t="shared" si="6"/>
        <v>#VALUE!</v>
      </c>
      <c r="N39" s="182" t="e">
        <f t="shared" si="63"/>
        <v>#VALUE!</v>
      </c>
      <c r="O39" s="182" t="e">
        <f t="shared" si="7"/>
        <v>#VALUE!</v>
      </c>
      <c r="P39" s="14" t="e">
        <f>(L39*'TOX and EXPO INPUTS'!$D$17)/'TOX and EXPO INPUTS'!$D$27</f>
        <v>#VALUE!</v>
      </c>
      <c r="Q39" s="182" t="e">
        <f t="shared" si="8"/>
        <v>#VALUE!</v>
      </c>
      <c r="R39" s="14" t="e">
        <f>N39*'TOX and EXPO INPUTS'!$D$23/'TOX and EXPO INPUTS'!$D$28</f>
        <v>#VALUE!</v>
      </c>
      <c r="S39" s="182" t="e">
        <f t="shared" si="9"/>
        <v>#VALUE!</v>
      </c>
      <c r="T39" s="15" t="e">
        <f>'TOX and EXPO INPUTS'!$D$15/P39</f>
        <v>#VALUE!</v>
      </c>
      <c r="U39" s="182" t="e">
        <f t="shared" si="11"/>
        <v>#VALUE!</v>
      </c>
      <c r="V39" s="15" t="e">
        <f>'TOX and EXPO INPUTS'!$D$21/R39</f>
        <v>#VALUE!</v>
      </c>
      <c r="W39" s="16" t="e">
        <f t="shared" si="10"/>
        <v>#VALUE!</v>
      </c>
      <c r="X39" s="223" t="s">
        <v>102</v>
      </c>
      <c r="Y39" s="224"/>
      <c r="Z39" s="224"/>
      <c r="AA39" s="224"/>
      <c r="AB39" s="224"/>
      <c r="AC39" s="225"/>
      <c r="AD39" s="137" t="e">
        <f>(1/((1/T39)+(1/V39)))</f>
        <v>#VALUE!</v>
      </c>
      <c r="AE39" s="138" t="e">
        <f t="shared" si="3"/>
        <v>#VALUE!</v>
      </c>
      <c r="AF39" s="139" t="e">
        <f>1/(($G$2/T39)+($G$3/V39))</f>
        <v>#VALUE!</v>
      </c>
      <c r="AG39" s="138" t="e">
        <f t="shared" si="4"/>
        <v>#VALUE!</v>
      </c>
    </row>
    <row r="40" spans="1:34" ht="35.25" customHeight="1" x14ac:dyDescent="0.2">
      <c r="A40" s="118" t="s">
        <v>88</v>
      </c>
      <c r="B40" s="19" t="s">
        <v>175</v>
      </c>
      <c r="C40" s="19" t="s">
        <v>230</v>
      </c>
      <c r="D40" s="19" t="s">
        <v>90</v>
      </c>
      <c r="E40" s="19"/>
      <c r="F40" s="12" t="s">
        <v>256</v>
      </c>
      <c r="G40" s="13" t="s">
        <v>20</v>
      </c>
      <c r="H40" s="13">
        <v>0.5</v>
      </c>
      <c r="I40" s="13" t="s">
        <v>98</v>
      </c>
      <c r="J40" s="13">
        <v>85.1</v>
      </c>
      <c r="K40" s="13">
        <v>6.0999999999999999E-2</v>
      </c>
      <c r="L40" s="182" t="e">
        <f t="shared" si="5"/>
        <v>#VALUE!</v>
      </c>
      <c r="M40" s="182" t="e">
        <f t="shared" si="6"/>
        <v>#VALUE!</v>
      </c>
      <c r="N40" s="182" t="e">
        <f t="shared" si="63"/>
        <v>#VALUE!</v>
      </c>
      <c r="O40" s="182" t="e">
        <f t="shared" si="7"/>
        <v>#VALUE!</v>
      </c>
      <c r="P40" s="14" t="e">
        <f>(L40*'TOX and EXPO INPUTS'!$D$17)/'TOX and EXPO INPUTS'!$D$27</f>
        <v>#VALUE!</v>
      </c>
      <c r="Q40" s="182" t="e">
        <f t="shared" si="8"/>
        <v>#VALUE!</v>
      </c>
      <c r="R40" s="14" t="e">
        <f>N40*'TOX and EXPO INPUTS'!$D$23/'TOX and EXPO INPUTS'!$D$28</f>
        <v>#VALUE!</v>
      </c>
      <c r="S40" s="182" t="e">
        <f t="shared" si="9"/>
        <v>#VALUE!</v>
      </c>
      <c r="T40" s="15" t="e">
        <f>'TOX and EXPO INPUTS'!$D$15/P40</f>
        <v>#VALUE!</v>
      </c>
      <c r="U40" s="182" t="e">
        <f t="shared" si="11"/>
        <v>#VALUE!</v>
      </c>
      <c r="V40" s="15" t="e">
        <f>'TOX and EXPO INPUTS'!$D$21/R40</f>
        <v>#VALUE!</v>
      </c>
      <c r="W40" s="16" t="e">
        <f t="shared" si="10"/>
        <v>#VALUE!</v>
      </c>
      <c r="X40" s="223" t="s">
        <v>102</v>
      </c>
      <c r="Y40" s="224"/>
      <c r="Z40" s="224"/>
      <c r="AA40" s="224"/>
      <c r="AB40" s="224"/>
      <c r="AC40" s="225"/>
      <c r="AD40" s="137" t="e">
        <f>(1/((1/T40)+(1/V40)))</f>
        <v>#VALUE!</v>
      </c>
      <c r="AE40" s="138" t="e">
        <f t="shared" si="3"/>
        <v>#VALUE!</v>
      </c>
      <c r="AF40" s="139" t="e">
        <f>1/(($G$2/T40)+($G$3/V40))</f>
        <v>#VALUE!</v>
      </c>
      <c r="AG40" s="138" t="e">
        <f t="shared" si="4"/>
        <v>#VALUE!</v>
      </c>
    </row>
    <row r="41" spans="1:34" ht="36.75" customHeight="1" x14ac:dyDescent="0.2">
      <c r="A41" s="118" t="s">
        <v>99</v>
      </c>
      <c r="B41" s="19" t="s">
        <v>175</v>
      </c>
      <c r="C41" s="19" t="s">
        <v>230</v>
      </c>
      <c r="D41" s="19"/>
      <c r="E41" s="19"/>
      <c r="F41" s="12" t="s">
        <v>257</v>
      </c>
      <c r="G41" s="13" t="s">
        <v>20</v>
      </c>
      <c r="H41" s="13">
        <v>1</v>
      </c>
      <c r="I41" s="13" t="s">
        <v>98</v>
      </c>
      <c r="J41" s="13" t="s">
        <v>101</v>
      </c>
      <c r="K41" s="13">
        <v>6.0999999999999999E-2</v>
      </c>
      <c r="L41" s="13" t="s">
        <v>101</v>
      </c>
      <c r="M41" s="13" t="s">
        <v>101</v>
      </c>
      <c r="N41" s="182" t="e">
        <f t="shared" si="63"/>
        <v>#VALUE!</v>
      </c>
      <c r="O41" s="182" t="e">
        <f t="shared" si="7"/>
        <v>#VALUE!</v>
      </c>
      <c r="P41" s="13" t="s">
        <v>101</v>
      </c>
      <c r="Q41" s="13" t="s">
        <v>101</v>
      </c>
      <c r="R41" s="14" t="e">
        <f>N41*'TOX and EXPO INPUTS'!$D$23/'TOX and EXPO INPUTS'!$D$28</f>
        <v>#VALUE!</v>
      </c>
      <c r="S41" s="182" t="e">
        <f t="shared" si="9"/>
        <v>#VALUE!</v>
      </c>
      <c r="T41" s="13" t="s">
        <v>101</v>
      </c>
      <c r="U41" s="13" t="s">
        <v>101</v>
      </c>
      <c r="V41" s="15" t="e">
        <f>'TOX and EXPO INPUTS'!$D$21/R41</f>
        <v>#VALUE!</v>
      </c>
      <c r="W41" s="16" t="e">
        <f t="shared" si="10"/>
        <v>#VALUE!</v>
      </c>
      <c r="X41" s="182" t="e">
        <f>K41*F41*H41</f>
        <v>#VALUE!</v>
      </c>
      <c r="Y41" s="182" t="e">
        <f t="shared" ref="Y41" si="71">VALUE(TEXT(X41,"0.0E+00"))</f>
        <v>#VALUE!</v>
      </c>
      <c r="Z41" s="14" t="e">
        <f>X41*'TOX and EXPO INPUTS'!$D$23/'TOX and EXPO INPUTS'!$D$29</f>
        <v>#VALUE!</v>
      </c>
      <c r="AA41" s="182" t="e">
        <f t="shared" ref="AA41" si="72">VALUE(TEXT(Z41,"0.0E+00"))</f>
        <v>#VALUE!</v>
      </c>
      <c r="AB41" s="15" t="e">
        <f>'TOX and EXPO INPUTS'!$D$21/Z41</f>
        <v>#VALUE!</v>
      </c>
      <c r="AC41" s="16" t="e">
        <f t="shared" ref="AC41" si="73">VALUE(TEXT(AB41,"0.0E+00"))</f>
        <v>#VALUE!</v>
      </c>
      <c r="AD41" s="229" t="s">
        <v>101</v>
      </c>
      <c r="AE41" s="230"/>
      <c r="AF41" s="230"/>
      <c r="AG41" s="231"/>
    </row>
    <row r="42" spans="1:34" ht="31.5" customHeight="1" x14ac:dyDescent="0.2">
      <c r="A42" s="118" t="s">
        <v>106</v>
      </c>
      <c r="B42" s="19" t="s">
        <v>175</v>
      </c>
      <c r="C42" s="19" t="s">
        <v>230</v>
      </c>
      <c r="D42" s="19"/>
      <c r="E42" s="19"/>
      <c r="F42" s="12" t="s">
        <v>258</v>
      </c>
      <c r="G42" s="13" t="s">
        <v>20</v>
      </c>
      <c r="H42" s="13">
        <v>2</v>
      </c>
      <c r="I42" s="13" t="s">
        <v>98</v>
      </c>
      <c r="J42" s="13">
        <v>85.1</v>
      </c>
      <c r="K42" s="13">
        <v>6.0999999999999999E-2</v>
      </c>
      <c r="L42" s="182" t="e">
        <f t="shared" ref="L42:L43" si="74">J42*F42*H42</f>
        <v>#VALUE!</v>
      </c>
      <c r="M42" s="182" t="e">
        <f t="shared" ref="M42:M43" si="75">VALUE(TEXT(L42,"0.0E+00"))</f>
        <v>#VALUE!</v>
      </c>
      <c r="N42" s="182" t="e">
        <f t="shared" si="63"/>
        <v>#VALUE!</v>
      </c>
      <c r="O42" s="182" t="e">
        <f t="shared" si="7"/>
        <v>#VALUE!</v>
      </c>
      <c r="P42" s="14" t="e">
        <f>(L42*'TOX and EXPO INPUTS'!$D$17)/'TOX and EXPO INPUTS'!$D$27</f>
        <v>#VALUE!</v>
      </c>
      <c r="Q42" s="182" t="e">
        <f t="shared" ref="Q42:Q43" si="76">VALUE(TEXT(P42,"0.0E+00"))</f>
        <v>#VALUE!</v>
      </c>
      <c r="R42" s="14" t="e">
        <f>N42*'TOX and EXPO INPUTS'!$D$23/'TOX and EXPO INPUTS'!$D$28</f>
        <v>#VALUE!</v>
      </c>
      <c r="S42" s="182" t="e">
        <f t="shared" si="9"/>
        <v>#VALUE!</v>
      </c>
      <c r="T42" s="15" t="e">
        <f>'TOX and EXPO INPUTS'!$D$15/P42</f>
        <v>#VALUE!</v>
      </c>
      <c r="U42" s="182" t="e">
        <f t="shared" ref="U42:U43" si="77">VALUE(TEXT(T42,"0.0E+00"))</f>
        <v>#VALUE!</v>
      </c>
      <c r="V42" s="15" t="e">
        <f>'TOX and EXPO INPUTS'!$D$21/R42</f>
        <v>#VALUE!</v>
      </c>
      <c r="W42" s="16" t="e">
        <f t="shared" si="10"/>
        <v>#VALUE!</v>
      </c>
      <c r="X42" s="223" t="s">
        <v>102</v>
      </c>
      <c r="Y42" s="224"/>
      <c r="Z42" s="224"/>
      <c r="AA42" s="224"/>
      <c r="AB42" s="224"/>
      <c r="AC42" s="225"/>
      <c r="AD42" s="137" t="e">
        <f>(1/((1/T42)+(1/V42)))</f>
        <v>#VALUE!</v>
      </c>
      <c r="AE42" s="138" t="e">
        <f t="shared" si="3"/>
        <v>#VALUE!</v>
      </c>
      <c r="AF42" s="139" t="e">
        <f>1/(($G$2/T42)+($G$3/V42))</f>
        <v>#VALUE!</v>
      </c>
      <c r="AG42" s="138" t="e">
        <f t="shared" si="4"/>
        <v>#VALUE!</v>
      </c>
    </row>
    <row r="43" spans="1:34" ht="31.5" customHeight="1" x14ac:dyDescent="0.2">
      <c r="A43" s="19" t="s">
        <v>123</v>
      </c>
      <c r="B43" s="19" t="s">
        <v>175</v>
      </c>
      <c r="C43" s="19" t="s">
        <v>230</v>
      </c>
      <c r="D43" s="19"/>
      <c r="E43" s="19"/>
      <c r="F43" s="12" t="s">
        <v>259</v>
      </c>
      <c r="G43" s="13" t="s">
        <v>20</v>
      </c>
      <c r="H43" s="13">
        <v>1</v>
      </c>
      <c r="I43" s="13" t="s">
        <v>98</v>
      </c>
      <c r="J43" s="13">
        <v>85.1</v>
      </c>
      <c r="K43" s="13">
        <v>6.0999999999999999E-2</v>
      </c>
      <c r="L43" s="182" t="e">
        <f t="shared" si="74"/>
        <v>#VALUE!</v>
      </c>
      <c r="M43" s="182" t="e">
        <f t="shared" si="75"/>
        <v>#VALUE!</v>
      </c>
      <c r="N43" s="182" t="e">
        <f t="shared" si="63"/>
        <v>#VALUE!</v>
      </c>
      <c r="O43" s="182" t="e">
        <f t="shared" si="7"/>
        <v>#VALUE!</v>
      </c>
      <c r="P43" s="14" t="e">
        <f>(L43*'TOX and EXPO INPUTS'!$D$17)/'TOX and EXPO INPUTS'!$D$27</f>
        <v>#VALUE!</v>
      </c>
      <c r="Q43" s="182" t="e">
        <f t="shared" si="76"/>
        <v>#VALUE!</v>
      </c>
      <c r="R43" s="14" t="e">
        <f>N43*'TOX and EXPO INPUTS'!$D$23/'TOX and EXPO INPUTS'!$D$28</f>
        <v>#VALUE!</v>
      </c>
      <c r="S43" s="182" t="e">
        <f t="shared" si="9"/>
        <v>#VALUE!</v>
      </c>
      <c r="T43" s="15" t="e">
        <f>'TOX and EXPO INPUTS'!$D$15/P43</f>
        <v>#VALUE!</v>
      </c>
      <c r="U43" s="182" t="e">
        <f t="shared" si="77"/>
        <v>#VALUE!</v>
      </c>
      <c r="V43" s="15" t="e">
        <f>'TOX and EXPO INPUTS'!$D$21/R43</f>
        <v>#VALUE!</v>
      </c>
      <c r="W43" s="16" t="e">
        <f t="shared" si="10"/>
        <v>#VALUE!</v>
      </c>
      <c r="X43" s="223" t="s">
        <v>102</v>
      </c>
      <c r="Y43" s="224"/>
      <c r="Z43" s="224"/>
      <c r="AA43" s="224"/>
      <c r="AB43" s="224"/>
      <c r="AC43" s="225"/>
      <c r="AD43" s="137" t="e">
        <f>(1/((1/T43)+(1/V43)))</f>
        <v>#VALUE!</v>
      </c>
      <c r="AE43" s="138" t="e">
        <f t="shared" si="3"/>
        <v>#VALUE!</v>
      </c>
      <c r="AF43" s="139" t="e">
        <f>1/(($G$2/T43)+($G$3/V43))</f>
        <v>#VALUE!</v>
      </c>
      <c r="AG43" s="138" t="e">
        <f t="shared" si="4"/>
        <v>#VALUE!</v>
      </c>
    </row>
    <row r="44" spans="1:34" ht="32.25" customHeight="1" x14ac:dyDescent="0.2">
      <c r="A44" s="19" t="s">
        <v>88</v>
      </c>
      <c r="B44" s="19" t="s">
        <v>175</v>
      </c>
      <c r="C44" s="19" t="s">
        <v>11</v>
      </c>
      <c r="D44" s="226" t="s">
        <v>21</v>
      </c>
      <c r="E44" s="227"/>
      <c r="F44" s="227"/>
      <c r="G44" s="227"/>
      <c r="H44" s="227"/>
      <c r="I44" s="227"/>
      <c r="J44" s="227"/>
      <c r="K44" s="227"/>
      <c r="L44" s="227"/>
      <c r="M44" s="227"/>
      <c r="N44" s="227"/>
      <c r="O44" s="227"/>
      <c r="P44" s="227"/>
      <c r="Q44" s="227"/>
      <c r="R44" s="227"/>
      <c r="S44" s="227"/>
      <c r="T44" s="227"/>
      <c r="U44" s="227"/>
      <c r="V44" s="227"/>
      <c r="W44" s="227"/>
      <c r="X44" s="227"/>
      <c r="Y44" s="227"/>
      <c r="Z44" s="227"/>
      <c r="AA44" s="227"/>
      <c r="AB44" s="227"/>
      <c r="AC44" s="227"/>
      <c r="AD44" s="227"/>
      <c r="AE44" s="227"/>
      <c r="AF44" s="227"/>
      <c r="AG44" s="228"/>
      <c r="AH44" s="17"/>
    </row>
    <row r="45" spans="1:34" ht="34.5" customHeight="1" x14ac:dyDescent="0.2">
      <c r="A45" s="19" t="s">
        <v>88</v>
      </c>
      <c r="B45" s="19" t="s">
        <v>175</v>
      </c>
      <c r="C45" s="19" t="s">
        <v>12</v>
      </c>
      <c r="D45" s="226" t="s">
        <v>21</v>
      </c>
      <c r="E45" s="227"/>
      <c r="F45" s="227"/>
      <c r="G45" s="227"/>
      <c r="H45" s="227"/>
      <c r="I45" s="227"/>
      <c r="J45" s="227"/>
      <c r="K45" s="227"/>
      <c r="L45" s="227"/>
      <c r="M45" s="227"/>
      <c r="N45" s="227"/>
      <c r="O45" s="227"/>
      <c r="P45" s="227"/>
      <c r="Q45" s="227"/>
      <c r="R45" s="227"/>
      <c r="S45" s="227"/>
      <c r="T45" s="227"/>
      <c r="U45" s="227"/>
      <c r="V45" s="227"/>
      <c r="W45" s="227"/>
      <c r="X45" s="227"/>
      <c r="Y45" s="227"/>
      <c r="Z45" s="227"/>
      <c r="AA45" s="227"/>
      <c r="AB45" s="227"/>
      <c r="AC45" s="227"/>
      <c r="AD45" s="227"/>
      <c r="AE45" s="227"/>
      <c r="AF45" s="227"/>
      <c r="AG45" s="228"/>
      <c r="AH45" s="17"/>
    </row>
    <row r="46" spans="1:34" ht="37.5" customHeight="1" x14ac:dyDescent="0.2">
      <c r="A46" s="19" t="s">
        <v>88</v>
      </c>
      <c r="B46" s="19" t="s">
        <v>175</v>
      </c>
      <c r="C46" s="19" t="s">
        <v>13</v>
      </c>
      <c r="D46" s="226" t="s">
        <v>21</v>
      </c>
      <c r="E46" s="227"/>
      <c r="F46" s="227"/>
      <c r="G46" s="227"/>
      <c r="H46" s="227"/>
      <c r="I46" s="227"/>
      <c r="J46" s="227"/>
      <c r="K46" s="227"/>
      <c r="L46" s="227"/>
      <c r="M46" s="227"/>
      <c r="N46" s="227"/>
      <c r="O46" s="227"/>
      <c r="P46" s="227"/>
      <c r="Q46" s="227"/>
      <c r="R46" s="227"/>
      <c r="S46" s="227"/>
      <c r="T46" s="227"/>
      <c r="U46" s="227"/>
      <c r="V46" s="227"/>
      <c r="W46" s="227"/>
      <c r="X46" s="227"/>
      <c r="Y46" s="227"/>
      <c r="Z46" s="227"/>
      <c r="AA46" s="227"/>
      <c r="AB46" s="227"/>
      <c r="AC46" s="227"/>
      <c r="AD46" s="227"/>
      <c r="AE46" s="227"/>
      <c r="AF46" s="227"/>
      <c r="AG46" s="228"/>
      <c r="AH46" s="17"/>
    </row>
    <row r="47" spans="1:34" ht="48.75" customHeight="1" x14ac:dyDescent="0.2">
      <c r="A47" s="19" t="s">
        <v>88</v>
      </c>
      <c r="B47" s="19" t="s">
        <v>175</v>
      </c>
      <c r="C47" s="19" t="s">
        <v>14</v>
      </c>
      <c r="D47" s="19"/>
      <c r="E47" s="19"/>
      <c r="F47" s="12" t="s">
        <v>260</v>
      </c>
      <c r="G47" s="13" t="s">
        <v>113</v>
      </c>
      <c r="H47" s="24" t="s">
        <v>159</v>
      </c>
      <c r="I47" s="13" t="s">
        <v>114</v>
      </c>
      <c r="J47" s="13">
        <v>160</v>
      </c>
      <c r="K47" s="13">
        <v>0.38</v>
      </c>
      <c r="L47" s="182" t="e">
        <f t="shared" si="5"/>
        <v>#VALUE!</v>
      </c>
      <c r="M47" s="182" t="e">
        <f t="shared" si="6"/>
        <v>#VALUE!</v>
      </c>
      <c r="N47" s="182" t="e">
        <f>K47*F47*H47</f>
        <v>#VALUE!</v>
      </c>
      <c r="O47" s="182" t="e">
        <f t="shared" si="7"/>
        <v>#VALUE!</v>
      </c>
      <c r="P47" s="14" t="e">
        <f>(L47*'TOX and EXPO INPUTS'!$D$17)/'TOX and EXPO INPUTS'!$D$27</f>
        <v>#VALUE!</v>
      </c>
      <c r="Q47" s="182" t="e">
        <f t="shared" si="8"/>
        <v>#VALUE!</v>
      </c>
      <c r="R47" s="14" t="e">
        <f>N47*'TOX and EXPO INPUTS'!$D$23/'TOX and EXPO INPUTS'!$D$28</f>
        <v>#VALUE!</v>
      </c>
      <c r="S47" s="182" t="e">
        <f t="shared" si="9"/>
        <v>#VALUE!</v>
      </c>
      <c r="T47" s="15" t="e">
        <f>'TOX and EXPO INPUTS'!$D$15/P47</f>
        <v>#VALUE!</v>
      </c>
      <c r="U47" s="182" t="e">
        <f t="shared" si="11"/>
        <v>#VALUE!</v>
      </c>
      <c r="V47" s="15" t="e">
        <f>'TOX and EXPO INPUTS'!$D$21/R47</f>
        <v>#VALUE!</v>
      </c>
      <c r="W47" s="16" t="e">
        <f t="shared" si="10"/>
        <v>#VALUE!</v>
      </c>
      <c r="X47" s="223" t="s">
        <v>102</v>
      </c>
      <c r="Y47" s="224"/>
      <c r="Z47" s="224"/>
      <c r="AA47" s="224"/>
      <c r="AB47" s="224"/>
      <c r="AC47" s="225"/>
      <c r="AD47" s="137" t="e">
        <f>(1/((1/T47)+(1/V47)))</f>
        <v>#VALUE!</v>
      </c>
      <c r="AE47" s="6" t="e">
        <f t="shared" ref="AE47" si="78">VALUE(TEXT(AD47,"0.0E+00"))</f>
        <v>#VALUE!</v>
      </c>
      <c r="AF47" s="141" t="e">
        <f>1/(($G$2/T47)+($G$3/V47))</f>
        <v>#VALUE!</v>
      </c>
      <c r="AG47" s="6" t="e">
        <f t="shared" ref="AG47" si="79">VALUE(TEXT(AF47,"0.0E+00"))</f>
        <v>#VALUE!</v>
      </c>
    </row>
    <row r="48" spans="1:34" ht="36.75" customHeight="1" x14ac:dyDescent="0.2">
      <c r="A48" s="19" t="s">
        <v>88</v>
      </c>
      <c r="B48" s="19" t="s">
        <v>175</v>
      </c>
      <c r="C48" s="19" t="s">
        <v>38</v>
      </c>
      <c r="D48" s="226" t="s">
        <v>21</v>
      </c>
      <c r="E48" s="227"/>
      <c r="F48" s="227"/>
      <c r="G48" s="227"/>
      <c r="H48" s="227"/>
      <c r="I48" s="227"/>
      <c r="J48" s="227"/>
      <c r="K48" s="227"/>
      <c r="L48" s="227"/>
      <c r="M48" s="227"/>
      <c r="N48" s="227"/>
      <c r="O48" s="227"/>
      <c r="P48" s="227"/>
      <c r="Q48" s="227"/>
      <c r="R48" s="227"/>
      <c r="S48" s="227"/>
      <c r="T48" s="227"/>
      <c r="U48" s="227"/>
      <c r="V48" s="227"/>
      <c r="W48" s="227"/>
      <c r="X48" s="227"/>
      <c r="Y48" s="227"/>
      <c r="Z48" s="227"/>
      <c r="AA48" s="227"/>
      <c r="AB48" s="227"/>
      <c r="AC48" s="227"/>
      <c r="AD48" s="227"/>
      <c r="AE48" s="227"/>
      <c r="AF48" s="227"/>
      <c r="AG48" s="228"/>
    </row>
    <row r="49" spans="1:33" ht="30" customHeight="1" x14ac:dyDescent="0.2">
      <c r="A49" s="19" t="s">
        <v>88</v>
      </c>
      <c r="B49" s="19" t="s">
        <v>175</v>
      </c>
      <c r="C49" s="19" t="s">
        <v>15</v>
      </c>
      <c r="D49" s="226" t="s">
        <v>21</v>
      </c>
      <c r="E49" s="227"/>
      <c r="F49" s="227"/>
      <c r="G49" s="227"/>
      <c r="H49" s="227"/>
      <c r="I49" s="227"/>
      <c r="J49" s="227"/>
      <c r="K49" s="227"/>
      <c r="L49" s="227"/>
      <c r="M49" s="227"/>
      <c r="N49" s="227"/>
      <c r="O49" s="227"/>
      <c r="P49" s="227"/>
      <c r="Q49" s="227"/>
      <c r="R49" s="227"/>
      <c r="S49" s="227"/>
      <c r="T49" s="227"/>
      <c r="U49" s="227"/>
      <c r="V49" s="227"/>
      <c r="W49" s="227"/>
      <c r="X49" s="227"/>
      <c r="Y49" s="227"/>
      <c r="Z49" s="227"/>
      <c r="AA49" s="227"/>
      <c r="AB49" s="227"/>
      <c r="AC49" s="227"/>
      <c r="AD49" s="227"/>
      <c r="AE49" s="227"/>
      <c r="AF49" s="227"/>
      <c r="AG49" s="228"/>
    </row>
    <row r="50" spans="1:33" ht="30.75" customHeight="1" x14ac:dyDescent="0.2">
      <c r="A50" s="118" t="s">
        <v>106</v>
      </c>
      <c r="B50" s="19" t="s">
        <v>175</v>
      </c>
      <c r="C50" s="140" t="s">
        <v>107</v>
      </c>
      <c r="D50" s="19"/>
      <c r="E50" s="181"/>
      <c r="F50" s="12" t="s">
        <v>329</v>
      </c>
      <c r="G50" s="13" t="s">
        <v>113</v>
      </c>
      <c r="H50" s="38">
        <v>1200</v>
      </c>
      <c r="I50" s="13" t="s">
        <v>114</v>
      </c>
      <c r="J50" s="38">
        <v>6.26</v>
      </c>
      <c r="K50" s="38">
        <v>3.4000000000000002E-2</v>
      </c>
      <c r="L50" s="182" t="e">
        <f t="shared" ref="L50" si="80">J50*F50*H50</f>
        <v>#VALUE!</v>
      </c>
      <c r="M50" s="182" t="e">
        <f t="shared" ref="M50" si="81">VALUE(TEXT(L50,"0.0E+00"))</f>
        <v>#VALUE!</v>
      </c>
      <c r="N50" s="182" t="e">
        <f>K50*F50*H50</f>
        <v>#VALUE!</v>
      </c>
      <c r="O50" s="182" t="e">
        <f t="shared" ref="O50" si="82">VALUE(TEXT(N50,"0.0E+00"))</f>
        <v>#VALUE!</v>
      </c>
      <c r="P50" s="14" t="e">
        <f>(L50*'TOX and EXPO INPUTS'!$D$17)/'TOX and EXPO INPUTS'!$D$27</f>
        <v>#VALUE!</v>
      </c>
      <c r="Q50" s="182" t="e">
        <f t="shared" ref="Q50" si="83">VALUE(TEXT(P50,"0.0E+00"))</f>
        <v>#VALUE!</v>
      </c>
      <c r="R50" s="14" t="e">
        <f>N50*'TOX and EXPO INPUTS'!$D$23/'TOX and EXPO INPUTS'!$D$28</f>
        <v>#VALUE!</v>
      </c>
      <c r="S50" s="182" t="e">
        <f t="shared" ref="S50" si="84">VALUE(TEXT(R50,"0.0E+00"))</f>
        <v>#VALUE!</v>
      </c>
      <c r="T50" s="15" t="e">
        <f>'TOX and EXPO INPUTS'!$D$15/P50</f>
        <v>#VALUE!</v>
      </c>
      <c r="U50" s="182" t="e">
        <f t="shared" ref="U50" si="85">VALUE(TEXT(T50,"0.0E+00"))</f>
        <v>#VALUE!</v>
      </c>
      <c r="V50" s="15" t="e">
        <f>'TOX and EXPO INPUTS'!$D$21/R50</f>
        <v>#VALUE!</v>
      </c>
      <c r="W50" s="16" t="e">
        <f t="shared" ref="W50" si="86">VALUE(TEXT(V50,"0.0E+00"))</f>
        <v>#VALUE!</v>
      </c>
      <c r="X50" s="223" t="s">
        <v>102</v>
      </c>
      <c r="Y50" s="224"/>
      <c r="Z50" s="224"/>
      <c r="AA50" s="224"/>
      <c r="AB50" s="224"/>
      <c r="AC50" s="225"/>
      <c r="AD50" s="137" t="e">
        <f>(1/((1/T50)+(1/V50)))</f>
        <v>#VALUE!</v>
      </c>
      <c r="AE50" s="6" t="e">
        <f t="shared" ref="AE50" si="87">VALUE(TEXT(AD50,"0.0E+00"))</f>
        <v>#VALUE!</v>
      </c>
      <c r="AF50" s="141" t="e">
        <f>1/(($G$2/T50)+($G$3/V50))</f>
        <v>#VALUE!</v>
      </c>
      <c r="AG50" s="6" t="e">
        <f t="shared" ref="AG50" si="88">VALUE(TEXT(AF50,"0.0E+00"))</f>
        <v>#VALUE!</v>
      </c>
    </row>
    <row r="51" spans="1:33" ht="30.75" customHeight="1" x14ac:dyDescent="0.2">
      <c r="A51" s="118" t="s">
        <v>106</v>
      </c>
      <c r="B51" s="19" t="s">
        <v>175</v>
      </c>
      <c r="C51" s="140" t="s">
        <v>107</v>
      </c>
      <c r="D51" s="19"/>
      <c r="E51" s="181"/>
      <c r="F51" s="12" t="s">
        <v>330</v>
      </c>
      <c r="G51" s="13" t="s">
        <v>7</v>
      </c>
      <c r="H51" s="38">
        <v>11</v>
      </c>
      <c r="I51" s="13" t="s">
        <v>8</v>
      </c>
      <c r="J51" s="38">
        <v>6.26</v>
      </c>
      <c r="K51" s="38">
        <v>3.4000000000000002E-2</v>
      </c>
      <c r="L51" s="182" t="e">
        <f t="shared" ref="L51:L52" si="89">J51*F51*H51</f>
        <v>#VALUE!</v>
      </c>
      <c r="M51" s="182" t="e">
        <f t="shared" ref="M51:M52" si="90">VALUE(TEXT(L51,"0.0E+00"))</f>
        <v>#VALUE!</v>
      </c>
      <c r="N51" s="182" t="e">
        <f>K51*F51*H51</f>
        <v>#VALUE!</v>
      </c>
      <c r="O51" s="182" t="e">
        <f t="shared" ref="O51:O52" si="91">VALUE(TEXT(N51,"0.0E+00"))</f>
        <v>#VALUE!</v>
      </c>
      <c r="P51" s="14" t="e">
        <f>(L51*'TOX and EXPO INPUTS'!$D$17)/'TOX and EXPO INPUTS'!$D$27</f>
        <v>#VALUE!</v>
      </c>
      <c r="Q51" s="182" t="e">
        <f t="shared" ref="Q51:Q52" si="92">VALUE(TEXT(P51,"0.0E+00"))</f>
        <v>#VALUE!</v>
      </c>
      <c r="R51" s="14" t="e">
        <f>N51*'TOX and EXPO INPUTS'!$D$23/'TOX and EXPO INPUTS'!$D$28</f>
        <v>#VALUE!</v>
      </c>
      <c r="S51" s="182" t="e">
        <f t="shared" ref="S51:S52" si="93">VALUE(TEXT(R51,"0.0E+00"))</f>
        <v>#VALUE!</v>
      </c>
      <c r="T51" s="15" t="e">
        <f>'TOX and EXPO INPUTS'!$D$15/P51</f>
        <v>#VALUE!</v>
      </c>
      <c r="U51" s="182" t="e">
        <f t="shared" ref="U51:U52" si="94">VALUE(TEXT(T51,"0.0E+00"))</f>
        <v>#VALUE!</v>
      </c>
      <c r="V51" s="15" t="e">
        <f>'TOX and EXPO INPUTS'!$D$21/R51</f>
        <v>#VALUE!</v>
      </c>
      <c r="W51" s="16" t="e">
        <f t="shared" ref="W51:W52" si="95">VALUE(TEXT(V51,"0.0E+00"))</f>
        <v>#VALUE!</v>
      </c>
      <c r="X51" s="223" t="s">
        <v>102</v>
      </c>
      <c r="Y51" s="224"/>
      <c r="Z51" s="224"/>
      <c r="AA51" s="224"/>
      <c r="AB51" s="224"/>
      <c r="AC51" s="225"/>
      <c r="AD51" s="137" t="e">
        <f>(1/((1/T51)+(1/V51)))</f>
        <v>#VALUE!</v>
      </c>
      <c r="AE51" s="6" t="e">
        <f t="shared" ref="AE51:AE52" si="96">VALUE(TEXT(AD51,"0.0E+00"))</f>
        <v>#VALUE!</v>
      </c>
      <c r="AF51" s="141" t="e">
        <f>1/(($G$2/T51)+($G$3/V51))</f>
        <v>#VALUE!</v>
      </c>
      <c r="AG51" s="6" t="e">
        <f t="shared" ref="AG51:AG52" si="97">VALUE(TEXT(AF51,"0.0E+00"))</f>
        <v>#VALUE!</v>
      </c>
    </row>
    <row r="52" spans="1:33" ht="21.75" customHeight="1" x14ac:dyDescent="0.2">
      <c r="A52" s="19" t="s">
        <v>123</v>
      </c>
      <c r="B52" s="19" t="s">
        <v>175</v>
      </c>
      <c r="C52" s="140" t="s">
        <v>107</v>
      </c>
      <c r="D52" s="19"/>
      <c r="E52" s="181"/>
      <c r="F52" s="12" t="s">
        <v>261</v>
      </c>
      <c r="G52" s="13" t="s">
        <v>122</v>
      </c>
      <c r="H52" s="38">
        <v>0.5</v>
      </c>
      <c r="I52" s="13" t="s">
        <v>121</v>
      </c>
      <c r="J52" s="38">
        <v>6.26</v>
      </c>
      <c r="K52" s="38">
        <v>3.4000000000000002E-2</v>
      </c>
      <c r="L52" s="182" t="e">
        <f t="shared" si="89"/>
        <v>#VALUE!</v>
      </c>
      <c r="M52" s="182" t="e">
        <f t="shared" si="90"/>
        <v>#VALUE!</v>
      </c>
      <c r="N52" s="182" t="e">
        <f>K52*F52*H52</f>
        <v>#VALUE!</v>
      </c>
      <c r="O52" s="182" t="e">
        <f t="shared" si="91"/>
        <v>#VALUE!</v>
      </c>
      <c r="P52" s="14" t="e">
        <f>(L52*'TOX and EXPO INPUTS'!$D$17)/'TOX and EXPO INPUTS'!$D$27</f>
        <v>#VALUE!</v>
      </c>
      <c r="Q52" s="182" t="e">
        <f t="shared" si="92"/>
        <v>#VALUE!</v>
      </c>
      <c r="R52" s="14" t="e">
        <f>N52*'TOX and EXPO INPUTS'!$D$23/'TOX and EXPO INPUTS'!$D$28</f>
        <v>#VALUE!</v>
      </c>
      <c r="S52" s="182" t="e">
        <f t="shared" si="93"/>
        <v>#VALUE!</v>
      </c>
      <c r="T52" s="15" t="e">
        <f>'TOX and EXPO INPUTS'!$D$15/P52</f>
        <v>#VALUE!</v>
      </c>
      <c r="U52" s="182" t="e">
        <f t="shared" si="94"/>
        <v>#VALUE!</v>
      </c>
      <c r="V52" s="15" t="e">
        <f>'TOX and EXPO INPUTS'!$D$21/R52</f>
        <v>#VALUE!</v>
      </c>
      <c r="W52" s="16" t="e">
        <f t="shared" si="95"/>
        <v>#VALUE!</v>
      </c>
      <c r="X52" s="223" t="s">
        <v>102</v>
      </c>
      <c r="Y52" s="224"/>
      <c r="Z52" s="224"/>
      <c r="AA52" s="224"/>
      <c r="AB52" s="224"/>
      <c r="AC52" s="225"/>
      <c r="AD52" s="137" t="e">
        <f>(1/((1/T52)+(1/V52)))</f>
        <v>#VALUE!</v>
      </c>
      <c r="AE52" s="6" t="e">
        <f t="shared" si="96"/>
        <v>#VALUE!</v>
      </c>
      <c r="AF52" s="141" t="e">
        <f>1/(($G$2/T52)+($G$3/V52))</f>
        <v>#VALUE!</v>
      </c>
      <c r="AG52" s="6" t="e">
        <f t="shared" si="97"/>
        <v>#VALUE!</v>
      </c>
    </row>
    <row r="53" spans="1:33" ht="84" customHeight="1" x14ac:dyDescent="0.2">
      <c r="A53" s="19" t="s">
        <v>88</v>
      </c>
      <c r="B53" s="19" t="s">
        <v>176</v>
      </c>
      <c r="C53" s="118" t="s">
        <v>229</v>
      </c>
      <c r="D53" s="19" t="s">
        <v>152</v>
      </c>
      <c r="E53" s="19"/>
      <c r="F53" s="12" t="s">
        <v>262</v>
      </c>
      <c r="G53" s="13" t="s">
        <v>7</v>
      </c>
      <c r="H53" s="13">
        <v>0.5</v>
      </c>
      <c r="I53" s="13" t="s">
        <v>8</v>
      </c>
      <c r="J53" s="13">
        <v>69</v>
      </c>
      <c r="K53" s="13">
        <v>1.1000000000000001</v>
      </c>
      <c r="L53" s="182" t="e">
        <f t="shared" si="5"/>
        <v>#VALUE!</v>
      </c>
      <c r="M53" s="182" t="e">
        <f t="shared" si="6"/>
        <v>#VALUE!</v>
      </c>
      <c r="N53" s="182" t="e">
        <f t="shared" ref="N53:N65" si="98">K53*F53*H53</f>
        <v>#VALUE!</v>
      </c>
      <c r="O53" s="182" t="e">
        <f t="shared" si="7"/>
        <v>#VALUE!</v>
      </c>
      <c r="P53" s="14" t="e">
        <f>(L53*'TOX and EXPO INPUTS'!$D$17)/'TOX and EXPO INPUTS'!$D$27</f>
        <v>#VALUE!</v>
      </c>
      <c r="Q53" s="182" t="e">
        <f t="shared" si="8"/>
        <v>#VALUE!</v>
      </c>
      <c r="R53" s="14" t="e">
        <f>N53*'TOX and EXPO INPUTS'!$D$23/'TOX and EXPO INPUTS'!$D$28</f>
        <v>#VALUE!</v>
      </c>
      <c r="S53" s="182" t="e">
        <f t="shared" si="9"/>
        <v>#VALUE!</v>
      </c>
      <c r="T53" s="15" t="e">
        <f>'TOX and EXPO INPUTS'!$D$15/P53</f>
        <v>#VALUE!</v>
      </c>
      <c r="U53" s="182" t="e">
        <f t="shared" si="11"/>
        <v>#VALUE!</v>
      </c>
      <c r="V53" s="15" t="e">
        <f>'TOX and EXPO INPUTS'!$D$21/R53</f>
        <v>#VALUE!</v>
      </c>
      <c r="W53" s="16" t="e">
        <f t="shared" si="10"/>
        <v>#VALUE!</v>
      </c>
      <c r="X53" s="223" t="s">
        <v>102</v>
      </c>
      <c r="Y53" s="224"/>
      <c r="Z53" s="224"/>
      <c r="AA53" s="224"/>
      <c r="AB53" s="224"/>
      <c r="AC53" s="225"/>
      <c r="AD53" s="137" t="e">
        <f t="shared" ref="AD53:AD65" si="99">(1/((1/T53)+(1/V53)))</f>
        <v>#VALUE!</v>
      </c>
      <c r="AE53" s="138" t="e">
        <f t="shared" ref="AE53:AE65" si="100">VALUE(TEXT(AD53,"0.0E+00"))</f>
        <v>#VALUE!</v>
      </c>
      <c r="AF53" s="139" t="e">
        <f t="shared" ref="AF53:AF65" si="101">1/(($G$2/T53)+($G$3/V53))</f>
        <v>#VALUE!</v>
      </c>
      <c r="AG53" s="138" t="e">
        <f t="shared" ref="AG53:AG65" si="102">VALUE(TEXT(AF53,"0.0E+00"))</f>
        <v>#VALUE!</v>
      </c>
    </row>
    <row r="54" spans="1:33" ht="35.25" customHeight="1" x14ac:dyDescent="0.2">
      <c r="A54" s="118" t="s">
        <v>196</v>
      </c>
      <c r="B54" s="19" t="s">
        <v>171</v>
      </c>
      <c r="C54" s="140" t="s">
        <v>108</v>
      </c>
      <c r="D54" s="19"/>
      <c r="E54" s="19"/>
      <c r="F54" s="12" t="s">
        <v>263</v>
      </c>
      <c r="G54" s="13" t="s">
        <v>7</v>
      </c>
      <c r="H54" s="38">
        <v>5</v>
      </c>
      <c r="I54" s="13" t="s">
        <v>8</v>
      </c>
      <c r="J54" s="38">
        <v>130</v>
      </c>
      <c r="K54" s="38">
        <v>0.14000000000000001</v>
      </c>
      <c r="L54" s="182" t="e">
        <f t="shared" ref="L54:L55" si="103">J54*F54*H54</f>
        <v>#VALUE!</v>
      </c>
      <c r="M54" s="182" t="e">
        <f t="shared" ref="M54:M55" si="104">VALUE(TEXT(L54,"0.0E+00"))</f>
        <v>#VALUE!</v>
      </c>
      <c r="N54" s="182" t="e">
        <f t="shared" si="98"/>
        <v>#VALUE!</v>
      </c>
      <c r="O54" s="182" t="e">
        <f t="shared" ref="O54:O55" si="105">VALUE(TEXT(N54,"0.0E+00"))</f>
        <v>#VALUE!</v>
      </c>
      <c r="P54" s="14" t="e">
        <f>(L54*'TOX and EXPO INPUTS'!$D$17)/'TOX and EXPO INPUTS'!$D$27</f>
        <v>#VALUE!</v>
      </c>
      <c r="Q54" s="182" t="e">
        <f t="shared" ref="Q54:Q55" si="106">VALUE(TEXT(P54,"0.0E+00"))</f>
        <v>#VALUE!</v>
      </c>
      <c r="R54" s="14" t="e">
        <f>N54*'TOX and EXPO INPUTS'!$D$23/'TOX and EXPO INPUTS'!$D$28</f>
        <v>#VALUE!</v>
      </c>
      <c r="S54" s="182" t="e">
        <f t="shared" ref="S54:S55" si="107">VALUE(TEXT(R54,"0.0E+00"))</f>
        <v>#VALUE!</v>
      </c>
      <c r="T54" s="15" t="e">
        <f>'TOX and EXPO INPUTS'!$D$15/P54</f>
        <v>#VALUE!</v>
      </c>
      <c r="U54" s="182" t="e">
        <f t="shared" ref="U54:U55" si="108">VALUE(TEXT(T54,"0.0E+00"))</f>
        <v>#VALUE!</v>
      </c>
      <c r="V54" s="15" t="e">
        <f>'TOX and EXPO INPUTS'!$D$21/R54</f>
        <v>#VALUE!</v>
      </c>
      <c r="W54" s="16" t="e">
        <f t="shared" ref="W54:W55" si="109">VALUE(TEXT(V54,"0.0E+00"))</f>
        <v>#VALUE!</v>
      </c>
      <c r="X54" s="223" t="s">
        <v>102</v>
      </c>
      <c r="Y54" s="224"/>
      <c r="Z54" s="224"/>
      <c r="AA54" s="224"/>
      <c r="AB54" s="224"/>
      <c r="AC54" s="225"/>
      <c r="AD54" s="137" t="e">
        <f t="shared" si="99"/>
        <v>#VALUE!</v>
      </c>
      <c r="AE54" s="138" t="e">
        <f t="shared" si="100"/>
        <v>#VALUE!</v>
      </c>
      <c r="AF54" s="139" t="e">
        <f t="shared" si="101"/>
        <v>#VALUE!</v>
      </c>
      <c r="AG54" s="138" t="e">
        <f t="shared" si="102"/>
        <v>#VALUE!</v>
      </c>
    </row>
    <row r="55" spans="1:33" ht="39.75" customHeight="1" x14ac:dyDescent="0.2">
      <c r="A55" s="118" t="s">
        <v>106</v>
      </c>
      <c r="B55" s="19" t="s">
        <v>176</v>
      </c>
      <c r="C55" s="142" t="s">
        <v>181</v>
      </c>
      <c r="D55" s="19"/>
      <c r="E55" s="19"/>
      <c r="F55" s="12" t="s">
        <v>331</v>
      </c>
      <c r="G55" s="13" t="s">
        <v>113</v>
      </c>
      <c r="H55" s="38">
        <v>1200</v>
      </c>
      <c r="I55" s="13" t="s">
        <v>114</v>
      </c>
      <c r="J55" s="38">
        <v>69</v>
      </c>
      <c r="K55" s="38">
        <v>1.1000000000000001</v>
      </c>
      <c r="L55" s="182" t="e">
        <f t="shared" si="103"/>
        <v>#VALUE!</v>
      </c>
      <c r="M55" s="182" t="e">
        <f t="shared" si="104"/>
        <v>#VALUE!</v>
      </c>
      <c r="N55" s="182" t="e">
        <f t="shared" ref="N55" si="110">K55*F55*H55</f>
        <v>#VALUE!</v>
      </c>
      <c r="O55" s="182" t="e">
        <f t="shared" si="105"/>
        <v>#VALUE!</v>
      </c>
      <c r="P55" s="14" t="e">
        <f>(L55*'TOX and EXPO INPUTS'!$D$17)/'TOX and EXPO INPUTS'!$D$27</f>
        <v>#VALUE!</v>
      </c>
      <c r="Q55" s="182" t="e">
        <f t="shared" si="106"/>
        <v>#VALUE!</v>
      </c>
      <c r="R55" s="14" t="e">
        <f>N55*'TOX and EXPO INPUTS'!$D$23/'TOX and EXPO INPUTS'!$D$28</f>
        <v>#VALUE!</v>
      </c>
      <c r="S55" s="182" t="e">
        <f t="shared" si="107"/>
        <v>#VALUE!</v>
      </c>
      <c r="T55" s="15" t="e">
        <f>'TOX and EXPO INPUTS'!$D$15/P55</f>
        <v>#VALUE!</v>
      </c>
      <c r="U55" s="182" t="e">
        <f t="shared" si="108"/>
        <v>#VALUE!</v>
      </c>
      <c r="V55" s="15" t="e">
        <f>'TOX and EXPO INPUTS'!$D$21/R55</f>
        <v>#VALUE!</v>
      </c>
      <c r="W55" s="16" t="e">
        <f t="shared" si="109"/>
        <v>#VALUE!</v>
      </c>
      <c r="X55" s="223" t="s">
        <v>102</v>
      </c>
      <c r="Y55" s="224"/>
      <c r="Z55" s="224"/>
      <c r="AA55" s="224"/>
      <c r="AB55" s="224"/>
      <c r="AC55" s="225"/>
      <c r="AD55" s="137" t="e">
        <f t="shared" ref="AD55" si="111">(1/((1/T55)+(1/V55)))</f>
        <v>#VALUE!</v>
      </c>
      <c r="AE55" s="138" t="e">
        <f t="shared" ref="AE55" si="112">VALUE(TEXT(AD55,"0.0E+00"))</f>
        <v>#VALUE!</v>
      </c>
      <c r="AF55" s="139" t="e">
        <f t="shared" ref="AF55" si="113">1/(($G$2/T55)+($G$3/V55))</f>
        <v>#VALUE!</v>
      </c>
      <c r="AG55" s="138" t="e">
        <f t="shared" ref="AG55" si="114">VALUE(TEXT(AF55,"0.0E+00"))</f>
        <v>#VALUE!</v>
      </c>
    </row>
    <row r="56" spans="1:33" ht="39.75" customHeight="1" x14ac:dyDescent="0.2">
      <c r="A56" s="118" t="s">
        <v>106</v>
      </c>
      <c r="B56" s="19" t="s">
        <v>176</v>
      </c>
      <c r="C56" s="142" t="s">
        <v>181</v>
      </c>
      <c r="D56" s="19"/>
      <c r="E56" s="19"/>
      <c r="F56" s="12" t="s">
        <v>332</v>
      </c>
      <c r="G56" s="13" t="s">
        <v>7</v>
      </c>
      <c r="H56" s="38">
        <v>5</v>
      </c>
      <c r="I56" s="13" t="s">
        <v>8</v>
      </c>
      <c r="J56" s="38">
        <v>69</v>
      </c>
      <c r="K56" s="38">
        <v>1.1000000000000001</v>
      </c>
      <c r="L56" s="182" t="e">
        <f t="shared" si="5"/>
        <v>#VALUE!</v>
      </c>
      <c r="M56" s="182" t="e">
        <f t="shared" si="6"/>
        <v>#VALUE!</v>
      </c>
      <c r="N56" s="182" t="e">
        <f t="shared" si="98"/>
        <v>#VALUE!</v>
      </c>
      <c r="O56" s="182" t="e">
        <f t="shared" si="7"/>
        <v>#VALUE!</v>
      </c>
      <c r="P56" s="14" t="e">
        <f>(L56*'TOX and EXPO INPUTS'!$D$17)/'TOX and EXPO INPUTS'!$D$27</f>
        <v>#VALUE!</v>
      </c>
      <c r="Q56" s="182" t="e">
        <f t="shared" si="8"/>
        <v>#VALUE!</v>
      </c>
      <c r="R56" s="14" t="e">
        <f>N56*'TOX and EXPO INPUTS'!$D$23/'TOX and EXPO INPUTS'!$D$28</f>
        <v>#VALUE!</v>
      </c>
      <c r="S56" s="182" t="e">
        <f t="shared" si="9"/>
        <v>#VALUE!</v>
      </c>
      <c r="T56" s="15" t="e">
        <f>'TOX and EXPO INPUTS'!$D$15/P56</f>
        <v>#VALUE!</v>
      </c>
      <c r="U56" s="182" t="e">
        <f t="shared" si="11"/>
        <v>#VALUE!</v>
      </c>
      <c r="V56" s="15" t="e">
        <f>'TOX and EXPO INPUTS'!$D$21/R56</f>
        <v>#VALUE!</v>
      </c>
      <c r="W56" s="16" t="e">
        <f t="shared" si="10"/>
        <v>#VALUE!</v>
      </c>
      <c r="X56" s="223" t="s">
        <v>102</v>
      </c>
      <c r="Y56" s="224"/>
      <c r="Z56" s="224"/>
      <c r="AA56" s="224"/>
      <c r="AB56" s="224"/>
      <c r="AC56" s="225"/>
      <c r="AD56" s="137" t="e">
        <f t="shared" si="99"/>
        <v>#VALUE!</v>
      </c>
      <c r="AE56" s="138" t="e">
        <f t="shared" si="100"/>
        <v>#VALUE!</v>
      </c>
      <c r="AF56" s="139" t="e">
        <f t="shared" si="101"/>
        <v>#VALUE!</v>
      </c>
      <c r="AG56" s="138" t="e">
        <f t="shared" si="102"/>
        <v>#VALUE!</v>
      </c>
    </row>
    <row r="57" spans="1:33" ht="34.5" customHeight="1" x14ac:dyDescent="0.2">
      <c r="A57" s="118" t="s">
        <v>106</v>
      </c>
      <c r="B57" s="19" t="s">
        <v>176</v>
      </c>
      <c r="C57" s="142" t="s">
        <v>107</v>
      </c>
      <c r="D57" s="19"/>
      <c r="E57" s="19" t="s">
        <v>173</v>
      </c>
      <c r="F57" s="12" t="s">
        <v>333</v>
      </c>
      <c r="G57" s="13" t="s">
        <v>113</v>
      </c>
      <c r="H57" s="38">
        <v>1200</v>
      </c>
      <c r="I57" s="13" t="s">
        <v>114</v>
      </c>
      <c r="J57" s="38">
        <v>58</v>
      </c>
      <c r="K57" s="38">
        <v>1.4E-3</v>
      </c>
      <c r="L57" s="182" t="e">
        <f t="shared" ref="L57" si="115">J57*F57*H57</f>
        <v>#VALUE!</v>
      </c>
      <c r="M57" s="182" t="e">
        <f t="shared" ref="M57" si="116">VALUE(TEXT(L57,"0.0E+00"))</f>
        <v>#VALUE!</v>
      </c>
      <c r="N57" s="182" t="e">
        <f t="shared" ref="N57" si="117">K57*F57*H57</f>
        <v>#VALUE!</v>
      </c>
      <c r="O57" s="182" t="e">
        <f t="shared" ref="O57" si="118">VALUE(TEXT(N57,"0.0E+00"))</f>
        <v>#VALUE!</v>
      </c>
      <c r="P57" s="14" t="e">
        <f>(L57*'TOX and EXPO INPUTS'!$D$17)/'TOX and EXPO INPUTS'!$D$27</f>
        <v>#VALUE!</v>
      </c>
      <c r="Q57" s="182" t="e">
        <f t="shared" ref="Q57" si="119">VALUE(TEXT(P57,"0.0E+00"))</f>
        <v>#VALUE!</v>
      </c>
      <c r="R57" s="14" t="e">
        <f>N57*'TOX and EXPO INPUTS'!$D$23/'TOX and EXPO INPUTS'!$D$28</f>
        <v>#VALUE!</v>
      </c>
      <c r="S57" s="182" t="e">
        <f t="shared" ref="S57" si="120">VALUE(TEXT(R57,"0.0E+00"))</f>
        <v>#VALUE!</v>
      </c>
      <c r="T57" s="15" t="e">
        <f>'TOX and EXPO INPUTS'!$D$15/P57</f>
        <v>#VALUE!</v>
      </c>
      <c r="U57" s="182" t="e">
        <f t="shared" ref="U57" si="121">VALUE(TEXT(T57,"0.0E+00"))</f>
        <v>#VALUE!</v>
      </c>
      <c r="V57" s="15" t="e">
        <f>'TOX and EXPO INPUTS'!$D$21/R57</f>
        <v>#VALUE!</v>
      </c>
      <c r="W57" s="16" t="e">
        <f t="shared" ref="W57" si="122">VALUE(TEXT(V57,"0.0E+00"))</f>
        <v>#VALUE!</v>
      </c>
      <c r="X57" s="223" t="s">
        <v>102</v>
      </c>
      <c r="Y57" s="224"/>
      <c r="Z57" s="224"/>
      <c r="AA57" s="224"/>
      <c r="AB57" s="224"/>
      <c r="AC57" s="225"/>
      <c r="AD57" s="137" t="e">
        <f t="shared" ref="AD57" si="123">(1/((1/T57)+(1/V57)))</f>
        <v>#VALUE!</v>
      </c>
      <c r="AE57" s="138" t="e">
        <f t="shared" ref="AE57" si="124">VALUE(TEXT(AD57,"0.0E+00"))</f>
        <v>#VALUE!</v>
      </c>
      <c r="AF57" s="139" t="e">
        <f t="shared" ref="AF57" si="125">1/(($G$2/T57)+($G$3/V57))</f>
        <v>#VALUE!</v>
      </c>
      <c r="AG57" s="138" t="e">
        <f t="shared" ref="AG57" si="126">VALUE(TEXT(AF57,"0.0E+00"))</f>
        <v>#VALUE!</v>
      </c>
    </row>
    <row r="58" spans="1:33" ht="34.5" customHeight="1" x14ac:dyDescent="0.2">
      <c r="A58" s="118" t="s">
        <v>106</v>
      </c>
      <c r="B58" s="19" t="s">
        <v>176</v>
      </c>
      <c r="C58" s="142" t="s">
        <v>107</v>
      </c>
      <c r="D58" s="19"/>
      <c r="E58" s="19" t="s">
        <v>173</v>
      </c>
      <c r="F58" s="12" t="s">
        <v>370</v>
      </c>
      <c r="G58" s="13" t="s">
        <v>7</v>
      </c>
      <c r="H58" s="38">
        <v>11</v>
      </c>
      <c r="I58" s="13" t="s">
        <v>8</v>
      </c>
      <c r="J58" s="38">
        <v>58</v>
      </c>
      <c r="K58" s="38">
        <v>1.4E-3</v>
      </c>
      <c r="L58" s="182" t="e">
        <f t="shared" si="5"/>
        <v>#VALUE!</v>
      </c>
      <c r="M58" s="182" t="e">
        <f t="shared" si="6"/>
        <v>#VALUE!</v>
      </c>
      <c r="N58" s="182" t="e">
        <f t="shared" si="98"/>
        <v>#VALUE!</v>
      </c>
      <c r="O58" s="182" t="e">
        <f t="shared" si="7"/>
        <v>#VALUE!</v>
      </c>
      <c r="P58" s="14" t="e">
        <f>(L58*'TOX and EXPO INPUTS'!$D$17)/'TOX and EXPO INPUTS'!$D$27</f>
        <v>#VALUE!</v>
      </c>
      <c r="Q58" s="182" t="e">
        <f t="shared" si="8"/>
        <v>#VALUE!</v>
      </c>
      <c r="R58" s="14" t="e">
        <f>N58*'TOX and EXPO INPUTS'!$D$23/'TOX and EXPO INPUTS'!$D$28</f>
        <v>#VALUE!</v>
      </c>
      <c r="S58" s="182" t="e">
        <f t="shared" si="9"/>
        <v>#VALUE!</v>
      </c>
      <c r="T58" s="15" t="e">
        <f>'TOX and EXPO INPUTS'!$D$15/P58</f>
        <v>#VALUE!</v>
      </c>
      <c r="U58" s="182" t="e">
        <f t="shared" si="11"/>
        <v>#VALUE!</v>
      </c>
      <c r="V58" s="15" t="e">
        <f>'TOX and EXPO INPUTS'!$D$21/R58</f>
        <v>#VALUE!</v>
      </c>
      <c r="W58" s="16" t="e">
        <f t="shared" si="10"/>
        <v>#VALUE!</v>
      </c>
      <c r="X58" s="223" t="s">
        <v>102</v>
      </c>
      <c r="Y58" s="224"/>
      <c r="Z58" s="224"/>
      <c r="AA58" s="224"/>
      <c r="AB58" s="224"/>
      <c r="AC58" s="225"/>
      <c r="AD58" s="137" t="e">
        <f t="shared" si="99"/>
        <v>#VALUE!</v>
      </c>
      <c r="AE58" s="138" t="e">
        <f t="shared" si="100"/>
        <v>#VALUE!</v>
      </c>
      <c r="AF58" s="139" t="e">
        <f t="shared" si="101"/>
        <v>#VALUE!</v>
      </c>
      <c r="AG58" s="138" t="e">
        <f t="shared" si="102"/>
        <v>#VALUE!</v>
      </c>
    </row>
    <row r="59" spans="1:33" ht="34.5" customHeight="1" x14ac:dyDescent="0.2">
      <c r="A59" s="19" t="s">
        <v>123</v>
      </c>
      <c r="B59" s="19" t="s">
        <v>176</v>
      </c>
      <c r="C59" s="142" t="s">
        <v>107</v>
      </c>
      <c r="D59" s="19"/>
      <c r="E59" s="19" t="s">
        <v>173</v>
      </c>
      <c r="F59" s="12" t="s">
        <v>264</v>
      </c>
      <c r="G59" s="13" t="s">
        <v>122</v>
      </c>
      <c r="H59" s="38">
        <v>0.5</v>
      </c>
      <c r="I59" s="13" t="s">
        <v>121</v>
      </c>
      <c r="J59" s="38">
        <v>13.4</v>
      </c>
      <c r="K59" s="38">
        <v>2.1999999999999999E-2</v>
      </c>
      <c r="L59" s="182" t="e">
        <f t="shared" si="5"/>
        <v>#VALUE!</v>
      </c>
      <c r="M59" s="182" t="e">
        <f t="shared" si="6"/>
        <v>#VALUE!</v>
      </c>
      <c r="N59" s="182" t="e">
        <f t="shared" si="98"/>
        <v>#VALUE!</v>
      </c>
      <c r="O59" s="182" t="e">
        <f t="shared" si="7"/>
        <v>#VALUE!</v>
      </c>
      <c r="P59" s="14" t="e">
        <f>(L59*'TOX and EXPO INPUTS'!$D$17)/'TOX and EXPO INPUTS'!$D$27</f>
        <v>#VALUE!</v>
      </c>
      <c r="Q59" s="182" t="e">
        <f t="shared" si="8"/>
        <v>#VALUE!</v>
      </c>
      <c r="R59" s="14" t="e">
        <f>N59*'TOX and EXPO INPUTS'!$D$23/'TOX and EXPO INPUTS'!$D$28</f>
        <v>#VALUE!</v>
      </c>
      <c r="S59" s="182" t="e">
        <f t="shared" si="9"/>
        <v>#VALUE!</v>
      </c>
      <c r="T59" s="15" t="e">
        <f>'TOX and EXPO INPUTS'!$D$15/P59</f>
        <v>#VALUE!</v>
      </c>
      <c r="U59" s="182" t="e">
        <f t="shared" si="11"/>
        <v>#VALUE!</v>
      </c>
      <c r="V59" s="15" t="e">
        <f>'TOX and EXPO INPUTS'!$D$21/R59</f>
        <v>#VALUE!</v>
      </c>
      <c r="W59" s="16" t="e">
        <f t="shared" si="10"/>
        <v>#VALUE!</v>
      </c>
      <c r="X59" s="223" t="s">
        <v>102</v>
      </c>
      <c r="Y59" s="224"/>
      <c r="Z59" s="224"/>
      <c r="AA59" s="224"/>
      <c r="AB59" s="224"/>
      <c r="AC59" s="225"/>
      <c r="AD59" s="137" t="e">
        <f t="shared" si="99"/>
        <v>#VALUE!</v>
      </c>
      <c r="AE59" s="138" t="e">
        <f t="shared" si="100"/>
        <v>#VALUE!</v>
      </c>
      <c r="AF59" s="139" t="e">
        <f t="shared" si="101"/>
        <v>#VALUE!</v>
      </c>
      <c r="AG59" s="138" t="e">
        <f t="shared" si="102"/>
        <v>#VALUE!</v>
      </c>
    </row>
    <row r="60" spans="1:33" ht="39.75" customHeight="1" x14ac:dyDescent="0.2">
      <c r="A60" s="118" t="s">
        <v>196</v>
      </c>
      <c r="B60" s="19" t="s">
        <v>176</v>
      </c>
      <c r="C60" s="142" t="s">
        <v>181</v>
      </c>
      <c r="D60" s="19"/>
      <c r="E60" s="19"/>
      <c r="F60" s="12" t="s">
        <v>265</v>
      </c>
      <c r="G60" s="13" t="s">
        <v>7</v>
      </c>
      <c r="H60" s="38">
        <v>5</v>
      </c>
      <c r="I60" s="13" t="s">
        <v>8</v>
      </c>
      <c r="J60" s="38">
        <v>69</v>
      </c>
      <c r="K60" s="38">
        <v>1.1000000000000001</v>
      </c>
      <c r="L60" s="182" t="e">
        <f t="shared" ref="L60:L61" si="127">J60*F60*H60</f>
        <v>#VALUE!</v>
      </c>
      <c r="M60" s="182" t="e">
        <f t="shared" ref="M60:M61" si="128">VALUE(TEXT(L60,"0.0E+00"))</f>
        <v>#VALUE!</v>
      </c>
      <c r="N60" s="182" t="e">
        <f t="shared" ref="N60:N61" si="129">K60*F60*H60</f>
        <v>#VALUE!</v>
      </c>
      <c r="O60" s="182" t="e">
        <f t="shared" ref="O60:O61" si="130">VALUE(TEXT(N60,"0.0E+00"))</f>
        <v>#VALUE!</v>
      </c>
      <c r="P60" s="14" t="e">
        <f>(L60*'TOX and EXPO INPUTS'!$D$17)/'TOX and EXPO INPUTS'!$D$27</f>
        <v>#VALUE!</v>
      </c>
      <c r="Q60" s="182" t="e">
        <f t="shared" ref="Q60:Q61" si="131">VALUE(TEXT(P60,"0.0E+00"))</f>
        <v>#VALUE!</v>
      </c>
      <c r="R60" s="14" t="e">
        <f>N60*'TOX and EXPO INPUTS'!$D$23/'TOX and EXPO INPUTS'!$D$28</f>
        <v>#VALUE!</v>
      </c>
      <c r="S60" s="182" t="e">
        <f t="shared" ref="S60:S61" si="132">VALUE(TEXT(R60,"0.0E+00"))</f>
        <v>#VALUE!</v>
      </c>
      <c r="T60" s="15" t="e">
        <f>'TOX and EXPO INPUTS'!$D$15/P60</f>
        <v>#VALUE!</v>
      </c>
      <c r="U60" s="182" t="e">
        <f t="shared" ref="U60:U61" si="133">VALUE(TEXT(T60,"0.0E+00"))</f>
        <v>#VALUE!</v>
      </c>
      <c r="V60" s="15" t="e">
        <f>'TOX and EXPO INPUTS'!$D$21/R60</f>
        <v>#VALUE!</v>
      </c>
      <c r="W60" s="16" t="e">
        <f t="shared" ref="W60:W61" si="134">VALUE(TEXT(V60,"0.0E+00"))</f>
        <v>#VALUE!</v>
      </c>
      <c r="X60" s="223" t="s">
        <v>102</v>
      </c>
      <c r="Y60" s="224"/>
      <c r="Z60" s="224"/>
      <c r="AA60" s="224"/>
      <c r="AB60" s="224"/>
      <c r="AC60" s="225"/>
      <c r="AD60" s="137" t="e">
        <f t="shared" ref="AD60:AD61" si="135">(1/((1/T60)+(1/V60)))</f>
        <v>#VALUE!</v>
      </c>
      <c r="AE60" s="138" t="e">
        <f t="shared" ref="AE60:AE61" si="136">VALUE(TEXT(AD60,"0.0E+00"))</f>
        <v>#VALUE!</v>
      </c>
      <c r="AF60" s="139" t="e">
        <f t="shared" ref="AF60:AF61" si="137">1/(($G$2/T60)+($G$3/V60))</f>
        <v>#VALUE!</v>
      </c>
      <c r="AG60" s="138" t="e">
        <f t="shared" ref="AG60:AG61" si="138">VALUE(TEXT(AF60,"0.0E+00"))</f>
        <v>#VALUE!</v>
      </c>
    </row>
    <row r="61" spans="1:33" ht="51.75" customHeight="1" x14ac:dyDescent="0.2">
      <c r="A61" s="118" t="s">
        <v>106</v>
      </c>
      <c r="B61" s="19" t="s">
        <v>176</v>
      </c>
      <c r="C61" s="142" t="s">
        <v>108</v>
      </c>
      <c r="D61" s="19"/>
      <c r="E61" s="19" t="s">
        <v>172</v>
      </c>
      <c r="F61" s="12" t="s">
        <v>334</v>
      </c>
      <c r="G61" s="13" t="s">
        <v>113</v>
      </c>
      <c r="H61" s="38">
        <v>1200</v>
      </c>
      <c r="I61" s="13" t="s">
        <v>114</v>
      </c>
      <c r="J61" s="38">
        <v>69</v>
      </c>
      <c r="K61" s="38">
        <v>1.1000000000000001</v>
      </c>
      <c r="L61" s="182" t="e">
        <f t="shared" si="127"/>
        <v>#VALUE!</v>
      </c>
      <c r="M61" s="182" t="e">
        <f t="shared" si="128"/>
        <v>#VALUE!</v>
      </c>
      <c r="N61" s="182" t="e">
        <f t="shared" si="129"/>
        <v>#VALUE!</v>
      </c>
      <c r="O61" s="182" t="e">
        <f t="shared" si="130"/>
        <v>#VALUE!</v>
      </c>
      <c r="P61" s="14" t="e">
        <f>(L61*'TOX and EXPO INPUTS'!$D$17)/'TOX and EXPO INPUTS'!$D$27</f>
        <v>#VALUE!</v>
      </c>
      <c r="Q61" s="182" t="e">
        <f t="shared" si="131"/>
        <v>#VALUE!</v>
      </c>
      <c r="R61" s="14" t="e">
        <f>N61*'TOX and EXPO INPUTS'!$D$23/'TOX and EXPO INPUTS'!$D$28</f>
        <v>#VALUE!</v>
      </c>
      <c r="S61" s="182" t="e">
        <f t="shared" si="132"/>
        <v>#VALUE!</v>
      </c>
      <c r="T61" s="15" t="e">
        <f>'TOX and EXPO INPUTS'!$D$15/P61</f>
        <v>#VALUE!</v>
      </c>
      <c r="U61" s="182" t="e">
        <f t="shared" si="133"/>
        <v>#VALUE!</v>
      </c>
      <c r="V61" s="15" t="e">
        <f>'TOX and EXPO INPUTS'!$D$21/R61</f>
        <v>#VALUE!</v>
      </c>
      <c r="W61" s="16" t="e">
        <f t="shared" si="134"/>
        <v>#VALUE!</v>
      </c>
      <c r="X61" s="223" t="s">
        <v>102</v>
      </c>
      <c r="Y61" s="224"/>
      <c r="Z61" s="224"/>
      <c r="AA61" s="224"/>
      <c r="AB61" s="224"/>
      <c r="AC61" s="225"/>
      <c r="AD61" s="137" t="e">
        <f t="shared" si="135"/>
        <v>#VALUE!</v>
      </c>
      <c r="AE61" s="138" t="e">
        <f t="shared" si="136"/>
        <v>#VALUE!</v>
      </c>
      <c r="AF61" s="139" t="e">
        <f t="shared" si="137"/>
        <v>#VALUE!</v>
      </c>
      <c r="AG61" s="138" t="e">
        <f t="shared" si="138"/>
        <v>#VALUE!</v>
      </c>
    </row>
    <row r="62" spans="1:33" ht="51.75" customHeight="1" x14ac:dyDescent="0.2">
      <c r="A62" s="118" t="s">
        <v>106</v>
      </c>
      <c r="B62" s="19" t="s">
        <v>176</v>
      </c>
      <c r="C62" s="142" t="s">
        <v>108</v>
      </c>
      <c r="D62" s="19"/>
      <c r="E62" s="19" t="s">
        <v>172</v>
      </c>
      <c r="F62" s="12" t="s">
        <v>335</v>
      </c>
      <c r="G62" s="13" t="s">
        <v>7</v>
      </c>
      <c r="H62" s="38">
        <v>5</v>
      </c>
      <c r="I62" s="13" t="s">
        <v>8</v>
      </c>
      <c r="J62" s="38">
        <v>69</v>
      </c>
      <c r="K62" s="38">
        <v>1.1000000000000001</v>
      </c>
      <c r="L62" s="182" t="e">
        <f t="shared" si="5"/>
        <v>#VALUE!</v>
      </c>
      <c r="M62" s="182" t="e">
        <f t="shared" si="6"/>
        <v>#VALUE!</v>
      </c>
      <c r="N62" s="182" t="e">
        <f t="shared" si="98"/>
        <v>#VALUE!</v>
      </c>
      <c r="O62" s="182" t="e">
        <f t="shared" si="7"/>
        <v>#VALUE!</v>
      </c>
      <c r="P62" s="14" t="e">
        <f>(L62*'TOX and EXPO INPUTS'!$D$17)/'TOX and EXPO INPUTS'!$D$27</f>
        <v>#VALUE!</v>
      </c>
      <c r="Q62" s="182" t="e">
        <f t="shared" si="8"/>
        <v>#VALUE!</v>
      </c>
      <c r="R62" s="14" t="e">
        <f>N62*'TOX and EXPO INPUTS'!$D$23/'TOX and EXPO INPUTS'!$D$28</f>
        <v>#VALUE!</v>
      </c>
      <c r="S62" s="182" t="e">
        <f t="shared" si="9"/>
        <v>#VALUE!</v>
      </c>
      <c r="T62" s="15" t="e">
        <f>'TOX and EXPO INPUTS'!$D$15/P62</f>
        <v>#VALUE!</v>
      </c>
      <c r="U62" s="182" t="e">
        <f t="shared" si="11"/>
        <v>#VALUE!</v>
      </c>
      <c r="V62" s="15" t="e">
        <f>'TOX and EXPO INPUTS'!$D$21/R62</f>
        <v>#VALUE!</v>
      </c>
      <c r="W62" s="16" t="e">
        <f t="shared" si="10"/>
        <v>#VALUE!</v>
      </c>
      <c r="X62" s="223" t="s">
        <v>102</v>
      </c>
      <c r="Y62" s="224"/>
      <c r="Z62" s="224"/>
      <c r="AA62" s="224"/>
      <c r="AB62" s="224"/>
      <c r="AC62" s="225"/>
      <c r="AD62" s="137" t="e">
        <f t="shared" si="99"/>
        <v>#VALUE!</v>
      </c>
      <c r="AE62" s="138" t="e">
        <f t="shared" si="100"/>
        <v>#VALUE!</v>
      </c>
      <c r="AF62" s="139" t="e">
        <f t="shared" si="101"/>
        <v>#VALUE!</v>
      </c>
      <c r="AG62" s="138" t="e">
        <f t="shared" si="102"/>
        <v>#VALUE!</v>
      </c>
    </row>
    <row r="63" spans="1:33" ht="39" customHeight="1" x14ac:dyDescent="0.2">
      <c r="A63" s="118" t="s">
        <v>106</v>
      </c>
      <c r="B63" s="19" t="s">
        <v>176</v>
      </c>
      <c r="C63" s="142" t="s">
        <v>174</v>
      </c>
      <c r="D63" s="19"/>
      <c r="E63" s="19" t="s">
        <v>173</v>
      </c>
      <c r="F63" s="12" t="s">
        <v>336</v>
      </c>
      <c r="G63" s="13" t="s">
        <v>113</v>
      </c>
      <c r="H63" s="38">
        <v>1200</v>
      </c>
      <c r="I63" s="13" t="s">
        <v>114</v>
      </c>
      <c r="J63" s="38">
        <v>58</v>
      </c>
      <c r="K63" s="38">
        <v>1.4E-3</v>
      </c>
      <c r="L63" s="182" t="e">
        <f t="shared" ref="L63" si="139">J63*F63*H63</f>
        <v>#VALUE!</v>
      </c>
      <c r="M63" s="182" t="e">
        <f t="shared" ref="M63" si="140">VALUE(TEXT(L63,"0.0E+00"))</f>
        <v>#VALUE!</v>
      </c>
      <c r="N63" s="182" t="e">
        <f t="shared" ref="N63" si="141">K63*F63*H63</f>
        <v>#VALUE!</v>
      </c>
      <c r="O63" s="182" t="e">
        <f t="shared" ref="O63" si="142">VALUE(TEXT(N63,"0.0E+00"))</f>
        <v>#VALUE!</v>
      </c>
      <c r="P63" s="14" t="e">
        <f>(L63*'TOX and EXPO INPUTS'!$D$17)/'TOX and EXPO INPUTS'!$D$27</f>
        <v>#VALUE!</v>
      </c>
      <c r="Q63" s="182" t="e">
        <f t="shared" ref="Q63" si="143">VALUE(TEXT(P63,"0.0E+00"))</f>
        <v>#VALUE!</v>
      </c>
      <c r="R63" s="14" t="e">
        <f>N63*'TOX and EXPO INPUTS'!$D$23/'TOX and EXPO INPUTS'!$D$28</f>
        <v>#VALUE!</v>
      </c>
      <c r="S63" s="182" t="e">
        <f t="shared" ref="S63" si="144">VALUE(TEXT(R63,"0.0E+00"))</f>
        <v>#VALUE!</v>
      </c>
      <c r="T63" s="15" t="e">
        <f>'TOX and EXPO INPUTS'!$D$15/P63</f>
        <v>#VALUE!</v>
      </c>
      <c r="U63" s="182" t="e">
        <f t="shared" ref="U63" si="145">VALUE(TEXT(T63,"0.0E+00"))</f>
        <v>#VALUE!</v>
      </c>
      <c r="V63" s="15" t="e">
        <f>'TOX and EXPO INPUTS'!$D$21/R63</f>
        <v>#VALUE!</v>
      </c>
      <c r="W63" s="16" t="e">
        <f t="shared" ref="W63" si="146">VALUE(TEXT(V63,"0.0E+00"))</f>
        <v>#VALUE!</v>
      </c>
      <c r="X63" s="223" t="s">
        <v>102</v>
      </c>
      <c r="Y63" s="224"/>
      <c r="Z63" s="224"/>
      <c r="AA63" s="224"/>
      <c r="AB63" s="224"/>
      <c r="AC63" s="225"/>
      <c r="AD63" s="137" t="e">
        <f t="shared" ref="AD63" si="147">(1/((1/T63)+(1/V63)))</f>
        <v>#VALUE!</v>
      </c>
      <c r="AE63" s="138" t="e">
        <f t="shared" ref="AE63" si="148">VALUE(TEXT(AD63,"0.0E+00"))</f>
        <v>#VALUE!</v>
      </c>
      <c r="AF63" s="139" t="e">
        <f t="shared" ref="AF63" si="149">1/(($G$2/T63)+($G$3/V63))</f>
        <v>#VALUE!</v>
      </c>
      <c r="AG63" s="138" t="e">
        <f t="shared" ref="AG63" si="150">VALUE(TEXT(AF63,"0.0E+00"))</f>
        <v>#VALUE!</v>
      </c>
    </row>
    <row r="64" spans="1:33" ht="39" customHeight="1" x14ac:dyDescent="0.2">
      <c r="A64" s="118" t="s">
        <v>106</v>
      </c>
      <c r="B64" s="19" t="s">
        <v>176</v>
      </c>
      <c r="C64" s="142" t="s">
        <v>174</v>
      </c>
      <c r="D64" s="19"/>
      <c r="E64" s="19" t="s">
        <v>173</v>
      </c>
      <c r="F64" s="12" t="s">
        <v>337</v>
      </c>
      <c r="G64" s="13" t="s">
        <v>7</v>
      </c>
      <c r="H64" s="38">
        <v>5</v>
      </c>
      <c r="I64" s="13" t="s">
        <v>8</v>
      </c>
      <c r="J64" s="38">
        <v>58</v>
      </c>
      <c r="K64" s="38">
        <v>1.4E-3</v>
      </c>
      <c r="L64" s="182" t="e">
        <f t="shared" si="5"/>
        <v>#VALUE!</v>
      </c>
      <c r="M64" s="182" t="e">
        <f t="shared" si="6"/>
        <v>#VALUE!</v>
      </c>
      <c r="N64" s="182" t="e">
        <f t="shared" si="98"/>
        <v>#VALUE!</v>
      </c>
      <c r="O64" s="182" t="e">
        <f t="shared" si="7"/>
        <v>#VALUE!</v>
      </c>
      <c r="P64" s="14" t="e">
        <f>(L64*'TOX and EXPO INPUTS'!$D$17)/'TOX and EXPO INPUTS'!$D$27</f>
        <v>#VALUE!</v>
      </c>
      <c r="Q64" s="182" t="e">
        <f t="shared" si="8"/>
        <v>#VALUE!</v>
      </c>
      <c r="R64" s="14" t="e">
        <f>N64*'TOX and EXPO INPUTS'!$D$23/'TOX and EXPO INPUTS'!$D$28</f>
        <v>#VALUE!</v>
      </c>
      <c r="S64" s="182" t="e">
        <f t="shared" si="9"/>
        <v>#VALUE!</v>
      </c>
      <c r="T64" s="15" t="e">
        <f>'TOX and EXPO INPUTS'!$D$15/P64</f>
        <v>#VALUE!</v>
      </c>
      <c r="U64" s="182" t="e">
        <f t="shared" si="11"/>
        <v>#VALUE!</v>
      </c>
      <c r="V64" s="15" t="e">
        <f>'TOX and EXPO INPUTS'!$D$21/R64</f>
        <v>#VALUE!</v>
      </c>
      <c r="W64" s="16" t="e">
        <f t="shared" si="10"/>
        <v>#VALUE!</v>
      </c>
      <c r="X64" s="223" t="s">
        <v>102</v>
      </c>
      <c r="Y64" s="224"/>
      <c r="Z64" s="224"/>
      <c r="AA64" s="224"/>
      <c r="AB64" s="224"/>
      <c r="AC64" s="225"/>
      <c r="AD64" s="137" t="e">
        <f t="shared" si="99"/>
        <v>#VALUE!</v>
      </c>
      <c r="AE64" s="138" t="e">
        <f t="shared" si="100"/>
        <v>#VALUE!</v>
      </c>
      <c r="AF64" s="139" t="e">
        <f t="shared" si="101"/>
        <v>#VALUE!</v>
      </c>
      <c r="AG64" s="138" t="e">
        <f t="shared" si="102"/>
        <v>#VALUE!</v>
      </c>
    </row>
    <row r="65" spans="1:33" ht="39" customHeight="1" x14ac:dyDescent="0.2">
      <c r="A65" s="19" t="s">
        <v>123</v>
      </c>
      <c r="B65" s="19" t="s">
        <v>176</v>
      </c>
      <c r="C65" s="142" t="s">
        <v>174</v>
      </c>
      <c r="D65" s="19"/>
      <c r="E65" s="19" t="s">
        <v>173</v>
      </c>
      <c r="F65" s="12" t="s">
        <v>266</v>
      </c>
      <c r="G65" s="13" t="s">
        <v>113</v>
      </c>
      <c r="H65" s="38">
        <v>1000</v>
      </c>
      <c r="I65" s="13" t="s">
        <v>114</v>
      </c>
      <c r="J65" s="38">
        <v>13.4</v>
      </c>
      <c r="K65" s="38">
        <v>2.1999999999999999E-2</v>
      </c>
      <c r="L65" s="182" t="e">
        <f t="shared" si="5"/>
        <v>#VALUE!</v>
      </c>
      <c r="M65" s="182" t="e">
        <f t="shared" si="6"/>
        <v>#VALUE!</v>
      </c>
      <c r="N65" s="182" t="e">
        <f t="shared" si="98"/>
        <v>#VALUE!</v>
      </c>
      <c r="O65" s="182" t="e">
        <f t="shared" si="7"/>
        <v>#VALUE!</v>
      </c>
      <c r="P65" s="14" t="e">
        <f>(L65*'TOX and EXPO INPUTS'!$D$17)/'TOX and EXPO INPUTS'!$D$27</f>
        <v>#VALUE!</v>
      </c>
      <c r="Q65" s="182" t="e">
        <f t="shared" si="8"/>
        <v>#VALUE!</v>
      </c>
      <c r="R65" s="14" t="e">
        <f>N65*'TOX and EXPO INPUTS'!$D$23/'TOX and EXPO INPUTS'!$D$28</f>
        <v>#VALUE!</v>
      </c>
      <c r="S65" s="182" t="e">
        <f t="shared" si="9"/>
        <v>#VALUE!</v>
      </c>
      <c r="T65" s="15" t="e">
        <f>'TOX and EXPO INPUTS'!$D$15/P65</f>
        <v>#VALUE!</v>
      </c>
      <c r="U65" s="182" t="e">
        <f t="shared" si="11"/>
        <v>#VALUE!</v>
      </c>
      <c r="V65" s="15" t="e">
        <f>'TOX and EXPO INPUTS'!$D$21/R65</f>
        <v>#VALUE!</v>
      </c>
      <c r="W65" s="16" t="e">
        <f t="shared" si="10"/>
        <v>#VALUE!</v>
      </c>
      <c r="X65" s="223" t="s">
        <v>102</v>
      </c>
      <c r="Y65" s="224"/>
      <c r="Z65" s="224"/>
      <c r="AA65" s="224"/>
      <c r="AB65" s="224"/>
      <c r="AC65" s="225"/>
      <c r="AD65" s="137" t="e">
        <f t="shared" si="99"/>
        <v>#VALUE!</v>
      </c>
      <c r="AE65" s="138" t="e">
        <f t="shared" si="100"/>
        <v>#VALUE!</v>
      </c>
      <c r="AF65" s="139" t="e">
        <f t="shared" si="101"/>
        <v>#VALUE!</v>
      </c>
      <c r="AG65" s="138" t="e">
        <f t="shared" si="102"/>
        <v>#VALUE!</v>
      </c>
    </row>
    <row r="66" spans="1:33" ht="82.5" customHeight="1" x14ac:dyDescent="0.2">
      <c r="A66" s="19" t="s">
        <v>88</v>
      </c>
      <c r="B66" s="19" t="s">
        <v>177</v>
      </c>
      <c r="C66" s="118" t="s">
        <v>229</v>
      </c>
      <c r="D66" s="19" t="s">
        <v>152</v>
      </c>
      <c r="E66" s="19" t="s">
        <v>172</v>
      </c>
      <c r="F66" s="12" t="s">
        <v>267</v>
      </c>
      <c r="G66" s="13" t="s">
        <v>7</v>
      </c>
      <c r="H66" s="13">
        <v>0.5</v>
      </c>
      <c r="I66" s="13" t="s">
        <v>8</v>
      </c>
      <c r="J66" s="13">
        <v>69</v>
      </c>
      <c r="K66" s="13">
        <v>1.1000000000000001</v>
      </c>
      <c r="L66" s="182" t="e">
        <f t="shared" si="5"/>
        <v>#VALUE!</v>
      </c>
      <c r="M66" s="182" t="e">
        <f t="shared" si="6"/>
        <v>#VALUE!</v>
      </c>
      <c r="N66" s="182" t="e">
        <f t="shared" ref="N66:N77" si="151">K66*F66*H66</f>
        <v>#VALUE!</v>
      </c>
      <c r="O66" s="182" t="e">
        <f t="shared" si="7"/>
        <v>#VALUE!</v>
      </c>
      <c r="P66" s="14" t="e">
        <f>(L66*'TOX and EXPO INPUTS'!$D$17)/'TOX and EXPO INPUTS'!$D$27</f>
        <v>#VALUE!</v>
      </c>
      <c r="Q66" s="182" t="e">
        <f t="shared" si="8"/>
        <v>#VALUE!</v>
      </c>
      <c r="R66" s="14" t="e">
        <f>N66*'TOX and EXPO INPUTS'!$D$23/'TOX and EXPO INPUTS'!$D$28</f>
        <v>#VALUE!</v>
      </c>
      <c r="S66" s="182" t="e">
        <f t="shared" si="9"/>
        <v>#VALUE!</v>
      </c>
      <c r="T66" s="15" t="e">
        <f>'TOX and EXPO INPUTS'!$D$15/P66</f>
        <v>#VALUE!</v>
      </c>
      <c r="U66" s="182" t="e">
        <f t="shared" si="11"/>
        <v>#VALUE!</v>
      </c>
      <c r="V66" s="15" t="e">
        <f>'TOX and EXPO INPUTS'!$D$21/R66</f>
        <v>#VALUE!</v>
      </c>
      <c r="W66" s="16" t="e">
        <f t="shared" si="10"/>
        <v>#VALUE!</v>
      </c>
      <c r="X66" s="223" t="s">
        <v>102</v>
      </c>
      <c r="Y66" s="224"/>
      <c r="Z66" s="224"/>
      <c r="AA66" s="224"/>
      <c r="AB66" s="224"/>
      <c r="AC66" s="225"/>
      <c r="AD66" s="137" t="e">
        <f t="shared" ref="AD66:AD77" si="152">(1/((1/T66)+(1/V66)))</f>
        <v>#VALUE!</v>
      </c>
      <c r="AE66" s="138" t="e">
        <f t="shared" ref="AE66:AE77" si="153">VALUE(TEXT(AD66,"0.0E+00"))</f>
        <v>#VALUE!</v>
      </c>
      <c r="AF66" s="139" t="e">
        <f t="shared" ref="AF66:AF77" si="154">1/(($G$2/T66)+($G$3/V66))</f>
        <v>#VALUE!</v>
      </c>
      <c r="AG66" s="138" t="e">
        <f t="shared" ref="AG66:AG77" si="155">VALUE(TEXT(AF66,"0.0E+00"))</f>
        <v>#VALUE!</v>
      </c>
    </row>
    <row r="67" spans="1:33" ht="51.75" customHeight="1" x14ac:dyDescent="0.2">
      <c r="A67" s="118" t="s">
        <v>196</v>
      </c>
      <c r="B67" s="19" t="s">
        <v>176</v>
      </c>
      <c r="C67" s="142" t="s">
        <v>108</v>
      </c>
      <c r="D67" s="19"/>
      <c r="E67" s="19" t="s">
        <v>172</v>
      </c>
      <c r="F67" s="12" t="s">
        <v>268</v>
      </c>
      <c r="G67" s="13" t="s">
        <v>7</v>
      </c>
      <c r="H67" s="38">
        <v>5</v>
      </c>
      <c r="I67" s="13" t="s">
        <v>8</v>
      </c>
      <c r="J67" s="38">
        <v>69</v>
      </c>
      <c r="K67" s="38">
        <v>1.1000000000000001</v>
      </c>
      <c r="L67" s="182" t="e">
        <f t="shared" ref="L67:L68" si="156">J67*F67*H67</f>
        <v>#VALUE!</v>
      </c>
      <c r="M67" s="182" t="e">
        <f t="shared" ref="M67:M68" si="157">VALUE(TEXT(L67,"0.0E+00"))</f>
        <v>#VALUE!</v>
      </c>
      <c r="N67" s="182" t="e">
        <f t="shared" si="151"/>
        <v>#VALUE!</v>
      </c>
      <c r="O67" s="182" t="e">
        <f t="shared" ref="O67:O68" si="158">VALUE(TEXT(N67,"0.0E+00"))</f>
        <v>#VALUE!</v>
      </c>
      <c r="P67" s="14" t="e">
        <f>(L67*'TOX and EXPO INPUTS'!$D$17)/'TOX and EXPO INPUTS'!$D$27</f>
        <v>#VALUE!</v>
      </c>
      <c r="Q67" s="182" t="e">
        <f t="shared" ref="Q67:Q68" si="159">VALUE(TEXT(P67,"0.0E+00"))</f>
        <v>#VALUE!</v>
      </c>
      <c r="R67" s="14" t="e">
        <f>N67*'TOX and EXPO INPUTS'!$D$23/'TOX and EXPO INPUTS'!$D$28</f>
        <v>#VALUE!</v>
      </c>
      <c r="S67" s="182" t="e">
        <f t="shared" ref="S67:S68" si="160">VALUE(TEXT(R67,"0.0E+00"))</f>
        <v>#VALUE!</v>
      </c>
      <c r="T67" s="15" t="e">
        <f>'TOX and EXPO INPUTS'!$D$15/P67</f>
        <v>#VALUE!</v>
      </c>
      <c r="U67" s="182" t="e">
        <f t="shared" ref="U67:U68" si="161">VALUE(TEXT(T67,"0.0E+00"))</f>
        <v>#VALUE!</v>
      </c>
      <c r="V67" s="15" t="e">
        <f>'TOX and EXPO INPUTS'!$D$21/R67</f>
        <v>#VALUE!</v>
      </c>
      <c r="W67" s="16" t="e">
        <f t="shared" ref="W67:W68" si="162">VALUE(TEXT(V67,"0.0E+00"))</f>
        <v>#VALUE!</v>
      </c>
      <c r="X67" s="223" t="s">
        <v>102</v>
      </c>
      <c r="Y67" s="224"/>
      <c r="Z67" s="224"/>
      <c r="AA67" s="224"/>
      <c r="AB67" s="224"/>
      <c r="AC67" s="225"/>
      <c r="AD67" s="137" t="e">
        <f t="shared" si="152"/>
        <v>#VALUE!</v>
      </c>
      <c r="AE67" s="138" t="e">
        <f t="shared" si="153"/>
        <v>#VALUE!</v>
      </c>
      <c r="AF67" s="139" t="e">
        <f t="shared" si="154"/>
        <v>#VALUE!</v>
      </c>
      <c r="AG67" s="138" t="e">
        <f t="shared" si="155"/>
        <v>#VALUE!</v>
      </c>
    </row>
    <row r="68" spans="1:33" ht="63.75" customHeight="1" x14ac:dyDescent="0.2">
      <c r="A68" s="118" t="s">
        <v>106</v>
      </c>
      <c r="B68" s="19" t="s">
        <v>177</v>
      </c>
      <c r="C68" s="142" t="s">
        <v>181</v>
      </c>
      <c r="D68" s="19"/>
      <c r="E68" s="19" t="s">
        <v>179</v>
      </c>
      <c r="F68" s="12" t="s">
        <v>338</v>
      </c>
      <c r="G68" s="13" t="s">
        <v>113</v>
      </c>
      <c r="H68" s="38">
        <v>1200</v>
      </c>
      <c r="I68" s="13" t="s">
        <v>114</v>
      </c>
      <c r="J68" s="38">
        <v>63</v>
      </c>
      <c r="K68" s="38">
        <v>1.7999999999999999E-2</v>
      </c>
      <c r="L68" s="182" t="e">
        <f t="shared" si="156"/>
        <v>#VALUE!</v>
      </c>
      <c r="M68" s="182" t="e">
        <f t="shared" si="157"/>
        <v>#VALUE!</v>
      </c>
      <c r="N68" s="182" t="e">
        <f t="shared" ref="N68" si="163">K68*F68*H68</f>
        <v>#VALUE!</v>
      </c>
      <c r="O68" s="182" t="e">
        <f t="shared" si="158"/>
        <v>#VALUE!</v>
      </c>
      <c r="P68" s="14" t="e">
        <f>(L68*'TOX and EXPO INPUTS'!$D$17)/'TOX and EXPO INPUTS'!$D$27</f>
        <v>#VALUE!</v>
      </c>
      <c r="Q68" s="182" t="e">
        <f t="shared" si="159"/>
        <v>#VALUE!</v>
      </c>
      <c r="R68" s="14" t="e">
        <f>N68*'TOX and EXPO INPUTS'!$D$23/'TOX and EXPO INPUTS'!$D$28</f>
        <v>#VALUE!</v>
      </c>
      <c r="S68" s="182" t="e">
        <f t="shared" si="160"/>
        <v>#VALUE!</v>
      </c>
      <c r="T68" s="15" t="e">
        <f>'TOX and EXPO INPUTS'!$D$15/P68</f>
        <v>#VALUE!</v>
      </c>
      <c r="U68" s="182" t="e">
        <f t="shared" si="161"/>
        <v>#VALUE!</v>
      </c>
      <c r="V68" s="15" t="e">
        <f>'TOX and EXPO INPUTS'!$D$21/R68</f>
        <v>#VALUE!</v>
      </c>
      <c r="W68" s="16" t="e">
        <f t="shared" si="162"/>
        <v>#VALUE!</v>
      </c>
      <c r="X68" s="223" t="s">
        <v>102</v>
      </c>
      <c r="Y68" s="224"/>
      <c r="Z68" s="224"/>
      <c r="AA68" s="224"/>
      <c r="AB68" s="224"/>
      <c r="AC68" s="225"/>
      <c r="AD68" s="137" t="e">
        <f t="shared" ref="AD68" si="164">(1/((1/T68)+(1/V68)))</f>
        <v>#VALUE!</v>
      </c>
      <c r="AE68" s="138" t="e">
        <f t="shared" ref="AE68" si="165">VALUE(TEXT(AD68,"0.0E+00"))</f>
        <v>#VALUE!</v>
      </c>
      <c r="AF68" s="139" t="e">
        <f t="shared" ref="AF68" si="166">1/(($G$2/T68)+($G$3/V68))</f>
        <v>#VALUE!</v>
      </c>
      <c r="AG68" s="138" t="e">
        <f t="shared" ref="AG68" si="167">VALUE(TEXT(AF68,"0.0E+00"))</f>
        <v>#VALUE!</v>
      </c>
    </row>
    <row r="69" spans="1:33" ht="63.75" customHeight="1" x14ac:dyDescent="0.2">
      <c r="A69" s="118" t="s">
        <v>106</v>
      </c>
      <c r="B69" s="19" t="s">
        <v>177</v>
      </c>
      <c r="C69" s="142" t="s">
        <v>181</v>
      </c>
      <c r="D69" s="19"/>
      <c r="E69" s="19" t="s">
        <v>179</v>
      </c>
      <c r="F69" s="12" t="s">
        <v>339</v>
      </c>
      <c r="G69" s="13" t="s">
        <v>7</v>
      </c>
      <c r="H69" s="38">
        <v>5</v>
      </c>
      <c r="I69" s="13" t="s">
        <v>8</v>
      </c>
      <c r="J69" s="38">
        <v>63</v>
      </c>
      <c r="K69" s="38">
        <v>1.7999999999999999E-2</v>
      </c>
      <c r="L69" s="182" t="e">
        <f t="shared" si="5"/>
        <v>#VALUE!</v>
      </c>
      <c r="M69" s="182" t="e">
        <f t="shared" si="6"/>
        <v>#VALUE!</v>
      </c>
      <c r="N69" s="182" t="e">
        <f t="shared" si="151"/>
        <v>#VALUE!</v>
      </c>
      <c r="O69" s="182" t="e">
        <f t="shared" si="7"/>
        <v>#VALUE!</v>
      </c>
      <c r="P69" s="14" t="e">
        <f>(L69*'TOX and EXPO INPUTS'!$D$17)/'TOX and EXPO INPUTS'!$D$27</f>
        <v>#VALUE!</v>
      </c>
      <c r="Q69" s="182" t="e">
        <f t="shared" si="8"/>
        <v>#VALUE!</v>
      </c>
      <c r="R69" s="14" t="e">
        <f>N69*'TOX and EXPO INPUTS'!$D$23/'TOX and EXPO INPUTS'!$D$28</f>
        <v>#VALUE!</v>
      </c>
      <c r="S69" s="182" t="e">
        <f t="shared" si="9"/>
        <v>#VALUE!</v>
      </c>
      <c r="T69" s="15" t="e">
        <f>'TOX and EXPO INPUTS'!$D$15/P69</f>
        <v>#VALUE!</v>
      </c>
      <c r="U69" s="182" t="e">
        <f t="shared" si="11"/>
        <v>#VALUE!</v>
      </c>
      <c r="V69" s="15" t="e">
        <f>'TOX and EXPO INPUTS'!$D$21/R69</f>
        <v>#VALUE!</v>
      </c>
      <c r="W69" s="16" t="e">
        <f t="shared" si="10"/>
        <v>#VALUE!</v>
      </c>
      <c r="X69" s="223" t="s">
        <v>102</v>
      </c>
      <c r="Y69" s="224"/>
      <c r="Z69" s="224"/>
      <c r="AA69" s="224"/>
      <c r="AB69" s="224"/>
      <c r="AC69" s="225"/>
      <c r="AD69" s="137" t="e">
        <f t="shared" si="152"/>
        <v>#VALUE!</v>
      </c>
      <c r="AE69" s="138" t="e">
        <f t="shared" si="153"/>
        <v>#VALUE!</v>
      </c>
      <c r="AF69" s="139" t="e">
        <f t="shared" si="154"/>
        <v>#VALUE!</v>
      </c>
      <c r="AG69" s="138" t="e">
        <f t="shared" si="155"/>
        <v>#VALUE!</v>
      </c>
    </row>
    <row r="70" spans="1:33" ht="49.5" customHeight="1" x14ac:dyDescent="0.2">
      <c r="A70" s="118" t="s">
        <v>106</v>
      </c>
      <c r="B70" s="19" t="s">
        <v>177</v>
      </c>
      <c r="C70" s="142" t="s">
        <v>107</v>
      </c>
      <c r="D70" s="19"/>
      <c r="E70" s="19" t="s">
        <v>178</v>
      </c>
      <c r="F70" s="12" t="s">
        <v>340</v>
      </c>
      <c r="G70" s="13" t="s">
        <v>113</v>
      </c>
      <c r="H70" s="38">
        <v>1200</v>
      </c>
      <c r="I70" s="13" t="s">
        <v>114</v>
      </c>
      <c r="J70" s="38">
        <v>6.26</v>
      </c>
      <c r="K70" s="38">
        <v>3.4000000000000002E-2</v>
      </c>
      <c r="L70" s="182" t="e">
        <f t="shared" ref="L70" si="168">J70*F70*H70</f>
        <v>#VALUE!</v>
      </c>
      <c r="M70" s="182" t="e">
        <f t="shared" ref="M70" si="169">VALUE(TEXT(L70,"0.0E+00"))</f>
        <v>#VALUE!</v>
      </c>
      <c r="N70" s="182" t="e">
        <f t="shared" ref="N70" si="170">K70*F70*H70</f>
        <v>#VALUE!</v>
      </c>
      <c r="O70" s="182" t="e">
        <f t="shared" ref="O70" si="171">VALUE(TEXT(N70,"0.0E+00"))</f>
        <v>#VALUE!</v>
      </c>
      <c r="P70" s="14" t="e">
        <f>(L70*'TOX and EXPO INPUTS'!$D$17)/'TOX and EXPO INPUTS'!$D$27</f>
        <v>#VALUE!</v>
      </c>
      <c r="Q70" s="182" t="e">
        <f t="shared" ref="Q70" si="172">VALUE(TEXT(P70,"0.0E+00"))</f>
        <v>#VALUE!</v>
      </c>
      <c r="R70" s="14" t="e">
        <f>N70*'TOX and EXPO INPUTS'!$D$23/'TOX and EXPO INPUTS'!$D$28</f>
        <v>#VALUE!</v>
      </c>
      <c r="S70" s="182" t="e">
        <f t="shared" ref="S70" si="173">VALUE(TEXT(R70,"0.0E+00"))</f>
        <v>#VALUE!</v>
      </c>
      <c r="T70" s="15" t="e">
        <f>'TOX and EXPO INPUTS'!$D$15/P70</f>
        <v>#VALUE!</v>
      </c>
      <c r="U70" s="182" t="e">
        <f t="shared" ref="U70" si="174">VALUE(TEXT(T70,"0.0E+00"))</f>
        <v>#VALUE!</v>
      </c>
      <c r="V70" s="15" t="e">
        <f>'TOX and EXPO INPUTS'!$D$21/R70</f>
        <v>#VALUE!</v>
      </c>
      <c r="W70" s="16" t="e">
        <f t="shared" ref="W70" si="175">VALUE(TEXT(V70,"0.0E+00"))</f>
        <v>#VALUE!</v>
      </c>
      <c r="X70" s="223" t="s">
        <v>102</v>
      </c>
      <c r="Y70" s="224"/>
      <c r="Z70" s="224"/>
      <c r="AA70" s="224"/>
      <c r="AB70" s="224"/>
      <c r="AC70" s="225"/>
      <c r="AD70" s="137" t="e">
        <f t="shared" ref="AD70" si="176">(1/((1/T70)+(1/V70)))</f>
        <v>#VALUE!</v>
      </c>
      <c r="AE70" s="138" t="e">
        <f t="shared" ref="AE70" si="177">VALUE(TEXT(AD70,"0.0E+00"))</f>
        <v>#VALUE!</v>
      </c>
      <c r="AF70" s="139" t="e">
        <f t="shared" ref="AF70" si="178">1/(($G$2/T70)+($G$3/V70))</f>
        <v>#VALUE!</v>
      </c>
      <c r="AG70" s="138" t="e">
        <f t="shared" ref="AG70" si="179">VALUE(TEXT(AF70,"0.0E+00"))</f>
        <v>#VALUE!</v>
      </c>
    </row>
    <row r="71" spans="1:33" ht="49.5" customHeight="1" x14ac:dyDescent="0.2">
      <c r="A71" s="118" t="s">
        <v>106</v>
      </c>
      <c r="B71" s="19" t="s">
        <v>177</v>
      </c>
      <c r="C71" s="142" t="s">
        <v>107</v>
      </c>
      <c r="D71" s="19"/>
      <c r="E71" s="19" t="s">
        <v>178</v>
      </c>
      <c r="F71" s="12" t="s">
        <v>341</v>
      </c>
      <c r="G71" s="13" t="s">
        <v>7</v>
      </c>
      <c r="H71" s="38">
        <v>11</v>
      </c>
      <c r="I71" s="13" t="s">
        <v>8</v>
      </c>
      <c r="J71" s="38">
        <v>6.26</v>
      </c>
      <c r="K71" s="38">
        <v>3.4000000000000002E-2</v>
      </c>
      <c r="L71" s="182" t="e">
        <f t="shared" si="5"/>
        <v>#VALUE!</v>
      </c>
      <c r="M71" s="182" t="e">
        <f t="shared" si="6"/>
        <v>#VALUE!</v>
      </c>
      <c r="N71" s="182" t="e">
        <f t="shared" si="151"/>
        <v>#VALUE!</v>
      </c>
      <c r="O71" s="182" t="e">
        <f t="shared" si="7"/>
        <v>#VALUE!</v>
      </c>
      <c r="P71" s="14" t="e">
        <f>(L71*'TOX and EXPO INPUTS'!$D$17)/'TOX and EXPO INPUTS'!$D$27</f>
        <v>#VALUE!</v>
      </c>
      <c r="Q71" s="182" t="e">
        <f t="shared" si="8"/>
        <v>#VALUE!</v>
      </c>
      <c r="R71" s="14" t="e">
        <f>N71*'TOX and EXPO INPUTS'!$D$23/'TOX and EXPO INPUTS'!$D$28</f>
        <v>#VALUE!</v>
      </c>
      <c r="S71" s="182" t="e">
        <f t="shared" si="9"/>
        <v>#VALUE!</v>
      </c>
      <c r="T71" s="15" t="e">
        <f>'TOX and EXPO INPUTS'!$D$15/P71</f>
        <v>#VALUE!</v>
      </c>
      <c r="U71" s="182" t="e">
        <f t="shared" si="11"/>
        <v>#VALUE!</v>
      </c>
      <c r="V71" s="15" t="e">
        <f>'TOX and EXPO INPUTS'!$D$21/R71</f>
        <v>#VALUE!</v>
      </c>
      <c r="W71" s="16" t="e">
        <f t="shared" si="10"/>
        <v>#VALUE!</v>
      </c>
      <c r="X71" s="223" t="s">
        <v>102</v>
      </c>
      <c r="Y71" s="224"/>
      <c r="Z71" s="224"/>
      <c r="AA71" s="224"/>
      <c r="AB71" s="224"/>
      <c r="AC71" s="225"/>
      <c r="AD71" s="137" t="e">
        <f t="shared" si="152"/>
        <v>#VALUE!</v>
      </c>
      <c r="AE71" s="138" t="e">
        <f t="shared" si="153"/>
        <v>#VALUE!</v>
      </c>
      <c r="AF71" s="139" t="e">
        <f t="shared" si="154"/>
        <v>#VALUE!</v>
      </c>
      <c r="AG71" s="138" t="e">
        <f t="shared" si="155"/>
        <v>#VALUE!</v>
      </c>
    </row>
    <row r="72" spans="1:33" ht="33.75" customHeight="1" x14ac:dyDescent="0.2">
      <c r="A72" s="19" t="s">
        <v>123</v>
      </c>
      <c r="B72" s="19" t="s">
        <v>177</v>
      </c>
      <c r="C72" s="142" t="s">
        <v>107</v>
      </c>
      <c r="D72" s="19"/>
      <c r="E72" s="19" t="s">
        <v>178</v>
      </c>
      <c r="F72" s="12" t="s">
        <v>269</v>
      </c>
      <c r="G72" s="13" t="s">
        <v>122</v>
      </c>
      <c r="H72" s="38">
        <v>0.5</v>
      </c>
      <c r="I72" s="13" t="s">
        <v>121</v>
      </c>
      <c r="J72" s="38">
        <v>6.26</v>
      </c>
      <c r="K72" s="38">
        <v>3.4000000000000002E-2</v>
      </c>
      <c r="L72" s="182" t="e">
        <f t="shared" si="5"/>
        <v>#VALUE!</v>
      </c>
      <c r="M72" s="182" t="e">
        <f t="shared" si="6"/>
        <v>#VALUE!</v>
      </c>
      <c r="N72" s="182" t="e">
        <f t="shared" si="151"/>
        <v>#VALUE!</v>
      </c>
      <c r="O72" s="182" t="e">
        <f t="shared" si="7"/>
        <v>#VALUE!</v>
      </c>
      <c r="P72" s="14" t="e">
        <f>(L72*'TOX and EXPO INPUTS'!$D$17)/'TOX and EXPO INPUTS'!$D$27</f>
        <v>#VALUE!</v>
      </c>
      <c r="Q72" s="182" t="e">
        <f t="shared" si="8"/>
        <v>#VALUE!</v>
      </c>
      <c r="R72" s="14" t="e">
        <f>N72*'TOX and EXPO INPUTS'!$D$23/'TOX and EXPO INPUTS'!$D$28</f>
        <v>#VALUE!</v>
      </c>
      <c r="S72" s="182" t="e">
        <f t="shared" si="9"/>
        <v>#VALUE!</v>
      </c>
      <c r="T72" s="15" t="e">
        <f>'TOX and EXPO INPUTS'!$D$15/P72</f>
        <v>#VALUE!</v>
      </c>
      <c r="U72" s="182" t="e">
        <f t="shared" si="11"/>
        <v>#VALUE!</v>
      </c>
      <c r="V72" s="15" t="e">
        <f>'TOX and EXPO INPUTS'!$D$21/R72</f>
        <v>#VALUE!</v>
      </c>
      <c r="W72" s="16" t="e">
        <f t="shared" si="10"/>
        <v>#VALUE!</v>
      </c>
      <c r="X72" s="223" t="s">
        <v>102</v>
      </c>
      <c r="Y72" s="224"/>
      <c r="Z72" s="224"/>
      <c r="AA72" s="224"/>
      <c r="AB72" s="224"/>
      <c r="AC72" s="225"/>
      <c r="AD72" s="137" t="e">
        <f t="shared" si="152"/>
        <v>#VALUE!</v>
      </c>
      <c r="AE72" s="138" t="e">
        <f t="shared" si="153"/>
        <v>#VALUE!</v>
      </c>
      <c r="AF72" s="139" t="e">
        <f t="shared" si="154"/>
        <v>#VALUE!</v>
      </c>
      <c r="AG72" s="138" t="e">
        <f t="shared" si="155"/>
        <v>#VALUE!</v>
      </c>
    </row>
    <row r="73" spans="1:33" ht="63.75" customHeight="1" x14ac:dyDescent="0.2">
      <c r="A73" s="118" t="s">
        <v>196</v>
      </c>
      <c r="B73" s="19" t="s">
        <v>177</v>
      </c>
      <c r="C73" s="142" t="s">
        <v>181</v>
      </c>
      <c r="D73" s="19"/>
      <c r="E73" s="19" t="s">
        <v>179</v>
      </c>
      <c r="F73" s="12" t="s">
        <v>270</v>
      </c>
      <c r="G73" s="13" t="s">
        <v>7</v>
      </c>
      <c r="H73" s="38">
        <v>5</v>
      </c>
      <c r="I73" s="13" t="s">
        <v>8</v>
      </c>
      <c r="J73" s="38">
        <v>63</v>
      </c>
      <c r="K73" s="38">
        <v>1.7999999999999999E-2</v>
      </c>
      <c r="L73" s="182" t="e">
        <f t="shared" ref="L73" si="180">J73*F73*H73</f>
        <v>#VALUE!</v>
      </c>
      <c r="M73" s="182" t="e">
        <f t="shared" ref="M73" si="181">VALUE(TEXT(L73,"0.0E+00"))</f>
        <v>#VALUE!</v>
      </c>
      <c r="N73" s="182" t="e">
        <f t="shared" ref="N73" si="182">K73*F73*H73</f>
        <v>#VALUE!</v>
      </c>
      <c r="O73" s="182" t="e">
        <f t="shared" ref="O73" si="183">VALUE(TEXT(N73,"0.0E+00"))</f>
        <v>#VALUE!</v>
      </c>
      <c r="P73" s="14" t="e">
        <f>(L73*'TOX and EXPO INPUTS'!$D$17)/'TOX and EXPO INPUTS'!$D$27</f>
        <v>#VALUE!</v>
      </c>
      <c r="Q73" s="182" t="e">
        <f t="shared" ref="Q73" si="184">VALUE(TEXT(P73,"0.0E+00"))</f>
        <v>#VALUE!</v>
      </c>
      <c r="R73" s="14" t="e">
        <f>N73*'TOX and EXPO INPUTS'!$D$23/'TOX and EXPO INPUTS'!$D$28</f>
        <v>#VALUE!</v>
      </c>
      <c r="S73" s="182" t="e">
        <f t="shared" ref="S73" si="185">VALUE(TEXT(R73,"0.0E+00"))</f>
        <v>#VALUE!</v>
      </c>
      <c r="T73" s="15" t="e">
        <f>'TOX and EXPO INPUTS'!$D$15/P73</f>
        <v>#VALUE!</v>
      </c>
      <c r="U73" s="182" t="e">
        <f t="shared" ref="U73" si="186">VALUE(TEXT(T73,"0.0E+00"))</f>
        <v>#VALUE!</v>
      </c>
      <c r="V73" s="15" t="e">
        <f>'TOX and EXPO INPUTS'!$D$21/R73</f>
        <v>#VALUE!</v>
      </c>
      <c r="W73" s="16" t="e">
        <f t="shared" ref="W73" si="187">VALUE(TEXT(V73,"0.0E+00"))</f>
        <v>#VALUE!</v>
      </c>
      <c r="X73" s="223" t="s">
        <v>102</v>
      </c>
      <c r="Y73" s="224"/>
      <c r="Z73" s="224"/>
      <c r="AA73" s="224"/>
      <c r="AB73" s="224"/>
      <c r="AC73" s="225"/>
      <c r="AD73" s="137" t="e">
        <f t="shared" ref="AD73" si="188">(1/((1/T73)+(1/V73)))</f>
        <v>#VALUE!</v>
      </c>
      <c r="AE73" s="138" t="e">
        <f t="shared" ref="AE73" si="189">VALUE(TEXT(AD73,"0.0E+00"))</f>
        <v>#VALUE!</v>
      </c>
      <c r="AF73" s="139" t="e">
        <f t="shared" ref="AF73" si="190">1/(($G$2/T73)+($G$3/V73))</f>
        <v>#VALUE!</v>
      </c>
      <c r="AG73" s="138" t="e">
        <f t="shared" ref="AG73" si="191">VALUE(TEXT(AF73,"0.0E+00"))</f>
        <v>#VALUE!</v>
      </c>
    </row>
    <row r="74" spans="1:33" ht="49.5" customHeight="1" x14ac:dyDescent="0.2">
      <c r="A74" s="118" t="s">
        <v>196</v>
      </c>
      <c r="B74" s="19" t="s">
        <v>177</v>
      </c>
      <c r="C74" s="142" t="s">
        <v>108</v>
      </c>
      <c r="D74" s="19"/>
      <c r="E74" s="19" t="s">
        <v>179</v>
      </c>
      <c r="F74" s="12" t="s">
        <v>271</v>
      </c>
      <c r="G74" s="13" t="s">
        <v>7</v>
      </c>
      <c r="H74" s="38">
        <v>5</v>
      </c>
      <c r="I74" s="13" t="s">
        <v>8</v>
      </c>
      <c r="J74" s="38">
        <v>63</v>
      </c>
      <c r="K74" s="38">
        <v>1.7999999999999999E-2</v>
      </c>
      <c r="L74" s="182" t="e">
        <f t="shared" si="5"/>
        <v>#VALUE!</v>
      </c>
      <c r="M74" s="182" t="e">
        <f t="shared" si="6"/>
        <v>#VALUE!</v>
      </c>
      <c r="N74" s="182" t="e">
        <f t="shared" si="151"/>
        <v>#VALUE!</v>
      </c>
      <c r="O74" s="182" t="e">
        <f t="shared" si="7"/>
        <v>#VALUE!</v>
      </c>
      <c r="P74" s="14" t="e">
        <f>(L74*'TOX and EXPO INPUTS'!$D$17)/'TOX and EXPO INPUTS'!$D$27</f>
        <v>#VALUE!</v>
      </c>
      <c r="Q74" s="182" t="e">
        <f t="shared" si="8"/>
        <v>#VALUE!</v>
      </c>
      <c r="R74" s="14" t="e">
        <f>N74*'TOX and EXPO INPUTS'!$D$23/'TOX and EXPO INPUTS'!$D$28</f>
        <v>#VALUE!</v>
      </c>
      <c r="S74" s="182" t="e">
        <f t="shared" si="9"/>
        <v>#VALUE!</v>
      </c>
      <c r="T74" s="15" t="e">
        <f>'TOX and EXPO INPUTS'!$D$15/P74</f>
        <v>#VALUE!</v>
      </c>
      <c r="U74" s="182" t="e">
        <f t="shared" si="11"/>
        <v>#VALUE!</v>
      </c>
      <c r="V74" s="15" t="e">
        <f>'TOX and EXPO INPUTS'!$D$21/R74</f>
        <v>#VALUE!</v>
      </c>
      <c r="W74" s="16" t="e">
        <f t="shared" si="10"/>
        <v>#VALUE!</v>
      </c>
      <c r="X74" s="223" t="s">
        <v>102</v>
      </c>
      <c r="Y74" s="224"/>
      <c r="Z74" s="224"/>
      <c r="AA74" s="224"/>
      <c r="AB74" s="224"/>
      <c r="AC74" s="225"/>
      <c r="AD74" s="137" t="e">
        <f t="shared" si="152"/>
        <v>#VALUE!</v>
      </c>
      <c r="AE74" s="138" t="e">
        <f t="shared" si="153"/>
        <v>#VALUE!</v>
      </c>
      <c r="AF74" s="139" t="e">
        <f t="shared" si="154"/>
        <v>#VALUE!</v>
      </c>
      <c r="AG74" s="138" t="e">
        <f t="shared" si="155"/>
        <v>#VALUE!</v>
      </c>
    </row>
    <row r="75" spans="1:33" ht="53.25" customHeight="1" x14ac:dyDescent="0.2">
      <c r="A75" s="118" t="s">
        <v>106</v>
      </c>
      <c r="B75" s="19" t="s">
        <v>177</v>
      </c>
      <c r="C75" s="142" t="s">
        <v>174</v>
      </c>
      <c r="D75" s="19"/>
      <c r="E75" s="19" t="s">
        <v>178</v>
      </c>
      <c r="F75" s="12" t="s">
        <v>342</v>
      </c>
      <c r="G75" s="13" t="s">
        <v>113</v>
      </c>
      <c r="H75" s="38">
        <v>1200</v>
      </c>
      <c r="I75" s="13" t="s">
        <v>114</v>
      </c>
      <c r="J75" s="38">
        <v>6.26</v>
      </c>
      <c r="K75" s="38">
        <v>3.4000000000000002E-2</v>
      </c>
      <c r="L75" s="182" t="e">
        <f t="shared" ref="L75" si="192">J75*F75*H75</f>
        <v>#VALUE!</v>
      </c>
      <c r="M75" s="182" t="e">
        <f t="shared" ref="M75" si="193">VALUE(TEXT(L75,"0.0E+00"))</f>
        <v>#VALUE!</v>
      </c>
      <c r="N75" s="182" t="e">
        <f t="shared" ref="N75" si="194">K75*F75*H75</f>
        <v>#VALUE!</v>
      </c>
      <c r="O75" s="182" t="e">
        <f t="shared" ref="O75" si="195">VALUE(TEXT(N75,"0.0E+00"))</f>
        <v>#VALUE!</v>
      </c>
      <c r="P75" s="14" t="e">
        <f>(L75*'TOX and EXPO INPUTS'!$D$17)/'TOX and EXPO INPUTS'!$D$27</f>
        <v>#VALUE!</v>
      </c>
      <c r="Q75" s="182" t="e">
        <f t="shared" ref="Q75" si="196">VALUE(TEXT(P75,"0.0E+00"))</f>
        <v>#VALUE!</v>
      </c>
      <c r="R75" s="14" t="e">
        <f>N75*'TOX and EXPO INPUTS'!$D$23/'TOX and EXPO INPUTS'!$D$28</f>
        <v>#VALUE!</v>
      </c>
      <c r="S75" s="182" t="e">
        <f t="shared" ref="S75" si="197">VALUE(TEXT(R75,"0.0E+00"))</f>
        <v>#VALUE!</v>
      </c>
      <c r="T75" s="15" t="e">
        <f>'TOX and EXPO INPUTS'!$D$15/P75</f>
        <v>#VALUE!</v>
      </c>
      <c r="U75" s="182" t="e">
        <f t="shared" ref="U75" si="198">VALUE(TEXT(T75,"0.0E+00"))</f>
        <v>#VALUE!</v>
      </c>
      <c r="V75" s="15" t="e">
        <f>'TOX and EXPO INPUTS'!$D$21/R75</f>
        <v>#VALUE!</v>
      </c>
      <c r="W75" s="16" t="e">
        <f t="shared" ref="W75" si="199">VALUE(TEXT(V75,"0.0E+00"))</f>
        <v>#VALUE!</v>
      </c>
      <c r="X75" s="223" t="s">
        <v>102</v>
      </c>
      <c r="Y75" s="224"/>
      <c r="Z75" s="224"/>
      <c r="AA75" s="224"/>
      <c r="AB75" s="224"/>
      <c r="AC75" s="225"/>
      <c r="AD75" s="137" t="e">
        <f t="shared" ref="AD75" si="200">(1/((1/T75)+(1/V75)))</f>
        <v>#VALUE!</v>
      </c>
      <c r="AE75" s="138" t="e">
        <f t="shared" ref="AE75" si="201">VALUE(TEXT(AD75,"0.0E+00"))</f>
        <v>#VALUE!</v>
      </c>
      <c r="AF75" s="139" t="e">
        <f t="shared" ref="AF75" si="202">1/(($G$2/T75)+($G$3/V75))</f>
        <v>#VALUE!</v>
      </c>
      <c r="AG75" s="138" t="e">
        <f t="shared" ref="AG75" si="203">VALUE(TEXT(AF75,"0.0E+00"))</f>
        <v>#VALUE!</v>
      </c>
    </row>
    <row r="76" spans="1:33" ht="53.25" customHeight="1" x14ac:dyDescent="0.2">
      <c r="A76" s="118" t="s">
        <v>106</v>
      </c>
      <c r="B76" s="19" t="s">
        <v>177</v>
      </c>
      <c r="C76" s="142" t="s">
        <v>174</v>
      </c>
      <c r="D76" s="19"/>
      <c r="E76" s="19" t="s">
        <v>178</v>
      </c>
      <c r="F76" s="12" t="s">
        <v>343</v>
      </c>
      <c r="G76" s="13" t="s">
        <v>7</v>
      </c>
      <c r="H76" s="38">
        <v>5</v>
      </c>
      <c r="I76" s="13" t="s">
        <v>8</v>
      </c>
      <c r="J76" s="38">
        <v>6.26</v>
      </c>
      <c r="K76" s="38">
        <v>3.4000000000000002E-2</v>
      </c>
      <c r="L76" s="182" t="e">
        <f t="shared" si="5"/>
        <v>#VALUE!</v>
      </c>
      <c r="M76" s="182" t="e">
        <f t="shared" si="6"/>
        <v>#VALUE!</v>
      </c>
      <c r="N76" s="182" t="e">
        <f t="shared" si="151"/>
        <v>#VALUE!</v>
      </c>
      <c r="O76" s="182" t="e">
        <f t="shared" si="7"/>
        <v>#VALUE!</v>
      </c>
      <c r="P76" s="14" t="e">
        <f>(L76*'TOX and EXPO INPUTS'!$D$17)/'TOX and EXPO INPUTS'!$D$27</f>
        <v>#VALUE!</v>
      </c>
      <c r="Q76" s="182" t="e">
        <f t="shared" si="8"/>
        <v>#VALUE!</v>
      </c>
      <c r="R76" s="14" t="e">
        <f>N76*'TOX and EXPO INPUTS'!$D$23/'TOX and EXPO INPUTS'!$D$28</f>
        <v>#VALUE!</v>
      </c>
      <c r="S76" s="182" t="e">
        <f t="shared" si="9"/>
        <v>#VALUE!</v>
      </c>
      <c r="T76" s="15" t="e">
        <f>'TOX and EXPO INPUTS'!$D$15/P76</f>
        <v>#VALUE!</v>
      </c>
      <c r="U76" s="182" t="e">
        <f t="shared" si="11"/>
        <v>#VALUE!</v>
      </c>
      <c r="V76" s="15" t="e">
        <f>'TOX and EXPO INPUTS'!$D$21/R76</f>
        <v>#VALUE!</v>
      </c>
      <c r="W76" s="16" t="e">
        <f t="shared" si="10"/>
        <v>#VALUE!</v>
      </c>
      <c r="X76" s="223" t="s">
        <v>102</v>
      </c>
      <c r="Y76" s="224"/>
      <c r="Z76" s="224"/>
      <c r="AA76" s="224"/>
      <c r="AB76" s="224"/>
      <c r="AC76" s="225"/>
      <c r="AD76" s="137" t="e">
        <f t="shared" si="152"/>
        <v>#VALUE!</v>
      </c>
      <c r="AE76" s="138" t="e">
        <f t="shared" si="153"/>
        <v>#VALUE!</v>
      </c>
      <c r="AF76" s="139" t="e">
        <f t="shared" si="154"/>
        <v>#VALUE!</v>
      </c>
      <c r="AG76" s="138" t="e">
        <f t="shared" si="155"/>
        <v>#VALUE!</v>
      </c>
    </row>
    <row r="77" spans="1:33" ht="57.75" customHeight="1" x14ac:dyDescent="0.2">
      <c r="A77" s="19" t="s">
        <v>123</v>
      </c>
      <c r="B77" s="19" t="s">
        <v>177</v>
      </c>
      <c r="C77" s="142" t="s">
        <v>174</v>
      </c>
      <c r="D77" s="19"/>
      <c r="E77" s="19" t="s">
        <v>178</v>
      </c>
      <c r="F77" s="12" t="s">
        <v>272</v>
      </c>
      <c r="G77" s="13" t="s">
        <v>113</v>
      </c>
      <c r="H77" s="38">
        <v>1000</v>
      </c>
      <c r="I77" s="13" t="s">
        <v>114</v>
      </c>
      <c r="J77" s="38">
        <v>6.26</v>
      </c>
      <c r="K77" s="38">
        <v>3.4000000000000002E-2</v>
      </c>
      <c r="L77" s="182" t="e">
        <f t="shared" si="5"/>
        <v>#VALUE!</v>
      </c>
      <c r="M77" s="182" t="e">
        <f t="shared" si="6"/>
        <v>#VALUE!</v>
      </c>
      <c r="N77" s="182" t="e">
        <f t="shared" si="151"/>
        <v>#VALUE!</v>
      </c>
      <c r="O77" s="182" t="e">
        <f t="shared" si="7"/>
        <v>#VALUE!</v>
      </c>
      <c r="P77" s="14" t="e">
        <f>(L77*'TOX and EXPO INPUTS'!$D$17)/'TOX and EXPO INPUTS'!$D$27</f>
        <v>#VALUE!</v>
      </c>
      <c r="Q77" s="182" t="e">
        <f t="shared" si="8"/>
        <v>#VALUE!</v>
      </c>
      <c r="R77" s="14" t="e">
        <f>N77*'TOX and EXPO INPUTS'!$D$23/'TOX and EXPO INPUTS'!$D$28</f>
        <v>#VALUE!</v>
      </c>
      <c r="S77" s="182" t="e">
        <f t="shared" si="9"/>
        <v>#VALUE!</v>
      </c>
      <c r="T77" s="15" t="e">
        <f>'TOX and EXPO INPUTS'!$D$15/P77</f>
        <v>#VALUE!</v>
      </c>
      <c r="U77" s="182" t="e">
        <f t="shared" si="11"/>
        <v>#VALUE!</v>
      </c>
      <c r="V77" s="15" t="e">
        <f>'TOX and EXPO INPUTS'!$D$21/R77</f>
        <v>#VALUE!</v>
      </c>
      <c r="W77" s="16" t="e">
        <f t="shared" si="10"/>
        <v>#VALUE!</v>
      </c>
      <c r="X77" s="223" t="s">
        <v>102</v>
      </c>
      <c r="Y77" s="224"/>
      <c r="Z77" s="224"/>
      <c r="AA77" s="224"/>
      <c r="AB77" s="224"/>
      <c r="AC77" s="225"/>
      <c r="AD77" s="137" t="e">
        <f t="shared" si="152"/>
        <v>#VALUE!</v>
      </c>
      <c r="AE77" s="138" t="e">
        <f t="shared" si="153"/>
        <v>#VALUE!</v>
      </c>
      <c r="AF77" s="139" t="e">
        <f t="shared" si="154"/>
        <v>#VALUE!</v>
      </c>
      <c r="AG77" s="138" t="e">
        <f t="shared" si="155"/>
        <v>#VALUE!</v>
      </c>
    </row>
    <row r="78" spans="1:33" ht="49.5" customHeight="1" x14ac:dyDescent="0.2">
      <c r="A78" s="118" t="s">
        <v>106</v>
      </c>
      <c r="B78" s="19" t="s">
        <v>177</v>
      </c>
      <c r="C78" s="142" t="s">
        <v>108</v>
      </c>
      <c r="D78" s="19"/>
      <c r="E78" s="19" t="s">
        <v>179</v>
      </c>
      <c r="F78" s="12" t="s">
        <v>273</v>
      </c>
      <c r="G78" s="13" t="s">
        <v>113</v>
      </c>
      <c r="H78" s="38">
        <v>1200</v>
      </c>
      <c r="I78" s="13" t="s">
        <v>114</v>
      </c>
      <c r="J78" s="38">
        <v>63</v>
      </c>
      <c r="K78" s="38">
        <v>1.7999999999999999E-2</v>
      </c>
      <c r="L78" s="182" t="e">
        <f t="shared" ref="L78" si="204">J78*F78*H78</f>
        <v>#VALUE!</v>
      </c>
      <c r="M78" s="182" t="e">
        <f t="shared" ref="M78" si="205">VALUE(TEXT(L78,"0.0E+00"))</f>
        <v>#VALUE!</v>
      </c>
      <c r="N78" s="182" t="e">
        <f t="shared" ref="N78" si="206">K78*F78*H78</f>
        <v>#VALUE!</v>
      </c>
      <c r="O78" s="182" t="e">
        <f t="shared" ref="O78" si="207">VALUE(TEXT(N78,"0.0E+00"))</f>
        <v>#VALUE!</v>
      </c>
      <c r="P78" s="14" t="e">
        <f>(L78*'TOX and EXPO INPUTS'!$D$17)/'TOX and EXPO INPUTS'!$D$27</f>
        <v>#VALUE!</v>
      </c>
      <c r="Q78" s="182" t="e">
        <f t="shared" ref="Q78" si="208">VALUE(TEXT(P78,"0.0E+00"))</f>
        <v>#VALUE!</v>
      </c>
      <c r="R78" s="14" t="e">
        <f>N78*'TOX and EXPO INPUTS'!$D$23/'TOX and EXPO INPUTS'!$D$28</f>
        <v>#VALUE!</v>
      </c>
      <c r="S78" s="182" t="e">
        <f t="shared" ref="S78" si="209">VALUE(TEXT(R78,"0.0E+00"))</f>
        <v>#VALUE!</v>
      </c>
      <c r="T78" s="15" t="e">
        <f>'TOX and EXPO INPUTS'!$D$15/P78</f>
        <v>#VALUE!</v>
      </c>
      <c r="U78" s="182" t="e">
        <f t="shared" ref="U78" si="210">VALUE(TEXT(T78,"0.0E+00"))</f>
        <v>#VALUE!</v>
      </c>
      <c r="V78" s="15" t="e">
        <f>'TOX and EXPO INPUTS'!$D$21/R78</f>
        <v>#VALUE!</v>
      </c>
      <c r="W78" s="16" t="e">
        <f t="shared" ref="W78" si="211">VALUE(TEXT(V78,"0.0E+00"))</f>
        <v>#VALUE!</v>
      </c>
      <c r="X78" s="223" t="s">
        <v>102</v>
      </c>
      <c r="Y78" s="224"/>
      <c r="Z78" s="224"/>
      <c r="AA78" s="224"/>
      <c r="AB78" s="224"/>
      <c r="AC78" s="225"/>
      <c r="AD78" s="137" t="e">
        <f t="shared" ref="AD78" si="212">(1/((1/T78)+(1/V78)))</f>
        <v>#VALUE!</v>
      </c>
      <c r="AE78" s="138" t="e">
        <f t="shared" ref="AE78" si="213">VALUE(TEXT(AD78,"0.0E+00"))</f>
        <v>#VALUE!</v>
      </c>
      <c r="AF78" s="139" t="e">
        <f t="shared" ref="AF78" si="214">1/(($G$2/T78)+($G$3/V78))</f>
        <v>#VALUE!</v>
      </c>
      <c r="AG78" s="138" t="e">
        <f t="shared" ref="AG78" si="215">VALUE(TEXT(AF78,"0.0E+00"))</f>
        <v>#VALUE!</v>
      </c>
    </row>
    <row r="79" spans="1:33" ht="52.5" customHeight="1" x14ac:dyDescent="0.2">
      <c r="A79" s="118" t="s">
        <v>196</v>
      </c>
      <c r="B79" s="118" t="s">
        <v>180</v>
      </c>
      <c r="C79" s="142" t="s">
        <v>181</v>
      </c>
      <c r="D79" s="13"/>
      <c r="E79" s="19" t="s">
        <v>172</v>
      </c>
      <c r="F79" s="12" t="s">
        <v>274</v>
      </c>
      <c r="G79" s="13" t="s">
        <v>7</v>
      </c>
      <c r="H79" s="38">
        <v>5</v>
      </c>
      <c r="I79" s="13" t="s">
        <v>8</v>
      </c>
      <c r="J79" s="38">
        <v>69</v>
      </c>
      <c r="K79" s="38">
        <v>1.1000000000000001</v>
      </c>
      <c r="L79" s="182" t="e">
        <f t="shared" ref="L79:L89" si="216">J79*F79*H79</f>
        <v>#VALUE!</v>
      </c>
      <c r="M79" s="182" t="e">
        <f t="shared" ref="M79:M89" si="217">VALUE(TEXT(L79,"0.0E+00"))</f>
        <v>#VALUE!</v>
      </c>
      <c r="N79" s="182" t="e">
        <f t="shared" ref="N79:N89" si="218">K79*F79*H79</f>
        <v>#VALUE!</v>
      </c>
      <c r="O79" s="182" t="e">
        <f t="shared" ref="O79:O89" si="219">VALUE(TEXT(N79,"0.0E+00"))</f>
        <v>#VALUE!</v>
      </c>
      <c r="P79" s="14" t="e">
        <f>(L79*'TOX and EXPO INPUTS'!$D$17)/'TOX and EXPO INPUTS'!$D$27</f>
        <v>#VALUE!</v>
      </c>
      <c r="Q79" s="182" t="e">
        <f t="shared" ref="Q79:Q89" si="220">VALUE(TEXT(P79,"0.0E+00"))</f>
        <v>#VALUE!</v>
      </c>
      <c r="R79" s="14" t="e">
        <f>N79*'TOX and EXPO INPUTS'!$D$23/'TOX and EXPO INPUTS'!$D$28</f>
        <v>#VALUE!</v>
      </c>
      <c r="S79" s="182" t="e">
        <f t="shared" ref="S79:S89" si="221">VALUE(TEXT(R79,"0.0E+00"))</f>
        <v>#VALUE!</v>
      </c>
      <c r="T79" s="15" t="e">
        <f>'TOX and EXPO INPUTS'!$D$15/P79</f>
        <v>#VALUE!</v>
      </c>
      <c r="U79" s="182" t="e">
        <f t="shared" ref="U79:U89" si="222">VALUE(TEXT(T79,"0.0E+00"))</f>
        <v>#VALUE!</v>
      </c>
      <c r="V79" s="15" t="e">
        <f>'TOX and EXPO INPUTS'!$D$21/R79</f>
        <v>#VALUE!</v>
      </c>
      <c r="W79" s="16" t="e">
        <f t="shared" ref="W79:W89" si="223">VALUE(TEXT(V79,"0.0E+00"))</f>
        <v>#VALUE!</v>
      </c>
      <c r="X79" s="223" t="s">
        <v>102</v>
      </c>
      <c r="Y79" s="224"/>
      <c r="Z79" s="224"/>
      <c r="AA79" s="224"/>
      <c r="AB79" s="224"/>
      <c r="AC79" s="225"/>
      <c r="AD79" s="137" t="e">
        <f t="shared" ref="AD79:AD89" si="224">(1/((1/T79)+(1/V79)))</f>
        <v>#VALUE!</v>
      </c>
      <c r="AE79" s="138" t="e">
        <f t="shared" ref="AE79:AE89" si="225">VALUE(TEXT(AD79,"0.0E+00"))</f>
        <v>#VALUE!</v>
      </c>
      <c r="AF79" s="139" t="e">
        <f t="shared" ref="AF79:AF89" si="226">1/(($G$2/T79)+($G$3/V79))</f>
        <v>#VALUE!</v>
      </c>
      <c r="AG79" s="138" t="e">
        <f t="shared" ref="AG79:AG89" si="227">VALUE(TEXT(AF79,"0.0E+00"))</f>
        <v>#VALUE!</v>
      </c>
    </row>
    <row r="80" spans="1:33" ht="46.5" customHeight="1" x14ac:dyDescent="0.2">
      <c r="A80" s="19" t="s">
        <v>106</v>
      </c>
      <c r="B80" s="118" t="s">
        <v>180</v>
      </c>
      <c r="C80" s="121" t="s">
        <v>107</v>
      </c>
      <c r="D80" s="13"/>
      <c r="E80" s="19" t="s">
        <v>173</v>
      </c>
      <c r="F80" s="12" t="s">
        <v>344</v>
      </c>
      <c r="G80" s="13" t="s">
        <v>113</v>
      </c>
      <c r="H80" s="38">
        <v>1200</v>
      </c>
      <c r="I80" s="13" t="s">
        <v>114</v>
      </c>
      <c r="J80" s="38">
        <v>58</v>
      </c>
      <c r="K80" s="38">
        <v>1.4E-3</v>
      </c>
      <c r="L80" s="182" t="e">
        <f t="shared" ref="L80" si="228">J80*F80*H80</f>
        <v>#VALUE!</v>
      </c>
      <c r="M80" s="182" t="e">
        <f t="shared" ref="M80" si="229">VALUE(TEXT(L80,"0.0E+00"))</f>
        <v>#VALUE!</v>
      </c>
      <c r="N80" s="182" t="e">
        <f t="shared" ref="N80" si="230">K80*F80*H80</f>
        <v>#VALUE!</v>
      </c>
      <c r="O80" s="182" t="e">
        <f t="shared" ref="O80" si="231">VALUE(TEXT(N80,"0.0E+00"))</f>
        <v>#VALUE!</v>
      </c>
      <c r="P80" s="14" t="e">
        <f>(L80*'TOX and EXPO INPUTS'!$D$17)/'TOX and EXPO INPUTS'!$D$27</f>
        <v>#VALUE!</v>
      </c>
      <c r="Q80" s="182" t="e">
        <f t="shared" ref="Q80" si="232">VALUE(TEXT(P80,"0.0E+00"))</f>
        <v>#VALUE!</v>
      </c>
      <c r="R80" s="14" t="e">
        <f>N80*'TOX and EXPO INPUTS'!$D$23/'TOX and EXPO INPUTS'!$D$28</f>
        <v>#VALUE!</v>
      </c>
      <c r="S80" s="182" t="e">
        <f t="shared" ref="S80" si="233">VALUE(TEXT(R80,"0.0E+00"))</f>
        <v>#VALUE!</v>
      </c>
      <c r="T80" s="15" t="e">
        <f>'TOX and EXPO INPUTS'!$D$15/P80</f>
        <v>#VALUE!</v>
      </c>
      <c r="U80" s="182" t="e">
        <f t="shared" ref="U80" si="234">VALUE(TEXT(T80,"0.0E+00"))</f>
        <v>#VALUE!</v>
      </c>
      <c r="V80" s="15" t="e">
        <f>'TOX and EXPO INPUTS'!$D$21/R80</f>
        <v>#VALUE!</v>
      </c>
      <c r="W80" s="16" t="e">
        <f t="shared" ref="W80" si="235">VALUE(TEXT(V80,"0.0E+00"))</f>
        <v>#VALUE!</v>
      </c>
      <c r="X80" s="223" t="s">
        <v>102</v>
      </c>
      <c r="Y80" s="224"/>
      <c r="Z80" s="224"/>
      <c r="AA80" s="224"/>
      <c r="AB80" s="224"/>
      <c r="AC80" s="225"/>
      <c r="AD80" s="137" t="e">
        <f t="shared" ref="AD80" si="236">(1/((1/T80)+(1/V80)))</f>
        <v>#VALUE!</v>
      </c>
      <c r="AE80" s="138" t="e">
        <f t="shared" ref="AE80" si="237">VALUE(TEXT(AD80,"0.0E+00"))</f>
        <v>#VALUE!</v>
      </c>
      <c r="AF80" s="139" t="e">
        <f t="shared" ref="AF80" si="238">1/(($G$2/T80)+($G$3/V80))</f>
        <v>#VALUE!</v>
      </c>
      <c r="AG80" s="138" t="e">
        <f t="shared" ref="AG80" si="239">VALUE(TEXT(AF80,"0.0E+00"))</f>
        <v>#VALUE!</v>
      </c>
    </row>
    <row r="81" spans="1:33" ht="46.5" customHeight="1" x14ac:dyDescent="0.2">
      <c r="A81" s="19" t="s">
        <v>106</v>
      </c>
      <c r="B81" s="118" t="s">
        <v>180</v>
      </c>
      <c r="C81" s="121" t="s">
        <v>107</v>
      </c>
      <c r="D81" s="13"/>
      <c r="E81" s="19" t="s">
        <v>173</v>
      </c>
      <c r="F81" s="12" t="s">
        <v>345</v>
      </c>
      <c r="G81" s="13" t="s">
        <v>7</v>
      </c>
      <c r="H81" s="38">
        <v>11</v>
      </c>
      <c r="I81" s="13" t="s">
        <v>8</v>
      </c>
      <c r="J81" s="38">
        <v>58</v>
      </c>
      <c r="K81" s="38">
        <v>1.4E-3</v>
      </c>
      <c r="L81" s="182" t="e">
        <f t="shared" si="216"/>
        <v>#VALUE!</v>
      </c>
      <c r="M81" s="182" t="e">
        <f t="shared" si="217"/>
        <v>#VALUE!</v>
      </c>
      <c r="N81" s="182" t="e">
        <f t="shared" si="218"/>
        <v>#VALUE!</v>
      </c>
      <c r="O81" s="182" t="e">
        <f t="shared" si="219"/>
        <v>#VALUE!</v>
      </c>
      <c r="P81" s="14" t="e">
        <f>(L81*'TOX and EXPO INPUTS'!$D$17)/'TOX and EXPO INPUTS'!$D$27</f>
        <v>#VALUE!</v>
      </c>
      <c r="Q81" s="182" t="e">
        <f t="shared" si="220"/>
        <v>#VALUE!</v>
      </c>
      <c r="R81" s="14" t="e">
        <f>N81*'TOX and EXPO INPUTS'!$D$23/'TOX and EXPO INPUTS'!$D$28</f>
        <v>#VALUE!</v>
      </c>
      <c r="S81" s="182" t="e">
        <f t="shared" si="221"/>
        <v>#VALUE!</v>
      </c>
      <c r="T81" s="15" t="e">
        <f>'TOX and EXPO INPUTS'!$D$15/P81</f>
        <v>#VALUE!</v>
      </c>
      <c r="U81" s="182" t="e">
        <f t="shared" si="222"/>
        <v>#VALUE!</v>
      </c>
      <c r="V81" s="15" t="e">
        <f>'TOX and EXPO INPUTS'!$D$21/R81</f>
        <v>#VALUE!</v>
      </c>
      <c r="W81" s="16" t="e">
        <f t="shared" si="223"/>
        <v>#VALUE!</v>
      </c>
      <c r="X81" s="223" t="s">
        <v>102</v>
      </c>
      <c r="Y81" s="224"/>
      <c r="Z81" s="224"/>
      <c r="AA81" s="224"/>
      <c r="AB81" s="224"/>
      <c r="AC81" s="225"/>
      <c r="AD81" s="137" t="e">
        <f t="shared" si="224"/>
        <v>#VALUE!</v>
      </c>
      <c r="AE81" s="138" t="e">
        <f t="shared" si="225"/>
        <v>#VALUE!</v>
      </c>
      <c r="AF81" s="139" t="e">
        <f t="shared" si="226"/>
        <v>#VALUE!</v>
      </c>
      <c r="AG81" s="138" t="e">
        <f t="shared" si="227"/>
        <v>#VALUE!</v>
      </c>
    </row>
    <row r="82" spans="1:33" ht="46.5" customHeight="1" x14ac:dyDescent="0.2">
      <c r="A82" s="19" t="s">
        <v>123</v>
      </c>
      <c r="B82" s="118" t="s">
        <v>180</v>
      </c>
      <c r="C82" s="121" t="s">
        <v>107</v>
      </c>
      <c r="D82" s="13"/>
      <c r="E82" s="19" t="s">
        <v>173</v>
      </c>
      <c r="F82" s="12" t="s">
        <v>275</v>
      </c>
      <c r="G82" s="13" t="s">
        <v>122</v>
      </c>
      <c r="H82" s="38">
        <v>0.5</v>
      </c>
      <c r="I82" s="13" t="s">
        <v>121</v>
      </c>
      <c r="J82" s="38">
        <v>13.4</v>
      </c>
      <c r="K82" s="38">
        <v>2.1999999999999999E-2</v>
      </c>
      <c r="L82" s="182" t="e">
        <f t="shared" si="216"/>
        <v>#VALUE!</v>
      </c>
      <c r="M82" s="182" t="e">
        <f t="shared" si="217"/>
        <v>#VALUE!</v>
      </c>
      <c r="N82" s="182" t="e">
        <f t="shared" si="218"/>
        <v>#VALUE!</v>
      </c>
      <c r="O82" s="182" t="e">
        <f t="shared" si="219"/>
        <v>#VALUE!</v>
      </c>
      <c r="P82" s="14" t="e">
        <f>(L82*'TOX and EXPO INPUTS'!$D$17)/'TOX and EXPO INPUTS'!$D$27</f>
        <v>#VALUE!</v>
      </c>
      <c r="Q82" s="182" t="e">
        <f t="shared" si="220"/>
        <v>#VALUE!</v>
      </c>
      <c r="R82" s="14" t="e">
        <f>N82*'TOX and EXPO INPUTS'!$D$23/'TOX and EXPO INPUTS'!$D$28</f>
        <v>#VALUE!</v>
      </c>
      <c r="S82" s="182" t="e">
        <f t="shared" si="221"/>
        <v>#VALUE!</v>
      </c>
      <c r="T82" s="15" t="e">
        <f>'TOX and EXPO INPUTS'!$D$15/P82</f>
        <v>#VALUE!</v>
      </c>
      <c r="U82" s="182" t="e">
        <f t="shared" si="222"/>
        <v>#VALUE!</v>
      </c>
      <c r="V82" s="15" t="e">
        <f>'TOX and EXPO INPUTS'!$D$21/R82</f>
        <v>#VALUE!</v>
      </c>
      <c r="W82" s="16" t="e">
        <f t="shared" si="223"/>
        <v>#VALUE!</v>
      </c>
      <c r="X82" s="223" t="s">
        <v>102</v>
      </c>
      <c r="Y82" s="224"/>
      <c r="Z82" s="224"/>
      <c r="AA82" s="224"/>
      <c r="AB82" s="224"/>
      <c r="AC82" s="225"/>
      <c r="AD82" s="137" t="e">
        <f t="shared" si="224"/>
        <v>#VALUE!</v>
      </c>
      <c r="AE82" s="138" t="e">
        <f t="shared" si="225"/>
        <v>#VALUE!</v>
      </c>
      <c r="AF82" s="139" t="e">
        <f t="shared" si="226"/>
        <v>#VALUE!</v>
      </c>
      <c r="AG82" s="138" t="e">
        <f t="shared" si="227"/>
        <v>#VALUE!</v>
      </c>
    </row>
    <row r="83" spans="1:33" ht="49.5" customHeight="1" x14ac:dyDescent="0.2">
      <c r="A83" s="118" t="s">
        <v>106</v>
      </c>
      <c r="B83" s="19" t="s">
        <v>177</v>
      </c>
      <c r="C83" s="142" t="s">
        <v>108</v>
      </c>
      <c r="D83" s="19"/>
      <c r="E83" s="19" t="s">
        <v>179</v>
      </c>
      <c r="F83" s="12" t="s">
        <v>273</v>
      </c>
      <c r="G83" s="13" t="s">
        <v>7</v>
      </c>
      <c r="H83" s="38">
        <v>5</v>
      </c>
      <c r="I83" s="13" t="s">
        <v>8</v>
      </c>
      <c r="J83" s="38">
        <v>63</v>
      </c>
      <c r="K83" s="38">
        <v>1.7999999999999999E-2</v>
      </c>
      <c r="L83" s="182" t="e">
        <f t="shared" si="216"/>
        <v>#VALUE!</v>
      </c>
      <c r="M83" s="182" t="e">
        <f t="shared" si="217"/>
        <v>#VALUE!</v>
      </c>
      <c r="N83" s="182" t="e">
        <f t="shared" si="218"/>
        <v>#VALUE!</v>
      </c>
      <c r="O83" s="182" t="e">
        <f t="shared" si="219"/>
        <v>#VALUE!</v>
      </c>
      <c r="P83" s="14" t="e">
        <f>(L83*'TOX and EXPO INPUTS'!$D$17)/'TOX and EXPO INPUTS'!$D$27</f>
        <v>#VALUE!</v>
      </c>
      <c r="Q83" s="182" t="e">
        <f t="shared" si="220"/>
        <v>#VALUE!</v>
      </c>
      <c r="R83" s="14" t="e">
        <f>N83*'TOX and EXPO INPUTS'!$D$23/'TOX and EXPO INPUTS'!$D$28</f>
        <v>#VALUE!</v>
      </c>
      <c r="S83" s="182" t="e">
        <f t="shared" si="221"/>
        <v>#VALUE!</v>
      </c>
      <c r="T83" s="15" t="e">
        <f>'TOX and EXPO INPUTS'!$D$15/P83</f>
        <v>#VALUE!</v>
      </c>
      <c r="U83" s="182" t="e">
        <f t="shared" si="222"/>
        <v>#VALUE!</v>
      </c>
      <c r="V83" s="15" t="e">
        <f>'TOX and EXPO INPUTS'!$D$21/R83</f>
        <v>#VALUE!</v>
      </c>
      <c r="W83" s="16" t="e">
        <f t="shared" si="223"/>
        <v>#VALUE!</v>
      </c>
      <c r="X83" s="223" t="s">
        <v>102</v>
      </c>
      <c r="Y83" s="224"/>
      <c r="Z83" s="224"/>
      <c r="AA83" s="224"/>
      <c r="AB83" s="224"/>
      <c r="AC83" s="225"/>
      <c r="AD83" s="137" t="e">
        <f t="shared" si="224"/>
        <v>#VALUE!</v>
      </c>
      <c r="AE83" s="138" t="e">
        <f t="shared" si="225"/>
        <v>#VALUE!</v>
      </c>
      <c r="AF83" s="139" t="e">
        <f t="shared" si="226"/>
        <v>#VALUE!</v>
      </c>
      <c r="AG83" s="138" t="e">
        <f t="shared" si="227"/>
        <v>#VALUE!</v>
      </c>
    </row>
    <row r="84" spans="1:33" ht="54" customHeight="1" x14ac:dyDescent="0.2">
      <c r="A84" s="118" t="s">
        <v>106</v>
      </c>
      <c r="B84" s="118" t="s">
        <v>180</v>
      </c>
      <c r="C84" s="142" t="s">
        <v>181</v>
      </c>
      <c r="D84" s="13"/>
      <c r="E84" s="19" t="s">
        <v>172</v>
      </c>
      <c r="F84" s="12" t="s">
        <v>346</v>
      </c>
      <c r="G84" s="13" t="s">
        <v>113</v>
      </c>
      <c r="H84" s="38">
        <v>1200</v>
      </c>
      <c r="I84" s="13" t="s">
        <v>114</v>
      </c>
      <c r="J84" s="38">
        <v>69</v>
      </c>
      <c r="K84" s="38">
        <v>1.1000000000000001</v>
      </c>
      <c r="L84" s="182" t="e">
        <f t="shared" si="216"/>
        <v>#VALUE!</v>
      </c>
      <c r="M84" s="182" t="e">
        <f t="shared" si="217"/>
        <v>#VALUE!</v>
      </c>
      <c r="N84" s="182" t="e">
        <f t="shared" si="218"/>
        <v>#VALUE!</v>
      </c>
      <c r="O84" s="182" t="e">
        <f t="shared" si="219"/>
        <v>#VALUE!</v>
      </c>
      <c r="P84" s="14" t="e">
        <f>(L84*'TOX and EXPO INPUTS'!$D$17)/'TOX and EXPO INPUTS'!$D$27</f>
        <v>#VALUE!</v>
      </c>
      <c r="Q84" s="182" t="e">
        <f t="shared" si="220"/>
        <v>#VALUE!</v>
      </c>
      <c r="R84" s="14" t="e">
        <f>N84*'TOX and EXPO INPUTS'!$D$23/'TOX and EXPO INPUTS'!$D$28</f>
        <v>#VALUE!</v>
      </c>
      <c r="S84" s="182" t="e">
        <f t="shared" si="221"/>
        <v>#VALUE!</v>
      </c>
      <c r="T84" s="15" t="e">
        <f>'TOX and EXPO INPUTS'!$D$15/P84</f>
        <v>#VALUE!</v>
      </c>
      <c r="U84" s="182" t="e">
        <f t="shared" si="222"/>
        <v>#VALUE!</v>
      </c>
      <c r="V84" s="15" t="e">
        <f>'TOX and EXPO INPUTS'!$D$21/R84</f>
        <v>#VALUE!</v>
      </c>
      <c r="W84" s="16" t="e">
        <f t="shared" si="223"/>
        <v>#VALUE!</v>
      </c>
      <c r="X84" s="223" t="s">
        <v>102</v>
      </c>
      <c r="Y84" s="224"/>
      <c r="Z84" s="224"/>
      <c r="AA84" s="224"/>
      <c r="AB84" s="224"/>
      <c r="AC84" s="225"/>
      <c r="AD84" s="137" t="e">
        <f t="shared" si="224"/>
        <v>#VALUE!</v>
      </c>
      <c r="AE84" s="138" t="e">
        <f t="shared" si="225"/>
        <v>#VALUE!</v>
      </c>
      <c r="AF84" s="139" t="e">
        <f t="shared" si="226"/>
        <v>#VALUE!</v>
      </c>
      <c r="AG84" s="138" t="e">
        <f t="shared" si="227"/>
        <v>#VALUE!</v>
      </c>
    </row>
    <row r="85" spans="1:33" ht="54" customHeight="1" x14ac:dyDescent="0.2">
      <c r="A85" s="118" t="s">
        <v>106</v>
      </c>
      <c r="B85" s="118" t="s">
        <v>180</v>
      </c>
      <c r="C85" s="142" t="s">
        <v>181</v>
      </c>
      <c r="D85" s="13"/>
      <c r="E85" s="19" t="s">
        <v>172</v>
      </c>
      <c r="F85" s="12" t="s">
        <v>347</v>
      </c>
      <c r="G85" s="13" t="s">
        <v>7</v>
      </c>
      <c r="H85" s="38">
        <v>5</v>
      </c>
      <c r="I85" s="13" t="s">
        <v>8</v>
      </c>
      <c r="J85" s="38">
        <v>69</v>
      </c>
      <c r="K85" s="38">
        <v>1.1000000000000001</v>
      </c>
      <c r="L85" s="182" t="e">
        <f t="shared" ref="L85" si="240">J85*F85*H85</f>
        <v>#VALUE!</v>
      </c>
      <c r="M85" s="182" t="e">
        <f t="shared" ref="M85" si="241">VALUE(TEXT(L85,"0.0E+00"))</f>
        <v>#VALUE!</v>
      </c>
      <c r="N85" s="182" t="e">
        <f t="shared" ref="N85" si="242">K85*F85*H85</f>
        <v>#VALUE!</v>
      </c>
      <c r="O85" s="182" t="e">
        <f t="shared" ref="O85" si="243">VALUE(TEXT(N85,"0.0E+00"))</f>
        <v>#VALUE!</v>
      </c>
      <c r="P85" s="14" t="e">
        <f>(L85*'TOX and EXPO INPUTS'!$D$17)/'TOX and EXPO INPUTS'!$D$27</f>
        <v>#VALUE!</v>
      </c>
      <c r="Q85" s="182" t="e">
        <f t="shared" ref="Q85" si="244">VALUE(TEXT(P85,"0.0E+00"))</f>
        <v>#VALUE!</v>
      </c>
      <c r="R85" s="14" t="e">
        <f>N85*'TOX and EXPO INPUTS'!$D$23/'TOX and EXPO INPUTS'!$D$28</f>
        <v>#VALUE!</v>
      </c>
      <c r="S85" s="182" t="e">
        <f t="shared" ref="S85" si="245">VALUE(TEXT(R85,"0.0E+00"))</f>
        <v>#VALUE!</v>
      </c>
      <c r="T85" s="15" t="e">
        <f>'TOX and EXPO INPUTS'!$D$15/P85</f>
        <v>#VALUE!</v>
      </c>
      <c r="U85" s="182" t="e">
        <f t="shared" ref="U85" si="246">VALUE(TEXT(T85,"0.0E+00"))</f>
        <v>#VALUE!</v>
      </c>
      <c r="V85" s="15" t="e">
        <f>'TOX and EXPO INPUTS'!$D$21/R85</f>
        <v>#VALUE!</v>
      </c>
      <c r="W85" s="16" t="e">
        <f t="shared" ref="W85" si="247">VALUE(TEXT(V85,"0.0E+00"))</f>
        <v>#VALUE!</v>
      </c>
      <c r="X85" s="223" t="s">
        <v>102</v>
      </c>
      <c r="Y85" s="224"/>
      <c r="Z85" s="224"/>
      <c r="AA85" s="224"/>
      <c r="AB85" s="224"/>
      <c r="AC85" s="225"/>
      <c r="AD85" s="137" t="e">
        <f t="shared" ref="AD85" si="248">(1/((1/T85)+(1/V85)))</f>
        <v>#VALUE!</v>
      </c>
      <c r="AE85" s="138" t="e">
        <f t="shared" ref="AE85" si="249">VALUE(TEXT(AD85,"0.0E+00"))</f>
        <v>#VALUE!</v>
      </c>
      <c r="AF85" s="139" t="e">
        <f t="shared" ref="AF85" si="250">1/(($G$2/T85)+($G$3/V85))</f>
        <v>#VALUE!</v>
      </c>
      <c r="AG85" s="138" t="e">
        <f t="shared" ref="AG85" si="251">VALUE(TEXT(AF85,"0.0E+00"))</f>
        <v>#VALUE!</v>
      </c>
    </row>
    <row r="86" spans="1:33" ht="54" customHeight="1" x14ac:dyDescent="0.2">
      <c r="A86" s="118" t="s">
        <v>196</v>
      </c>
      <c r="B86" s="118" t="s">
        <v>180</v>
      </c>
      <c r="C86" s="121" t="s">
        <v>108</v>
      </c>
      <c r="D86" s="13"/>
      <c r="E86" s="19" t="s">
        <v>172</v>
      </c>
      <c r="F86" s="12" t="s">
        <v>276</v>
      </c>
      <c r="G86" s="13" t="s">
        <v>7</v>
      </c>
      <c r="H86" s="38">
        <v>5</v>
      </c>
      <c r="I86" s="13" t="s">
        <v>8</v>
      </c>
      <c r="J86" s="38">
        <v>69</v>
      </c>
      <c r="K86" s="38">
        <v>1.1000000000000001</v>
      </c>
      <c r="L86" s="182" t="e">
        <f t="shared" si="216"/>
        <v>#VALUE!</v>
      </c>
      <c r="M86" s="182" t="e">
        <f t="shared" si="217"/>
        <v>#VALUE!</v>
      </c>
      <c r="N86" s="182" t="e">
        <f t="shared" si="218"/>
        <v>#VALUE!</v>
      </c>
      <c r="O86" s="182" t="e">
        <f t="shared" si="219"/>
        <v>#VALUE!</v>
      </c>
      <c r="P86" s="14" t="e">
        <f>(L86*'TOX and EXPO INPUTS'!$D$17)/'TOX and EXPO INPUTS'!$D$27</f>
        <v>#VALUE!</v>
      </c>
      <c r="Q86" s="182" t="e">
        <f t="shared" si="220"/>
        <v>#VALUE!</v>
      </c>
      <c r="R86" s="14" t="e">
        <f>N86*'TOX and EXPO INPUTS'!$D$23/'TOX and EXPO INPUTS'!$D$28</f>
        <v>#VALUE!</v>
      </c>
      <c r="S86" s="182" t="e">
        <f t="shared" si="221"/>
        <v>#VALUE!</v>
      </c>
      <c r="T86" s="15" t="e">
        <f>'TOX and EXPO INPUTS'!$D$15/P86</f>
        <v>#VALUE!</v>
      </c>
      <c r="U86" s="182" t="e">
        <f t="shared" si="222"/>
        <v>#VALUE!</v>
      </c>
      <c r="V86" s="15" t="e">
        <f>'TOX and EXPO INPUTS'!$D$21/R86</f>
        <v>#VALUE!</v>
      </c>
      <c r="W86" s="16" t="e">
        <f t="shared" si="223"/>
        <v>#VALUE!</v>
      </c>
      <c r="X86" s="223" t="s">
        <v>102</v>
      </c>
      <c r="Y86" s="224"/>
      <c r="Z86" s="224"/>
      <c r="AA86" s="224"/>
      <c r="AB86" s="224"/>
      <c r="AC86" s="225"/>
      <c r="AD86" s="137" t="e">
        <f t="shared" si="224"/>
        <v>#VALUE!</v>
      </c>
      <c r="AE86" s="138" t="e">
        <f t="shared" si="225"/>
        <v>#VALUE!</v>
      </c>
      <c r="AF86" s="139" t="e">
        <f t="shared" si="226"/>
        <v>#VALUE!</v>
      </c>
      <c r="AG86" s="138" t="e">
        <f t="shared" si="227"/>
        <v>#VALUE!</v>
      </c>
    </row>
    <row r="87" spans="1:33" ht="49.5" customHeight="1" x14ac:dyDescent="0.2">
      <c r="A87" s="19" t="s">
        <v>106</v>
      </c>
      <c r="B87" s="118" t="s">
        <v>180</v>
      </c>
      <c r="C87" s="121" t="s">
        <v>174</v>
      </c>
      <c r="D87" s="13"/>
      <c r="E87" s="19" t="s">
        <v>173</v>
      </c>
      <c r="F87" s="12" t="s">
        <v>348</v>
      </c>
      <c r="G87" s="13" t="s">
        <v>113</v>
      </c>
      <c r="H87" s="38">
        <v>1200</v>
      </c>
      <c r="I87" s="13" t="s">
        <v>114</v>
      </c>
      <c r="J87" s="38">
        <v>58</v>
      </c>
      <c r="K87" s="38">
        <v>1.4E-3</v>
      </c>
      <c r="L87" s="182" t="e">
        <f t="shared" ref="L87" si="252">J87*F87*H87</f>
        <v>#VALUE!</v>
      </c>
      <c r="M87" s="182" t="e">
        <f t="shared" ref="M87" si="253">VALUE(TEXT(L87,"0.0E+00"))</f>
        <v>#VALUE!</v>
      </c>
      <c r="N87" s="182" t="e">
        <f t="shared" ref="N87" si="254">K87*F87*H87</f>
        <v>#VALUE!</v>
      </c>
      <c r="O87" s="182" t="e">
        <f t="shared" ref="O87" si="255">VALUE(TEXT(N87,"0.0E+00"))</f>
        <v>#VALUE!</v>
      </c>
      <c r="P87" s="14" t="e">
        <f>(L87*'TOX and EXPO INPUTS'!$D$17)/'TOX and EXPO INPUTS'!$D$27</f>
        <v>#VALUE!</v>
      </c>
      <c r="Q87" s="182" t="e">
        <f t="shared" ref="Q87" si="256">VALUE(TEXT(P87,"0.0E+00"))</f>
        <v>#VALUE!</v>
      </c>
      <c r="R87" s="14" t="e">
        <f>N87*'TOX and EXPO INPUTS'!$D$23/'TOX and EXPO INPUTS'!$D$28</f>
        <v>#VALUE!</v>
      </c>
      <c r="S87" s="182" t="e">
        <f t="shared" ref="S87" si="257">VALUE(TEXT(R87,"0.0E+00"))</f>
        <v>#VALUE!</v>
      </c>
      <c r="T87" s="15" t="e">
        <f>'TOX and EXPO INPUTS'!$D$15/P87</f>
        <v>#VALUE!</v>
      </c>
      <c r="U87" s="182" t="e">
        <f t="shared" ref="U87" si="258">VALUE(TEXT(T87,"0.0E+00"))</f>
        <v>#VALUE!</v>
      </c>
      <c r="V87" s="15" t="e">
        <f>'TOX and EXPO INPUTS'!$D$21/R87</f>
        <v>#VALUE!</v>
      </c>
      <c r="W87" s="16" t="e">
        <f t="shared" ref="W87" si="259">VALUE(TEXT(V87,"0.0E+00"))</f>
        <v>#VALUE!</v>
      </c>
      <c r="X87" s="223" t="s">
        <v>102</v>
      </c>
      <c r="Y87" s="224"/>
      <c r="Z87" s="224"/>
      <c r="AA87" s="224"/>
      <c r="AB87" s="224"/>
      <c r="AC87" s="225"/>
      <c r="AD87" s="137" t="e">
        <f t="shared" ref="AD87" si="260">(1/((1/T87)+(1/V87)))</f>
        <v>#VALUE!</v>
      </c>
      <c r="AE87" s="138" t="e">
        <f t="shared" ref="AE87" si="261">VALUE(TEXT(AD87,"0.0E+00"))</f>
        <v>#VALUE!</v>
      </c>
      <c r="AF87" s="139" t="e">
        <f t="shared" ref="AF87" si="262">1/(($G$2/T87)+($G$3/V87))</f>
        <v>#VALUE!</v>
      </c>
      <c r="AG87" s="138" t="e">
        <f t="shared" ref="AG87" si="263">VALUE(TEXT(AF87,"0.0E+00"))</f>
        <v>#VALUE!</v>
      </c>
    </row>
    <row r="88" spans="1:33" ht="49.5" customHeight="1" x14ac:dyDescent="0.2">
      <c r="A88" s="19" t="s">
        <v>106</v>
      </c>
      <c r="B88" s="118" t="s">
        <v>180</v>
      </c>
      <c r="C88" s="121" t="s">
        <v>174</v>
      </c>
      <c r="D88" s="13"/>
      <c r="E88" s="19" t="s">
        <v>173</v>
      </c>
      <c r="F88" s="12" t="s">
        <v>349</v>
      </c>
      <c r="G88" s="13" t="s">
        <v>7</v>
      </c>
      <c r="H88" s="38">
        <v>5</v>
      </c>
      <c r="I88" s="13" t="s">
        <v>8</v>
      </c>
      <c r="J88" s="38">
        <v>58</v>
      </c>
      <c r="K88" s="38">
        <v>1.4E-3</v>
      </c>
      <c r="L88" s="182" t="e">
        <f t="shared" si="216"/>
        <v>#VALUE!</v>
      </c>
      <c r="M88" s="182" t="e">
        <f t="shared" si="217"/>
        <v>#VALUE!</v>
      </c>
      <c r="N88" s="182" t="e">
        <f t="shared" si="218"/>
        <v>#VALUE!</v>
      </c>
      <c r="O88" s="182" t="e">
        <f t="shared" si="219"/>
        <v>#VALUE!</v>
      </c>
      <c r="P88" s="14" t="e">
        <f>(L88*'TOX and EXPO INPUTS'!$D$17)/'TOX and EXPO INPUTS'!$D$27</f>
        <v>#VALUE!</v>
      </c>
      <c r="Q88" s="182" t="e">
        <f t="shared" si="220"/>
        <v>#VALUE!</v>
      </c>
      <c r="R88" s="14" t="e">
        <f>N88*'TOX and EXPO INPUTS'!$D$23/'TOX and EXPO INPUTS'!$D$28</f>
        <v>#VALUE!</v>
      </c>
      <c r="S88" s="182" t="e">
        <f t="shared" si="221"/>
        <v>#VALUE!</v>
      </c>
      <c r="T88" s="15" t="e">
        <f>'TOX and EXPO INPUTS'!$D$15/P88</f>
        <v>#VALUE!</v>
      </c>
      <c r="U88" s="182" t="e">
        <f t="shared" si="222"/>
        <v>#VALUE!</v>
      </c>
      <c r="V88" s="15" t="e">
        <f>'TOX and EXPO INPUTS'!$D$21/R88</f>
        <v>#VALUE!</v>
      </c>
      <c r="W88" s="16" t="e">
        <f t="shared" si="223"/>
        <v>#VALUE!</v>
      </c>
      <c r="X88" s="223" t="s">
        <v>102</v>
      </c>
      <c r="Y88" s="224"/>
      <c r="Z88" s="224"/>
      <c r="AA88" s="224"/>
      <c r="AB88" s="224"/>
      <c r="AC88" s="225"/>
      <c r="AD88" s="137" t="e">
        <f t="shared" si="224"/>
        <v>#VALUE!</v>
      </c>
      <c r="AE88" s="138" t="e">
        <f t="shared" si="225"/>
        <v>#VALUE!</v>
      </c>
      <c r="AF88" s="139" t="e">
        <f t="shared" si="226"/>
        <v>#VALUE!</v>
      </c>
      <c r="AG88" s="138" t="e">
        <f t="shared" si="227"/>
        <v>#VALUE!</v>
      </c>
    </row>
    <row r="89" spans="1:33" ht="45.75" customHeight="1" x14ac:dyDescent="0.2">
      <c r="A89" s="19" t="s">
        <v>123</v>
      </c>
      <c r="B89" s="118" t="s">
        <v>180</v>
      </c>
      <c r="C89" s="121" t="s">
        <v>174</v>
      </c>
      <c r="D89" s="13"/>
      <c r="E89" s="19" t="s">
        <v>173</v>
      </c>
      <c r="F89" s="12" t="s">
        <v>277</v>
      </c>
      <c r="G89" s="13" t="s">
        <v>113</v>
      </c>
      <c r="H89" s="38">
        <v>1000</v>
      </c>
      <c r="I89" s="13" t="s">
        <v>114</v>
      </c>
      <c r="J89" s="38">
        <v>13.4</v>
      </c>
      <c r="K89" s="38">
        <v>2.1999999999999999E-2</v>
      </c>
      <c r="L89" s="182" t="e">
        <f t="shared" si="216"/>
        <v>#VALUE!</v>
      </c>
      <c r="M89" s="182" t="e">
        <f t="shared" si="217"/>
        <v>#VALUE!</v>
      </c>
      <c r="N89" s="182" t="e">
        <f t="shared" si="218"/>
        <v>#VALUE!</v>
      </c>
      <c r="O89" s="182" t="e">
        <f t="shared" si="219"/>
        <v>#VALUE!</v>
      </c>
      <c r="P89" s="14" t="e">
        <f>(L89*'TOX and EXPO INPUTS'!$D$17)/'TOX and EXPO INPUTS'!$D$27</f>
        <v>#VALUE!</v>
      </c>
      <c r="Q89" s="182" t="e">
        <f t="shared" si="220"/>
        <v>#VALUE!</v>
      </c>
      <c r="R89" s="14" t="e">
        <f>N89*'TOX and EXPO INPUTS'!$D$23/'TOX and EXPO INPUTS'!$D$28</f>
        <v>#VALUE!</v>
      </c>
      <c r="S89" s="182" t="e">
        <f t="shared" si="221"/>
        <v>#VALUE!</v>
      </c>
      <c r="T89" s="15" t="e">
        <f>'TOX and EXPO INPUTS'!$D$15/P89</f>
        <v>#VALUE!</v>
      </c>
      <c r="U89" s="182" t="e">
        <f t="shared" si="222"/>
        <v>#VALUE!</v>
      </c>
      <c r="V89" s="15" t="e">
        <f>'TOX and EXPO INPUTS'!$D$21/R89</f>
        <v>#VALUE!</v>
      </c>
      <c r="W89" s="16" t="e">
        <f t="shared" si="223"/>
        <v>#VALUE!</v>
      </c>
      <c r="X89" s="223" t="s">
        <v>102</v>
      </c>
      <c r="Y89" s="224"/>
      <c r="Z89" s="224"/>
      <c r="AA89" s="224"/>
      <c r="AB89" s="224"/>
      <c r="AC89" s="225"/>
      <c r="AD89" s="137" t="e">
        <f t="shared" si="224"/>
        <v>#VALUE!</v>
      </c>
      <c r="AE89" s="138" t="e">
        <f t="shared" si="225"/>
        <v>#VALUE!</v>
      </c>
      <c r="AF89" s="139" t="e">
        <f t="shared" si="226"/>
        <v>#VALUE!</v>
      </c>
      <c r="AG89" s="138" t="e">
        <f t="shared" si="227"/>
        <v>#VALUE!</v>
      </c>
    </row>
    <row r="90" spans="1:33" ht="30.75" customHeight="1" x14ac:dyDescent="0.2">
      <c r="A90" s="19" t="s">
        <v>106</v>
      </c>
      <c r="B90" s="19" t="s">
        <v>182</v>
      </c>
      <c r="C90" s="140" t="s">
        <v>231</v>
      </c>
      <c r="D90" s="13"/>
      <c r="E90" s="19"/>
      <c r="F90" s="12" t="s">
        <v>278</v>
      </c>
      <c r="G90" s="13" t="s">
        <v>113</v>
      </c>
      <c r="H90" s="38">
        <v>1200</v>
      </c>
      <c r="I90" s="13" t="s">
        <v>114</v>
      </c>
      <c r="J90" s="38">
        <v>0.81</v>
      </c>
      <c r="K90" s="38">
        <v>2.5999999999999999E-3</v>
      </c>
      <c r="L90" s="182" t="e">
        <f t="shared" ref="L90:L104" si="264">J90*F90*H90</f>
        <v>#VALUE!</v>
      </c>
      <c r="M90" s="182" t="e">
        <f t="shared" ref="M90:M104" si="265">VALUE(TEXT(L90,"0.0E+00"))</f>
        <v>#VALUE!</v>
      </c>
      <c r="N90" s="182" t="e">
        <f t="shared" ref="N90:N104" si="266">K90*F90*H90</f>
        <v>#VALUE!</v>
      </c>
      <c r="O90" s="182" t="e">
        <f t="shared" ref="O90:O104" si="267">VALUE(TEXT(N90,"0.0E+00"))</f>
        <v>#VALUE!</v>
      </c>
      <c r="P90" s="14" t="e">
        <f>(L90*'TOX and EXPO INPUTS'!$D$17)/'TOX and EXPO INPUTS'!$D$27</f>
        <v>#VALUE!</v>
      </c>
      <c r="Q90" s="182" t="e">
        <f t="shared" ref="Q90:Q104" si="268">VALUE(TEXT(P90,"0.0E+00"))</f>
        <v>#VALUE!</v>
      </c>
      <c r="R90" s="14" t="e">
        <f>N90*'TOX and EXPO INPUTS'!$D$23/'TOX and EXPO INPUTS'!$D$28</f>
        <v>#VALUE!</v>
      </c>
      <c r="S90" s="182" t="e">
        <f t="shared" ref="S90:S104" si="269">VALUE(TEXT(R90,"0.0E+00"))</f>
        <v>#VALUE!</v>
      </c>
      <c r="T90" s="15" t="e">
        <f>'TOX and EXPO INPUTS'!$D$15/P90</f>
        <v>#VALUE!</v>
      </c>
      <c r="U90" s="182" t="e">
        <f t="shared" ref="U90:U104" si="270">VALUE(TEXT(T90,"0.0E+00"))</f>
        <v>#VALUE!</v>
      </c>
      <c r="V90" s="15" t="e">
        <f>'TOX and EXPO INPUTS'!$D$21/R90</f>
        <v>#VALUE!</v>
      </c>
      <c r="W90" s="16" t="e">
        <f t="shared" ref="W90:W104" si="271">VALUE(TEXT(V90,"0.0E+00"))</f>
        <v>#VALUE!</v>
      </c>
      <c r="X90" s="223" t="s">
        <v>102</v>
      </c>
      <c r="Y90" s="224"/>
      <c r="Z90" s="224"/>
      <c r="AA90" s="224"/>
      <c r="AB90" s="224"/>
      <c r="AC90" s="225"/>
      <c r="AD90" s="137" t="e">
        <f t="shared" ref="AD90:AD104" si="272">(1/((1/T90)+(1/V90)))</f>
        <v>#VALUE!</v>
      </c>
      <c r="AE90" s="138" t="e">
        <f t="shared" ref="AE90:AE104" si="273">VALUE(TEXT(AD90,"0.0E+00"))</f>
        <v>#VALUE!</v>
      </c>
      <c r="AF90" s="139" t="e">
        <f t="shared" ref="AF90:AF104" si="274">1/(($G$2/T90)+($G$3/V90))</f>
        <v>#VALUE!</v>
      </c>
      <c r="AG90" s="138" t="e">
        <f t="shared" ref="AG90:AG104" si="275">VALUE(TEXT(AF90,"0.0E+00"))</f>
        <v>#VALUE!</v>
      </c>
    </row>
    <row r="91" spans="1:33" ht="30.75" customHeight="1" x14ac:dyDescent="0.2">
      <c r="A91" s="19" t="s">
        <v>123</v>
      </c>
      <c r="B91" s="19" t="s">
        <v>182</v>
      </c>
      <c r="C91" s="140" t="s">
        <v>231</v>
      </c>
      <c r="D91" s="13"/>
      <c r="E91" s="19"/>
      <c r="F91" s="12" t="s">
        <v>279</v>
      </c>
      <c r="G91" s="13" t="s">
        <v>122</v>
      </c>
      <c r="H91" s="38">
        <v>0.5</v>
      </c>
      <c r="I91" s="13" t="s">
        <v>121</v>
      </c>
      <c r="J91" s="38">
        <v>0.81</v>
      </c>
      <c r="K91" s="38">
        <v>2.5999999999999999E-3</v>
      </c>
      <c r="L91" s="182" t="e">
        <f t="shared" si="264"/>
        <v>#VALUE!</v>
      </c>
      <c r="M91" s="182" t="e">
        <f t="shared" si="265"/>
        <v>#VALUE!</v>
      </c>
      <c r="N91" s="182" t="e">
        <f t="shared" si="266"/>
        <v>#VALUE!</v>
      </c>
      <c r="O91" s="182" t="e">
        <f t="shared" si="267"/>
        <v>#VALUE!</v>
      </c>
      <c r="P91" s="14" t="e">
        <f>(L91*'TOX and EXPO INPUTS'!$D$17)/'TOX and EXPO INPUTS'!$D$27</f>
        <v>#VALUE!</v>
      </c>
      <c r="Q91" s="182" t="e">
        <f t="shared" si="268"/>
        <v>#VALUE!</v>
      </c>
      <c r="R91" s="14" t="e">
        <f>N91*'TOX and EXPO INPUTS'!$D$23/'TOX and EXPO INPUTS'!$D$28</f>
        <v>#VALUE!</v>
      </c>
      <c r="S91" s="182" t="e">
        <f t="shared" si="269"/>
        <v>#VALUE!</v>
      </c>
      <c r="T91" s="15" t="e">
        <f>'TOX and EXPO INPUTS'!$D$15/P91</f>
        <v>#VALUE!</v>
      </c>
      <c r="U91" s="182" t="e">
        <f t="shared" si="270"/>
        <v>#VALUE!</v>
      </c>
      <c r="V91" s="15" t="e">
        <f>'TOX and EXPO INPUTS'!$D$21/R91</f>
        <v>#VALUE!</v>
      </c>
      <c r="W91" s="16" t="e">
        <f t="shared" si="271"/>
        <v>#VALUE!</v>
      </c>
      <c r="X91" s="223" t="s">
        <v>102</v>
      </c>
      <c r="Y91" s="224"/>
      <c r="Z91" s="224"/>
      <c r="AA91" s="224"/>
      <c r="AB91" s="224"/>
      <c r="AC91" s="225"/>
      <c r="AD91" s="137" t="e">
        <f t="shared" si="272"/>
        <v>#VALUE!</v>
      </c>
      <c r="AE91" s="138" t="e">
        <f t="shared" si="273"/>
        <v>#VALUE!</v>
      </c>
      <c r="AF91" s="139" t="e">
        <f t="shared" si="274"/>
        <v>#VALUE!</v>
      </c>
      <c r="AG91" s="138" t="e">
        <f t="shared" si="275"/>
        <v>#VALUE!</v>
      </c>
    </row>
    <row r="92" spans="1:33" ht="54" customHeight="1" x14ac:dyDescent="0.2">
      <c r="A92" s="118" t="s">
        <v>106</v>
      </c>
      <c r="B92" s="118" t="s">
        <v>180</v>
      </c>
      <c r="C92" s="121" t="s">
        <v>108</v>
      </c>
      <c r="D92" s="13"/>
      <c r="E92" s="19" t="s">
        <v>172</v>
      </c>
      <c r="F92" s="12" t="s">
        <v>350</v>
      </c>
      <c r="G92" s="13" t="s">
        <v>113</v>
      </c>
      <c r="H92" s="38">
        <v>1200</v>
      </c>
      <c r="I92" s="13" t="s">
        <v>114</v>
      </c>
      <c r="J92" s="38">
        <v>69</v>
      </c>
      <c r="K92" s="38">
        <v>1.1000000000000001</v>
      </c>
      <c r="L92" s="182" t="e">
        <f t="shared" ref="L92" si="276">J92*F92*H92</f>
        <v>#VALUE!</v>
      </c>
      <c r="M92" s="182" t="e">
        <f t="shared" ref="M92" si="277">VALUE(TEXT(L92,"0.0E+00"))</f>
        <v>#VALUE!</v>
      </c>
      <c r="N92" s="182" t="e">
        <f t="shared" ref="N92" si="278">K92*F92*H92</f>
        <v>#VALUE!</v>
      </c>
      <c r="O92" s="182" t="e">
        <f t="shared" ref="O92" si="279">VALUE(TEXT(N92,"0.0E+00"))</f>
        <v>#VALUE!</v>
      </c>
      <c r="P92" s="14" t="e">
        <f>(L92*'TOX and EXPO INPUTS'!$D$17)/'TOX and EXPO INPUTS'!$D$27</f>
        <v>#VALUE!</v>
      </c>
      <c r="Q92" s="182" t="e">
        <f t="shared" ref="Q92" si="280">VALUE(TEXT(P92,"0.0E+00"))</f>
        <v>#VALUE!</v>
      </c>
      <c r="R92" s="14" t="e">
        <f>N92*'TOX and EXPO INPUTS'!$D$23/'TOX and EXPO INPUTS'!$D$28</f>
        <v>#VALUE!</v>
      </c>
      <c r="S92" s="182" t="e">
        <f t="shared" ref="S92" si="281">VALUE(TEXT(R92,"0.0E+00"))</f>
        <v>#VALUE!</v>
      </c>
      <c r="T92" s="15" t="e">
        <f>'TOX and EXPO INPUTS'!$D$15/P92</f>
        <v>#VALUE!</v>
      </c>
      <c r="U92" s="182" t="e">
        <f t="shared" ref="U92" si="282">VALUE(TEXT(T92,"0.0E+00"))</f>
        <v>#VALUE!</v>
      </c>
      <c r="V92" s="15" t="e">
        <f>'TOX and EXPO INPUTS'!$D$21/R92</f>
        <v>#VALUE!</v>
      </c>
      <c r="W92" s="16" t="e">
        <f t="shared" ref="W92" si="283">VALUE(TEXT(V92,"0.0E+00"))</f>
        <v>#VALUE!</v>
      </c>
      <c r="X92" s="223" t="s">
        <v>102</v>
      </c>
      <c r="Y92" s="224"/>
      <c r="Z92" s="224"/>
      <c r="AA92" s="224"/>
      <c r="AB92" s="224"/>
      <c r="AC92" s="225"/>
      <c r="AD92" s="137" t="e">
        <f t="shared" ref="AD92" si="284">(1/((1/T92)+(1/V92)))</f>
        <v>#VALUE!</v>
      </c>
      <c r="AE92" s="138" t="e">
        <f t="shared" ref="AE92" si="285">VALUE(TEXT(AD92,"0.0E+00"))</f>
        <v>#VALUE!</v>
      </c>
      <c r="AF92" s="139" t="e">
        <f t="shared" ref="AF92" si="286">1/(($G$2/T92)+($G$3/V92))</f>
        <v>#VALUE!</v>
      </c>
      <c r="AG92" s="138" t="e">
        <f t="shared" ref="AG92" si="287">VALUE(TEXT(AF92,"0.0E+00"))</f>
        <v>#VALUE!</v>
      </c>
    </row>
    <row r="93" spans="1:33" ht="54" customHeight="1" x14ac:dyDescent="0.2">
      <c r="A93" s="118" t="s">
        <v>106</v>
      </c>
      <c r="B93" s="118" t="s">
        <v>180</v>
      </c>
      <c r="C93" s="121" t="s">
        <v>108</v>
      </c>
      <c r="D93" s="13"/>
      <c r="E93" s="19" t="s">
        <v>172</v>
      </c>
      <c r="F93" s="12" t="s">
        <v>351</v>
      </c>
      <c r="G93" s="13" t="s">
        <v>7</v>
      </c>
      <c r="H93" s="38">
        <v>5</v>
      </c>
      <c r="I93" s="13" t="s">
        <v>8</v>
      </c>
      <c r="J93" s="38">
        <v>69</v>
      </c>
      <c r="K93" s="38">
        <v>1.1000000000000001</v>
      </c>
      <c r="L93" s="182" t="e">
        <f t="shared" si="264"/>
        <v>#VALUE!</v>
      </c>
      <c r="M93" s="182" t="e">
        <f t="shared" si="265"/>
        <v>#VALUE!</v>
      </c>
      <c r="N93" s="182" t="e">
        <f t="shared" si="266"/>
        <v>#VALUE!</v>
      </c>
      <c r="O93" s="182" t="e">
        <f t="shared" si="267"/>
        <v>#VALUE!</v>
      </c>
      <c r="P93" s="14" t="e">
        <f>(L93*'TOX and EXPO INPUTS'!$D$17)/'TOX and EXPO INPUTS'!$D$27</f>
        <v>#VALUE!</v>
      </c>
      <c r="Q93" s="182" t="e">
        <f t="shared" si="268"/>
        <v>#VALUE!</v>
      </c>
      <c r="R93" s="14" t="e">
        <f>N93*'TOX and EXPO INPUTS'!$D$23/'TOX and EXPO INPUTS'!$D$28</f>
        <v>#VALUE!</v>
      </c>
      <c r="S93" s="182" t="e">
        <f t="shared" si="269"/>
        <v>#VALUE!</v>
      </c>
      <c r="T93" s="15" t="e">
        <f>'TOX and EXPO INPUTS'!$D$15/P93</f>
        <v>#VALUE!</v>
      </c>
      <c r="U93" s="182" t="e">
        <f t="shared" si="270"/>
        <v>#VALUE!</v>
      </c>
      <c r="V93" s="15" t="e">
        <f>'TOX and EXPO INPUTS'!$D$21/R93</f>
        <v>#VALUE!</v>
      </c>
      <c r="W93" s="16" t="e">
        <f t="shared" si="271"/>
        <v>#VALUE!</v>
      </c>
      <c r="X93" s="223" t="s">
        <v>102</v>
      </c>
      <c r="Y93" s="224"/>
      <c r="Z93" s="224"/>
      <c r="AA93" s="224"/>
      <c r="AB93" s="224"/>
      <c r="AC93" s="225"/>
      <c r="AD93" s="137" t="e">
        <f t="shared" si="272"/>
        <v>#VALUE!</v>
      </c>
      <c r="AE93" s="138" t="e">
        <f t="shared" si="273"/>
        <v>#VALUE!</v>
      </c>
      <c r="AF93" s="139" t="e">
        <f t="shared" si="274"/>
        <v>#VALUE!</v>
      </c>
      <c r="AG93" s="138" t="e">
        <f t="shared" si="275"/>
        <v>#VALUE!</v>
      </c>
    </row>
    <row r="94" spans="1:33" ht="36" customHeight="1" x14ac:dyDescent="0.2">
      <c r="A94" s="118" t="s">
        <v>196</v>
      </c>
      <c r="B94" s="19" t="s">
        <v>182</v>
      </c>
      <c r="C94" s="140" t="s">
        <v>109</v>
      </c>
      <c r="D94" s="13"/>
      <c r="E94" s="19"/>
      <c r="F94" s="12" t="s">
        <v>280</v>
      </c>
      <c r="G94" s="13" t="s">
        <v>113</v>
      </c>
      <c r="H94" s="38">
        <v>1200</v>
      </c>
      <c r="I94" s="13" t="s">
        <v>114</v>
      </c>
      <c r="J94" s="38">
        <v>360</v>
      </c>
      <c r="K94" s="38">
        <v>3.9E-2</v>
      </c>
      <c r="L94" s="182" t="e">
        <f t="shared" si="264"/>
        <v>#VALUE!</v>
      </c>
      <c r="M94" s="182" t="e">
        <f t="shared" si="265"/>
        <v>#VALUE!</v>
      </c>
      <c r="N94" s="182" t="e">
        <f t="shared" si="266"/>
        <v>#VALUE!</v>
      </c>
      <c r="O94" s="182" t="e">
        <f t="shared" si="267"/>
        <v>#VALUE!</v>
      </c>
      <c r="P94" s="14" t="e">
        <f>(L94*'TOX and EXPO INPUTS'!$D$17)/'TOX and EXPO INPUTS'!$D$27</f>
        <v>#VALUE!</v>
      </c>
      <c r="Q94" s="182" t="e">
        <f t="shared" si="268"/>
        <v>#VALUE!</v>
      </c>
      <c r="R94" s="14" t="e">
        <f>N94*'TOX and EXPO INPUTS'!$D$23/'TOX and EXPO INPUTS'!$D$28</f>
        <v>#VALUE!</v>
      </c>
      <c r="S94" s="182" t="e">
        <f t="shared" si="269"/>
        <v>#VALUE!</v>
      </c>
      <c r="T94" s="15" t="e">
        <f>'TOX and EXPO INPUTS'!$D$15/P94</f>
        <v>#VALUE!</v>
      </c>
      <c r="U94" s="182" t="e">
        <f t="shared" si="270"/>
        <v>#VALUE!</v>
      </c>
      <c r="V94" s="15" t="e">
        <f>'TOX and EXPO INPUTS'!$D$21/R94</f>
        <v>#VALUE!</v>
      </c>
      <c r="W94" s="16" t="e">
        <f t="shared" si="271"/>
        <v>#VALUE!</v>
      </c>
      <c r="X94" s="223" t="s">
        <v>102</v>
      </c>
      <c r="Y94" s="224"/>
      <c r="Z94" s="224"/>
      <c r="AA94" s="224"/>
      <c r="AB94" s="224"/>
      <c r="AC94" s="225"/>
      <c r="AD94" s="137" t="e">
        <f t="shared" si="272"/>
        <v>#VALUE!</v>
      </c>
      <c r="AE94" s="138" t="e">
        <f t="shared" si="273"/>
        <v>#VALUE!</v>
      </c>
      <c r="AF94" s="139" t="e">
        <f t="shared" si="274"/>
        <v>#VALUE!</v>
      </c>
      <c r="AG94" s="138" t="e">
        <f t="shared" si="275"/>
        <v>#VALUE!</v>
      </c>
    </row>
    <row r="95" spans="1:33" ht="30" customHeight="1" x14ac:dyDescent="0.2">
      <c r="A95" s="19" t="s">
        <v>106</v>
      </c>
      <c r="B95" s="19" t="s">
        <v>182</v>
      </c>
      <c r="C95" s="140" t="s">
        <v>110</v>
      </c>
      <c r="D95" s="13"/>
      <c r="E95" s="19"/>
      <c r="F95" s="12" t="s">
        <v>281</v>
      </c>
      <c r="G95" s="13" t="s">
        <v>113</v>
      </c>
      <c r="H95" s="38">
        <v>1200</v>
      </c>
      <c r="I95" s="13" t="s">
        <v>114</v>
      </c>
      <c r="J95" s="38">
        <v>6.2</v>
      </c>
      <c r="K95" s="38">
        <v>8.6999999999999994E-2</v>
      </c>
      <c r="L95" s="182" t="e">
        <f t="shared" si="264"/>
        <v>#VALUE!</v>
      </c>
      <c r="M95" s="182" t="e">
        <f t="shared" si="265"/>
        <v>#VALUE!</v>
      </c>
      <c r="N95" s="182" t="e">
        <f t="shared" si="266"/>
        <v>#VALUE!</v>
      </c>
      <c r="O95" s="182" t="e">
        <f t="shared" si="267"/>
        <v>#VALUE!</v>
      </c>
      <c r="P95" s="14" t="e">
        <f>(L95*'TOX and EXPO INPUTS'!$D$17)/'TOX and EXPO INPUTS'!$D$27</f>
        <v>#VALUE!</v>
      </c>
      <c r="Q95" s="182" t="e">
        <f t="shared" si="268"/>
        <v>#VALUE!</v>
      </c>
      <c r="R95" s="14" t="e">
        <f>N95*'TOX and EXPO INPUTS'!$D$23/'TOX and EXPO INPUTS'!$D$28</f>
        <v>#VALUE!</v>
      </c>
      <c r="S95" s="182" t="e">
        <f t="shared" si="269"/>
        <v>#VALUE!</v>
      </c>
      <c r="T95" s="15" t="e">
        <f>'TOX and EXPO INPUTS'!$D$15/P95</f>
        <v>#VALUE!</v>
      </c>
      <c r="U95" s="182" t="e">
        <f t="shared" si="270"/>
        <v>#VALUE!</v>
      </c>
      <c r="V95" s="15" t="e">
        <f>'TOX and EXPO INPUTS'!$D$21/R95</f>
        <v>#VALUE!</v>
      </c>
      <c r="W95" s="16" t="e">
        <f t="shared" si="271"/>
        <v>#VALUE!</v>
      </c>
      <c r="X95" s="223" t="s">
        <v>102</v>
      </c>
      <c r="Y95" s="224"/>
      <c r="Z95" s="224"/>
      <c r="AA95" s="224"/>
      <c r="AB95" s="224"/>
      <c r="AC95" s="225"/>
      <c r="AD95" s="137" t="e">
        <f t="shared" si="272"/>
        <v>#VALUE!</v>
      </c>
      <c r="AE95" s="138" t="e">
        <f t="shared" si="273"/>
        <v>#VALUE!</v>
      </c>
      <c r="AF95" s="139" t="e">
        <f t="shared" si="274"/>
        <v>#VALUE!</v>
      </c>
      <c r="AG95" s="138" t="e">
        <f t="shared" si="275"/>
        <v>#VALUE!</v>
      </c>
    </row>
    <row r="96" spans="1:33" ht="30" customHeight="1" x14ac:dyDescent="0.2">
      <c r="A96" s="19" t="s">
        <v>123</v>
      </c>
      <c r="B96" s="19" t="s">
        <v>182</v>
      </c>
      <c r="C96" s="140" t="s">
        <v>110</v>
      </c>
      <c r="D96" s="13"/>
      <c r="E96" s="19"/>
      <c r="F96" s="12" t="s">
        <v>282</v>
      </c>
      <c r="G96" s="13" t="s">
        <v>113</v>
      </c>
      <c r="H96" s="38">
        <v>100</v>
      </c>
      <c r="I96" s="13" t="s">
        <v>114</v>
      </c>
      <c r="J96" s="38">
        <v>6.2</v>
      </c>
      <c r="K96" s="38">
        <v>8.6999999999999994E-2</v>
      </c>
      <c r="L96" s="182" t="e">
        <f t="shared" si="264"/>
        <v>#VALUE!</v>
      </c>
      <c r="M96" s="182" t="e">
        <f t="shared" si="265"/>
        <v>#VALUE!</v>
      </c>
      <c r="N96" s="182" t="e">
        <f t="shared" si="266"/>
        <v>#VALUE!</v>
      </c>
      <c r="O96" s="182" t="e">
        <f t="shared" si="267"/>
        <v>#VALUE!</v>
      </c>
      <c r="P96" s="14" t="e">
        <f>(L96*'TOX and EXPO INPUTS'!$D$17)/'TOX and EXPO INPUTS'!$D$27</f>
        <v>#VALUE!</v>
      </c>
      <c r="Q96" s="182" t="e">
        <f t="shared" si="268"/>
        <v>#VALUE!</v>
      </c>
      <c r="R96" s="14" t="e">
        <f>N96*'TOX and EXPO INPUTS'!$D$23/'TOX and EXPO INPUTS'!$D$28</f>
        <v>#VALUE!</v>
      </c>
      <c r="S96" s="182" t="e">
        <f t="shared" si="269"/>
        <v>#VALUE!</v>
      </c>
      <c r="T96" s="15" t="e">
        <f>'TOX and EXPO INPUTS'!$D$15/P96</f>
        <v>#VALUE!</v>
      </c>
      <c r="U96" s="182" t="e">
        <f t="shared" si="270"/>
        <v>#VALUE!</v>
      </c>
      <c r="V96" s="15" t="e">
        <f>'TOX and EXPO INPUTS'!$D$21/R96</f>
        <v>#VALUE!</v>
      </c>
      <c r="W96" s="16" t="e">
        <f t="shared" si="271"/>
        <v>#VALUE!</v>
      </c>
      <c r="X96" s="223" t="s">
        <v>102</v>
      </c>
      <c r="Y96" s="224"/>
      <c r="Z96" s="224"/>
      <c r="AA96" s="224"/>
      <c r="AB96" s="224"/>
      <c r="AC96" s="225"/>
      <c r="AD96" s="137" t="e">
        <f t="shared" si="272"/>
        <v>#VALUE!</v>
      </c>
      <c r="AE96" s="138" t="e">
        <f t="shared" si="273"/>
        <v>#VALUE!</v>
      </c>
      <c r="AF96" s="139" t="e">
        <f t="shared" si="274"/>
        <v>#VALUE!</v>
      </c>
      <c r="AG96" s="138" t="e">
        <f t="shared" si="275"/>
        <v>#VALUE!</v>
      </c>
    </row>
    <row r="97" spans="1:33" ht="30.75" customHeight="1" x14ac:dyDescent="0.2">
      <c r="A97" s="19" t="s">
        <v>106</v>
      </c>
      <c r="B97" s="19" t="s">
        <v>182</v>
      </c>
      <c r="C97" s="140" t="s">
        <v>111</v>
      </c>
      <c r="D97" s="13"/>
      <c r="E97" s="19"/>
      <c r="F97" s="12" t="s">
        <v>283</v>
      </c>
      <c r="G97" s="13" t="s">
        <v>113</v>
      </c>
      <c r="H97" s="38">
        <v>1200</v>
      </c>
      <c r="I97" s="13" t="s">
        <v>114</v>
      </c>
      <c r="J97" s="38">
        <v>0.11</v>
      </c>
      <c r="K97" s="38">
        <v>1.2999999999999999E-2</v>
      </c>
      <c r="L97" s="182" t="e">
        <f t="shared" si="264"/>
        <v>#VALUE!</v>
      </c>
      <c r="M97" s="182" t="e">
        <f t="shared" si="265"/>
        <v>#VALUE!</v>
      </c>
      <c r="N97" s="182" t="e">
        <f t="shared" si="266"/>
        <v>#VALUE!</v>
      </c>
      <c r="O97" s="182" t="e">
        <f t="shared" si="267"/>
        <v>#VALUE!</v>
      </c>
      <c r="P97" s="14" t="e">
        <f>(L97*'TOX and EXPO INPUTS'!$D$17)/'TOX and EXPO INPUTS'!$D$27</f>
        <v>#VALUE!</v>
      </c>
      <c r="Q97" s="182" t="e">
        <f t="shared" si="268"/>
        <v>#VALUE!</v>
      </c>
      <c r="R97" s="14" t="e">
        <f>N97*'TOX and EXPO INPUTS'!$D$23/'TOX and EXPO INPUTS'!$D$28</f>
        <v>#VALUE!</v>
      </c>
      <c r="S97" s="182" t="e">
        <f t="shared" si="269"/>
        <v>#VALUE!</v>
      </c>
      <c r="T97" s="15" t="e">
        <f>'TOX and EXPO INPUTS'!$D$15/P97</f>
        <v>#VALUE!</v>
      </c>
      <c r="U97" s="182" t="e">
        <f t="shared" si="270"/>
        <v>#VALUE!</v>
      </c>
      <c r="V97" s="15" t="e">
        <f>'TOX and EXPO INPUTS'!$D$21/R97</f>
        <v>#VALUE!</v>
      </c>
      <c r="W97" s="16" t="e">
        <f t="shared" si="271"/>
        <v>#VALUE!</v>
      </c>
      <c r="X97" s="223" t="s">
        <v>102</v>
      </c>
      <c r="Y97" s="224"/>
      <c r="Z97" s="224"/>
      <c r="AA97" s="224"/>
      <c r="AB97" s="224"/>
      <c r="AC97" s="225"/>
      <c r="AD97" s="137" t="e">
        <f t="shared" si="272"/>
        <v>#VALUE!</v>
      </c>
      <c r="AE97" s="138" t="e">
        <f t="shared" si="273"/>
        <v>#VALUE!</v>
      </c>
      <c r="AF97" s="139" t="e">
        <f t="shared" si="274"/>
        <v>#VALUE!</v>
      </c>
      <c r="AG97" s="138" t="e">
        <f t="shared" si="275"/>
        <v>#VALUE!</v>
      </c>
    </row>
    <row r="98" spans="1:33" ht="30.75" customHeight="1" x14ac:dyDescent="0.2">
      <c r="A98" s="19" t="s">
        <v>123</v>
      </c>
      <c r="B98" s="19" t="s">
        <v>182</v>
      </c>
      <c r="C98" s="140" t="s">
        <v>111</v>
      </c>
      <c r="D98" s="13"/>
      <c r="E98" s="19"/>
      <c r="F98" s="12" t="s">
        <v>284</v>
      </c>
      <c r="G98" s="13" t="s">
        <v>113</v>
      </c>
      <c r="H98" s="38">
        <v>100</v>
      </c>
      <c r="I98" s="13" t="s">
        <v>114</v>
      </c>
      <c r="J98" s="38">
        <v>0.11</v>
      </c>
      <c r="K98" s="38">
        <v>1.2999999999999999E-2</v>
      </c>
      <c r="L98" s="182" t="e">
        <f t="shared" si="264"/>
        <v>#VALUE!</v>
      </c>
      <c r="M98" s="182" t="e">
        <f t="shared" si="265"/>
        <v>#VALUE!</v>
      </c>
      <c r="N98" s="182" t="e">
        <f t="shared" si="266"/>
        <v>#VALUE!</v>
      </c>
      <c r="O98" s="182" t="e">
        <f t="shared" si="267"/>
        <v>#VALUE!</v>
      </c>
      <c r="P98" s="14" t="e">
        <f>(L98*'TOX and EXPO INPUTS'!$D$17)/'TOX and EXPO INPUTS'!$D$27</f>
        <v>#VALUE!</v>
      </c>
      <c r="Q98" s="182" t="e">
        <f t="shared" si="268"/>
        <v>#VALUE!</v>
      </c>
      <c r="R98" s="14" t="e">
        <f>N98*'TOX and EXPO INPUTS'!$D$23/'TOX and EXPO INPUTS'!$D$28</f>
        <v>#VALUE!</v>
      </c>
      <c r="S98" s="182" t="e">
        <f t="shared" si="269"/>
        <v>#VALUE!</v>
      </c>
      <c r="T98" s="15" t="e">
        <f>'TOX and EXPO INPUTS'!$D$15/P98</f>
        <v>#VALUE!</v>
      </c>
      <c r="U98" s="182" t="e">
        <f t="shared" si="270"/>
        <v>#VALUE!</v>
      </c>
      <c r="V98" s="15" t="e">
        <f>'TOX and EXPO INPUTS'!$D$21/R98</f>
        <v>#VALUE!</v>
      </c>
      <c r="W98" s="16" t="e">
        <f t="shared" si="271"/>
        <v>#VALUE!</v>
      </c>
      <c r="X98" s="223" t="s">
        <v>102</v>
      </c>
      <c r="Y98" s="224"/>
      <c r="Z98" s="224"/>
      <c r="AA98" s="224"/>
      <c r="AB98" s="224"/>
      <c r="AC98" s="225"/>
      <c r="AD98" s="137" t="e">
        <f t="shared" si="272"/>
        <v>#VALUE!</v>
      </c>
      <c r="AE98" s="138" t="e">
        <f t="shared" si="273"/>
        <v>#VALUE!</v>
      </c>
      <c r="AF98" s="139" t="e">
        <f t="shared" si="274"/>
        <v>#VALUE!</v>
      </c>
      <c r="AG98" s="138" t="e">
        <f t="shared" si="275"/>
        <v>#VALUE!</v>
      </c>
    </row>
    <row r="99" spans="1:33" ht="30.75" customHeight="1" x14ac:dyDescent="0.2">
      <c r="A99" s="19" t="s">
        <v>106</v>
      </c>
      <c r="B99" s="19" t="s">
        <v>182</v>
      </c>
      <c r="C99" s="140" t="s">
        <v>112</v>
      </c>
      <c r="D99" s="13"/>
      <c r="E99" s="19"/>
      <c r="F99" s="12" t="s">
        <v>285</v>
      </c>
      <c r="G99" s="13" t="s">
        <v>113</v>
      </c>
      <c r="H99" s="38">
        <v>1200</v>
      </c>
      <c r="I99" s="13" t="s">
        <v>114</v>
      </c>
      <c r="J99" s="38">
        <v>160</v>
      </c>
      <c r="K99" s="38">
        <v>0.38</v>
      </c>
      <c r="L99" s="182" t="e">
        <f t="shared" si="264"/>
        <v>#VALUE!</v>
      </c>
      <c r="M99" s="182" t="e">
        <f t="shared" si="265"/>
        <v>#VALUE!</v>
      </c>
      <c r="N99" s="182" t="e">
        <f t="shared" si="266"/>
        <v>#VALUE!</v>
      </c>
      <c r="O99" s="182" t="e">
        <f t="shared" si="267"/>
        <v>#VALUE!</v>
      </c>
      <c r="P99" s="14" t="e">
        <f>(L99*'TOX and EXPO INPUTS'!$D$17)/'TOX and EXPO INPUTS'!$D$27</f>
        <v>#VALUE!</v>
      </c>
      <c r="Q99" s="182" t="e">
        <f t="shared" si="268"/>
        <v>#VALUE!</v>
      </c>
      <c r="R99" s="14" t="e">
        <f>N99*'TOX and EXPO INPUTS'!$D$23/'TOX and EXPO INPUTS'!$D$28</f>
        <v>#VALUE!</v>
      </c>
      <c r="S99" s="182" t="e">
        <f t="shared" si="269"/>
        <v>#VALUE!</v>
      </c>
      <c r="T99" s="15" t="e">
        <f>'TOX and EXPO INPUTS'!$D$15/P99</f>
        <v>#VALUE!</v>
      </c>
      <c r="U99" s="182" t="e">
        <f t="shared" si="270"/>
        <v>#VALUE!</v>
      </c>
      <c r="V99" s="15" t="e">
        <f>'TOX and EXPO INPUTS'!$D$21/R99</f>
        <v>#VALUE!</v>
      </c>
      <c r="W99" s="16" t="e">
        <f t="shared" si="271"/>
        <v>#VALUE!</v>
      </c>
      <c r="X99" s="223" t="s">
        <v>102</v>
      </c>
      <c r="Y99" s="224"/>
      <c r="Z99" s="224"/>
      <c r="AA99" s="224"/>
      <c r="AB99" s="224"/>
      <c r="AC99" s="225"/>
      <c r="AD99" s="137" t="e">
        <f t="shared" si="272"/>
        <v>#VALUE!</v>
      </c>
      <c r="AE99" s="138" t="e">
        <f t="shared" si="273"/>
        <v>#VALUE!</v>
      </c>
      <c r="AF99" s="139" t="e">
        <f t="shared" si="274"/>
        <v>#VALUE!</v>
      </c>
      <c r="AG99" s="138" t="e">
        <f t="shared" si="275"/>
        <v>#VALUE!</v>
      </c>
    </row>
    <row r="100" spans="1:33" ht="24.75" customHeight="1" x14ac:dyDescent="0.2">
      <c r="A100" s="19" t="s">
        <v>123</v>
      </c>
      <c r="B100" s="19" t="s">
        <v>182</v>
      </c>
      <c r="C100" s="140" t="s">
        <v>112</v>
      </c>
      <c r="D100" s="13"/>
      <c r="E100" s="19"/>
      <c r="F100" s="12" t="s">
        <v>286</v>
      </c>
      <c r="G100" s="13" t="s">
        <v>113</v>
      </c>
      <c r="H100" s="38">
        <v>100</v>
      </c>
      <c r="I100" s="13" t="s">
        <v>114</v>
      </c>
      <c r="J100" s="38">
        <v>160</v>
      </c>
      <c r="K100" s="38">
        <v>0.38</v>
      </c>
      <c r="L100" s="182" t="e">
        <f t="shared" si="264"/>
        <v>#VALUE!</v>
      </c>
      <c r="M100" s="182" t="e">
        <f t="shared" si="265"/>
        <v>#VALUE!</v>
      </c>
      <c r="N100" s="182" t="e">
        <f t="shared" si="266"/>
        <v>#VALUE!</v>
      </c>
      <c r="O100" s="182" t="e">
        <f t="shared" si="267"/>
        <v>#VALUE!</v>
      </c>
      <c r="P100" s="14" t="e">
        <f>(L100*'TOX and EXPO INPUTS'!$D$17)/'TOX and EXPO INPUTS'!$D$27</f>
        <v>#VALUE!</v>
      </c>
      <c r="Q100" s="182" t="e">
        <f t="shared" si="268"/>
        <v>#VALUE!</v>
      </c>
      <c r="R100" s="14" t="e">
        <f>N100*'TOX and EXPO INPUTS'!$D$23/'TOX and EXPO INPUTS'!$D$28</f>
        <v>#VALUE!</v>
      </c>
      <c r="S100" s="182" t="e">
        <f t="shared" si="269"/>
        <v>#VALUE!</v>
      </c>
      <c r="T100" s="15" t="e">
        <f>'TOX and EXPO INPUTS'!$D$15/P100</f>
        <v>#VALUE!</v>
      </c>
      <c r="U100" s="182" t="e">
        <f t="shared" si="270"/>
        <v>#VALUE!</v>
      </c>
      <c r="V100" s="15" t="e">
        <f>'TOX and EXPO INPUTS'!$D$21/R100</f>
        <v>#VALUE!</v>
      </c>
      <c r="W100" s="16" t="e">
        <f t="shared" si="271"/>
        <v>#VALUE!</v>
      </c>
      <c r="X100" s="223" t="s">
        <v>102</v>
      </c>
      <c r="Y100" s="224"/>
      <c r="Z100" s="224"/>
      <c r="AA100" s="224"/>
      <c r="AB100" s="224"/>
      <c r="AC100" s="225"/>
      <c r="AD100" s="137" t="e">
        <f t="shared" si="272"/>
        <v>#VALUE!</v>
      </c>
      <c r="AE100" s="138" t="e">
        <f t="shared" si="273"/>
        <v>#VALUE!</v>
      </c>
      <c r="AF100" s="139" t="e">
        <f t="shared" si="274"/>
        <v>#VALUE!</v>
      </c>
      <c r="AG100" s="138" t="e">
        <f t="shared" si="275"/>
        <v>#VALUE!</v>
      </c>
    </row>
    <row r="101" spans="1:33" ht="39" customHeight="1" x14ac:dyDescent="0.2">
      <c r="A101" s="19" t="s">
        <v>106</v>
      </c>
      <c r="B101" s="19" t="s">
        <v>182</v>
      </c>
      <c r="C101" s="121" t="s">
        <v>10</v>
      </c>
      <c r="D101" s="13"/>
      <c r="E101" s="19" t="s">
        <v>183</v>
      </c>
      <c r="F101" s="12" t="s">
        <v>352</v>
      </c>
      <c r="G101" s="13" t="s">
        <v>18</v>
      </c>
      <c r="H101" s="38">
        <v>2</v>
      </c>
      <c r="I101" s="13" t="s">
        <v>19</v>
      </c>
      <c r="J101" s="38">
        <v>0.11</v>
      </c>
      <c r="K101" s="38">
        <v>1.2999999999999999E-2</v>
      </c>
      <c r="L101" s="182" t="e">
        <f t="shared" ref="L101" si="288">J101*F101*H101</f>
        <v>#VALUE!</v>
      </c>
      <c r="M101" s="182" t="e">
        <f t="shared" ref="M101" si="289">VALUE(TEXT(L101,"0.0E+00"))</f>
        <v>#VALUE!</v>
      </c>
      <c r="N101" s="182" t="e">
        <f t="shared" ref="N101" si="290">K101*F101*H101</f>
        <v>#VALUE!</v>
      </c>
      <c r="O101" s="182" t="e">
        <f t="shared" ref="O101" si="291">VALUE(TEXT(N101,"0.0E+00"))</f>
        <v>#VALUE!</v>
      </c>
      <c r="P101" s="14" t="e">
        <f>(L101*'TOX and EXPO INPUTS'!$D$17)/'TOX and EXPO INPUTS'!$D$27</f>
        <v>#VALUE!</v>
      </c>
      <c r="Q101" s="182" t="e">
        <f t="shared" ref="Q101" si="292">VALUE(TEXT(P101,"0.0E+00"))</f>
        <v>#VALUE!</v>
      </c>
      <c r="R101" s="14" t="e">
        <f>N101*'TOX and EXPO INPUTS'!$D$23/'TOX and EXPO INPUTS'!$D$28</f>
        <v>#VALUE!</v>
      </c>
      <c r="S101" s="182" t="e">
        <f t="shared" ref="S101" si="293">VALUE(TEXT(R101,"0.0E+00"))</f>
        <v>#VALUE!</v>
      </c>
      <c r="T101" s="15" t="e">
        <f>'TOX and EXPO INPUTS'!$D$15/P101</f>
        <v>#VALUE!</v>
      </c>
      <c r="U101" s="182" t="e">
        <f t="shared" ref="U101" si="294">VALUE(TEXT(T101,"0.0E+00"))</f>
        <v>#VALUE!</v>
      </c>
      <c r="V101" s="15" t="e">
        <f>'TOX and EXPO INPUTS'!$D$21/R101</f>
        <v>#VALUE!</v>
      </c>
      <c r="W101" s="16" t="e">
        <f t="shared" ref="W101" si="295">VALUE(TEXT(V101,"0.0E+00"))</f>
        <v>#VALUE!</v>
      </c>
      <c r="X101" s="223" t="s">
        <v>102</v>
      </c>
      <c r="Y101" s="224"/>
      <c r="Z101" s="224"/>
      <c r="AA101" s="224"/>
      <c r="AB101" s="224"/>
      <c r="AC101" s="225"/>
      <c r="AD101" s="137" t="e">
        <f t="shared" ref="AD101" si="296">(1/((1/T101)+(1/V101)))</f>
        <v>#VALUE!</v>
      </c>
      <c r="AE101" s="138" t="e">
        <f t="shared" ref="AE101" si="297">VALUE(TEXT(AD101,"0.0E+00"))</f>
        <v>#VALUE!</v>
      </c>
      <c r="AF101" s="139" t="e">
        <f t="shared" ref="AF101" si="298">1/(($G$2/T101)+($G$3/V101))</f>
        <v>#VALUE!</v>
      </c>
      <c r="AG101" s="138" t="e">
        <f t="shared" ref="AG101" si="299">VALUE(TEXT(AF101,"0.0E+00"))</f>
        <v>#VALUE!</v>
      </c>
    </row>
    <row r="102" spans="1:33" ht="39" customHeight="1" x14ac:dyDescent="0.2">
      <c r="A102" s="19" t="s">
        <v>106</v>
      </c>
      <c r="B102" s="19" t="s">
        <v>182</v>
      </c>
      <c r="C102" s="121" t="s">
        <v>10</v>
      </c>
      <c r="D102" s="13"/>
      <c r="E102" s="19" t="s">
        <v>183</v>
      </c>
      <c r="F102" s="12" t="s">
        <v>353</v>
      </c>
      <c r="G102" s="13" t="s">
        <v>113</v>
      </c>
      <c r="H102" s="38">
        <v>1200</v>
      </c>
      <c r="I102" s="13" t="s">
        <v>114</v>
      </c>
      <c r="J102" s="38">
        <v>0.11</v>
      </c>
      <c r="K102" s="38">
        <v>1.2999999999999999E-2</v>
      </c>
      <c r="L102" s="182" t="e">
        <f t="shared" si="264"/>
        <v>#VALUE!</v>
      </c>
      <c r="M102" s="182" t="e">
        <f t="shared" si="265"/>
        <v>#VALUE!</v>
      </c>
      <c r="N102" s="182" t="e">
        <f t="shared" si="266"/>
        <v>#VALUE!</v>
      </c>
      <c r="O102" s="182" t="e">
        <f t="shared" si="267"/>
        <v>#VALUE!</v>
      </c>
      <c r="P102" s="14" t="e">
        <f>(L102*'TOX and EXPO INPUTS'!$D$17)/'TOX and EXPO INPUTS'!$D$27</f>
        <v>#VALUE!</v>
      </c>
      <c r="Q102" s="182" t="e">
        <f t="shared" si="268"/>
        <v>#VALUE!</v>
      </c>
      <c r="R102" s="14" t="e">
        <f>N102*'TOX and EXPO INPUTS'!$D$23/'TOX and EXPO INPUTS'!$D$28</f>
        <v>#VALUE!</v>
      </c>
      <c r="S102" s="182" t="e">
        <f t="shared" si="269"/>
        <v>#VALUE!</v>
      </c>
      <c r="T102" s="15" t="e">
        <f>'TOX and EXPO INPUTS'!$D$15/P102</f>
        <v>#VALUE!</v>
      </c>
      <c r="U102" s="182" t="e">
        <f t="shared" si="270"/>
        <v>#VALUE!</v>
      </c>
      <c r="V102" s="15" t="e">
        <f>'TOX and EXPO INPUTS'!$D$21/R102</f>
        <v>#VALUE!</v>
      </c>
      <c r="W102" s="16" t="e">
        <f t="shared" si="271"/>
        <v>#VALUE!</v>
      </c>
      <c r="X102" s="223" t="s">
        <v>102</v>
      </c>
      <c r="Y102" s="224"/>
      <c r="Z102" s="224"/>
      <c r="AA102" s="224"/>
      <c r="AB102" s="224"/>
      <c r="AC102" s="225"/>
      <c r="AD102" s="137" t="e">
        <f t="shared" si="272"/>
        <v>#VALUE!</v>
      </c>
      <c r="AE102" s="138" t="e">
        <f t="shared" si="273"/>
        <v>#VALUE!</v>
      </c>
      <c r="AF102" s="139" t="e">
        <f t="shared" si="274"/>
        <v>#VALUE!</v>
      </c>
      <c r="AG102" s="138" t="e">
        <f t="shared" si="275"/>
        <v>#VALUE!</v>
      </c>
    </row>
    <row r="103" spans="1:33" ht="51" customHeight="1" x14ac:dyDescent="0.2">
      <c r="A103" s="19" t="s">
        <v>123</v>
      </c>
      <c r="B103" s="19" t="s">
        <v>182</v>
      </c>
      <c r="C103" s="121" t="s">
        <v>10</v>
      </c>
      <c r="D103" s="13"/>
      <c r="E103" s="19" t="s">
        <v>183</v>
      </c>
      <c r="F103" s="12" t="s">
        <v>287</v>
      </c>
      <c r="G103" s="13" t="s">
        <v>113</v>
      </c>
      <c r="H103" s="122">
        <v>100</v>
      </c>
      <c r="I103" s="13" t="s">
        <v>114</v>
      </c>
      <c r="J103" s="38">
        <v>0.11</v>
      </c>
      <c r="K103" s="38">
        <v>1.2999999999999999E-2</v>
      </c>
      <c r="L103" s="182" t="e">
        <f t="shared" si="264"/>
        <v>#VALUE!</v>
      </c>
      <c r="M103" s="182" t="e">
        <f t="shared" si="265"/>
        <v>#VALUE!</v>
      </c>
      <c r="N103" s="182" t="e">
        <f t="shared" si="266"/>
        <v>#VALUE!</v>
      </c>
      <c r="O103" s="182" t="e">
        <f t="shared" si="267"/>
        <v>#VALUE!</v>
      </c>
      <c r="P103" s="14" t="e">
        <f>(L103*'TOX and EXPO INPUTS'!$D$17)/'TOX and EXPO INPUTS'!$D$27</f>
        <v>#VALUE!</v>
      </c>
      <c r="Q103" s="182" t="e">
        <f t="shared" si="268"/>
        <v>#VALUE!</v>
      </c>
      <c r="R103" s="14" t="e">
        <f>N103*'TOX and EXPO INPUTS'!$D$23/'TOX and EXPO INPUTS'!$D$28</f>
        <v>#VALUE!</v>
      </c>
      <c r="S103" s="182" t="e">
        <f t="shared" si="269"/>
        <v>#VALUE!</v>
      </c>
      <c r="T103" s="15" t="e">
        <f>'TOX and EXPO INPUTS'!$D$15/P103</f>
        <v>#VALUE!</v>
      </c>
      <c r="U103" s="182" t="e">
        <f t="shared" si="270"/>
        <v>#VALUE!</v>
      </c>
      <c r="V103" s="15" t="e">
        <f>'TOX and EXPO INPUTS'!$D$21/R103</f>
        <v>#VALUE!</v>
      </c>
      <c r="W103" s="16" t="e">
        <f t="shared" si="271"/>
        <v>#VALUE!</v>
      </c>
      <c r="X103" s="223" t="s">
        <v>102</v>
      </c>
      <c r="Y103" s="224"/>
      <c r="Z103" s="224"/>
      <c r="AA103" s="224"/>
      <c r="AB103" s="224"/>
      <c r="AC103" s="225"/>
      <c r="AD103" s="137" t="e">
        <f t="shared" si="272"/>
        <v>#VALUE!</v>
      </c>
      <c r="AE103" s="138" t="e">
        <f t="shared" si="273"/>
        <v>#VALUE!</v>
      </c>
      <c r="AF103" s="139" t="e">
        <f t="shared" si="274"/>
        <v>#VALUE!</v>
      </c>
      <c r="AG103" s="138" t="e">
        <f t="shared" si="275"/>
        <v>#VALUE!</v>
      </c>
    </row>
    <row r="104" spans="1:33" ht="60.75" customHeight="1" x14ac:dyDescent="0.2">
      <c r="A104" s="118" t="s">
        <v>106</v>
      </c>
      <c r="B104" s="118" t="s">
        <v>184</v>
      </c>
      <c r="C104" s="142" t="s">
        <v>181</v>
      </c>
      <c r="D104" s="19"/>
      <c r="E104" s="19" t="s">
        <v>179</v>
      </c>
      <c r="F104" s="12" t="s">
        <v>354</v>
      </c>
      <c r="G104" s="13" t="s">
        <v>113</v>
      </c>
      <c r="H104" s="38">
        <v>1200</v>
      </c>
      <c r="I104" s="13" t="s">
        <v>114</v>
      </c>
      <c r="J104" s="38">
        <v>63</v>
      </c>
      <c r="K104" s="38">
        <v>1.7999999999999999E-2</v>
      </c>
      <c r="L104" s="182" t="e">
        <f t="shared" si="264"/>
        <v>#VALUE!</v>
      </c>
      <c r="M104" s="182" t="e">
        <f t="shared" si="265"/>
        <v>#VALUE!</v>
      </c>
      <c r="N104" s="182" t="e">
        <f t="shared" si="266"/>
        <v>#VALUE!</v>
      </c>
      <c r="O104" s="182" t="e">
        <f t="shared" si="267"/>
        <v>#VALUE!</v>
      </c>
      <c r="P104" s="14" t="e">
        <f>(L104*'TOX and EXPO INPUTS'!$D$17)/'TOX and EXPO INPUTS'!$D$27</f>
        <v>#VALUE!</v>
      </c>
      <c r="Q104" s="182" t="e">
        <f t="shared" si="268"/>
        <v>#VALUE!</v>
      </c>
      <c r="R104" s="14" t="e">
        <f>N104*'TOX and EXPO INPUTS'!$D$23/'TOX and EXPO INPUTS'!$D$28</f>
        <v>#VALUE!</v>
      </c>
      <c r="S104" s="182" t="e">
        <f t="shared" si="269"/>
        <v>#VALUE!</v>
      </c>
      <c r="T104" s="15" t="e">
        <f>'TOX and EXPO INPUTS'!$D$15/P104</f>
        <v>#VALUE!</v>
      </c>
      <c r="U104" s="182" t="e">
        <f t="shared" si="270"/>
        <v>#VALUE!</v>
      </c>
      <c r="V104" s="15" t="e">
        <f>'TOX and EXPO INPUTS'!$D$21/R104</f>
        <v>#VALUE!</v>
      </c>
      <c r="W104" s="16" t="e">
        <f t="shared" si="271"/>
        <v>#VALUE!</v>
      </c>
      <c r="X104" s="223" t="s">
        <v>102</v>
      </c>
      <c r="Y104" s="224"/>
      <c r="Z104" s="224"/>
      <c r="AA104" s="224"/>
      <c r="AB104" s="224"/>
      <c r="AC104" s="225"/>
      <c r="AD104" s="137" t="e">
        <f t="shared" si="272"/>
        <v>#VALUE!</v>
      </c>
      <c r="AE104" s="138" t="e">
        <f t="shared" si="273"/>
        <v>#VALUE!</v>
      </c>
      <c r="AF104" s="139" t="e">
        <f t="shared" si="274"/>
        <v>#VALUE!</v>
      </c>
      <c r="AG104" s="138" t="e">
        <f t="shared" si="275"/>
        <v>#VALUE!</v>
      </c>
    </row>
    <row r="105" spans="1:33" ht="60.75" customHeight="1" x14ac:dyDescent="0.2">
      <c r="A105" s="118" t="s">
        <v>106</v>
      </c>
      <c r="B105" s="118" t="s">
        <v>184</v>
      </c>
      <c r="C105" s="142" t="s">
        <v>181</v>
      </c>
      <c r="D105" s="19"/>
      <c r="E105" s="19" t="s">
        <v>179</v>
      </c>
      <c r="F105" s="12" t="s">
        <v>355</v>
      </c>
      <c r="G105" s="13" t="s">
        <v>7</v>
      </c>
      <c r="H105" s="38">
        <v>5</v>
      </c>
      <c r="I105" s="13" t="s">
        <v>8</v>
      </c>
      <c r="J105" s="38">
        <v>63</v>
      </c>
      <c r="K105" s="38">
        <v>1.7999999999999999E-2</v>
      </c>
      <c r="L105" s="182" t="e">
        <f t="shared" ref="L105:L115" si="300">J105*F105*H105</f>
        <v>#VALUE!</v>
      </c>
      <c r="M105" s="182" t="e">
        <f t="shared" ref="M105:M115" si="301">VALUE(TEXT(L105,"0.0E+00"))</f>
        <v>#VALUE!</v>
      </c>
      <c r="N105" s="182" t="e">
        <f t="shared" ref="N105:N115" si="302">K105*F105*H105</f>
        <v>#VALUE!</v>
      </c>
      <c r="O105" s="182" t="e">
        <f t="shared" ref="O105:O115" si="303">VALUE(TEXT(N105,"0.0E+00"))</f>
        <v>#VALUE!</v>
      </c>
      <c r="P105" s="14" t="e">
        <f>(L105*'TOX and EXPO INPUTS'!$D$17)/'TOX and EXPO INPUTS'!$D$27</f>
        <v>#VALUE!</v>
      </c>
      <c r="Q105" s="182" t="e">
        <f t="shared" ref="Q105:Q115" si="304">VALUE(TEXT(P105,"0.0E+00"))</f>
        <v>#VALUE!</v>
      </c>
      <c r="R105" s="14" t="e">
        <f>N105*'TOX and EXPO INPUTS'!$D$23/'TOX and EXPO INPUTS'!$D$28</f>
        <v>#VALUE!</v>
      </c>
      <c r="S105" s="182" t="e">
        <f t="shared" ref="S105:S115" si="305">VALUE(TEXT(R105,"0.0E+00"))</f>
        <v>#VALUE!</v>
      </c>
      <c r="T105" s="15" t="e">
        <f>'TOX and EXPO INPUTS'!$D$15/P105</f>
        <v>#VALUE!</v>
      </c>
      <c r="U105" s="182" t="e">
        <f t="shared" ref="U105:U115" si="306">VALUE(TEXT(T105,"0.0E+00"))</f>
        <v>#VALUE!</v>
      </c>
      <c r="V105" s="15" t="e">
        <f>'TOX and EXPO INPUTS'!$D$21/R105</f>
        <v>#VALUE!</v>
      </c>
      <c r="W105" s="16" t="e">
        <f t="shared" ref="W105:W115" si="307">VALUE(TEXT(V105,"0.0E+00"))</f>
        <v>#VALUE!</v>
      </c>
      <c r="X105" s="223" t="s">
        <v>102</v>
      </c>
      <c r="Y105" s="224"/>
      <c r="Z105" s="224"/>
      <c r="AA105" s="224"/>
      <c r="AB105" s="224"/>
      <c r="AC105" s="225"/>
      <c r="AD105" s="137" t="e">
        <f t="shared" ref="AD105:AD115" si="308">(1/((1/T105)+(1/V105)))</f>
        <v>#VALUE!</v>
      </c>
      <c r="AE105" s="138" t="e">
        <f t="shared" ref="AE105:AE115" si="309">VALUE(TEXT(AD105,"0.0E+00"))</f>
        <v>#VALUE!</v>
      </c>
      <c r="AF105" s="139" t="e">
        <f t="shared" ref="AF105:AF115" si="310">1/(($G$2/T105)+($G$3/V105))</f>
        <v>#VALUE!</v>
      </c>
      <c r="AG105" s="138" t="e">
        <f t="shared" ref="AG105:AG115" si="311">VALUE(TEXT(AF105,"0.0E+00"))</f>
        <v>#VALUE!</v>
      </c>
    </row>
    <row r="106" spans="1:33" ht="48.75" customHeight="1" x14ac:dyDescent="0.2">
      <c r="A106" s="19" t="s">
        <v>106</v>
      </c>
      <c r="B106" s="118" t="s">
        <v>184</v>
      </c>
      <c r="C106" s="121" t="s">
        <v>107</v>
      </c>
      <c r="D106" s="19"/>
      <c r="E106" s="19" t="s">
        <v>173</v>
      </c>
      <c r="F106" s="12" t="s">
        <v>356</v>
      </c>
      <c r="G106" s="13" t="s">
        <v>113</v>
      </c>
      <c r="H106" s="38">
        <v>1200</v>
      </c>
      <c r="I106" s="13" t="s">
        <v>114</v>
      </c>
      <c r="J106" s="38">
        <v>58</v>
      </c>
      <c r="K106" s="38">
        <v>1.4E-3</v>
      </c>
      <c r="L106" s="182" t="e">
        <f t="shared" ref="L106" si="312">J106*F106*H106</f>
        <v>#VALUE!</v>
      </c>
      <c r="M106" s="182" t="e">
        <f t="shared" ref="M106" si="313">VALUE(TEXT(L106,"0.0E+00"))</f>
        <v>#VALUE!</v>
      </c>
      <c r="N106" s="182" t="e">
        <f t="shared" ref="N106" si="314">K106*F106*H106</f>
        <v>#VALUE!</v>
      </c>
      <c r="O106" s="182" t="e">
        <f t="shared" ref="O106" si="315">VALUE(TEXT(N106,"0.0E+00"))</f>
        <v>#VALUE!</v>
      </c>
      <c r="P106" s="14" t="e">
        <f>(L106*'TOX and EXPO INPUTS'!$D$17)/'TOX and EXPO INPUTS'!$D$27</f>
        <v>#VALUE!</v>
      </c>
      <c r="Q106" s="182" t="e">
        <f t="shared" ref="Q106" si="316">VALUE(TEXT(P106,"0.0E+00"))</f>
        <v>#VALUE!</v>
      </c>
      <c r="R106" s="14" t="e">
        <f>N106*'TOX and EXPO INPUTS'!$D$23/'TOX and EXPO INPUTS'!$D$28</f>
        <v>#VALUE!</v>
      </c>
      <c r="S106" s="182" t="e">
        <f t="shared" ref="S106" si="317">VALUE(TEXT(R106,"0.0E+00"))</f>
        <v>#VALUE!</v>
      </c>
      <c r="T106" s="15" t="e">
        <f>'TOX and EXPO INPUTS'!$D$15/P106</f>
        <v>#VALUE!</v>
      </c>
      <c r="U106" s="182" t="e">
        <f t="shared" ref="U106" si="318">VALUE(TEXT(T106,"0.0E+00"))</f>
        <v>#VALUE!</v>
      </c>
      <c r="V106" s="15" t="e">
        <f>'TOX and EXPO INPUTS'!$D$21/R106</f>
        <v>#VALUE!</v>
      </c>
      <c r="W106" s="16" t="e">
        <f t="shared" ref="W106" si="319">VALUE(TEXT(V106,"0.0E+00"))</f>
        <v>#VALUE!</v>
      </c>
      <c r="X106" s="223" t="s">
        <v>102</v>
      </c>
      <c r="Y106" s="224"/>
      <c r="Z106" s="224"/>
      <c r="AA106" s="224"/>
      <c r="AB106" s="224"/>
      <c r="AC106" s="225"/>
      <c r="AD106" s="137" t="e">
        <f t="shared" ref="AD106" si="320">(1/((1/T106)+(1/V106)))</f>
        <v>#VALUE!</v>
      </c>
      <c r="AE106" s="138" t="e">
        <f t="shared" ref="AE106" si="321">VALUE(TEXT(AD106,"0.0E+00"))</f>
        <v>#VALUE!</v>
      </c>
      <c r="AF106" s="139" t="e">
        <f t="shared" ref="AF106" si="322">1/(($G$2/T106)+($G$3/V106))</f>
        <v>#VALUE!</v>
      </c>
      <c r="AG106" s="138" t="e">
        <f t="shared" ref="AG106" si="323">VALUE(TEXT(AF106,"0.0E+00"))</f>
        <v>#VALUE!</v>
      </c>
    </row>
    <row r="107" spans="1:33" ht="48.75" customHeight="1" x14ac:dyDescent="0.2">
      <c r="A107" s="19" t="s">
        <v>106</v>
      </c>
      <c r="B107" s="118" t="s">
        <v>184</v>
      </c>
      <c r="C107" s="121" t="s">
        <v>107</v>
      </c>
      <c r="D107" s="19"/>
      <c r="E107" s="19" t="s">
        <v>173</v>
      </c>
      <c r="F107" s="12" t="s">
        <v>357</v>
      </c>
      <c r="G107" s="13" t="s">
        <v>7</v>
      </c>
      <c r="H107" s="38">
        <v>11</v>
      </c>
      <c r="I107" s="13" t="s">
        <v>8</v>
      </c>
      <c r="J107" s="38">
        <v>58</v>
      </c>
      <c r="K107" s="38">
        <v>1.4E-3</v>
      </c>
      <c r="L107" s="182" t="e">
        <f t="shared" si="300"/>
        <v>#VALUE!</v>
      </c>
      <c r="M107" s="182" t="e">
        <f t="shared" si="301"/>
        <v>#VALUE!</v>
      </c>
      <c r="N107" s="182" t="e">
        <f t="shared" si="302"/>
        <v>#VALUE!</v>
      </c>
      <c r="O107" s="182" t="e">
        <f t="shared" si="303"/>
        <v>#VALUE!</v>
      </c>
      <c r="P107" s="14" t="e">
        <f>(L107*'TOX and EXPO INPUTS'!$D$17)/'TOX and EXPO INPUTS'!$D$27</f>
        <v>#VALUE!</v>
      </c>
      <c r="Q107" s="182" t="e">
        <f t="shared" si="304"/>
        <v>#VALUE!</v>
      </c>
      <c r="R107" s="14" t="e">
        <f>N107*'TOX and EXPO INPUTS'!$D$23/'TOX and EXPO INPUTS'!$D$28</f>
        <v>#VALUE!</v>
      </c>
      <c r="S107" s="182" t="e">
        <f t="shared" si="305"/>
        <v>#VALUE!</v>
      </c>
      <c r="T107" s="15" t="e">
        <f>'TOX and EXPO INPUTS'!$D$15/P107</f>
        <v>#VALUE!</v>
      </c>
      <c r="U107" s="182" t="e">
        <f t="shared" si="306"/>
        <v>#VALUE!</v>
      </c>
      <c r="V107" s="15" t="e">
        <f>'TOX and EXPO INPUTS'!$D$21/R107</f>
        <v>#VALUE!</v>
      </c>
      <c r="W107" s="16" t="e">
        <f t="shared" si="307"/>
        <v>#VALUE!</v>
      </c>
      <c r="X107" s="223" t="s">
        <v>102</v>
      </c>
      <c r="Y107" s="224"/>
      <c r="Z107" s="224"/>
      <c r="AA107" s="224"/>
      <c r="AB107" s="224"/>
      <c r="AC107" s="225"/>
      <c r="AD107" s="137" t="e">
        <f t="shared" si="308"/>
        <v>#VALUE!</v>
      </c>
      <c r="AE107" s="138" t="e">
        <f t="shared" si="309"/>
        <v>#VALUE!</v>
      </c>
      <c r="AF107" s="139" t="e">
        <f t="shared" si="310"/>
        <v>#VALUE!</v>
      </c>
      <c r="AG107" s="138" t="e">
        <f t="shared" si="311"/>
        <v>#VALUE!</v>
      </c>
    </row>
    <row r="108" spans="1:33" ht="43.5" customHeight="1" x14ac:dyDescent="0.2">
      <c r="A108" s="19" t="s">
        <v>123</v>
      </c>
      <c r="B108" s="118" t="s">
        <v>184</v>
      </c>
      <c r="C108" s="121" t="s">
        <v>107</v>
      </c>
      <c r="D108" s="19"/>
      <c r="E108" s="19" t="s">
        <v>173</v>
      </c>
      <c r="F108" s="12" t="s">
        <v>288</v>
      </c>
      <c r="G108" s="13" t="s">
        <v>122</v>
      </c>
      <c r="H108" s="38">
        <v>0.5</v>
      </c>
      <c r="I108" s="13" t="s">
        <v>121</v>
      </c>
      <c r="J108" s="38">
        <v>13.4</v>
      </c>
      <c r="K108" s="38">
        <v>2.1999999999999999E-2</v>
      </c>
      <c r="L108" s="182" t="e">
        <f t="shared" si="300"/>
        <v>#VALUE!</v>
      </c>
      <c r="M108" s="182" t="e">
        <f t="shared" si="301"/>
        <v>#VALUE!</v>
      </c>
      <c r="N108" s="182" t="e">
        <f t="shared" si="302"/>
        <v>#VALUE!</v>
      </c>
      <c r="O108" s="182" t="e">
        <f t="shared" si="303"/>
        <v>#VALUE!</v>
      </c>
      <c r="P108" s="14" t="e">
        <f>(L108*'TOX and EXPO INPUTS'!$D$17)/'TOX and EXPO INPUTS'!$D$27</f>
        <v>#VALUE!</v>
      </c>
      <c r="Q108" s="182" t="e">
        <f t="shared" si="304"/>
        <v>#VALUE!</v>
      </c>
      <c r="R108" s="14" t="e">
        <f>N108*'TOX and EXPO INPUTS'!$D$23/'TOX and EXPO INPUTS'!$D$28</f>
        <v>#VALUE!</v>
      </c>
      <c r="S108" s="182" t="e">
        <f t="shared" si="305"/>
        <v>#VALUE!</v>
      </c>
      <c r="T108" s="15" t="e">
        <f>'TOX and EXPO INPUTS'!$D$15/P108</f>
        <v>#VALUE!</v>
      </c>
      <c r="U108" s="182" t="e">
        <f t="shared" si="306"/>
        <v>#VALUE!</v>
      </c>
      <c r="V108" s="15" t="e">
        <f>'TOX and EXPO INPUTS'!$D$21/R108</f>
        <v>#VALUE!</v>
      </c>
      <c r="W108" s="16" t="e">
        <f t="shared" si="307"/>
        <v>#VALUE!</v>
      </c>
      <c r="X108" s="223" t="s">
        <v>102</v>
      </c>
      <c r="Y108" s="224"/>
      <c r="Z108" s="224"/>
      <c r="AA108" s="224"/>
      <c r="AB108" s="224"/>
      <c r="AC108" s="225"/>
      <c r="AD108" s="137" t="e">
        <f t="shared" si="308"/>
        <v>#VALUE!</v>
      </c>
      <c r="AE108" s="138" t="e">
        <f t="shared" si="309"/>
        <v>#VALUE!</v>
      </c>
      <c r="AF108" s="139" t="e">
        <f t="shared" si="310"/>
        <v>#VALUE!</v>
      </c>
      <c r="AG108" s="138" t="e">
        <f t="shared" si="311"/>
        <v>#VALUE!</v>
      </c>
    </row>
    <row r="109" spans="1:33" ht="60.75" customHeight="1" x14ac:dyDescent="0.2">
      <c r="A109" s="118" t="s">
        <v>196</v>
      </c>
      <c r="B109" s="118" t="s">
        <v>184</v>
      </c>
      <c r="C109" s="142" t="s">
        <v>181</v>
      </c>
      <c r="D109" s="19"/>
      <c r="E109" s="19" t="s">
        <v>179</v>
      </c>
      <c r="F109" s="12" t="s">
        <v>289</v>
      </c>
      <c r="G109" s="13" t="s">
        <v>7</v>
      </c>
      <c r="H109" s="38">
        <v>5</v>
      </c>
      <c r="I109" s="13" t="s">
        <v>8</v>
      </c>
      <c r="J109" s="38">
        <v>63</v>
      </c>
      <c r="K109" s="38">
        <v>1.7999999999999999E-2</v>
      </c>
      <c r="L109" s="182" t="e">
        <f t="shared" ref="L109:L111" si="324">J109*F109*H109</f>
        <v>#VALUE!</v>
      </c>
      <c r="M109" s="182" t="e">
        <f t="shared" ref="M109:M111" si="325">VALUE(TEXT(L109,"0.0E+00"))</f>
        <v>#VALUE!</v>
      </c>
      <c r="N109" s="182" t="e">
        <f t="shared" ref="N109:N111" si="326">K109*F109*H109</f>
        <v>#VALUE!</v>
      </c>
      <c r="O109" s="182" t="e">
        <f t="shared" ref="O109:O111" si="327">VALUE(TEXT(N109,"0.0E+00"))</f>
        <v>#VALUE!</v>
      </c>
      <c r="P109" s="14" t="e">
        <f>(L109*'TOX and EXPO INPUTS'!$D$17)/'TOX and EXPO INPUTS'!$D$27</f>
        <v>#VALUE!</v>
      </c>
      <c r="Q109" s="182" t="e">
        <f t="shared" ref="Q109:Q111" si="328">VALUE(TEXT(P109,"0.0E+00"))</f>
        <v>#VALUE!</v>
      </c>
      <c r="R109" s="14" t="e">
        <f>N109*'TOX and EXPO INPUTS'!$D$23/'TOX and EXPO INPUTS'!$D$28</f>
        <v>#VALUE!</v>
      </c>
      <c r="S109" s="182" t="e">
        <f t="shared" ref="S109:S111" si="329">VALUE(TEXT(R109,"0.0E+00"))</f>
        <v>#VALUE!</v>
      </c>
      <c r="T109" s="15" t="e">
        <f>'TOX and EXPO INPUTS'!$D$15/P109</f>
        <v>#VALUE!</v>
      </c>
      <c r="U109" s="182" t="e">
        <f t="shared" ref="U109:U111" si="330">VALUE(TEXT(T109,"0.0E+00"))</f>
        <v>#VALUE!</v>
      </c>
      <c r="V109" s="15" t="e">
        <f>'TOX and EXPO INPUTS'!$D$21/R109</f>
        <v>#VALUE!</v>
      </c>
      <c r="W109" s="16" t="e">
        <f t="shared" ref="W109:W111" si="331">VALUE(TEXT(V109,"0.0E+00"))</f>
        <v>#VALUE!</v>
      </c>
      <c r="X109" s="223" t="s">
        <v>102</v>
      </c>
      <c r="Y109" s="224"/>
      <c r="Z109" s="224"/>
      <c r="AA109" s="224"/>
      <c r="AB109" s="224"/>
      <c r="AC109" s="225"/>
      <c r="AD109" s="137" t="e">
        <f t="shared" ref="AD109:AD111" si="332">(1/((1/T109)+(1/V109)))</f>
        <v>#VALUE!</v>
      </c>
      <c r="AE109" s="138" t="e">
        <f t="shared" ref="AE109:AE111" si="333">VALUE(TEXT(AD109,"0.0E+00"))</f>
        <v>#VALUE!</v>
      </c>
      <c r="AF109" s="139" t="e">
        <f t="shared" ref="AF109:AF111" si="334">1/(($G$2/T109)+($G$3/V109))</f>
        <v>#VALUE!</v>
      </c>
      <c r="AG109" s="138" t="e">
        <f t="shared" ref="AG109:AG111" si="335">VALUE(TEXT(AF109,"0.0E+00"))</f>
        <v>#VALUE!</v>
      </c>
    </row>
    <row r="110" spans="1:33" ht="38.25" customHeight="1" x14ac:dyDescent="0.2">
      <c r="A110" s="118" t="s">
        <v>106</v>
      </c>
      <c r="B110" s="118" t="s">
        <v>184</v>
      </c>
      <c r="C110" s="121" t="s">
        <v>108</v>
      </c>
      <c r="D110" s="19"/>
      <c r="E110" s="19" t="s">
        <v>185</v>
      </c>
      <c r="F110" s="12" t="s">
        <v>358</v>
      </c>
      <c r="G110" s="13" t="s">
        <v>113</v>
      </c>
      <c r="H110" s="38">
        <v>1200</v>
      </c>
      <c r="I110" s="13" t="s">
        <v>114</v>
      </c>
      <c r="J110" s="38">
        <v>130</v>
      </c>
      <c r="K110" s="38">
        <v>0.14000000000000001</v>
      </c>
      <c r="L110" s="182" t="e">
        <f t="shared" ref="L110" si="336">J110*F110*H110</f>
        <v>#VALUE!</v>
      </c>
      <c r="M110" s="182" t="e">
        <f t="shared" ref="M110" si="337">VALUE(TEXT(L110,"0.0E+00"))</f>
        <v>#VALUE!</v>
      </c>
      <c r="N110" s="182" t="e">
        <f t="shared" ref="N110" si="338">K110*F110*H110</f>
        <v>#VALUE!</v>
      </c>
      <c r="O110" s="182" t="e">
        <f t="shared" ref="O110" si="339">VALUE(TEXT(N110,"0.0E+00"))</f>
        <v>#VALUE!</v>
      </c>
      <c r="P110" s="14" t="e">
        <f>(L110*'TOX and EXPO INPUTS'!$D$17)/'TOX and EXPO INPUTS'!$D$27</f>
        <v>#VALUE!</v>
      </c>
      <c r="Q110" s="182" t="e">
        <f t="shared" ref="Q110" si="340">VALUE(TEXT(P110,"0.0E+00"))</f>
        <v>#VALUE!</v>
      </c>
      <c r="R110" s="14" t="e">
        <f>N110*'TOX and EXPO INPUTS'!$D$23/'TOX and EXPO INPUTS'!$D$28</f>
        <v>#VALUE!</v>
      </c>
      <c r="S110" s="182" t="e">
        <f t="shared" ref="S110" si="341">VALUE(TEXT(R110,"0.0E+00"))</f>
        <v>#VALUE!</v>
      </c>
      <c r="T110" s="15" t="e">
        <f>'TOX and EXPO INPUTS'!$D$15/P110</f>
        <v>#VALUE!</v>
      </c>
      <c r="U110" s="182" t="e">
        <f t="shared" ref="U110" si="342">VALUE(TEXT(T110,"0.0E+00"))</f>
        <v>#VALUE!</v>
      </c>
      <c r="V110" s="15" t="e">
        <f>'TOX and EXPO INPUTS'!$D$21/R110</f>
        <v>#VALUE!</v>
      </c>
      <c r="W110" s="16" t="e">
        <f t="shared" ref="W110" si="343">VALUE(TEXT(V110,"0.0E+00"))</f>
        <v>#VALUE!</v>
      </c>
      <c r="X110" s="223" t="s">
        <v>102</v>
      </c>
      <c r="Y110" s="224"/>
      <c r="Z110" s="224"/>
      <c r="AA110" s="224"/>
      <c r="AB110" s="224"/>
      <c r="AC110" s="225"/>
      <c r="AD110" s="137" t="e">
        <f t="shared" ref="AD110" si="344">(1/((1/T110)+(1/V110)))</f>
        <v>#VALUE!</v>
      </c>
      <c r="AE110" s="138" t="e">
        <f t="shared" ref="AE110" si="345">VALUE(TEXT(AD110,"0.0E+00"))</f>
        <v>#VALUE!</v>
      </c>
      <c r="AF110" s="139" t="e">
        <f t="shared" ref="AF110" si="346">1/(($G$2/T110)+($G$3/V110))</f>
        <v>#VALUE!</v>
      </c>
      <c r="AG110" s="138" t="e">
        <f t="shared" ref="AG110" si="347">VALUE(TEXT(AF110,"0.0E+00"))</f>
        <v>#VALUE!</v>
      </c>
    </row>
    <row r="111" spans="1:33" ht="38.25" customHeight="1" x14ac:dyDescent="0.2">
      <c r="A111" s="118" t="s">
        <v>106</v>
      </c>
      <c r="B111" s="118" t="s">
        <v>184</v>
      </c>
      <c r="C111" s="121" t="s">
        <v>108</v>
      </c>
      <c r="D111" s="19"/>
      <c r="E111" s="19" t="s">
        <v>185</v>
      </c>
      <c r="F111" s="12" t="s">
        <v>359</v>
      </c>
      <c r="G111" s="13" t="s">
        <v>7</v>
      </c>
      <c r="H111" s="38">
        <v>5</v>
      </c>
      <c r="I111" s="13" t="s">
        <v>8</v>
      </c>
      <c r="J111" s="38">
        <v>130</v>
      </c>
      <c r="K111" s="38">
        <v>0.14000000000000001</v>
      </c>
      <c r="L111" s="182" t="e">
        <f t="shared" si="324"/>
        <v>#VALUE!</v>
      </c>
      <c r="M111" s="182" t="e">
        <f t="shared" si="325"/>
        <v>#VALUE!</v>
      </c>
      <c r="N111" s="182" t="e">
        <f t="shared" si="326"/>
        <v>#VALUE!</v>
      </c>
      <c r="O111" s="182" t="e">
        <f t="shared" si="327"/>
        <v>#VALUE!</v>
      </c>
      <c r="P111" s="14" t="e">
        <f>(L111*'TOX and EXPO INPUTS'!$D$17)/'TOX and EXPO INPUTS'!$D$27</f>
        <v>#VALUE!</v>
      </c>
      <c r="Q111" s="182" t="e">
        <f t="shared" si="328"/>
        <v>#VALUE!</v>
      </c>
      <c r="R111" s="14" t="e">
        <f>N111*'TOX and EXPO INPUTS'!$D$23/'TOX and EXPO INPUTS'!$D$28</f>
        <v>#VALUE!</v>
      </c>
      <c r="S111" s="182" t="e">
        <f t="shared" si="329"/>
        <v>#VALUE!</v>
      </c>
      <c r="T111" s="15" t="e">
        <f>'TOX and EXPO INPUTS'!$D$15/P111</f>
        <v>#VALUE!</v>
      </c>
      <c r="U111" s="182" t="e">
        <f t="shared" si="330"/>
        <v>#VALUE!</v>
      </c>
      <c r="V111" s="15" t="e">
        <f>'TOX and EXPO INPUTS'!$D$21/R111</f>
        <v>#VALUE!</v>
      </c>
      <c r="W111" s="16" t="e">
        <f t="shared" si="331"/>
        <v>#VALUE!</v>
      </c>
      <c r="X111" s="223" t="s">
        <v>102</v>
      </c>
      <c r="Y111" s="224"/>
      <c r="Z111" s="224"/>
      <c r="AA111" s="224"/>
      <c r="AB111" s="224"/>
      <c r="AC111" s="225"/>
      <c r="AD111" s="137" t="e">
        <f t="shared" si="332"/>
        <v>#VALUE!</v>
      </c>
      <c r="AE111" s="138" t="e">
        <f t="shared" si="333"/>
        <v>#VALUE!</v>
      </c>
      <c r="AF111" s="139" t="e">
        <f t="shared" si="334"/>
        <v>#VALUE!</v>
      </c>
      <c r="AG111" s="138" t="e">
        <f t="shared" si="335"/>
        <v>#VALUE!</v>
      </c>
    </row>
    <row r="112" spans="1:33" ht="38.25" customHeight="1" x14ac:dyDescent="0.2">
      <c r="A112" s="118" t="s">
        <v>196</v>
      </c>
      <c r="B112" s="118" t="s">
        <v>184</v>
      </c>
      <c r="C112" s="121" t="s">
        <v>108</v>
      </c>
      <c r="D112" s="19"/>
      <c r="E112" s="19" t="s">
        <v>185</v>
      </c>
      <c r="F112" s="12" t="s">
        <v>290</v>
      </c>
      <c r="G112" s="13" t="s">
        <v>7</v>
      </c>
      <c r="H112" s="38">
        <v>5</v>
      </c>
      <c r="I112" s="13" t="s">
        <v>8</v>
      </c>
      <c r="J112" s="38">
        <v>130</v>
      </c>
      <c r="K112" s="38">
        <v>0.14000000000000001</v>
      </c>
      <c r="L112" s="182" t="e">
        <f t="shared" si="300"/>
        <v>#VALUE!</v>
      </c>
      <c r="M112" s="182" t="e">
        <f t="shared" si="301"/>
        <v>#VALUE!</v>
      </c>
      <c r="N112" s="182" t="e">
        <f t="shared" si="302"/>
        <v>#VALUE!</v>
      </c>
      <c r="O112" s="182" t="e">
        <f t="shared" si="303"/>
        <v>#VALUE!</v>
      </c>
      <c r="P112" s="14" t="e">
        <f>(L112*'TOX and EXPO INPUTS'!$D$17)/'TOX and EXPO INPUTS'!$D$27</f>
        <v>#VALUE!</v>
      </c>
      <c r="Q112" s="182" t="e">
        <f t="shared" si="304"/>
        <v>#VALUE!</v>
      </c>
      <c r="R112" s="14" t="e">
        <f>N112*'TOX and EXPO INPUTS'!$D$23/'TOX and EXPO INPUTS'!$D$28</f>
        <v>#VALUE!</v>
      </c>
      <c r="S112" s="182" t="e">
        <f t="shared" si="305"/>
        <v>#VALUE!</v>
      </c>
      <c r="T112" s="15" t="e">
        <f>'TOX and EXPO INPUTS'!$D$15/P112</f>
        <v>#VALUE!</v>
      </c>
      <c r="U112" s="182" t="e">
        <f t="shared" si="306"/>
        <v>#VALUE!</v>
      </c>
      <c r="V112" s="15" t="e">
        <f>'TOX and EXPO INPUTS'!$D$21/R112</f>
        <v>#VALUE!</v>
      </c>
      <c r="W112" s="16" t="e">
        <f t="shared" si="307"/>
        <v>#VALUE!</v>
      </c>
      <c r="X112" s="223" t="s">
        <v>102</v>
      </c>
      <c r="Y112" s="224"/>
      <c r="Z112" s="224"/>
      <c r="AA112" s="224"/>
      <c r="AB112" s="224"/>
      <c r="AC112" s="225"/>
      <c r="AD112" s="137" t="e">
        <f t="shared" si="308"/>
        <v>#VALUE!</v>
      </c>
      <c r="AE112" s="138" t="e">
        <f t="shared" si="309"/>
        <v>#VALUE!</v>
      </c>
      <c r="AF112" s="139" t="e">
        <f t="shared" si="310"/>
        <v>#VALUE!</v>
      </c>
      <c r="AG112" s="138" t="e">
        <f t="shared" si="311"/>
        <v>#VALUE!</v>
      </c>
    </row>
    <row r="113" spans="1:33" ht="45" customHeight="1" x14ac:dyDescent="0.2">
      <c r="A113" s="19" t="s">
        <v>106</v>
      </c>
      <c r="B113" s="118" t="s">
        <v>184</v>
      </c>
      <c r="C113" s="121" t="s">
        <v>174</v>
      </c>
      <c r="D113" s="13"/>
      <c r="E113" s="19" t="s">
        <v>173</v>
      </c>
      <c r="F113" s="12" t="s">
        <v>360</v>
      </c>
      <c r="G113" s="13" t="s">
        <v>113</v>
      </c>
      <c r="H113" s="38">
        <v>1200</v>
      </c>
      <c r="I113" s="13" t="s">
        <v>114</v>
      </c>
      <c r="J113" s="38">
        <v>58</v>
      </c>
      <c r="K113" s="38">
        <v>1.4E-3</v>
      </c>
      <c r="L113" s="182" t="e">
        <f t="shared" ref="L113" si="348">J113*F113*H113</f>
        <v>#VALUE!</v>
      </c>
      <c r="M113" s="182" t="e">
        <f t="shared" ref="M113" si="349">VALUE(TEXT(L113,"0.0E+00"))</f>
        <v>#VALUE!</v>
      </c>
      <c r="N113" s="182" t="e">
        <f t="shared" ref="N113" si="350">K113*F113*H113</f>
        <v>#VALUE!</v>
      </c>
      <c r="O113" s="182" t="e">
        <f t="shared" ref="O113" si="351">VALUE(TEXT(N113,"0.0E+00"))</f>
        <v>#VALUE!</v>
      </c>
      <c r="P113" s="14" t="e">
        <f>(L113*'TOX and EXPO INPUTS'!$D$17)/'TOX and EXPO INPUTS'!$D$27</f>
        <v>#VALUE!</v>
      </c>
      <c r="Q113" s="182" t="e">
        <f t="shared" ref="Q113" si="352">VALUE(TEXT(P113,"0.0E+00"))</f>
        <v>#VALUE!</v>
      </c>
      <c r="R113" s="14" t="e">
        <f>N113*'TOX and EXPO INPUTS'!$D$23/'TOX and EXPO INPUTS'!$D$28</f>
        <v>#VALUE!</v>
      </c>
      <c r="S113" s="182" t="e">
        <f t="shared" ref="S113" si="353">VALUE(TEXT(R113,"0.0E+00"))</f>
        <v>#VALUE!</v>
      </c>
      <c r="T113" s="15" t="e">
        <f>'TOX and EXPO INPUTS'!$D$15/P113</f>
        <v>#VALUE!</v>
      </c>
      <c r="U113" s="182" t="e">
        <f t="shared" ref="U113" si="354">VALUE(TEXT(T113,"0.0E+00"))</f>
        <v>#VALUE!</v>
      </c>
      <c r="V113" s="15" t="e">
        <f>'TOX and EXPO INPUTS'!$D$21/R113</f>
        <v>#VALUE!</v>
      </c>
      <c r="W113" s="16" t="e">
        <f t="shared" ref="W113" si="355">VALUE(TEXT(V113,"0.0E+00"))</f>
        <v>#VALUE!</v>
      </c>
      <c r="X113" s="223" t="s">
        <v>102</v>
      </c>
      <c r="Y113" s="224"/>
      <c r="Z113" s="224"/>
      <c r="AA113" s="224"/>
      <c r="AB113" s="224"/>
      <c r="AC113" s="225"/>
      <c r="AD113" s="137" t="e">
        <f t="shared" ref="AD113" si="356">(1/((1/T113)+(1/V113)))</f>
        <v>#VALUE!</v>
      </c>
      <c r="AE113" s="138" t="e">
        <f t="shared" ref="AE113" si="357">VALUE(TEXT(AD113,"0.0E+00"))</f>
        <v>#VALUE!</v>
      </c>
      <c r="AF113" s="139" t="e">
        <f t="shared" ref="AF113" si="358">1/(($G$2/T113)+($G$3/V113))</f>
        <v>#VALUE!</v>
      </c>
      <c r="AG113" s="138" t="e">
        <f t="shared" ref="AG113" si="359">VALUE(TEXT(AF113,"0.0E+00"))</f>
        <v>#VALUE!</v>
      </c>
    </row>
    <row r="114" spans="1:33" ht="45" customHeight="1" x14ac:dyDescent="0.2">
      <c r="A114" s="19" t="s">
        <v>106</v>
      </c>
      <c r="B114" s="118" t="s">
        <v>184</v>
      </c>
      <c r="C114" s="121" t="s">
        <v>174</v>
      </c>
      <c r="D114" s="13"/>
      <c r="E114" s="19" t="s">
        <v>173</v>
      </c>
      <c r="F114" s="12" t="s">
        <v>361</v>
      </c>
      <c r="G114" s="13" t="s">
        <v>7</v>
      </c>
      <c r="H114" s="38">
        <v>5</v>
      </c>
      <c r="I114" s="13" t="s">
        <v>8</v>
      </c>
      <c r="J114" s="38">
        <v>58</v>
      </c>
      <c r="K114" s="38">
        <v>1.4E-3</v>
      </c>
      <c r="L114" s="182" t="e">
        <f t="shared" si="300"/>
        <v>#VALUE!</v>
      </c>
      <c r="M114" s="182" t="e">
        <f t="shared" si="301"/>
        <v>#VALUE!</v>
      </c>
      <c r="N114" s="182" t="e">
        <f t="shared" si="302"/>
        <v>#VALUE!</v>
      </c>
      <c r="O114" s="182" t="e">
        <f t="shared" si="303"/>
        <v>#VALUE!</v>
      </c>
      <c r="P114" s="14" t="e">
        <f>(L114*'TOX and EXPO INPUTS'!$D$17)/'TOX and EXPO INPUTS'!$D$27</f>
        <v>#VALUE!</v>
      </c>
      <c r="Q114" s="182" t="e">
        <f t="shared" si="304"/>
        <v>#VALUE!</v>
      </c>
      <c r="R114" s="14" t="e">
        <f>N114*'TOX and EXPO INPUTS'!$D$23/'TOX and EXPO INPUTS'!$D$28</f>
        <v>#VALUE!</v>
      </c>
      <c r="S114" s="182" t="e">
        <f t="shared" si="305"/>
        <v>#VALUE!</v>
      </c>
      <c r="T114" s="15" t="e">
        <f>'TOX and EXPO INPUTS'!$D$15/P114</f>
        <v>#VALUE!</v>
      </c>
      <c r="U114" s="182" t="e">
        <f t="shared" si="306"/>
        <v>#VALUE!</v>
      </c>
      <c r="V114" s="15" t="e">
        <f>'TOX and EXPO INPUTS'!$D$21/R114</f>
        <v>#VALUE!</v>
      </c>
      <c r="W114" s="16" t="e">
        <f t="shared" si="307"/>
        <v>#VALUE!</v>
      </c>
      <c r="X114" s="223" t="s">
        <v>102</v>
      </c>
      <c r="Y114" s="224"/>
      <c r="Z114" s="224"/>
      <c r="AA114" s="224"/>
      <c r="AB114" s="224"/>
      <c r="AC114" s="225"/>
      <c r="AD114" s="137" t="e">
        <f t="shared" si="308"/>
        <v>#VALUE!</v>
      </c>
      <c r="AE114" s="138" t="e">
        <f t="shared" si="309"/>
        <v>#VALUE!</v>
      </c>
      <c r="AF114" s="139" t="e">
        <f t="shared" si="310"/>
        <v>#VALUE!</v>
      </c>
      <c r="AG114" s="138" t="e">
        <f t="shared" si="311"/>
        <v>#VALUE!</v>
      </c>
    </row>
    <row r="115" spans="1:33" ht="47.25" customHeight="1" x14ac:dyDescent="0.2">
      <c r="A115" s="19" t="s">
        <v>123</v>
      </c>
      <c r="B115" s="118" t="s">
        <v>184</v>
      </c>
      <c r="C115" s="121" t="s">
        <v>174</v>
      </c>
      <c r="D115" s="13"/>
      <c r="E115" s="19" t="s">
        <v>173</v>
      </c>
      <c r="F115" s="12" t="s">
        <v>291</v>
      </c>
      <c r="G115" s="13" t="s">
        <v>113</v>
      </c>
      <c r="H115" s="38">
        <v>1000</v>
      </c>
      <c r="I115" s="13" t="s">
        <v>114</v>
      </c>
      <c r="J115" s="38">
        <v>13.4</v>
      </c>
      <c r="K115" s="38">
        <v>2.1999999999999999E-2</v>
      </c>
      <c r="L115" s="182" t="e">
        <f t="shared" si="300"/>
        <v>#VALUE!</v>
      </c>
      <c r="M115" s="182" t="e">
        <f t="shared" si="301"/>
        <v>#VALUE!</v>
      </c>
      <c r="N115" s="182" t="e">
        <f t="shared" si="302"/>
        <v>#VALUE!</v>
      </c>
      <c r="O115" s="182" t="e">
        <f t="shared" si="303"/>
        <v>#VALUE!</v>
      </c>
      <c r="P115" s="14" t="e">
        <f>(L115*'TOX and EXPO INPUTS'!$D$17)/'TOX and EXPO INPUTS'!$D$27</f>
        <v>#VALUE!</v>
      </c>
      <c r="Q115" s="182" t="e">
        <f t="shared" si="304"/>
        <v>#VALUE!</v>
      </c>
      <c r="R115" s="14" t="e">
        <f>N115*'TOX and EXPO INPUTS'!$D$23/'TOX and EXPO INPUTS'!$D$28</f>
        <v>#VALUE!</v>
      </c>
      <c r="S115" s="182" t="e">
        <f t="shared" si="305"/>
        <v>#VALUE!</v>
      </c>
      <c r="T115" s="15" t="e">
        <f>'TOX and EXPO INPUTS'!$D$15/P115</f>
        <v>#VALUE!</v>
      </c>
      <c r="U115" s="182" t="e">
        <f t="shared" si="306"/>
        <v>#VALUE!</v>
      </c>
      <c r="V115" s="15" t="e">
        <f>'TOX and EXPO INPUTS'!$D$21/R115</f>
        <v>#VALUE!</v>
      </c>
      <c r="W115" s="16" t="e">
        <f t="shared" si="307"/>
        <v>#VALUE!</v>
      </c>
      <c r="X115" s="223" t="s">
        <v>102</v>
      </c>
      <c r="Y115" s="224"/>
      <c r="Z115" s="224"/>
      <c r="AA115" s="224"/>
      <c r="AB115" s="224"/>
      <c r="AC115" s="225"/>
      <c r="AD115" s="137" t="e">
        <f t="shared" si="308"/>
        <v>#VALUE!</v>
      </c>
      <c r="AE115" s="138" t="e">
        <f t="shared" si="309"/>
        <v>#VALUE!</v>
      </c>
      <c r="AF115" s="139" t="e">
        <f t="shared" si="310"/>
        <v>#VALUE!</v>
      </c>
      <c r="AG115" s="138" t="e">
        <f t="shared" si="311"/>
        <v>#VALUE!</v>
      </c>
    </row>
    <row r="116" spans="1:33" ht="31.5" x14ac:dyDescent="0.2">
      <c r="A116" s="19" t="s">
        <v>136</v>
      </c>
      <c r="B116" s="19" t="s">
        <v>175</v>
      </c>
      <c r="C116" s="143" t="s">
        <v>194</v>
      </c>
      <c r="D116" s="13"/>
      <c r="E116" s="19"/>
      <c r="F116" s="12" t="s">
        <v>292</v>
      </c>
      <c r="G116" s="13" t="s">
        <v>206</v>
      </c>
      <c r="H116" s="38">
        <v>3</v>
      </c>
      <c r="I116" s="13" t="s">
        <v>133</v>
      </c>
      <c r="J116" s="147">
        <v>370</v>
      </c>
      <c r="K116" s="147">
        <v>3</v>
      </c>
      <c r="L116" s="182" t="e">
        <f t="shared" ref="L116:L120" si="360">J116*F116*H116</f>
        <v>#VALUE!</v>
      </c>
      <c r="M116" s="182" t="e">
        <f t="shared" ref="M116:M120" si="361">VALUE(TEXT(L116,"0.0E+00"))</f>
        <v>#VALUE!</v>
      </c>
      <c r="N116" s="182" t="e">
        <f t="shared" ref="N116:N120" si="362">K116*F116*H116</f>
        <v>#VALUE!</v>
      </c>
      <c r="O116" s="182" t="e">
        <f t="shared" ref="O116:O120" si="363">VALUE(TEXT(N116,"0.0E+00"))</f>
        <v>#VALUE!</v>
      </c>
      <c r="P116" s="14" t="e">
        <f>(L116*'TOX and EXPO INPUTS'!$D$17)/'TOX and EXPO INPUTS'!$D$27</f>
        <v>#VALUE!</v>
      </c>
      <c r="Q116" s="182" t="e">
        <f t="shared" ref="Q116:Q120" si="364">VALUE(TEXT(P116,"0.0E+00"))</f>
        <v>#VALUE!</v>
      </c>
      <c r="R116" s="14" t="e">
        <f>N116*'TOX and EXPO INPUTS'!$D$23/'TOX and EXPO INPUTS'!$D$28</f>
        <v>#VALUE!</v>
      </c>
      <c r="S116" s="182" t="e">
        <f t="shared" ref="S116:S120" si="365">VALUE(TEXT(R116,"0.0E+00"))</f>
        <v>#VALUE!</v>
      </c>
      <c r="T116" s="15" t="e">
        <f>'TOX and EXPO INPUTS'!$D$15/P116</f>
        <v>#VALUE!</v>
      </c>
      <c r="U116" s="182" t="e">
        <f t="shared" ref="U116:U120" si="366">VALUE(TEXT(T116,"0.0E+00"))</f>
        <v>#VALUE!</v>
      </c>
      <c r="V116" s="15" t="e">
        <f>'TOX and EXPO INPUTS'!$D$21/R116</f>
        <v>#VALUE!</v>
      </c>
      <c r="W116" s="16" t="e">
        <f t="shared" ref="W116:W120" si="367">VALUE(TEXT(V116,"0.0E+00"))</f>
        <v>#VALUE!</v>
      </c>
      <c r="X116" s="223" t="s">
        <v>102</v>
      </c>
      <c r="Y116" s="224"/>
      <c r="Z116" s="224"/>
      <c r="AA116" s="224"/>
      <c r="AB116" s="224"/>
      <c r="AC116" s="225"/>
      <c r="AD116" s="137" t="e">
        <f t="shared" ref="AD116:AD120" si="368">(1/((1/T116)+(1/V116)))</f>
        <v>#VALUE!</v>
      </c>
      <c r="AE116" s="138" t="e">
        <f t="shared" ref="AE116:AE120" si="369">VALUE(TEXT(AD116,"0.0E+00"))</f>
        <v>#VALUE!</v>
      </c>
      <c r="AF116" s="139" t="e">
        <f t="shared" ref="AF116:AF120" si="370">1/(($G$2/T116)+($G$3/V116))</f>
        <v>#VALUE!</v>
      </c>
      <c r="AG116" s="138" t="e">
        <f t="shared" ref="AG116:AG120" si="371">VALUE(TEXT(AF116,"0.0E+00"))</f>
        <v>#VALUE!</v>
      </c>
    </row>
    <row r="117" spans="1:33" ht="47.25" x14ac:dyDescent="0.2">
      <c r="A117" s="19" t="s">
        <v>136</v>
      </c>
      <c r="B117" s="19" t="s">
        <v>186</v>
      </c>
      <c r="C117" s="143" t="s">
        <v>131</v>
      </c>
      <c r="D117" s="13"/>
      <c r="E117" s="19"/>
      <c r="F117" s="12" t="s">
        <v>293</v>
      </c>
      <c r="G117" s="13" t="s">
        <v>134</v>
      </c>
      <c r="H117" s="38">
        <v>5</v>
      </c>
      <c r="I117" s="13" t="s">
        <v>135</v>
      </c>
      <c r="J117" s="147">
        <v>160</v>
      </c>
      <c r="K117" s="147">
        <v>0.56000000000000005</v>
      </c>
      <c r="L117" s="182" t="e">
        <f t="shared" si="360"/>
        <v>#VALUE!</v>
      </c>
      <c r="M117" s="182" t="e">
        <f t="shared" si="361"/>
        <v>#VALUE!</v>
      </c>
      <c r="N117" s="182" t="e">
        <f t="shared" si="362"/>
        <v>#VALUE!</v>
      </c>
      <c r="O117" s="182" t="e">
        <f t="shared" si="363"/>
        <v>#VALUE!</v>
      </c>
      <c r="P117" s="14" t="e">
        <f>(L117*'TOX and EXPO INPUTS'!$D$17)/'TOX and EXPO INPUTS'!$D$27</f>
        <v>#VALUE!</v>
      </c>
      <c r="Q117" s="182" t="e">
        <f t="shared" si="364"/>
        <v>#VALUE!</v>
      </c>
      <c r="R117" s="14" t="e">
        <f>N117*'TOX and EXPO INPUTS'!$D$23/'TOX and EXPO INPUTS'!$D$28</f>
        <v>#VALUE!</v>
      </c>
      <c r="S117" s="182" t="e">
        <f t="shared" si="365"/>
        <v>#VALUE!</v>
      </c>
      <c r="T117" s="15" t="e">
        <f>'TOX and EXPO INPUTS'!$D$15/P117</f>
        <v>#VALUE!</v>
      </c>
      <c r="U117" s="182" t="e">
        <f t="shared" si="366"/>
        <v>#VALUE!</v>
      </c>
      <c r="V117" s="15" t="e">
        <f>'TOX and EXPO INPUTS'!$D$21/R117</f>
        <v>#VALUE!</v>
      </c>
      <c r="W117" s="16" t="e">
        <f t="shared" si="367"/>
        <v>#VALUE!</v>
      </c>
      <c r="X117" s="223" t="s">
        <v>102</v>
      </c>
      <c r="Y117" s="224"/>
      <c r="Z117" s="224"/>
      <c r="AA117" s="224"/>
      <c r="AB117" s="224"/>
      <c r="AC117" s="225"/>
      <c r="AD117" s="137" t="e">
        <f t="shared" si="368"/>
        <v>#VALUE!</v>
      </c>
      <c r="AE117" s="138" t="e">
        <f t="shared" si="369"/>
        <v>#VALUE!</v>
      </c>
      <c r="AF117" s="139" t="e">
        <f t="shared" si="370"/>
        <v>#VALUE!</v>
      </c>
      <c r="AG117" s="138" t="e">
        <f t="shared" si="371"/>
        <v>#VALUE!</v>
      </c>
    </row>
    <row r="118" spans="1:33" ht="47.25" x14ac:dyDescent="0.2">
      <c r="A118" s="19" t="s">
        <v>136</v>
      </c>
      <c r="B118" s="19" t="s">
        <v>186</v>
      </c>
      <c r="C118" s="143" t="s">
        <v>132</v>
      </c>
      <c r="D118" s="13"/>
      <c r="E118" s="19"/>
      <c r="F118" s="12" t="s">
        <v>294</v>
      </c>
      <c r="G118" s="13" t="s">
        <v>134</v>
      </c>
      <c r="H118" s="38">
        <v>2</v>
      </c>
      <c r="I118" s="13" t="s">
        <v>135</v>
      </c>
      <c r="J118" s="147">
        <v>450</v>
      </c>
      <c r="K118" s="147">
        <v>0.2</v>
      </c>
      <c r="L118" s="182" t="e">
        <f t="shared" si="360"/>
        <v>#VALUE!</v>
      </c>
      <c r="M118" s="182" t="e">
        <f t="shared" si="361"/>
        <v>#VALUE!</v>
      </c>
      <c r="N118" s="182" t="e">
        <f t="shared" si="362"/>
        <v>#VALUE!</v>
      </c>
      <c r="O118" s="182" t="e">
        <f t="shared" si="363"/>
        <v>#VALUE!</v>
      </c>
      <c r="P118" s="14" t="e">
        <f>(L118*'TOX and EXPO INPUTS'!$D$17)/'TOX and EXPO INPUTS'!$D$27</f>
        <v>#VALUE!</v>
      </c>
      <c r="Q118" s="182" t="e">
        <f t="shared" si="364"/>
        <v>#VALUE!</v>
      </c>
      <c r="R118" s="14" t="e">
        <f>N118*'TOX and EXPO INPUTS'!$D$23/'TOX and EXPO INPUTS'!$D$28</f>
        <v>#VALUE!</v>
      </c>
      <c r="S118" s="182" t="e">
        <f t="shared" si="365"/>
        <v>#VALUE!</v>
      </c>
      <c r="T118" s="15" t="e">
        <f>'TOX and EXPO INPUTS'!$D$15/P118</f>
        <v>#VALUE!</v>
      </c>
      <c r="U118" s="182" t="e">
        <f t="shared" si="366"/>
        <v>#VALUE!</v>
      </c>
      <c r="V118" s="15" t="e">
        <f>'TOX and EXPO INPUTS'!$D$21/R118</f>
        <v>#VALUE!</v>
      </c>
      <c r="W118" s="16" t="e">
        <f t="shared" si="367"/>
        <v>#VALUE!</v>
      </c>
      <c r="X118" s="223" t="s">
        <v>102</v>
      </c>
      <c r="Y118" s="224"/>
      <c r="Z118" s="224"/>
      <c r="AA118" s="224"/>
      <c r="AB118" s="224"/>
      <c r="AC118" s="225"/>
      <c r="AD118" s="137" t="e">
        <f t="shared" si="368"/>
        <v>#VALUE!</v>
      </c>
      <c r="AE118" s="138" t="e">
        <f t="shared" si="369"/>
        <v>#VALUE!</v>
      </c>
      <c r="AF118" s="139" t="e">
        <f t="shared" si="370"/>
        <v>#VALUE!</v>
      </c>
      <c r="AG118" s="138" t="e">
        <f t="shared" si="371"/>
        <v>#VALUE!</v>
      </c>
    </row>
    <row r="119" spans="1:33" ht="47.25" x14ac:dyDescent="0.2">
      <c r="A119" s="19" t="s">
        <v>136</v>
      </c>
      <c r="B119" s="19" t="s">
        <v>186</v>
      </c>
      <c r="C119" s="142" t="s">
        <v>181</v>
      </c>
      <c r="D119" s="13"/>
      <c r="E119" s="19"/>
      <c r="F119" s="12" t="s">
        <v>295</v>
      </c>
      <c r="G119" s="13" t="s">
        <v>134</v>
      </c>
      <c r="H119" s="38">
        <v>3</v>
      </c>
      <c r="I119" s="13" t="s">
        <v>135</v>
      </c>
      <c r="J119" s="147">
        <v>63</v>
      </c>
      <c r="K119" s="147">
        <v>1.7999999999999999E-2</v>
      </c>
      <c r="L119" s="182" t="e">
        <f t="shared" si="360"/>
        <v>#VALUE!</v>
      </c>
      <c r="M119" s="182" t="e">
        <f t="shared" si="361"/>
        <v>#VALUE!</v>
      </c>
      <c r="N119" s="182" t="e">
        <f t="shared" si="362"/>
        <v>#VALUE!</v>
      </c>
      <c r="O119" s="182" t="e">
        <f t="shared" si="363"/>
        <v>#VALUE!</v>
      </c>
      <c r="P119" s="14" t="e">
        <f>(L119*'TOX and EXPO INPUTS'!$D$17)/'TOX and EXPO INPUTS'!$D$27</f>
        <v>#VALUE!</v>
      </c>
      <c r="Q119" s="182" t="e">
        <f t="shared" si="364"/>
        <v>#VALUE!</v>
      </c>
      <c r="R119" s="14" t="e">
        <f>N119*'TOX and EXPO INPUTS'!$D$23/'TOX and EXPO INPUTS'!$D$28</f>
        <v>#VALUE!</v>
      </c>
      <c r="S119" s="182" t="e">
        <f t="shared" si="365"/>
        <v>#VALUE!</v>
      </c>
      <c r="T119" s="15" t="e">
        <f>'TOX and EXPO INPUTS'!$D$15/P119</f>
        <v>#VALUE!</v>
      </c>
      <c r="U119" s="182" t="e">
        <f t="shared" si="366"/>
        <v>#VALUE!</v>
      </c>
      <c r="V119" s="15" t="e">
        <f>'TOX and EXPO INPUTS'!$D$21/R119</f>
        <v>#VALUE!</v>
      </c>
      <c r="W119" s="16" t="e">
        <f t="shared" si="367"/>
        <v>#VALUE!</v>
      </c>
      <c r="X119" s="223" t="s">
        <v>102</v>
      </c>
      <c r="Y119" s="224"/>
      <c r="Z119" s="224"/>
      <c r="AA119" s="224"/>
      <c r="AB119" s="224"/>
      <c r="AC119" s="225"/>
      <c r="AD119" s="137" t="e">
        <f t="shared" si="368"/>
        <v>#VALUE!</v>
      </c>
      <c r="AE119" s="138" t="e">
        <f t="shared" si="369"/>
        <v>#VALUE!</v>
      </c>
      <c r="AF119" s="139" t="e">
        <f t="shared" si="370"/>
        <v>#VALUE!</v>
      </c>
      <c r="AG119" s="138" t="e">
        <f t="shared" si="371"/>
        <v>#VALUE!</v>
      </c>
    </row>
    <row r="120" spans="1:33" ht="47.25" x14ac:dyDescent="0.2">
      <c r="A120" s="19" t="s">
        <v>136</v>
      </c>
      <c r="B120" s="19" t="s">
        <v>186</v>
      </c>
      <c r="C120" s="143" t="s">
        <v>188</v>
      </c>
      <c r="D120" s="13"/>
      <c r="E120" s="19" t="s">
        <v>187</v>
      </c>
      <c r="F120" s="12" t="s">
        <v>296</v>
      </c>
      <c r="G120" s="13" t="s">
        <v>134</v>
      </c>
      <c r="H120" s="38">
        <v>2</v>
      </c>
      <c r="I120" s="13" t="s">
        <v>135</v>
      </c>
      <c r="J120" s="147">
        <v>450</v>
      </c>
      <c r="K120" s="147">
        <v>0.2</v>
      </c>
      <c r="L120" s="182" t="e">
        <f t="shared" si="360"/>
        <v>#VALUE!</v>
      </c>
      <c r="M120" s="182" t="e">
        <f t="shared" si="361"/>
        <v>#VALUE!</v>
      </c>
      <c r="N120" s="182" t="e">
        <f t="shared" si="362"/>
        <v>#VALUE!</v>
      </c>
      <c r="O120" s="182" t="e">
        <f t="shared" si="363"/>
        <v>#VALUE!</v>
      </c>
      <c r="P120" s="14" t="e">
        <f>(L120*'TOX and EXPO INPUTS'!$D$17)/'TOX and EXPO INPUTS'!$D$27</f>
        <v>#VALUE!</v>
      </c>
      <c r="Q120" s="182" t="e">
        <f t="shared" si="364"/>
        <v>#VALUE!</v>
      </c>
      <c r="R120" s="14" t="e">
        <f>N120*'TOX and EXPO INPUTS'!$D$23/'TOX and EXPO INPUTS'!$D$28</f>
        <v>#VALUE!</v>
      </c>
      <c r="S120" s="182" t="e">
        <f t="shared" si="365"/>
        <v>#VALUE!</v>
      </c>
      <c r="T120" s="15" t="e">
        <f>'TOX and EXPO INPUTS'!$D$15/P120</f>
        <v>#VALUE!</v>
      </c>
      <c r="U120" s="182" t="e">
        <f t="shared" si="366"/>
        <v>#VALUE!</v>
      </c>
      <c r="V120" s="15" t="e">
        <f>'TOX and EXPO INPUTS'!$D$21/R120</f>
        <v>#VALUE!</v>
      </c>
      <c r="W120" s="16" t="e">
        <f t="shared" si="367"/>
        <v>#VALUE!</v>
      </c>
      <c r="X120" s="223" t="s">
        <v>102</v>
      </c>
      <c r="Y120" s="224"/>
      <c r="Z120" s="224"/>
      <c r="AA120" s="224"/>
      <c r="AB120" s="224"/>
      <c r="AC120" s="225"/>
      <c r="AD120" s="137" t="e">
        <f t="shared" si="368"/>
        <v>#VALUE!</v>
      </c>
      <c r="AE120" s="138" t="e">
        <f t="shared" si="369"/>
        <v>#VALUE!</v>
      </c>
      <c r="AF120" s="139" t="e">
        <f t="shared" si="370"/>
        <v>#VALUE!</v>
      </c>
      <c r="AG120" s="138" t="e">
        <f t="shared" si="371"/>
        <v>#VALUE!</v>
      </c>
    </row>
    <row r="121" spans="1:33" s="30" customFormat="1" ht="15.75" customHeight="1" x14ac:dyDescent="0.25">
      <c r="A121" s="120" t="s">
        <v>150</v>
      </c>
      <c r="B121" s="120" t="s">
        <v>171</v>
      </c>
      <c r="C121" s="119" t="s">
        <v>189</v>
      </c>
      <c r="D121" s="37"/>
      <c r="E121" s="148"/>
      <c r="F121" s="12" t="s">
        <v>297</v>
      </c>
      <c r="G121" s="37" t="s">
        <v>149</v>
      </c>
      <c r="H121" s="124">
        <v>2</v>
      </c>
      <c r="I121" s="38" t="s">
        <v>148</v>
      </c>
      <c r="J121" s="123">
        <v>100</v>
      </c>
      <c r="K121" s="38">
        <v>2.7E-2</v>
      </c>
      <c r="L121" s="182" t="e">
        <f t="shared" ref="L121:L128" si="372">J121*F121*H121</f>
        <v>#VALUE!</v>
      </c>
      <c r="M121" s="182" t="e">
        <f t="shared" ref="M121:M128" si="373">VALUE(TEXT(L121,"0.0E+00"))</f>
        <v>#VALUE!</v>
      </c>
      <c r="N121" s="182" t="e">
        <f t="shared" ref="N121:N128" si="374">K121*F121*H121</f>
        <v>#VALUE!</v>
      </c>
      <c r="O121" s="182" t="e">
        <f t="shared" ref="O121:O128" si="375">VALUE(TEXT(N121,"0.0E+00"))</f>
        <v>#VALUE!</v>
      </c>
      <c r="P121" s="14" t="e">
        <f>(L121*'TOX and EXPO INPUTS'!$D$17)/'TOX and EXPO INPUTS'!$D$27</f>
        <v>#VALUE!</v>
      </c>
      <c r="Q121" s="182" t="e">
        <f t="shared" ref="Q121:Q128" si="376">VALUE(TEXT(P121,"0.0E+00"))</f>
        <v>#VALUE!</v>
      </c>
      <c r="R121" s="14" t="e">
        <f>N121*'TOX and EXPO INPUTS'!$D$23/'TOX and EXPO INPUTS'!$D$28</f>
        <v>#VALUE!</v>
      </c>
      <c r="S121" s="182" t="e">
        <f t="shared" ref="S121:S128" si="377">VALUE(TEXT(R121,"0.0E+00"))</f>
        <v>#VALUE!</v>
      </c>
      <c r="T121" s="15" t="e">
        <f>'TOX and EXPO INPUTS'!$D$15/P121</f>
        <v>#VALUE!</v>
      </c>
      <c r="U121" s="182" t="e">
        <f t="shared" ref="U121:U128" si="378">VALUE(TEXT(T121,"0.0E+00"))</f>
        <v>#VALUE!</v>
      </c>
      <c r="V121" s="15" t="e">
        <f>'TOX and EXPO INPUTS'!$D$21/R121</f>
        <v>#VALUE!</v>
      </c>
      <c r="W121" s="16" t="e">
        <f t="shared" ref="W121:W128" si="379">VALUE(TEXT(V121,"0.0E+00"))</f>
        <v>#VALUE!</v>
      </c>
      <c r="X121" s="223" t="s">
        <v>102</v>
      </c>
      <c r="Y121" s="224"/>
      <c r="Z121" s="224"/>
      <c r="AA121" s="224"/>
      <c r="AB121" s="224"/>
      <c r="AC121" s="225"/>
      <c r="AD121" s="137" t="e">
        <f t="shared" ref="AD121:AD128" si="380">(1/((1/T121)+(1/V121)))</f>
        <v>#VALUE!</v>
      </c>
      <c r="AE121" s="138" t="e">
        <f t="shared" ref="AE121:AE128" si="381">VALUE(TEXT(AD121,"0.0E+00"))</f>
        <v>#VALUE!</v>
      </c>
      <c r="AF121" s="139" t="e">
        <f t="shared" ref="AF121:AF128" si="382">1/(($G$2/T121)+($G$3/V121))</f>
        <v>#VALUE!</v>
      </c>
      <c r="AG121" s="138" t="e">
        <f t="shared" ref="AG121:AG128" si="383">VALUE(TEXT(AF121,"0.0E+00"))</f>
        <v>#VALUE!</v>
      </c>
    </row>
    <row r="122" spans="1:33" s="30" customFormat="1" ht="15.75" customHeight="1" x14ac:dyDescent="0.25">
      <c r="A122" s="120" t="s">
        <v>150</v>
      </c>
      <c r="B122" s="120" t="s">
        <v>171</v>
      </c>
      <c r="C122" s="119" t="s">
        <v>190</v>
      </c>
      <c r="D122" s="37"/>
      <c r="E122" s="148"/>
      <c r="F122" s="12" t="s">
        <v>298</v>
      </c>
      <c r="G122" s="37" t="s">
        <v>149</v>
      </c>
      <c r="H122" s="124">
        <v>2</v>
      </c>
      <c r="I122" s="38" t="s">
        <v>148</v>
      </c>
      <c r="J122" s="123">
        <v>1600</v>
      </c>
      <c r="K122" s="38">
        <v>0.21</v>
      </c>
      <c r="L122" s="182" t="e">
        <f t="shared" si="372"/>
        <v>#VALUE!</v>
      </c>
      <c r="M122" s="182" t="e">
        <f t="shared" si="373"/>
        <v>#VALUE!</v>
      </c>
      <c r="N122" s="182" t="e">
        <f t="shared" si="374"/>
        <v>#VALUE!</v>
      </c>
      <c r="O122" s="182" t="e">
        <f t="shared" si="375"/>
        <v>#VALUE!</v>
      </c>
      <c r="P122" s="14" t="e">
        <f>(L122*'TOX and EXPO INPUTS'!$D$17)/'TOX and EXPO INPUTS'!$D$27</f>
        <v>#VALUE!</v>
      </c>
      <c r="Q122" s="182" t="e">
        <f t="shared" si="376"/>
        <v>#VALUE!</v>
      </c>
      <c r="R122" s="14" t="e">
        <f>N122*'TOX and EXPO INPUTS'!$D$23/'TOX and EXPO INPUTS'!$D$28</f>
        <v>#VALUE!</v>
      </c>
      <c r="S122" s="182" t="e">
        <f t="shared" si="377"/>
        <v>#VALUE!</v>
      </c>
      <c r="T122" s="15" t="e">
        <f>'TOX and EXPO INPUTS'!$D$15/P122</f>
        <v>#VALUE!</v>
      </c>
      <c r="U122" s="182" t="e">
        <f t="shared" si="378"/>
        <v>#VALUE!</v>
      </c>
      <c r="V122" s="15" t="e">
        <f>'TOX and EXPO INPUTS'!$D$21/R122</f>
        <v>#VALUE!</v>
      </c>
      <c r="W122" s="16" t="e">
        <f t="shared" si="379"/>
        <v>#VALUE!</v>
      </c>
      <c r="X122" s="223" t="s">
        <v>102</v>
      </c>
      <c r="Y122" s="224"/>
      <c r="Z122" s="224"/>
      <c r="AA122" s="224"/>
      <c r="AB122" s="224"/>
      <c r="AC122" s="225"/>
      <c r="AD122" s="137" t="e">
        <f t="shared" si="380"/>
        <v>#VALUE!</v>
      </c>
      <c r="AE122" s="138" t="e">
        <f t="shared" si="381"/>
        <v>#VALUE!</v>
      </c>
      <c r="AF122" s="139" t="e">
        <f t="shared" si="382"/>
        <v>#VALUE!</v>
      </c>
      <c r="AG122" s="138" t="e">
        <f t="shared" si="383"/>
        <v>#VALUE!</v>
      </c>
    </row>
    <row r="123" spans="1:33" s="30" customFormat="1" ht="15.75" customHeight="1" x14ac:dyDescent="0.25">
      <c r="A123" s="120" t="s">
        <v>150</v>
      </c>
      <c r="B123" s="120" t="s">
        <v>175</v>
      </c>
      <c r="C123" s="19" t="s">
        <v>230</v>
      </c>
      <c r="D123" s="37"/>
      <c r="E123" s="148"/>
      <c r="F123" s="12" t="s">
        <v>299</v>
      </c>
      <c r="G123" s="37" t="s">
        <v>149</v>
      </c>
      <c r="H123" s="124">
        <v>2</v>
      </c>
      <c r="I123" s="38" t="s">
        <v>148</v>
      </c>
      <c r="J123" s="123">
        <v>820</v>
      </c>
      <c r="K123" s="38">
        <v>3.3</v>
      </c>
      <c r="L123" s="182" t="e">
        <f t="shared" si="372"/>
        <v>#VALUE!</v>
      </c>
      <c r="M123" s="182" t="e">
        <f t="shared" si="373"/>
        <v>#VALUE!</v>
      </c>
      <c r="N123" s="182" t="e">
        <f t="shared" si="374"/>
        <v>#VALUE!</v>
      </c>
      <c r="O123" s="182" t="e">
        <f t="shared" si="375"/>
        <v>#VALUE!</v>
      </c>
      <c r="P123" s="14" t="e">
        <f>(L123*'TOX and EXPO INPUTS'!$D$17)/'TOX and EXPO INPUTS'!$D$27</f>
        <v>#VALUE!</v>
      </c>
      <c r="Q123" s="182" t="e">
        <f t="shared" si="376"/>
        <v>#VALUE!</v>
      </c>
      <c r="R123" s="14" t="e">
        <f>N123*'TOX and EXPO INPUTS'!$D$23/'TOX and EXPO INPUTS'!$D$28</f>
        <v>#VALUE!</v>
      </c>
      <c r="S123" s="182" t="e">
        <f t="shared" si="377"/>
        <v>#VALUE!</v>
      </c>
      <c r="T123" s="15" t="e">
        <f>'TOX and EXPO INPUTS'!$D$15/P123</f>
        <v>#VALUE!</v>
      </c>
      <c r="U123" s="182" t="e">
        <f t="shared" si="378"/>
        <v>#VALUE!</v>
      </c>
      <c r="V123" s="15" t="e">
        <f>'TOX and EXPO INPUTS'!$D$21/R123</f>
        <v>#VALUE!</v>
      </c>
      <c r="W123" s="16" t="e">
        <f t="shared" si="379"/>
        <v>#VALUE!</v>
      </c>
      <c r="X123" s="223" t="s">
        <v>102</v>
      </c>
      <c r="Y123" s="224"/>
      <c r="Z123" s="224"/>
      <c r="AA123" s="224"/>
      <c r="AB123" s="224"/>
      <c r="AC123" s="225"/>
      <c r="AD123" s="137" t="e">
        <f t="shared" si="380"/>
        <v>#VALUE!</v>
      </c>
      <c r="AE123" s="138" t="e">
        <f t="shared" si="381"/>
        <v>#VALUE!</v>
      </c>
      <c r="AF123" s="139" t="e">
        <f t="shared" si="382"/>
        <v>#VALUE!</v>
      </c>
      <c r="AG123" s="138" t="e">
        <f t="shared" si="383"/>
        <v>#VALUE!</v>
      </c>
    </row>
    <row r="124" spans="1:33" s="30" customFormat="1" ht="50.25" customHeight="1" x14ac:dyDescent="0.25">
      <c r="A124" s="120" t="s">
        <v>150</v>
      </c>
      <c r="B124" s="120" t="s">
        <v>175</v>
      </c>
      <c r="C124" s="121" t="s">
        <v>194</v>
      </c>
      <c r="D124" s="37"/>
      <c r="E124" s="149" t="s">
        <v>233</v>
      </c>
      <c r="F124" s="12" t="s">
        <v>300</v>
      </c>
      <c r="G124" s="37" t="s">
        <v>149</v>
      </c>
      <c r="H124" s="124">
        <v>2</v>
      </c>
      <c r="I124" s="38" t="s">
        <v>148</v>
      </c>
      <c r="J124" s="123">
        <v>820</v>
      </c>
      <c r="K124" s="38">
        <v>3.3</v>
      </c>
      <c r="L124" s="182" t="e">
        <f t="shared" si="372"/>
        <v>#VALUE!</v>
      </c>
      <c r="M124" s="182" t="e">
        <f t="shared" si="373"/>
        <v>#VALUE!</v>
      </c>
      <c r="N124" s="182" t="e">
        <f t="shared" si="374"/>
        <v>#VALUE!</v>
      </c>
      <c r="O124" s="182" t="e">
        <f t="shared" si="375"/>
        <v>#VALUE!</v>
      </c>
      <c r="P124" s="14" t="e">
        <f>(L124*'TOX and EXPO INPUTS'!$D$17)/'TOX and EXPO INPUTS'!$D$27</f>
        <v>#VALUE!</v>
      </c>
      <c r="Q124" s="182" t="e">
        <f t="shared" si="376"/>
        <v>#VALUE!</v>
      </c>
      <c r="R124" s="14" t="e">
        <f>N124*'TOX and EXPO INPUTS'!$D$23/'TOX and EXPO INPUTS'!$D$28</f>
        <v>#VALUE!</v>
      </c>
      <c r="S124" s="182" t="e">
        <f t="shared" si="377"/>
        <v>#VALUE!</v>
      </c>
      <c r="T124" s="15" t="e">
        <f>'TOX and EXPO INPUTS'!$D$15/P124</f>
        <v>#VALUE!</v>
      </c>
      <c r="U124" s="182" t="e">
        <f t="shared" si="378"/>
        <v>#VALUE!</v>
      </c>
      <c r="V124" s="15" t="e">
        <f>'TOX and EXPO INPUTS'!$D$21/R124</f>
        <v>#VALUE!</v>
      </c>
      <c r="W124" s="16" t="e">
        <f t="shared" si="379"/>
        <v>#VALUE!</v>
      </c>
      <c r="X124" s="223" t="s">
        <v>102</v>
      </c>
      <c r="Y124" s="224"/>
      <c r="Z124" s="224"/>
      <c r="AA124" s="224"/>
      <c r="AB124" s="224"/>
      <c r="AC124" s="225"/>
      <c r="AD124" s="137" t="e">
        <f t="shared" si="380"/>
        <v>#VALUE!</v>
      </c>
      <c r="AE124" s="138" t="e">
        <f t="shared" si="381"/>
        <v>#VALUE!</v>
      </c>
      <c r="AF124" s="139" t="e">
        <f t="shared" si="382"/>
        <v>#VALUE!</v>
      </c>
      <c r="AG124" s="138" t="e">
        <f t="shared" si="383"/>
        <v>#VALUE!</v>
      </c>
    </row>
    <row r="125" spans="1:33" s="30" customFormat="1" ht="15.75" customHeight="1" x14ac:dyDescent="0.25">
      <c r="A125" s="120" t="s">
        <v>150</v>
      </c>
      <c r="B125" s="120" t="s">
        <v>175</v>
      </c>
      <c r="C125" s="121" t="s">
        <v>191</v>
      </c>
      <c r="D125" s="37"/>
      <c r="E125" s="148"/>
      <c r="F125" s="12" t="s">
        <v>301</v>
      </c>
      <c r="G125" s="37" t="s">
        <v>149</v>
      </c>
      <c r="H125" s="124">
        <v>2</v>
      </c>
      <c r="I125" s="38" t="s">
        <v>148</v>
      </c>
      <c r="J125" s="123">
        <v>2000</v>
      </c>
      <c r="K125" s="38">
        <v>0.28999999999999998</v>
      </c>
      <c r="L125" s="182" t="e">
        <f t="shared" si="372"/>
        <v>#VALUE!</v>
      </c>
      <c r="M125" s="182" t="e">
        <f t="shared" si="373"/>
        <v>#VALUE!</v>
      </c>
      <c r="N125" s="182" t="e">
        <f t="shared" si="374"/>
        <v>#VALUE!</v>
      </c>
      <c r="O125" s="182" t="e">
        <f t="shared" si="375"/>
        <v>#VALUE!</v>
      </c>
      <c r="P125" s="14" t="e">
        <f>(L125*'TOX and EXPO INPUTS'!$D$17)/'TOX and EXPO INPUTS'!$D$27</f>
        <v>#VALUE!</v>
      </c>
      <c r="Q125" s="182" t="e">
        <f t="shared" si="376"/>
        <v>#VALUE!</v>
      </c>
      <c r="R125" s="14" t="e">
        <f>N125*'TOX and EXPO INPUTS'!$D$23/'TOX and EXPO INPUTS'!$D$28</f>
        <v>#VALUE!</v>
      </c>
      <c r="S125" s="182" t="e">
        <f t="shared" si="377"/>
        <v>#VALUE!</v>
      </c>
      <c r="T125" s="15" t="e">
        <f>'TOX and EXPO INPUTS'!$D$15/P125</f>
        <v>#VALUE!</v>
      </c>
      <c r="U125" s="182" t="e">
        <f t="shared" si="378"/>
        <v>#VALUE!</v>
      </c>
      <c r="V125" s="15" t="e">
        <f>'TOX and EXPO INPUTS'!$D$21/R125</f>
        <v>#VALUE!</v>
      </c>
      <c r="W125" s="16" t="e">
        <f t="shared" si="379"/>
        <v>#VALUE!</v>
      </c>
      <c r="X125" s="223" t="s">
        <v>102</v>
      </c>
      <c r="Y125" s="224"/>
      <c r="Z125" s="224"/>
      <c r="AA125" s="224"/>
      <c r="AB125" s="224"/>
      <c r="AC125" s="225"/>
      <c r="AD125" s="137" t="e">
        <f t="shared" si="380"/>
        <v>#VALUE!</v>
      </c>
      <c r="AE125" s="138" t="e">
        <f t="shared" si="381"/>
        <v>#VALUE!</v>
      </c>
      <c r="AF125" s="139" t="e">
        <f t="shared" si="382"/>
        <v>#VALUE!</v>
      </c>
      <c r="AG125" s="138" t="e">
        <f t="shared" si="383"/>
        <v>#VALUE!</v>
      </c>
    </row>
    <row r="126" spans="1:33" s="30" customFormat="1" ht="15.75" customHeight="1" x14ac:dyDescent="0.25">
      <c r="A126" s="120" t="s">
        <v>150</v>
      </c>
      <c r="B126" s="120" t="s">
        <v>175</v>
      </c>
      <c r="C126" s="121" t="s">
        <v>192</v>
      </c>
      <c r="D126" s="37"/>
      <c r="E126" s="148"/>
      <c r="F126" s="12" t="s">
        <v>302</v>
      </c>
      <c r="G126" s="37" t="s">
        <v>149</v>
      </c>
      <c r="H126" s="124">
        <v>2</v>
      </c>
      <c r="I126" s="38" t="s">
        <v>148</v>
      </c>
      <c r="J126" s="123">
        <v>120</v>
      </c>
      <c r="K126" s="38" t="s">
        <v>153</v>
      </c>
      <c r="L126" s="182" t="e">
        <f t="shared" si="372"/>
        <v>#VALUE!</v>
      </c>
      <c r="M126" s="182" t="e">
        <f t="shared" si="373"/>
        <v>#VALUE!</v>
      </c>
      <c r="N126" s="182" t="e">
        <f t="shared" si="374"/>
        <v>#VALUE!</v>
      </c>
      <c r="O126" s="182" t="e">
        <f t="shared" si="375"/>
        <v>#VALUE!</v>
      </c>
      <c r="P126" s="14" t="e">
        <f>(L126*'TOX and EXPO INPUTS'!$D$17)/'TOX and EXPO INPUTS'!$D$27</f>
        <v>#VALUE!</v>
      </c>
      <c r="Q126" s="182" t="e">
        <f t="shared" si="376"/>
        <v>#VALUE!</v>
      </c>
      <c r="R126" s="14" t="e">
        <f>N126*'TOX and EXPO INPUTS'!$D$23/'TOX and EXPO INPUTS'!$D$28</f>
        <v>#VALUE!</v>
      </c>
      <c r="S126" s="182" t="e">
        <f t="shared" si="377"/>
        <v>#VALUE!</v>
      </c>
      <c r="T126" s="15" t="e">
        <f>'TOX and EXPO INPUTS'!$D$15/P126</f>
        <v>#VALUE!</v>
      </c>
      <c r="U126" s="182" t="e">
        <f t="shared" si="378"/>
        <v>#VALUE!</v>
      </c>
      <c r="V126" s="15" t="e">
        <f>'TOX and EXPO INPUTS'!$D$21/R126</f>
        <v>#VALUE!</v>
      </c>
      <c r="W126" s="16" t="e">
        <f t="shared" si="379"/>
        <v>#VALUE!</v>
      </c>
      <c r="X126" s="223" t="s">
        <v>102</v>
      </c>
      <c r="Y126" s="224"/>
      <c r="Z126" s="224"/>
      <c r="AA126" s="224"/>
      <c r="AB126" s="224"/>
      <c r="AC126" s="225"/>
      <c r="AD126" s="137" t="e">
        <f t="shared" si="380"/>
        <v>#VALUE!</v>
      </c>
      <c r="AE126" s="138" t="e">
        <f t="shared" si="381"/>
        <v>#VALUE!</v>
      </c>
      <c r="AF126" s="139" t="e">
        <f t="shared" si="382"/>
        <v>#VALUE!</v>
      </c>
      <c r="AG126" s="138" t="e">
        <f t="shared" si="383"/>
        <v>#VALUE!</v>
      </c>
    </row>
    <row r="127" spans="1:33" s="30" customFormat="1" ht="36.75" customHeight="1" x14ac:dyDescent="0.25">
      <c r="A127" s="120" t="s">
        <v>150</v>
      </c>
      <c r="B127" s="120" t="s">
        <v>175</v>
      </c>
      <c r="C127" s="121" t="s">
        <v>195</v>
      </c>
      <c r="D127" s="37"/>
      <c r="E127" s="148" t="s">
        <v>193</v>
      </c>
      <c r="F127" s="12" t="s">
        <v>303</v>
      </c>
      <c r="G127" s="37" t="s">
        <v>149</v>
      </c>
      <c r="H127" s="124">
        <v>2</v>
      </c>
      <c r="I127" s="38" t="s">
        <v>148</v>
      </c>
      <c r="J127" s="123">
        <v>120</v>
      </c>
      <c r="K127" s="38" t="s">
        <v>153</v>
      </c>
      <c r="L127" s="182" t="e">
        <f t="shared" si="372"/>
        <v>#VALUE!</v>
      </c>
      <c r="M127" s="182" t="e">
        <f t="shared" si="373"/>
        <v>#VALUE!</v>
      </c>
      <c r="N127" s="182" t="e">
        <f t="shared" si="374"/>
        <v>#VALUE!</v>
      </c>
      <c r="O127" s="182" t="e">
        <f t="shared" si="375"/>
        <v>#VALUE!</v>
      </c>
      <c r="P127" s="14" t="e">
        <f>(L127*'TOX and EXPO INPUTS'!$D$17)/'TOX and EXPO INPUTS'!$D$27</f>
        <v>#VALUE!</v>
      </c>
      <c r="Q127" s="182" t="e">
        <f t="shared" si="376"/>
        <v>#VALUE!</v>
      </c>
      <c r="R127" s="14" t="e">
        <f>N127*'TOX and EXPO INPUTS'!$D$23/'TOX and EXPO INPUTS'!$D$28</f>
        <v>#VALUE!</v>
      </c>
      <c r="S127" s="182" t="e">
        <f t="shared" si="377"/>
        <v>#VALUE!</v>
      </c>
      <c r="T127" s="15" t="e">
        <f>'TOX and EXPO INPUTS'!$D$15/P127</f>
        <v>#VALUE!</v>
      </c>
      <c r="U127" s="182" t="e">
        <f t="shared" si="378"/>
        <v>#VALUE!</v>
      </c>
      <c r="V127" s="15" t="e">
        <f>'TOX and EXPO INPUTS'!$D$21/R127</f>
        <v>#VALUE!</v>
      </c>
      <c r="W127" s="16" t="e">
        <f t="shared" si="379"/>
        <v>#VALUE!</v>
      </c>
      <c r="X127" s="223" t="s">
        <v>102</v>
      </c>
      <c r="Y127" s="224"/>
      <c r="Z127" s="224"/>
      <c r="AA127" s="224"/>
      <c r="AB127" s="224"/>
      <c r="AC127" s="225"/>
      <c r="AD127" s="137" t="e">
        <f t="shared" si="380"/>
        <v>#VALUE!</v>
      </c>
      <c r="AE127" s="138" t="e">
        <f t="shared" si="381"/>
        <v>#VALUE!</v>
      </c>
      <c r="AF127" s="139" t="e">
        <f t="shared" si="382"/>
        <v>#VALUE!</v>
      </c>
      <c r="AG127" s="138" t="e">
        <f t="shared" si="383"/>
        <v>#VALUE!</v>
      </c>
    </row>
    <row r="128" spans="1:33" s="30" customFormat="1" ht="15.75" customHeight="1" x14ac:dyDescent="0.25">
      <c r="A128" s="122" t="s">
        <v>150</v>
      </c>
      <c r="B128" s="122" t="s">
        <v>164</v>
      </c>
      <c r="C128" s="121" t="s">
        <v>228</v>
      </c>
      <c r="D128" s="37"/>
      <c r="E128" s="148"/>
      <c r="F128" s="12" t="s">
        <v>304</v>
      </c>
      <c r="G128" s="37" t="s">
        <v>149</v>
      </c>
      <c r="H128" s="124">
        <v>2</v>
      </c>
      <c r="I128" s="38" t="s">
        <v>148</v>
      </c>
      <c r="J128" s="123">
        <v>4300</v>
      </c>
      <c r="K128" s="38">
        <v>18</v>
      </c>
      <c r="L128" s="182" t="e">
        <f t="shared" si="372"/>
        <v>#VALUE!</v>
      </c>
      <c r="M128" s="182" t="e">
        <f t="shared" si="373"/>
        <v>#VALUE!</v>
      </c>
      <c r="N128" s="182" t="e">
        <f t="shared" si="374"/>
        <v>#VALUE!</v>
      </c>
      <c r="O128" s="182" t="e">
        <f t="shared" si="375"/>
        <v>#VALUE!</v>
      </c>
      <c r="P128" s="14" t="e">
        <f>(L128*'TOX and EXPO INPUTS'!$D$17)/'TOX and EXPO INPUTS'!$D$27</f>
        <v>#VALUE!</v>
      </c>
      <c r="Q128" s="182" t="e">
        <f t="shared" si="376"/>
        <v>#VALUE!</v>
      </c>
      <c r="R128" s="14" t="e">
        <f>N128*'TOX and EXPO INPUTS'!$D$23/'TOX and EXPO INPUTS'!$D$28</f>
        <v>#VALUE!</v>
      </c>
      <c r="S128" s="182" t="e">
        <f t="shared" si="377"/>
        <v>#VALUE!</v>
      </c>
      <c r="T128" s="15" t="e">
        <f>'TOX and EXPO INPUTS'!$D$15/P128</f>
        <v>#VALUE!</v>
      </c>
      <c r="U128" s="182" t="e">
        <f t="shared" si="378"/>
        <v>#VALUE!</v>
      </c>
      <c r="V128" s="15" t="e">
        <f>'TOX and EXPO INPUTS'!$D$21/R128</f>
        <v>#VALUE!</v>
      </c>
      <c r="W128" s="16" t="e">
        <f t="shared" si="379"/>
        <v>#VALUE!</v>
      </c>
      <c r="X128" s="223" t="s">
        <v>102</v>
      </c>
      <c r="Y128" s="224"/>
      <c r="Z128" s="224"/>
      <c r="AA128" s="224"/>
      <c r="AB128" s="224"/>
      <c r="AC128" s="225"/>
      <c r="AD128" s="137" t="e">
        <f t="shared" si="380"/>
        <v>#VALUE!</v>
      </c>
      <c r="AE128" s="138" t="e">
        <f t="shared" si="381"/>
        <v>#VALUE!</v>
      </c>
      <c r="AF128" s="139" t="e">
        <f t="shared" si="382"/>
        <v>#VALUE!</v>
      </c>
      <c r="AG128" s="138" t="e">
        <f t="shared" si="383"/>
        <v>#VALUE!</v>
      </c>
    </row>
    <row r="131" spans="1:22" ht="27" customHeight="1" x14ac:dyDescent="0.2">
      <c r="C131" s="193" t="s">
        <v>130</v>
      </c>
      <c r="D131" s="144"/>
      <c r="J131" s="10"/>
      <c r="K131" s="9"/>
      <c r="L131" s="10"/>
      <c r="T131" s="8"/>
      <c r="U131" s="8"/>
      <c r="V131" s="8"/>
    </row>
    <row r="132" spans="1:22" ht="38.25" customHeight="1" x14ac:dyDescent="0.2">
      <c r="A132" s="153"/>
      <c r="B132" s="153"/>
      <c r="C132" s="145" t="s">
        <v>160</v>
      </c>
      <c r="D132" s="146"/>
      <c r="J132" s="10"/>
      <c r="K132" s="9"/>
      <c r="L132" s="10"/>
      <c r="T132" s="8"/>
      <c r="U132" s="8"/>
      <c r="V132" s="8"/>
    </row>
  </sheetData>
  <autoFilter ref="A7:AG128"/>
  <mergeCells count="134">
    <mergeCell ref="X93:AC93"/>
    <mergeCell ref="X91:AC91"/>
    <mergeCell ref="X110:AC110"/>
    <mergeCell ref="X111:AC111"/>
    <mergeCell ref="X112:AC112"/>
    <mergeCell ref="X113:AC113"/>
    <mergeCell ref="X108:AC108"/>
    <mergeCell ref="X99:AC99"/>
    <mergeCell ref="X100:AC100"/>
    <mergeCell ref="X101:AC101"/>
    <mergeCell ref="X102:AC102"/>
    <mergeCell ref="X103:AC103"/>
    <mergeCell ref="X104:AC104"/>
    <mergeCell ref="X105:AC105"/>
    <mergeCell ref="X106:AC106"/>
    <mergeCell ref="X107:AC107"/>
    <mergeCell ref="X47:AC47"/>
    <mergeCell ref="X50:AC50"/>
    <mergeCell ref="X51:AC51"/>
    <mergeCell ref="X53:AC53"/>
    <mergeCell ref="X55:AC55"/>
    <mergeCell ref="X56:AC56"/>
    <mergeCell ref="X57:AC57"/>
    <mergeCell ref="X58:AC58"/>
    <mergeCell ref="X60:AC60"/>
    <mergeCell ref="X54:AC54"/>
    <mergeCell ref="X52:AC52"/>
    <mergeCell ref="X59:AC59"/>
    <mergeCell ref="X61:AC61"/>
    <mergeCell ref="X62:AC62"/>
    <mergeCell ref="X63:AC63"/>
    <mergeCell ref="X64:AC64"/>
    <mergeCell ref="X65:AC65"/>
    <mergeCell ref="X66:AC66"/>
    <mergeCell ref="X67:AC67"/>
    <mergeCell ref="X68:AC68"/>
    <mergeCell ref="X69:AC69"/>
    <mergeCell ref="X70:AC70"/>
    <mergeCell ref="X71:AC71"/>
    <mergeCell ref="X73:AC73"/>
    <mergeCell ref="D48:AG48"/>
    <mergeCell ref="D49:AG49"/>
    <mergeCell ref="J5:K6"/>
    <mergeCell ref="AD4:AE4"/>
    <mergeCell ref="AF4:AG4"/>
    <mergeCell ref="L5:W5"/>
    <mergeCell ref="X5:AC5"/>
    <mergeCell ref="AD5:AG5"/>
    <mergeCell ref="AB6:AC6"/>
    <mergeCell ref="AD6:AG6"/>
    <mergeCell ref="X8:AC8"/>
    <mergeCell ref="X9:AC9"/>
    <mergeCell ref="X10:AC10"/>
    <mergeCell ref="X11:AC11"/>
    <mergeCell ref="L6:O6"/>
    <mergeCell ref="P6:S6"/>
    <mergeCell ref="T6:W6"/>
    <mergeCell ref="X6:Y6"/>
    <mergeCell ref="Z6:AA6"/>
    <mergeCell ref="X19:AC19"/>
    <mergeCell ref="X12:AC12"/>
    <mergeCell ref="X13:AC13"/>
    <mergeCell ref="X14:AC14"/>
    <mergeCell ref="X15:AC15"/>
    <mergeCell ref="X16:AC16"/>
    <mergeCell ref="X17:AC17"/>
    <mergeCell ref="X18:AC18"/>
    <mergeCell ref="X22:AC22"/>
    <mergeCell ref="X23:AC23"/>
    <mergeCell ref="X30:AC30"/>
    <mergeCell ref="X31:AC31"/>
    <mergeCell ref="X32:AC32"/>
    <mergeCell ref="X33:AC33"/>
    <mergeCell ref="X34:AC34"/>
    <mergeCell ref="X35:AC35"/>
    <mergeCell ref="X20:AC20"/>
    <mergeCell ref="X21:AC21"/>
    <mergeCell ref="X24:AC24"/>
    <mergeCell ref="X25:AC25"/>
    <mergeCell ref="X28:AC28"/>
    <mergeCell ref="X26:AC26"/>
    <mergeCell ref="X27:AC27"/>
    <mergeCell ref="X29:AC29"/>
    <mergeCell ref="X42:AC42"/>
    <mergeCell ref="X43:AC43"/>
    <mergeCell ref="D44:AG44"/>
    <mergeCell ref="D45:AG45"/>
    <mergeCell ref="D46:AG46"/>
    <mergeCell ref="AD36:AG36"/>
    <mergeCell ref="X37:AC37"/>
    <mergeCell ref="X38:AC38"/>
    <mergeCell ref="X39:AC39"/>
    <mergeCell ref="X40:AC40"/>
    <mergeCell ref="AD41:AG41"/>
    <mergeCell ref="X72:AC72"/>
    <mergeCell ref="X94:AC94"/>
    <mergeCell ref="X95:AC95"/>
    <mergeCell ref="X96:AC96"/>
    <mergeCell ref="X97:AC97"/>
    <mergeCell ref="X98:AC98"/>
    <mergeCell ref="X74:AC74"/>
    <mergeCell ref="X75:AC75"/>
    <mergeCell ref="X76:AC76"/>
    <mergeCell ref="X77:AC77"/>
    <mergeCell ref="X78:AC78"/>
    <mergeCell ref="X79:AC79"/>
    <mergeCell ref="X80:AC80"/>
    <mergeCell ref="X81:AC81"/>
    <mergeCell ref="X83:AC83"/>
    <mergeCell ref="X82:AC82"/>
    <mergeCell ref="X84:AC84"/>
    <mergeCell ref="X85:AC85"/>
    <mergeCell ref="X86:AC86"/>
    <mergeCell ref="X87:AC87"/>
    <mergeCell ref="X88:AC88"/>
    <mergeCell ref="X89:AC89"/>
    <mergeCell ref="X90:AC90"/>
    <mergeCell ref="X92:AC92"/>
    <mergeCell ref="X127:AC127"/>
    <mergeCell ref="X128:AC128"/>
    <mergeCell ref="X109:AC109"/>
    <mergeCell ref="X119:AC119"/>
    <mergeCell ref="X120:AC120"/>
    <mergeCell ref="X121:AC121"/>
    <mergeCell ref="X122:AC122"/>
    <mergeCell ref="X123:AC123"/>
    <mergeCell ref="X124:AC124"/>
    <mergeCell ref="X125:AC125"/>
    <mergeCell ref="X126:AC126"/>
    <mergeCell ref="X114:AC114"/>
    <mergeCell ref="X115:AC115"/>
    <mergeCell ref="X116:AC116"/>
    <mergeCell ref="X117:AC117"/>
    <mergeCell ref="X118:AC118"/>
  </mergeCells>
  <conditionalFormatting sqref="AE42:AE43 AE47 U42:U43 U47 AE37:AE40 AE34 U37:U40 U33:U35 AE8:AE31 U8:U31 AE50:AE128 U50:U128">
    <cfRule type="cellIs" dxfId="14" priority="11" operator="lessThan">
      <formula>$G$2</formula>
    </cfRule>
  </conditionalFormatting>
  <conditionalFormatting sqref="W47 AC41 AE35 AC36 AE32:AE33 W8:W43 W50:W128">
    <cfRule type="cellIs" dxfId="13" priority="10" operator="lessThan">
      <formula>$G$3</formula>
    </cfRule>
  </conditionalFormatting>
  <conditionalFormatting sqref="AG8:AG35 V128 V121:V125 AG50:AG128 AG42:AG43 AG47 AG37:AG40">
    <cfRule type="cellIs" dxfId="12" priority="9" operator="lessThan">
      <formula>1</formula>
    </cfRule>
  </conditionalFormatting>
  <pageMargins left="0.88" right="0" top="1" bottom="1" header="0.5" footer="0.5"/>
  <pageSetup scale="20" fitToHeight="5"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88"/>
  <sheetViews>
    <sheetView zoomScale="75" zoomScaleNormal="75" workbookViewId="0">
      <selection activeCell="D74" sqref="D74"/>
    </sheetView>
  </sheetViews>
  <sheetFormatPr defaultRowHeight="15" x14ac:dyDescent="0.25"/>
  <cols>
    <col min="1" max="1" width="35.7109375" style="22" customWidth="1"/>
    <col min="2" max="2" width="16" style="22" customWidth="1"/>
    <col min="3" max="3" width="15.140625" style="22" customWidth="1"/>
    <col min="4" max="4" width="13.85546875" style="22" customWidth="1"/>
    <col min="5" max="5" width="14" style="22" customWidth="1"/>
    <col min="6" max="6" width="15" style="22" customWidth="1"/>
    <col min="7" max="7" width="12.42578125" style="22" customWidth="1"/>
    <col min="8" max="8" width="11.5703125" style="22" customWidth="1"/>
    <col min="9" max="9" width="12.5703125" style="22" customWidth="1"/>
    <col min="10" max="10" width="14.28515625" style="22" bestFit="1" customWidth="1"/>
    <col min="11" max="11" width="12" style="22" customWidth="1"/>
    <col min="12" max="12" width="12.42578125" style="22" customWidth="1"/>
    <col min="13" max="13" width="11" style="22" customWidth="1"/>
    <col min="14" max="14" width="11.7109375" style="22" customWidth="1"/>
    <col min="15" max="15" width="17.140625" style="22" customWidth="1"/>
    <col min="16" max="16" width="12.42578125" style="22" customWidth="1"/>
    <col min="17" max="17" width="16.85546875" style="22" customWidth="1"/>
    <col min="18" max="18" width="12.42578125" style="22" customWidth="1"/>
    <col min="19" max="19" width="11.42578125" style="22" customWidth="1"/>
    <col min="20" max="20" width="11.85546875" style="22" customWidth="1"/>
    <col min="21" max="16384" width="9.140625" style="22"/>
  </cols>
  <sheetData>
    <row r="1" spans="1:18" ht="22.5" x14ac:dyDescent="0.3">
      <c r="A1" s="26" t="s">
        <v>103</v>
      </c>
    </row>
    <row r="2" spans="1:18" ht="23.25" x14ac:dyDescent="0.25">
      <c r="A2" s="188" t="s">
        <v>157</v>
      </c>
    </row>
    <row r="3" spans="1:18" ht="24" thickBot="1" x14ac:dyDescent="0.3">
      <c r="A3" s="188"/>
    </row>
    <row r="4" spans="1:18" s="74" customFormat="1" ht="15.75" x14ac:dyDescent="0.25">
      <c r="A4" s="20" t="s">
        <v>47</v>
      </c>
      <c r="Q4" s="189" t="s">
        <v>48</v>
      </c>
      <c r="R4" s="75"/>
    </row>
    <row r="5" spans="1:18" s="74" customFormat="1" ht="15.75" x14ac:dyDescent="0.25">
      <c r="P5" s="75"/>
      <c r="Q5" s="76">
        <v>1</v>
      </c>
      <c r="R5" s="75"/>
    </row>
    <row r="6" spans="1:18" s="74" customFormat="1" ht="15.75" x14ac:dyDescent="0.25">
      <c r="A6" s="77" t="s">
        <v>49</v>
      </c>
      <c r="B6" s="78"/>
      <c r="C6" s="79"/>
      <c r="D6" s="31" t="s">
        <v>50</v>
      </c>
      <c r="E6" s="31"/>
      <c r="P6" s="75"/>
      <c r="Q6" s="76">
        <v>2</v>
      </c>
      <c r="R6" s="75"/>
    </row>
    <row r="7" spans="1:18" s="74" customFormat="1" ht="16.5" thickBot="1" x14ac:dyDescent="0.3">
      <c r="A7" s="77" t="s">
        <v>51</v>
      </c>
      <c r="B7" s="78" t="s">
        <v>362</v>
      </c>
      <c r="C7" s="79"/>
      <c r="D7" s="80" t="s">
        <v>52</v>
      </c>
      <c r="E7" s="80" t="str">
        <f>'TOX and EXPO INPUTS'!$D$19</f>
        <v>KEY_Dermal_LOC</v>
      </c>
      <c r="F7" s="81"/>
      <c r="P7" s="75"/>
      <c r="Q7" s="82">
        <v>3</v>
      </c>
      <c r="R7" s="75"/>
    </row>
    <row r="8" spans="1:18" s="74" customFormat="1" ht="15.75" x14ac:dyDescent="0.25">
      <c r="A8" s="83" t="s">
        <v>53</v>
      </c>
      <c r="B8" s="78"/>
      <c r="C8" s="79"/>
      <c r="D8" s="80" t="s">
        <v>54</v>
      </c>
      <c r="E8" s="80" t="str">
        <f>'TOX and EXPO INPUTS'!$D$24</f>
        <v>KEY_Inhalation_LOC</v>
      </c>
      <c r="F8" s="81"/>
    </row>
    <row r="9" spans="1:18" s="74" customFormat="1" ht="15.75" x14ac:dyDescent="0.25">
      <c r="A9" s="83" t="s">
        <v>55</v>
      </c>
      <c r="B9" s="78" t="s">
        <v>363</v>
      </c>
      <c r="C9" s="79"/>
    </row>
    <row r="10" spans="1:18" s="74" customFormat="1" ht="15.75" x14ac:dyDescent="0.25">
      <c r="A10" s="77" t="s">
        <v>56</v>
      </c>
      <c r="B10" s="78"/>
      <c r="C10" s="79"/>
    </row>
    <row r="11" spans="1:18" s="74" customFormat="1" ht="15.75" x14ac:dyDescent="0.25">
      <c r="A11" s="77" t="s">
        <v>0</v>
      </c>
      <c r="B11" s="78"/>
      <c r="C11" s="79"/>
    </row>
    <row r="12" spans="1:18" s="74" customFormat="1" ht="63" x14ac:dyDescent="0.25">
      <c r="A12" s="83" t="s">
        <v>57</v>
      </c>
      <c r="B12" s="78">
        <v>2</v>
      </c>
      <c r="C12" s="79"/>
    </row>
    <row r="13" spans="1:18" s="74" customFormat="1" ht="15.75" x14ac:dyDescent="0.25">
      <c r="C13" s="79"/>
    </row>
    <row r="14" spans="1:18" s="74" customFormat="1" ht="15.75" x14ac:dyDescent="0.25"/>
    <row r="15" spans="1:18" s="74" customFormat="1" ht="15.75" x14ac:dyDescent="0.25">
      <c r="B15" s="74" t="str">
        <f>IF($B$12=1, "Use This One", "Don't Use This One")</f>
        <v>Don't Use This One</v>
      </c>
    </row>
    <row r="16" spans="1:18" s="74" customFormat="1" ht="31.5" x14ac:dyDescent="0.25">
      <c r="A16" s="74" t="s">
        <v>4</v>
      </c>
      <c r="B16" s="84" t="s">
        <v>58</v>
      </c>
      <c r="C16" s="85" t="s">
        <v>59</v>
      </c>
      <c r="D16" s="84" t="s">
        <v>60</v>
      </c>
      <c r="E16" s="85" t="s">
        <v>61</v>
      </c>
      <c r="F16" s="85" t="s">
        <v>62</v>
      </c>
    </row>
    <row r="17" spans="1:21" s="74" customFormat="1" ht="15.75" x14ac:dyDescent="0.25">
      <c r="B17" s="86">
        <f>B8</f>
        <v>0</v>
      </c>
      <c r="C17" s="86" t="e">
        <f>B7/100</f>
        <v>#VALUE!</v>
      </c>
      <c r="D17" s="86">
        <f>1/16</f>
        <v>6.25E-2</v>
      </c>
      <c r="E17" s="86">
        <v>1</v>
      </c>
      <c r="F17" s="86" t="e">
        <f>B17*C17*D17*E17</f>
        <v>#VALUE!</v>
      </c>
    </row>
    <row r="18" spans="1:21" s="74" customFormat="1" ht="15.75" x14ac:dyDescent="0.25">
      <c r="B18" s="87"/>
      <c r="C18" s="87"/>
      <c r="D18" s="87"/>
      <c r="E18" s="87"/>
      <c r="F18" s="87"/>
    </row>
    <row r="19" spans="1:21" s="74" customFormat="1" ht="15.75" x14ac:dyDescent="0.25">
      <c r="B19" s="74" t="str">
        <f>IF($B$12=2, "Use This One", "Don't Use This One")</f>
        <v>Use This One</v>
      </c>
    </row>
    <row r="20" spans="1:21" s="74" customFormat="1" ht="31.5" x14ac:dyDescent="0.25">
      <c r="A20" s="74" t="s">
        <v>5</v>
      </c>
      <c r="B20" s="84" t="s">
        <v>58</v>
      </c>
      <c r="C20" s="85" t="s">
        <v>59</v>
      </c>
      <c r="D20" s="84" t="s">
        <v>60</v>
      </c>
      <c r="E20" s="85" t="s">
        <v>61</v>
      </c>
      <c r="F20" s="85" t="s">
        <v>62</v>
      </c>
    </row>
    <row r="21" spans="1:21" s="74" customFormat="1" ht="15.75" x14ac:dyDescent="0.25">
      <c r="B21" s="86" t="str">
        <f>B9</f>
        <v>KEY_OASS_amount_of_product_in_can</v>
      </c>
      <c r="C21" s="86" t="e">
        <f>B7/100</f>
        <v>#VALUE!</v>
      </c>
      <c r="D21" s="86">
        <f>1/454</f>
        <v>2.2026431718061676E-3</v>
      </c>
      <c r="E21" s="86">
        <v>1</v>
      </c>
      <c r="F21" s="86" t="e">
        <f>B21*C21*D21*E21</f>
        <v>#VALUE!</v>
      </c>
    </row>
    <row r="22" spans="1:21" s="74" customFormat="1" ht="15.75" x14ac:dyDescent="0.25"/>
    <row r="23" spans="1:21" s="74" customFormat="1" ht="15.75" x14ac:dyDescent="0.25">
      <c r="B23" s="74" t="str">
        <f>IF($B$12=3, "Use This One", "Don't Use This One")</f>
        <v>Don't Use This One</v>
      </c>
    </row>
    <row r="24" spans="1:21" s="74" customFormat="1" ht="47.25" x14ac:dyDescent="0.25">
      <c r="A24" s="74" t="s">
        <v>63</v>
      </c>
      <c r="B24" s="84" t="s">
        <v>64</v>
      </c>
      <c r="C24" s="84" t="s">
        <v>65</v>
      </c>
      <c r="D24" s="84" t="s">
        <v>60</v>
      </c>
      <c r="E24" s="85" t="s">
        <v>0</v>
      </c>
      <c r="F24" s="84" t="s">
        <v>61</v>
      </c>
      <c r="G24" s="85" t="s">
        <v>62</v>
      </c>
      <c r="O24" s="88"/>
      <c r="P24" s="25"/>
      <c r="Q24" s="88"/>
      <c r="R24" s="75"/>
      <c r="S24" s="75"/>
      <c r="T24" s="75"/>
      <c r="U24" s="75"/>
    </row>
    <row r="25" spans="1:21" s="74" customFormat="1" ht="15.75" x14ac:dyDescent="0.25">
      <c r="B25" s="86" t="e">
        <f>B7/100</f>
        <v>#VALUE!</v>
      </c>
      <c r="C25" s="86">
        <f>B10</f>
        <v>0</v>
      </c>
      <c r="D25" s="86">
        <f>1/454</f>
        <v>2.2026431718061676E-3</v>
      </c>
      <c r="E25" s="86">
        <f>B11</f>
        <v>0</v>
      </c>
      <c r="F25" s="86">
        <v>1</v>
      </c>
      <c r="G25" s="86" t="e">
        <f>B25*C25*D25*E25*F25</f>
        <v>#VALUE!</v>
      </c>
      <c r="N25" s="75"/>
      <c r="O25" s="75"/>
      <c r="P25" s="75"/>
      <c r="Q25" s="75"/>
      <c r="R25" s="75"/>
      <c r="S25" s="75"/>
      <c r="T25" s="75"/>
      <c r="U25" s="75"/>
    </row>
    <row r="26" spans="1:21" s="74" customFormat="1" ht="15.75" x14ac:dyDescent="0.25">
      <c r="N26" s="75"/>
      <c r="O26" s="75"/>
      <c r="P26" s="75"/>
      <c r="Q26" s="75"/>
      <c r="R26" s="75"/>
      <c r="S26" s="75"/>
      <c r="T26" s="75"/>
      <c r="U26" s="75"/>
    </row>
    <row r="27" spans="1:21" s="74" customFormat="1" ht="15.75" x14ac:dyDescent="0.25">
      <c r="N27" s="75"/>
      <c r="O27" s="75"/>
      <c r="P27" s="75"/>
      <c r="Q27" s="75"/>
      <c r="R27" s="75"/>
      <c r="S27" s="75"/>
      <c r="T27" s="75"/>
      <c r="U27" s="75"/>
    </row>
    <row r="28" spans="1:21" s="74" customFormat="1" ht="15.75" x14ac:dyDescent="0.25">
      <c r="B28" s="32"/>
      <c r="C28" s="32"/>
      <c r="D28" s="89"/>
      <c r="E28" s="32"/>
      <c r="F28" s="32"/>
      <c r="G28" s="32"/>
      <c r="H28" s="90"/>
      <c r="I28" s="90"/>
      <c r="J28" s="90"/>
      <c r="K28" s="90"/>
      <c r="L28" s="90"/>
      <c r="M28" s="90"/>
      <c r="N28" s="90"/>
      <c r="O28" s="90"/>
      <c r="P28" s="90"/>
      <c r="Q28" s="242" t="b">
        <f>IF('TOX and EXPO INPUTS'!$D$32="No","Not Applicable",IF('TOX and EXPO INPUTS'!$D$32="Combined (same LOCs)","Use This One",IF('TOX and EXPO INPUTS'!$D$32="ARI (different LOCs)","Don’t Use This One")))</f>
        <v>0</v>
      </c>
      <c r="R28" s="242"/>
      <c r="S28" s="242" t="b">
        <f>IF('TOX and EXPO INPUTS'!$D$32="No","Not Applicable",IF('TOX and EXPO INPUTS'!$D$32="Combined (same LOCs)","Don't Use This One",IF('TOX and EXPO INPUTS'!$D$32="ARI (different LOCs)","Use This One")))</f>
        <v>0</v>
      </c>
      <c r="T28" s="242"/>
      <c r="U28" s="75"/>
    </row>
    <row r="29" spans="1:21" s="74" customFormat="1" ht="15.75" x14ac:dyDescent="0.25">
      <c r="B29" s="32"/>
      <c r="C29" s="238"/>
      <c r="D29" s="238"/>
      <c r="E29" s="237" t="s">
        <v>100</v>
      </c>
      <c r="F29" s="237"/>
      <c r="G29" s="237"/>
      <c r="H29" s="237"/>
      <c r="I29" s="237"/>
      <c r="J29" s="237"/>
      <c r="K29" s="237"/>
      <c r="L29" s="237"/>
      <c r="M29" s="237"/>
      <c r="N29" s="237"/>
      <c r="O29" s="237"/>
      <c r="P29" s="237"/>
      <c r="Q29" s="238" t="s">
        <v>100</v>
      </c>
      <c r="R29" s="238"/>
      <c r="S29" s="238"/>
      <c r="T29" s="238"/>
      <c r="U29" s="75"/>
    </row>
    <row r="30" spans="1:21" s="74" customFormat="1" ht="15.75" x14ac:dyDescent="0.25">
      <c r="B30" s="90"/>
      <c r="C30" s="238" t="s">
        <v>129</v>
      </c>
      <c r="D30" s="238"/>
      <c r="E30" s="237" t="s">
        <v>126</v>
      </c>
      <c r="F30" s="237"/>
      <c r="G30" s="237"/>
      <c r="H30" s="237"/>
      <c r="I30" s="237" t="s">
        <v>127</v>
      </c>
      <c r="J30" s="237"/>
      <c r="K30" s="237"/>
      <c r="L30" s="237"/>
      <c r="M30" s="237" t="s">
        <v>128</v>
      </c>
      <c r="N30" s="237"/>
      <c r="O30" s="237"/>
      <c r="P30" s="237"/>
      <c r="Q30" s="239" t="s">
        <v>125</v>
      </c>
      <c r="R30" s="240"/>
      <c r="S30" s="240"/>
      <c r="T30" s="241"/>
    </row>
    <row r="31" spans="1:21" s="74" customFormat="1" ht="78.75" x14ac:dyDescent="0.25">
      <c r="A31" s="91" t="s">
        <v>66</v>
      </c>
      <c r="B31" s="33" t="s">
        <v>151</v>
      </c>
      <c r="C31" s="183" t="s">
        <v>40</v>
      </c>
      <c r="D31" s="28" t="s">
        <v>41</v>
      </c>
      <c r="E31" s="27" t="s">
        <v>44</v>
      </c>
      <c r="F31" s="183" t="s">
        <v>219</v>
      </c>
      <c r="G31" s="27" t="s">
        <v>45</v>
      </c>
      <c r="H31" s="27" t="s">
        <v>220</v>
      </c>
      <c r="I31" s="183" t="s">
        <v>85</v>
      </c>
      <c r="J31" s="183" t="s">
        <v>221</v>
      </c>
      <c r="K31" s="183" t="s">
        <v>86</v>
      </c>
      <c r="L31" s="183" t="s">
        <v>222</v>
      </c>
      <c r="M31" s="29" t="s">
        <v>42</v>
      </c>
      <c r="N31" s="27" t="s">
        <v>223</v>
      </c>
      <c r="O31" s="29" t="s">
        <v>43</v>
      </c>
      <c r="P31" s="183" t="s">
        <v>224</v>
      </c>
      <c r="Q31" s="183" t="s">
        <v>34</v>
      </c>
      <c r="R31" s="183" t="s">
        <v>225</v>
      </c>
      <c r="S31" s="92" t="s">
        <v>35</v>
      </c>
      <c r="T31" s="92" t="s">
        <v>226</v>
      </c>
    </row>
    <row r="32" spans="1:21" s="74" customFormat="1" ht="15.75" x14ac:dyDescent="0.25">
      <c r="B32" s="93" t="e">
        <f>IF(B12=1,F17,IF(B12=2,F21,IF(B12=3,G25,"N/A")))</f>
        <v>#VALUE!</v>
      </c>
      <c r="C32" s="94">
        <v>370</v>
      </c>
      <c r="D32" s="95">
        <v>3</v>
      </c>
      <c r="E32" s="93" t="e">
        <f>B32*C32</f>
        <v>#VALUE!</v>
      </c>
      <c r="F32" s="182" t="e">
        <f>VALUE(TEXT(E32,"0.0E+00"))</f>
        <v>#VALUE!</v>
      </c>
      <c r="G32" s="93" t="e">
        <f>B32*D32</f>
        <v>#VALUE!</v>
      </c>
      <c r="H32" s="182" t="e">
        <f>VALUE(TEXT(G32,"0.0E+00"))</f>
        <v>#VALUE!</v>
      </c>
      <c r="I32" s="93" t="e">
        <f>E32*'TOX and EXPO INPUTS'!$D$17/'TOX and EXPO INPUTS'!$D$27</f>
        <v>#VALUE!</v>
      </c>
      <c r="J32" s="182" t="e">
        <f>VALUE(TEXT(I32,"0.0E+00"))</f>
        <v>#VALUE!</v>
      </c>
      <c r="K32" s="96" t="e">
        <f>G32*'TOX and EXPO INPUTS'!$D$23/'TOX and EXPO INPUTS'!$D$28</f>
        <v>#VALUE!</v>
      </c>
      <c r="L32" s="182" t="e">
        <f>VALUE(TEXT(K32,"0.0E+00"))</f>
        <v>#VALUE!</v>
      </c>
      <c r="M32" s="97" t="e">
        <f>'TOX and EXPO INPUTS'!$D$15/I32</f>
        <v>#VALUE!</v>
      </c>
      <c r="N32" s="94" t="e">
        <f>VALUE(TEXT(M32,"0.0E+00"))</f>
        <v>#VALUE!</v>
      </c>
      <c r="O32" s="97" t="e">
        <f>'TOX and EXPO INPUTS'!$D$21/K32</f>
        <v>#VALUE!</v>
      </c>
      <c r="P32" s="94" t="e">
        <f>VALUE(TEXT(O32,"0.0E+00"))</f>
        <v>#VALUE!</v>
      </c>
      <c r="Q32" s="40" t="e">
        <f>(1/((1/M32)+(1/O32)))</f>
        <v>#VALUE!</v>
      </c>
      <c r="R32" s="94" t="e">
        <f>VALUE(TEXT(Q32,"0.0E+00"))</f>
        <v>#VALUE!</v>
      </c>
      <c r="S32" s="98" t="e">
        <f>1/(($E$7/M32)+($E$8/O32))</f>
        <v>#VALUE!</v>
      </c>
      <c r="T32" s="94" t="e">
        <f>VALUE(TEXT(S32,"0.0E+00"))</f>
        <v>#VALUE!</v>
      </c>
    </row>
    <row r="33" spans="1:20" s="74" customFormat="1" ht="15.75" x14ac:dyDescent="0.25">
      <c r="L33" s="79"/>
      <c r="M33" s="79"/>
    </row>
    <row r="34" spans="1:20" s="74" customFormat="1" ht="15.75" x14ac:dyDescent="0.25"/>
    <row r="35" spans="1:20" s="74" customFormat="1" ht="15.75" x14ac:dyDescent="0.25"/>
    <row r="36" spans="1:20" s="30" customFormat="1" ht="15.75" x14ac:dyDescent="0.25">
      <c r="A36" s="23" t="s">
        <v>67</v>
      </c>
    </row>
    <row r="37" spans="1:20" s="30" customFormat="1" ht="15.75" x14ac:dyDescent="0.25"/>
    <row r="38" spans="1:20" s="30" customFormat="1" ht="15.75" x14ac:dyDescent="0.25">
      <c r="A38" s="34" t="s">
        <v>49</v>
      </c>
      <c r="B38" s="99"/>
      <c r="C38" s="36"/>
      <c r="D38" s="31" t="s">
        <v>50</v>
      </c>
      <c r="E38" s="31"/>
    </row>
    <row r="39" spans="1:20" s="30" customFormat="1" ht="15.75" x14ac:dyDescent="0.25">
      <c r="A39" s="34" t="s">
        <v>51</v>
      </c>
      <c r="B39" s="99" t="s">
        <v>364</v>
      </c>
      <c r="C39" s="36"/>
      <c r="D39" s="35" t="s">
        <v>52</v>
      </c>
      <c r="E39" s="80" t="str">
        <f>'TOX and EXPO INPUTS'!$D$19</f>
        <v>KEY_Dermal_LOC</v>
      </c>
    </row>
    <row r="40" spans="1:20" s="30" customFormat="1" ht="15.75" x14ac:dyDescent="0.25">
      <c r="A40" s="34" t="s">
        <v>68</v>
      </c>
      <c r="B40" s="99" t="s">
        <v>365</v>
      </c>
      <c r="C40" s="36"/>
      <c r="D40" s="35" t="s">
        <v>54</v>
      </c>
      <c r="E40" s="80" t="str">
        <f>'TOX and EXPO INPUTS'!$D$24</f>
        <v>KEY_Inhalation_LOC</v>
      </c>
    </row>
    <row r="41" spans="1:20" s="30" customFormat="1" ht="15.75" x14ac:dyDescent="0.25">
      <c r="A41" s="34" t="s">
        <v>69</v>
      </c>
      <c r="B41" s="38">
        <v>1</v>
      </c>
      <c r="C41" s="36"/>
    </row>
    <row r="42" spans="1:20" s="30" customFormat="1" ht="15.75" x14ac:dyDescent="0.25">
      <c r="A42" s="34" t="s">
        <v>70</v>
      </c>
      <c r="B42" s="100">
        <v>8.34</v>
      </c>
      <c r="C42" s="36"/>
    </row>
    <row r="43" spans="1:20" s="30" customFormat="1" ht="15.75" x14ac:dyDescent="0.25"/>
    <row r="44" spans="1:20" s="30" customFormat="1" ht="15.75" x14ac:dyDescent="0.25"/>
    <row r="45" spans="1:20" s="30" customFormat="1" ht="47.25" x14ac:dyDescent="0.25">
      <c r="A45" s="30" t="s">
        <v>71</v>
      </c>
      <c r="B45" s="34" t="s">
        <v>72</v>
      </c>
      <c r="C45" s="33" t="s">
        <v>73</v>
      </c>
      <c r="D45" s="34" t="s">
        <v>74</v>
      </c>
      <c r="E45" s="34" t="s">
        <v>64</v>
      </c>
      <c r="F45" s="33" t="s">
        <v>75</v>
      </c>
      <c r="G45" s="33" t="s">
        <v>62</v>
      </c>
      <c r="M45" s="90"/>
    </row>
    <row r="46" spans="1:20" s="30" customFormat="1" ht="15.75" x14ac:dyDescent="0.25">
      <c r="B46" s="100" t="str">
        <f>B40</f>
        <v>KEY_ORMS_drum_size</v>
      </c>
      <c r="C46" s="37">
        <f>B41</f>
        <v>1</v>
      </c>
      <c r="D46" s="101" t="s">
        <v>366</v>
      </c>
      <c r="E46" s="37" t="e">
        <f>B39/100</f>
        <v>#VALUE!</v>
      </c>
      <c r="F46" s="37">
        <f>B42</f>
        <v>8.34</v>
      </c>
      <c r="G46" s="37" t="e">
        <f>B46*C46*D46*E46*F46</f>
        <v>#VALUE!</v>
      </c>
      <c r="M46" s="90"/>
    </row>
    <row r="47" spans="1:20" s="90" customFormat="1" ht="15.75" x14ac:dyDescent="0.25">
      <c r="B47" s="32"/>
      <c r="C47" s="32"/>
      <c r="D47" s="89"/>
      <c r="E47" s="32"/>
      <c r="F47" s="32"/>
      <c r="G47" s="32"/>
      <c r="Q47" s="242" t="b">
        <f>IF('TOX and EXPO INPUTS'!$D$32="No","Not Applicable",IF('TOX and EXPO INPUTS'!$D$32="Combined (same LOCs)","Use This One",IF('TOX and EXPO INPUTS'!$D$32="ARI (different LOCs)","Don’t Use This One")))</f>
        <v>0</v>
      </c>
      <c r="R47" s="242"/>
      <c r="S47" s="242" t="b">
        <f>IF('TOX and EXPO INPUTS'!$D$32="No","Not Applicable",IF('TOX and EXPO INPUTS'!$D$32="Combined (same LOCs)","Don't Use This One",IF('TOX and EXPO INPUTS'!$D$32="ARI (different LOCs)","Use This One")))</f>
        <v>0</v>
      </c>
      <c r="T47" s="242"/>
    </row>
    <row r="48" spans="1:20" s="30" customFormat="1" ht="15.75" x14ac:dyDescent="0.25">
      <c r="B48" s="32"/>
      <c r="C48" s="238"/>
      <c r="D48" s="238"/>
      <c r="E48" s="237" t="s">
        <v>100</v>
      </c>
      <c r="F48" s="237"/>
      <c r="G48" s="237"/>
      <c r="H48" s="237"/>
      <c r="I48" s="237"/>
      <c r="J48" s="237"/>
      <c r="K48" s="237"/>
      <c r="L48" s="237"/>
      <c r="M48" s="237"/>
      <c r="N48" s="237"/>
      <c r="O48" s="237"/>
      <c r="P48" s="237"/>
      <c r="Q48" s="238" t="s">
        <v>100</v>
      </c>
      <c r="R48" s="238"/>
      <c r="S48" s="238"/>
      <c r="T48" s="238"/>
    </row>
    <row r="49" spans="1:20" s="30" customFormat="1" ht="15.75" x14ac:dyDescent="0.25">
      <c r="B49" s="90"/>
      <c r="C49" s="238" t="s">
        <v>129</v>
      </c>
      <c r="D49" s="238"/>
      <c r="E49" s="237" t="s">
        <v>126</v>
      </c>
      <c r="F49" s="237"/>
      <c r="G49" s="237"/>
      <c r="H49" s="237"/>
      <c r="I49" s="237" t="s">
        <v>127</v>
      </c>
      <c r="J49" s="237"/>
      <c r="K49" s="237"/>
      <c r="L49" s="237"/>
      <c r="M49" s="237" t="s">
        <v>128</v>
      </c>
      <c r="N49" s="237"/>
      <c r="O49" s="237"/>
      <c r="P49" s="237"/>
      <c r="Q49" s="239" t="s">
        <v>125</v>
      </c>
      <c r="R49" s="240"/>
      <c r="S49" s="240"/>
      <c r="T49" s="241"/>
    </row>
    <row r="50" spans="1:20" s="30" customFormat="1" ht="78.75" x14ac:dyDescent="0.25">
      <c r="A50" s="102" t="s">
        <v>76</v>
      </c>
      <c r="B50" s="33" t="s">
        <v>151</v>
      </c>
      <c r="C50" s="183" t="s">
        <v>40</v>
      </c>
      <c r="D50" s="28" t="s">
        <v>41</v>
      </c>
      <c r="E50" s="27" t="s">
        <v>44</v>
      </c>
      <c r="F50" s="183" t="s">
        <v>219</v>
      </c>
      <c r="G50" s="27" t="s">
        <v>45</v>
      </c>
      <c r="H50" s="27" t="s">
        <v>220</v>
      </c>
      <c r="I50" s="183" t="s">
        <v>85</v>
      </c>
      <c r="J50" s="183" t="s">
        <v>221</v>
      </c>
      <c r="K50" s="183" t="s">
        <v>86</v>
      </c>
      <c r="L50" s="183" t="s">
        <v>222</v>
      </c>
      <c r="M50" s="29" t="s">
        <v>42</v>
      </c>
      <c r="N50" s="27" t="s">
        <v>223</v>
      </c>
      <c r="O50" s="29" t="s">
        <v>43</v>
      </c>
      <c r="P50" s="183" t="s">
        <v>224</v>
      </c>
      <c r="Q50" s="183" t="s">
        <v>34</v>
      </c>
      <c r="R50" s="183" t="s">
        <v>225</v>
      </c>
      <c r="S50" s="92" t="s">
        <v>35</v>
      </c>
      <c r="T50" s="92" t="s">
        <v>226</v>
      </c>
    </row>
    <row r="51" spans="1:20" s="30" customFormat="1" ht="15.75" x14ac:dyDescent="0.25">
      <c r="B51" s="37" t="e">
        <f>G46</f>
        <v>#VALUE!</v>
      </c>
      <c r="C51" s="37">
        <f>0.232</f>
        <v>0.23200000000000001</v>
      </c>
      <c r="D51" s="37">
        <f>0.000219</f>
        <v>2.1900000000000001E-4</v>
      </c>
      <c r="E51" s="103" t="e">
        <f>C51*B51</f>
        <v>#VALUE!</v>
      </c>
      <c r="F51" s="182" t="e">
        <f>VALUE(TEXT(E51,"0.0E+00"))</f>
        <v>#VALUE!</v>
      </c>
      <c r="G51" s="37" t="e">
        <f>D51*B51</f>
        <v>#VALUE!</v>
      </c>
      <c r="H51" s="182" t="e">
        <f>VALUE(TEXT(G51,"0.0E+00"))</f>
        <v>#VALUE!</v>
      </c>
      <c r="I51" s="37" t="e">
        <f>(E51*'TOX and EXPO INPUTS'!$D$17)/'TOX and EXPO INPUTS'!$D$27</f>
        <v>#VALUE!</v>
      </c>
      <c r="J51" s="182" t="e">
        <f>VALUE(TEXT(I51,"0.0E+00"))</f>
        <v>#VALUE!</v>
      </c>
      <c r="K51" s="37" t="e">
        <f>(G51*'TOX and EXPO INPUTS'!$D$23)/'TOX and EXPO INPUTS'!$D$28</f>
        <v>#VALUE!</v>
      </c>
      <c r="L51" s="182" t="e">
        <f>VALUE(TEXT(K51,"0.0E+00"))</f>
        <v>#VALUE!</v>
      </c>
      <c r="M51" s="104" t="e">
        <f>'TOX and EXPO INPUTS'!$D$15/I51</f>
        <v>#VALUE!</v>
      </c>
      <c r="N51" s="39" t="e">
        <f>VALUE(TEXT(M51,"0.0E+00"))</f>
        <v>#VALUE!</v>
      </c>
      <c r="O51" s="104" t="e">
        <f>'TOX and EXPO INPUTS'!$D$21/K51</f>
        <v>#VALUE!</v>
      </c>
      <c r="P51" s="39" t="e">
        <f>VALUE(TEXT(O51,"0.0E+00"))</f>
        <v>#VALUE!</v>
      </c>
      <c r="Q51" s="105" t="e">
        <f>(1/((1/M51)+(1/O51)))</f>
        <v>#VALUE!</v>
      </c>
      <c r="R51" s="39" t="e">
        <f>VALUE(TEXT(Q51,"0.0E+00"))</f>
        <v>#VALUE!</v>
      </c>
      <c r="S51" s="41" t="e">
        <f>1/(($E$39/M51)+($E$40/O51))</f>
        <v>#VALUE!</v>
      </c>
      <c r="T51" s="39" t="e">
        <f>VALUE(TEXT(S51,"0.0E+00"))</f>
        <v>#VALUE!</v>
      </c>
    </row>
    <row r="52" spans="1:20" s="30" customFormat="1" ht="15.75" x14ac:dyDescent="0.25">
      <c r="B52" s="106"/>
      <c r="C52" s="42"/>
      <c r="D52" s="42"/>
      <c r="E52" s="42"/>
      <c r="F52" s="42"/>
      <c r="G52" s="42"/>
      <c r="H52" s="42"/>
    </row>
    <row r="53" spans="1:20" s="30" customFormat="1" ht="15.75" x14ac:dyDescent="0.25">
      <c r="B53" s="106"/>
      <c r="C53" s="42"/>
      <c r="D53" s="42"/>
      <c r="E53" s="42"/>
      <c r="F53" s="42"/>
      <c r="G53" s="42"/>
      <c r="H53" s="42"/>
    </row>
    <row r="54" spans="1:20" s="30" customFormat="1" ht="15.75" x14ac:dyDescent="0.25"/>
    <row r="55" spans="1:20" s="30" customFormat="1" ht="15.75" x14ac:dyDescent="0.25">
      <c r="B55" s="246" t="s">
        <v>77</v>
      </c>
      <c r="C55" s="247"/>
      <c r="D55" s="247"/>
      <c r="E55" s="247"/>
      <c r="F55" s="247"/>
      <c r="G55" s="248"/>
    </row>
    <row r="56" spans="1:20" s="30" customFormat="1" ht="15.75" x14ac:dyDescent="0.25">
      <c r="B56" s="190" t="s">
        <v>78</v>
      </c>
      <c r="C56" s="72"/>
      <c r="D56" s="116"/>
      <c r="E56" s="36" t="s">
        <v>79</v>
      </c>
      <c r="F56" s="36"/>
      <c r="G56" s="107"/>
    </row>
    <row r="57" spans="1:20" s="30" customFormat="1" ht="15.75" x14ac:dyDescent="0.25">
      <c r="B57" s="108"/>
      <c r="C57" s="36" t="s">
        <v>80</v>
      </c>
      <c r="D57" s="107"/>
      <c r="E57" s="109"/>
      <c r="F57" s="36" t="s">
        <v>80</v>
      </c>
      <c r="G57" s="107"/>
    </row>
    <row r="58" spans="1:20" s="30" customFormat="1" ht="15.75" x14ac:dyDescent="0.25">
      <c r="B58" s="108"/>
      <c r="C58" s="36" t="s">
        <v>81</v>
      </c>
      <c r="D58" s="107"/>
      <c r="E58" s="109"/>
      <c r="F58" s="36" t="s">
        <v>81</v>
      </c>
      <c r="G58" s="107"/>
    </row>
    <row r="59" spans="1:20" s="30" customFormat="1" ht="15.75" x14ac:dyDescent="0.25">
      <c r="B59" s="110"/>
      <c r="C59" s="36"/>
      <c r="D59" s="107"/>
      <c r="E59" s="36"/>
      <c r="F59" s="36"/>
      <c r="G59" s="107"/>
    </row>
    <row r="60" spans="1:20" s="30" customFormat="1" ht="15.75" x14ac:dyDescent="0.25">
      <c r="B60" s="111" t="e">
        <f>B57/(B57+B58)</f>
        <v>#DIV/0!</v>
      </c>
      <c r="C60" s="112"/>
      <c r="D60" s="113"/>
      <c r="E60" s="112" t="e">
        <f>E57/(E57+E58)</f>
        <v>#DIV/0!</v>
      </c>
      <c r="F60" s="73"/>
      <c r="G60" s="114"/>
    </row>
    <row r="61" spans="1:20" s="74" customFormat="1" ht="15.75" x14ac:dyDescent="0.25"/>
    <row r="62" spans="1:20" s="74" customFormat="1" ht="15.75" x14ac:dyDescent="0.25"/>
    <row r="63" spans="1:20" s="30" customFormat="1" ht="15.75" x14ac:dyDescent="0.25">
      <c r="A63" s="23" t="s">
        <v>82</v>
      </c>
    </row>
    <row r="64" spans="1:20" s="30" customFormat="1" ht="15.75" x14ac:dyDescent="0.25"/>
    <row r="65" spans="1:20" s="30" customFormat="1" ht="15.75" x14ac:dyDescent="0.25">
      <c r="A65" s="34" t="s">
        <v>49</v>
      </c>
      <c r="B65" s="99"/>
      <c r="C65" s="36"/>
      <c r="D65" s="31" t="s">
        <v>50</v>
      </c>
      <c r="E65" s="31"/>
    </row>
    <row r="66" spans="1:20" s="30" customFormat="1" ht="15.75" x14ac:dyDescent="0.25">
      <c r="A66" s="34" t="s">
        <v>51</v>
      </c>
      <c r="B66" s="99" t="s">
        <v>367</v>
      </c>
      <c r="C66" s="36"/>
      <c r="D66" s="35" t="s">
        <v>52</v>
      </c>
      <c r="E66" s="80" t="str">
        <f>'TOX and EXPO INPUTS'!$D$19</f>
        <v>KEY_Dermal_LOC</v>
      </c>
    </row>
    <row r="67" spans="1:20" s="30" customFormat="1" ht="15.75" x14ac:dyDescent="0.25">
      <c r="A67" s="34" t="s">
        <v>68</v>
      </c>
      <c r="B67" s="99" t="s">
        <v>368</v>
      </c>
      <c r="C67" s="36"/>
      <c r="D67" s="35" t="s">
        <v>54</v>
      </c>
      <c r="E67" s="80" t="str">
        <f>'TOX and EXPO INPUTS'!$D$24</f>
        <v>KEY_Inhalation_LOC</v>
      </c>
    </row>
    <row r="68" spans="1:20" s="30" customFormat="1" ht="15.75" x14ac:dyDescent="0.25">
      <c r="A68" s="34" t="s">
        <v>83</v>
      </c>
      <c r="B68" s="38">
        <v>1</v>
      </c>
      <c r="C68" s="36"/>
    </row>
    <row r="69" spans="1:20" s="30" customFormat="1" ht="15.75" x14ac:dyDescent="0.25">
      <c r="A69" s="34" t="s">
        <v>70</v>
      </c>
      <c r="B69" s="100">
        <v>8.34</v>
      </c>
      <c r="C69" s="36"/>
    </row>
    <row r="70" spans="1:20" s="30" customFormat="1" ht="15.75" x14ac:dyDescent="0.25"/>
    <row r="71" spans="1:20" s="30" customFormat="1" ht="15.75" x14ac:dyDescent="0.25"/>
    <row r="72" spans="1:20" s="30" customFormat="1" ht="47.25" x14ac:dyDescent="0.25">
      <c r="A72" s="30" t="s">
        <v>71</v>
      </c>
      <c r="B72" s="34" t="s">
        <v>72</v>
      </c>
      <c r="C72" s="33" t="s">
        <v>73</v>
      </c>
      <c r="D72" s="34" t="s">
        <v>74</v>
      </c>
      <c r="E72" s="34" t="s">
        <v>64</v>
      </c>
      <c r="F72" s="33" t="s">
        <v>75</v>
      </c>
      <c r="G72" s="33" t="s">
        <v>62</v>
      </c>
      <c r="M72" s="90"/>
    </row>
    <row r="73" spans="1:20" s="30" customFormat="1" ht="15.75" x14ac:dyDescent="0.25">
      <c r="B73" s="100" t="str">
        <f>B67</f>
        <v>KEY_AB_drum_size</v>
      </c>
      <c r="C73" s="37">
        <f>B68</f>
        <v>1</v>
      </c>
      <c r="D73" s="101" t="s">
        <v>369</v>
      </c>
      <c r="E73" s="37" t="e">
        <f>B66/100</f>
        <v>#VALUE!</v>
      </c>
      <c r="F73" s="37">
        <f>B69</f>
        <v>8.34</v>
      </c>
      <c r="G73" s="37" t="e">
        <f>B73*C73*D73*E73*F73</f>
        <v>#VALUE!</v>
      </c>
      <c r="M73" s="90"/>
    </row>
    <row r="74" spans="1:20" s="90" customFormat="1" ht="15.75" x14ac:dyDescent="0.25">
      <c r="B74" s="32"/>
      <c r="C74" s="32"/>
      <c r="D74" s="89"/>
      <c r="E74" s="32"/>
      <c r="F74" s="32"/>
      <c r="G74" s="32"/>
    </row>
    <row r="75" spans="1:20" s="90" customFormat="1" ht="15.75" x14ac:dyDescent="0.25">
      <c r="B75" s="32"/>
      <c r="C75" s="32"/>
      <c r="D75" s="89"/>
      <c r="E75" s="32"/>
      <c r="F75" s="32"/>
      <c r="G75" s="32"/>
      <c r="Q75" s="242" t="b">
        <f>IF('TOX and EXPO INPUTS'!$D$32="No","Not Applicable",IF('TOX and EXPO INPUTS'!$D$32="Combined (same LOCs)","Use This One",IF('TOX and EXPO INPUTS'!$D$32="ARI (different LOCs)","Don’t Use This One")))</f>
        <v>0</v>
      </c>
      <c r="R75" s="242"/>
      <c r="S75" s="242" t="b">
        <f>IF('TOX and EXPO INPUTS'!$D$32="No","Not Applicable",IF('TOX and EXPO INPUTS'!$D$32="Combined (same LOCs)","Don't Use This One",IF('TOX and EXPO INPUTS'!$D$32="ARI (different LOCs)","Use This One")))</f>
        <v>0</v>
      </c>
      <c r="T75" s="242"/>
    </row>
    <row r="76" spans="1:20" s="30" customFormat="1" ht="15.75" x14ac:dyDescent="0.25">
      <c r="B76" s="32"/>
      <c r="C76" s="238"/>
      <c r="D76" s="238"/>
      <c r="E76" s="237" t="s">
        <v>100</v>
      </c>
      <c r="F76" s="237"/>
      <c r="G76" s="237"/>
      <c r="H76" s="237"/>
      <c r="I76" s="237"/>
      <c r="J76" s="237"/>
      <c r="K76" s="237"/>
      <c r="L76" s="237"/>
      <c r="M76" s="237"/>
      <c r="N76" s="237"/>
      <c r="O76" s="237"/>
      <c r="P76" s="237"/>
      <c r="Q76" s="238" t="s">
        <v>100</v>
      </c>
      <c r="R76" s="238"/>
      <c r="S76" s="238"/>
      <c r="T76" s="238"/>
    </row>
    <row r="77" spans="1:20" s="30" customFormat="1" ht="15.75" x14ac:dyDescent="0.25">
      <c r="B77" s="90"/>
      <c r="C77" s="238" t="s">
        <v>129</v>
      </c>
      <c r="D77" s="238"/>
      <c r="E77" s="237" t="s">
        <v>126</v>
      </c>
      <c r="F77" s="237"/>
      <c r="G77" s="237"/>
      <c r="H77" s="237"/>
      <c r="I77" s="237" t="s">
        <v>127</v>
      </c>
      <c r="J77" s="237"/>
      <c r="K77" s="237"/>
      <c r="L77" s="237"/>
      <c r="M77" s="237" t="s">
        <v>128</v>
      </c>
      <c r="N77" s="237"/>
      <c r="O77" s="237"/>
      <c r="P77" s="237"/>
      <c r="Q77" s="239" t="s">
        <v>125</v>
      </c>
      <c r="R77" s="240"/>
      <c r="S77" s="240"/>
      <c r="T77" s="241"/>
    </row>
    <row r="78" spans="1:20" s="30" customFormat="1" ht="78.75" x14ac:dyDescent="0.25">
      <c r="A78" s="102" t="s">
        <v>76</v>
      </c>
      <c r="B78" s="33" t="s">
        <v>151</v>
      </c>
      <c r="C78" s="183" t="s">
        <v>40</v>
      </c>
      <c r="D78" s="28" t="s">
        <v>41</v>
      </c>
      <c r="E78" s="27" t="s">
        <v>44</v>
      </c>
      <c r="F78" s="183" t="s">
        <v>219</v>
      </c>
      <c r="G78" s="27" t="s">
        <v>45</v>
      </c>
      <c r="H78" s="27" t="s">
        <v>220</v>
      </c>
      <c r="I78" s="183" t="s">
        <v>85</v>
      </c>
      <c r="J78" s="183" t="s">
        <v>221</v>
      </c>
      <c r="K78" s="183" t="s">
        <v>86</v>
      </c>
      <c r="L78" s="183" t="s">
        <v>222</v>
      </c>
      <c r="M78" s="29" t="s">
        <v>42</v>
      </c>
      <c r="N78" s="27" t="s">
        <v>223</v>
      </c>
      <c r="O78" s="29" t="s">
        <v>43</v>
      </c>
      <c r="P78" s="183" t="s">
        <v>224</v>
      </c>
      <c r="Q78" s="183" t="s">
        <v>34</v>
      </c>
      <c r="R78" s="183" t="s">
        <v>225</v>
      </c>
      <c r="S78" s="92" t="s">
        <v>35</v>
      </c>
      <c r="T78" s="92" t="s">
        <v>226</v>
      </c>
    </row>
    <row r="79" spans="1:20" s="30" customFormat="1" ht="15.75" x14ac:dyDescent="0.25">
      <c r="B79" s="37" t="e">
        <f>G73</f>
        <v>#VALUE!</v>
      </c>
      <c r="C79" s="37">
        <f>0.232</f>
        <v>0.23200000000000001</v>
      </c>
      <c r="D79" s="37">
        <f>0.000219</f>
        <v>2.1900000000000001E-4</v>
      </c>
      <c r="E79" s="37" t="e">
        <f>C79*B79</f>
        <v>#VALUE!</v>
      </c>
      <c r="F79" s="182" t="e">
        <f>VALUE(TEXT(E79,"0.0E+00"))</f>
        <v>#VALUE!</v>
      </c>
      <c r="G79" s="37" t="e">
        <f>D79*B79</f>
        <v>#VALUE!</v>
      </c>
      <c r="H79" s="182" t="e">
        <f>VALUE(TEXT(G79,"0.0E+00"))</f>
        <v>#VALUE!</v>
      </c>
      <c r="I79" s="37" t="e">
        <f>(E79*'TOX and EXPO INPUTS'!$D$17)/'TOX and EXPO INPUTS'!$D$27</f>
        <v>#VALUE!</v>
      </c>
      <c r="J79" s="182" t="e">
        <f>VALUE(TEXT(I79,"0.0E+00"))</f>
        <v>#VALUE!</v>
      </c>
      <c r="K79" s="37" t="e">
        <f>(G79*'TOX and EXPO INPUTS'!$D$23)/'TOX and EXPO INPUTS'!$D$28</f>
        <v>#VALUE!</v>
      </c>
      <c r="L79" s="182" t="e">
        <f>VALUE(TEXT(K79,"0.0E+00"))</f>
        <v>#VALUE!</v>
      </c>
      <c r="M79" s="104" t="e">
        <f>'TOX and EXPO INPUTS'!$D$15/I79</f>
        <v>#VALUE!</v>
      </c>
      <c r="N79" s="39" t="e">
        <f>VALUE(TEXT(M79,"0.0E+00"))</f>
        <v>#VALUE!</v>
      </c>
      <c r="O79" s="104" t="e">
        <f>'TOX and EXPO INPUTS'!$D$21/K79</f>
        <v>#VALUE!</v>
      </c>
      <c r="P79" s="39" t="e">
        <f>VALUE(TEXT(O79,"0.0E+00"))</f>
        <v>#VALUE!</v>
      </c>
      <c r="Q79" s="105" t="e">
        <f>(1/((1/M79)+(1/O79)))</f>
        <v>#VALUE!</v>
      </c>
      <c r="R79" s="39" t="e">
        <f>VALUE(TEXT(Q79,"0.0E+00"))</f>
        <v>#VALUE!</v>
      </c>
      <c r="S79" s="115" t="e">
        <f>1/(($E$66/M79)+($E$67/O79))</f>
        <v>#VALUE!</v>
      </c>
      <c r="T79" s="39" t="e">
        <f>VALUE(TEXT(S79,"0.0E+00"))</f>
        <v>#VALUE!</v>
      </c>
    </row>
    <row r="80" spans="1:20" s="30" customFormat="1" ht="15.75" x14ac:dyDescent="0.25">
      <c r="B80" s="106"/>
      <c r="C80" s="42"/>
      <c r="D80" s="42"/>
      <c r="E80" s="42"/>
      <c r="F80" s="42"/>
      <c r="G80" s="42"/>
      <c r="H80" s="42"/>
    </row>
    <row r="81" spans="2:10" s="30" customFormat="1" ht="15.75" x14ac:dyDescent="0.25"/>
    <row r="82" spans="2:10" s="30" customFormat="1" ht="15.75" x14ac:dyDescent="0.25">
      <c r="B82" s="243" t="s">
        <v>77</v>
      </c>
      <c r="C82" s="244"/>
      <c r="D82" s="244"/>
      <c r="E82" s="244"/>
      <c r="F82" s="244"/>
      <c r="G82" s="244"/>
      <c r="H82" s="244"/>
      <c r="I82" s="244"/>
      <c r="J82" s="245"/>
    </row>
    <row r="83" spans="2:10" s="30" customFormat="1" ht="15.75" x14ac:dyDescent="0.25">
      <c r="B83" s="190" t="s">
        <v>78</v>
      </c>
      <c r="C83" s="72"/>
      <c r="D83" s="116"/>
      <c r="E83" s="190" t="s">
        <v>79</v>
      </c>
      <c r="F83" s="72"/>
      <c r="G83" s="116"/>
      <c r="H83" s="190" t="s">
        <v>84</v>
      </c>
      <c r="I83" s="72"/>
      <c r="J83" s="116"/>
    </row>
    <row r="84" spans="2:10" s="30" customFormat="1" ht="15.75" x14ac:dyDescent="0.25">
      <c r="B84" s="108"/>
      <c r="C84" s="36" t="s">
        <v>80</v>
      </c>
      <c r="D84" s="107"/>
      <c r="E84" s="108"/>
      <c r="F84" s="36" t="s">
        <v>80</v>
      </c>
      <c r="G84" s="107"/>
      <c r="H84" s="108"/>
      <c r="I84" s="36" t="s">
        <v>80</v>
      </c>
      <c r="J84" s="107"/>
    </row>
    <row r="85" spans="2:10" s="30" customFormat="1" ht="15.75" x14ac:dyDescent="0.25">
      <c r="B85" s="108"/>
      <c r="C85" s="36" t="s">
        <v>81</v>
      </c>
      <c r="D85" s="107"/>
      <c r="E85" s="108"/>
      <c r="F85" s="36" t="s">
        <v>81</v>
      </c>
      <c r="G85" s="107"/>
      <c r="H85" s="108"/>
      <c r="I85" s="36" t="s">
        <v>81</v>
      </c>
      <c r="J85" s="107"/>
    </row>
    <row r="86" spans="2:10" s="30" customFormat="1" ht="15.75" x14ac:dyDescent="0.25">
      <c r="B86" s="110"/>
      <c r="C86" s="36"/>
      <c r="D86" s="107"/>
      <c r="E86" s="110"/>
      <c r="F86" s="36"/>
      <c r="G86" s="107"/>
      <c r="H86" s="110"/>
      <c r="I86" s="36"/>
      <c r="J86" s="107"/>
    </row>
    <row r="87" spans="2:10" s="30" customFormat="1" ht="15.75" x14ac:dyDescent="0.25">
      <c r="B87" s="117" t="e">
        <f>B84/(B84+B85)</f>
        <v>#DIV/0!</v>
      </c>
      <c r="C87" s="112"/>
      <c r="D87" s="113"/>
      <c r="E87" s="117" t="e">
        <f>E84/(E84+E85)</f>
        <v>#DIV/0!</v>
      </c>
      <c r="F87" s="73"/>
      <c r="G87" s="114"/>
      <c r="H87" s="117" t="e">
        <f>H84/(H84+H85)</f>
        <v>#DIV/0!</v>
      </c>
      <c r="I87" s="73"/>
      <c r="J87" s="114"/>
    </row>
    <row r="88" spans="2:10" s="30" customFormat="1" ht="15.75" x14ac:dyDescent="0.25"/>
  </sheetData>
  <mergeCells count="32">
    <mergeCell ref="B82:J82"/>
    <mergeCell ref="B55:G55"/>
    <mergeCell ref="Q47:R47"/>
    <mergeCell ref="Q75:R75"/>
    <mergeCell ref="C48:D48"/>
    <mergeCell ref="E48:P48"/>
    <mergeCell ref="C49:D49"/>
    <mergeCell ref="E49:H49"/>
    <mergeCell ref="I49:L49"/>
    <mergeCell ref="M49:P49"/>
    <mergeCell ref="S47:T47"/>
    <mergeCell ref="Q48:T48"/>
    <mergeCell ref="Q49:T49"/>
    <mergeCell ref="Q28:R28"/>
    <mergeCell ref="S28:T28"/>
    <mergeCell ref="C29:D29"/>
    <mergeCell ref="E29:P29"/>
    <mergeCell ref="Q29:T29"/>
    <mergeCell ref="C30:D30"/>
    <mergeCell ref="E30:H30"/>
    <mergeCell ref="I30:L30"/>
    <mergeCell ref="M30:P30"/>
    <mergeCell ref="Q30:T30"/>
    <mergeCell ref="S75:T75"/>
    <mergeCell ref="C76:D76"/>
    <mergeCell ref="E76:P76"/>
    <mergeCell ref="Q76:T76"/>
    <mergeCell ref="C77:D77"/>
    <mergeCell ref="E77:H77"/>
    <mergeCell ref="I77:L77"/>
    <mergeCell ref="M77:P77"/>
    <mergeCell ref="Q77:T77"/>
  </mergeCells>
  <conditionalFormatting sqref="B15">
    <cfRule type="cellIs" dxfId="11" priority="26" operator="equal">
      <formula>1</formula>
    </cfRule>
    <cfRule type="iconSet" priority="27">
      <iconSet iconSet="3Arrows">
        <cfvo type="percent" val="0"/>
        <cfvo type="percent" val="33"/>
        <cfvo type="percent" val="67"/>
      </iconSet>
    </cfRule>
  </conditionalFormatting>
  <conditionalFormatting sqref="R32">
    <cfRule type="cellIs" dxfId="10" priority="23" operator="lessThan">
      <formula>$E$8+$E$39</formula>
    </cfRule>
  </conditionalFormatting>
  <conditionalFormatting sqref="Q79 Q32 Q51">
    <cfRule type="cellIs" dxfId="9" priority="22" stopIfTrue="1" operator="lessThan">
      <formula>$G$4</formula>
    </cfRule>
  </conditionalFormatting>
  <conditionalFormatting sqref="T32">
    <cfRule type="cellIs" dxfId="8" priority="21" operator="lessThan">
      <formula>1</formula>
    </cfRule>
  </conditionalFormatting>
  <conditionalFormatting sqref="N79 N32">
    <cfRule type="cellIs" dxfId="7" priority="14" operator="lessThan">
      <formula>$E$66</formula>
    </cfRule>
  </conditionalFormatting>
  <conditionalFormatting sqref="P79 P32">
    <cfRule type="cellIs" dxfId="6" priority="13" operator="lessThan">
      <formula>$E$67</formula>
    </cfRule>
  </conditionalFormatting>
  <conditionalFormatting sqref="N51">
    <cfRule type="cellIs" dxfId="5" priority="7" operator="lessThan">
      <formula>$E$39</formula>
    </cfRule>
  </conditionalFormatting>
  <conditionalFormatting sqref="P51">
    <cfRule type="cellIs" dxfId="4" priority="6" operator="lessThan">
      <formula>$E$40</formula>
    </cfRule>
  </conditionalFormatting>
  <conditionalFormatting sqref="R51">
    <cfRule type="cellIs" dxfId="3" priority="5" operator="lessThan">
      <formula>$E$39</formula>
    </cfRule>
  </conditionalFormatting>
  <conditionalFormatting sqref="T51">
    <cfRule type="cellIs" dxfId="2" priority="3" operator="lessThan">
      <formula>1</formula>
    </cfRule>
  </conditionalFormatting>
  <conditionalFormatting sqref="R79">
    <cfRule type="cellIs" dxfId="1" priority="2" operator="lessThan">
      <formula>$E$66</formula>
    </cfRule>
  </conditionalFormatting>
  <conditionalFormatting sqref="T79">
    <cfRule type="cellIs" dxfId="0" priority="1" operator="lessThan">
      <formula>1</formula>
    </cfRule>
  </conditionalFormatting>
  <dataValidations count="2">
    <dataValidation allowBlank="1" showInputMessage="1" showErrorMessage="1" errorTitle="Error" error="Enter a whole number to represent the % ai in the product formulation - between 0 and 100." sqref="B7"/>
    <dataValidation type="list" allowBlank="1" showInputMessage="1" showErrorMessage="1" sqref="B12">
      <formula1>$Q$5:$Q$7</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TOX and EXPO INPUTS</vt:lpstr>
      <vt:lpstr>AR calcs_pets and paints</vt:lpstr>
      <vt:lpstr>General Handler</vt:lpstr>
      <vt:lpstr>Outdoor Fog_Mist Handler</vt:lpstr>
    </vt:vector>
  </TitlesOfParts>
  <Company>EPA OPP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 Lowe</dc:creator>
  <cp:lastModifiedBy>Dev</cp:lastModifiedBy>
  <cp:lastPrinted>2012-02-21T16:17:37Z</cp:lastPrinted>
  <dcterms:created xsi:type="dcterms:W3CDTF">2009-03-03T19:45:35Z</dcterms:created>
  <dcterms:modified xsi:type="dcterms:W3CDTF">2013-07-23T10:57:18Z</dcterms:modified>
</cp:coreProperties>
</file>