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ARES\2012 SOP\Completed\"/>
    </mc:Choice>
  </mc:AlternateContent>
  <bookViews>
    <workbookView xWindow="240" yWindow="-225" windowWidth="11325" windowHeight="6375" tabRatio="966" activeTab="7"/>
  </bookViews>
  <sheets>
    <sheet name="TOX and EXPO INPUTS" sheetId="33" r:id="rId1"/>
    <sheet name="Postapp Dermal_without TTR" sheetId="32" r:id="rId2"/>
    <sheet name="Postapp Dermal_with TTR" sheetId="37" r:id="rId3"/>
    <sheet name="Postapp HtM_without TTR" sheetId="31" r:id="rId4"/>
    <sheet name="Postapp HtM_with TTR" sheetId="38" r:id="rId5"/>
    <sheet name="Postapp OtM_without TTR" sheetId="34" r:id="rId6"/>
    <sheet name="Postapp OtM_with TTR" sheetId="39" r:id="rId7"/>
    <sheet name="Postapp Soil Ingestion" sheetId="15" r:id="rId8"/>
    <sheet name="Postapp Granule Ingestion" sheetId="29" r:id="rId9"/>
  </sheets>
  <definedNames>
    <definedName name="_xlnm.Print_Area" localSheetId="2">'Postapp Dermal_with TTR'!$A$1:$J$35</definedName>
    <definedName name="_xlnm.Print_Area" localSheetId="1">'Postapp Dermal_without TTR'!$A$1:$J$35</definedName>
    <definedName name="_xlnm.Print_Area" localSheetId="8">'Postapp Granule Ingestion'!$A$1:$I$9</definedName>
    <definedName name="_xlnm.Print_Area" localSheetId="4">'Postapp HtM_with TTR'!$A$1:$M$15</definedName>
    <definedName name="_xlnm.Print_Area" localSheetId="3">'Postapp HtM_without TTR'!$A$1:$M$15</definedName>
    <definedName name="_xlnm.Print_Area" localSheetId="6">'Postapp OtM_with TTR'!$A$1:$M$15</definedName>
    <definedName name="_xlnm.Print_Area" localSheetId="5">'Postapp OtM_without TTR'!$A$1:$M$15</definedName>
    <definedName name="_xlnm.Print_Area" localSheetId="7">'Postapp Soil Ingestion'!$A$1:$I$14</definedName>
  </definedNames>
  <calcPr calcId="152511" iterateDelta="1E-4"/>
</workbook>
</file>

<file path=xl/calcChain.xml><?xml version="1.0" encoding="utf-8"?>
<calcChain xmlns="http://schemas.openxmlformats.org/spreadsheetml/2006/main">
  <c r="B4" i="32" l="1"/>
  <c r="B8" i="39"/>
  <c r="C14" i="39" s="1"/>
  <c r="J14" i="39" s="1"/>
  <c r="K14" i="39" s="1"/>
  <c r="L14" i="39" s="1"/>
  <c r="M14" i="39" s="1"/>
  <c r="B9" i="39"/>
  <c r="C15" i="39" s="1"/>
  <c r="J15" i="39" s="1"/>
  <c r="K15" i="39" s="1"/>
  <c r="L15" i="39" s="1"/>
  <c r="M15" i="39" s="1"/>
  <c r="B4" i="29"/>
  <c r="B4" i="15"/>
  <c r="B4" i="39"/>
  <c r="B4" i="34"/>
  <c r="B4" i="38"/>
  <c r="B4" i="31"/>
  <c r="B4" i="37"/>
  <c r="C35" i="37"/>
  <c r="C34" i="37"/>
  <c r="G34" i="37" s="1"/>
  <c r="H34" i="37" s="1"/>
  <c r="I34" i="37" s="1"/>
  <c r="J34" i="37" s="1"/>
  <c r="C33" i="37"/>
  <c r="G33" i="37" s="1"/>
  <c r="H33" i="37" s="1"/>
  <c r="I33" i="37" s="1"/>
  <c r="J33" i="37" s="1"/>
  <c r="C25" i="37"/>
  <c r="C24" i="37"/>
  <c r="C17" i="37"/>
  <c r="C16" i="37"/>
  <c r="C14" i="37"/>
  <c r="G14" i="37" s="1"/>
  <c r="C31" i="37"/>
  <c r="C30" i="37"/>
  <c r="G30" i="37" s="1"/>
  <c r="H30" i="37" s="1"/>
  <c r="I30" i="37" s="1"/>
  <c r="J30" i="37" s="1"/>
  <c r="C29" i="37"/>
  <c r="C22" i="37"/>
  <c r="G22" i="37" s="1"/>
  <c r="H22" i="37" s="1"/>
  <c r="I22" i="37" s="1"/>
  <c r="J22" i="37" s="1"/>
  <c r="C21" i="37"/>
  <c r="C13" i="37"/>
  <c r="G13" i="37" s="1"/>
  <c r="H13" i="37" s="1"/>
  <c r="I13" i="37" s="1"/>
  <c r="J13" i="37" s="1"/>
  <c r="G35" i="37"/>
  <c r="H35" i="37" s="1"/>
  <c r="I35" i="37" s="1"/>
  <c r="J35" i="37" s="1"/>
  <c r="G24" i="37"/>
  <c r="H24" i="37" s="1"/>
  <c r="I24" i="37" s="1"/>
  <c r="J24" i="37" s="1"/>
  <c r="G21" i="37"/>
  <c r="H21" i="37" s="1"/>
  <c r="I21" i="37" s="1"/>
  <c r="J21" i="37" s="1"/>
  <c r="G25" i="37"/>
  <c r="H25" i="37" s="1"/>
  <c r="I25" i="37" s="1"/>
  <c r="J25" i="37" s="1"/>
  <c r="F9" i="29"/>
  <c r="G9" i="29" s="1"/>
  <c r="H9" i="29" s="1"/>
  <c r="I9" i="29" s="1"/>
  <c r="I8" i="15"/>
  <c r="C13" i="15" s="1"/>
  <c r="F13" i="15" s="1"/>
  <c r="G13" i="15" s="1"/>
  <c r="H13" i="15" s="1"/>
  <c r="I13" i="15" s="1"/>
  <c r="I9" i="15"/>
  <c r="C14" i="15" s="1"/>
  <c r="F14" i="15" s="1"/>
  <c r="G14" i="15" s="1"/>
  <c r="H14" i="15" s="1"/>
  <c r="I14" i="15" s="1"/>
  <c r="F8" i="34"/>
  <c r="C14" i="34" s="1"/>
  <c r="J14" i="34" s="1"/>
  <c r="K14" i="34" s="1"/>
  <c r="L14" i="34" s="1"/>
  <c r="M14" i="34" s="1"/>
  <c r="F9" i="34"/>
  <c r="C15" i="34" s="1"/>
  <c r="J15" i="34" s="1"/>
  <c r="K15" i="34" s="1"/>
  <c r="L15" i="34" s="1"/>
  <c r="M15" i="34" s="1"/>
  <c r="H8" i="32"/>
  <c r="C30" i="32" s="1"/>
  <c r="G30" i="32" s="1"/>
  <c r="H30" i="32" s="1"/>
  <c r="I30" i="32" s="1"/>
  <c r="J30" i="32" s="1"/>
  <c r="H9" i="32"/>
  <c r="C34" i="32" s="1"/>
  <c r="G34" i="32" s="1"/>
  <c r="H34" i="32" s="1"/>
  <c r="I34" i="32" s="1"/>
  <c r="J34" i="32" s="1"/>
  <c r="G17" i="37"/>
  <c r="D9" i="38" s="1"/>
  <c r="F9" i="38" s="1"/>
  <c r="C15" i="38" s="1"/>
  <c r="J15" i="38" s="1"/>
  <c r="K15" i="38" s="1"/>
  <c r="L15" i="38" s="1"/>
  <c r="M15" i="38" s="1"/>
  <c r="G29" i="37"/>
  <c r="H29" i="37" s="1"/>
  <c r="I29" i="37" s="1"/>
  <c r="J29" i="37" s="1"/>
  <c r="G31" i="37"/>
  <c r="H31" i="37" s="1"/>
  <c r="I31" i="37" s="1"/>
  <c r="J31" i="37" s="1"/>
  <c r="G16" i="37"/>
  <c r="H16" i="37" s="1"/>
  <c r="I16" i="37" s="1"/>
  <c r="J16" i="37" s="1"/>
  <c r="D8" i="38" l="1"/>
  <c r="F8" i="38" s="1"/>
  <c r="C14" i="38" s="1"/>
  <c r="J14" i="38" s="1"/>
  <c r="K14" i="38" s="1"/>
  <c r="L14" i="38" s="1"/>
  <c r="M14" i="38" s="1"/>
  <c r="H14" i="37"/>
  <c r="I14" i="37" s="1"/>
  <c r="J14" i="37" s="1"/>
  <c r="C35" i="32"/>
  <c r="G35" i="32" s="1"/>
  <c r="H35" i="32" s="1"/>
  <c r="I35" i="32" s="1"/>
  <c r="J35" i="32" s="1"/>
  <c r="C17" i="32"/>
  <c r="G17" i="32" s="1"/>
  <c r="H17" i="32" s="1"/>
  <c r="I17" i="32" s="1"/>
  <c r="J17" i="32" s="1"/>
  <c r="C25" i="32"/>
  <c r="G25" i="32" s="1"/>
  <c r="H25" i="32" s="1"/>
  <c r="I25" i="32" s="1"/>
  <c r="J25" i="32" s="1"/>
  <c r="C24" i="32"/>
  <c r="G24" i="32" s="1"/>
  <c r="H24" i="32" s="1"/>
  <c r="I24" i="32" s="1"/>
  <c r="J24" i="32" s="1"/>
  <c r="C16" i="32"/>
  <c r="G16" i="32" s="1"/>
  <c r="H16" i="32" s="1"/>
  <c r="I16" i="32" s="1"/>
  <c r="J16" i="32" s="1"/>
  <c r="H17" i="37"/>
  <c r="I17" i="37" s="1"/>
  <c r="J17" i="37" s="1"/>
  <c r="C22" i="32"/>
  <c r="G22" i="32" s="1"/>
  <c r="H22" i="32" s="1"/>
  <c r="I22" i="32" s="1"/>
  <c r="J22" i="32" s="1"/>
  <c r="C31" i="32"/>
  <c r="G31" i="32" s="1"/>
  <c r="H31" i="32" s="1"/>
  <c r="I31" i="32" s="1"/>
  <c r="J31" i="32" s="1"/>
  <c r="C13" i="32"/>
  <c r="G13" i="32" s="1"/>
  <c r="H13" i="32" s="1"/>
  <c r="D9" i="31"/>
  <c r="F9" i="31" s="1"/>
  <c r="C15" i="31" s="1"/>
  <c r="J15" i="31" s="1"/>
  <c r="K15" i="31" s="1"/>
  <c r="L15" i="31" s="1"/>
  <c r="M15" i="31" s="1"/>
  <c r="C33" i="32"/>
  <c r="G33" i="32" s="1"/>
  <c r="H33" i="32" s="1"/>
  <c r="I33" i="32" s="1"/>
  <c r="J33" i="32" s="1"/>
  <c r="C21" i="32"/>
  <c r="G21" i="32" s="1"/>
  <c r="H21" i="32" s="1"/>
  <c r="I21" i="32" s="1"/>
  <c r="J21" i="32" s="1"/>
  <c r="C14" i="32"/>
  <c r="G14" i="32" s="1"/>
  <c r="D8" i="31" s="1"/>
  <c r="F8" i="31" s="1"/>
  <c r="C14" i="31" s="1"/>
  <c r="C29" i="32"/>
  <c r="G29" i="32" s="1"/>
  <c r="H29" i="32" s="1"/>
  <c r="I29" i="32" s="1"/>
  <c r="J29" i="32" s="1"/>
  <c r="I13" i="32" l="1"/>
  <c r="J13" i="32" s="1"/>
  <c r="H14" i="32"/>
  <c r="I14" i="32" s="1"/>
  <c r="J14" i="32" s="1"/>
  <c r="J14" i="31"/>
  <c r="K14" i="31" s="1"/>
  <c r="L14" i="31" l="1"/>
  <c r="M14" i="31" s="1"/>
</calcChain>
</file>

<file path=xl/comments1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2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3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4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5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6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7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comments8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</commentList>
</comments>
</file>

<file path=xl/sharedStrings.xml><?xml version="1.0" encoding="utf-8"?>
<sst xmlns="http://schemas.openxmlformats.org/spreadsheetml/2006/main" count="391" uniqueCount="142">
  <si>
    <t>Extraction by Saliva</t>
  </si>
  <si>
    <t>MOE</t>
  </si>
  <si>
    <t xml:space="preserve">MOE (rounded) 
</t>
  </si>
  <si>
    <t>Ingestion Rate (IgR) mg/day</t>
  </si>
  <si>
    <t>Application Rate (lb ai/acre)</t>
  </si>
  <si>
    <t xml:space="preserve">Dermal MOE </t>
  </si>
  <si>
    <t>Dermal MOE (rounded)</t>
  </si>
  <si>
    <t>High Contact Lawn Activities</t>
  </si>
  <si>
    <t>Adult</t>
  </si>
  <si>
    <t>Mowing Turf</t>
  </si>
  <si>
    <t>Golfing</t>
  </si>
  <si>
    <t>N_Replen</t>
  </si>
  <si>
    <t>SE</t>
  </si>
  <si>
    <t>Number of replenishment intervals per hr (intervals/hr)</t>
  </si>
  <si>
    <t>TTR Calculations when Chemical Specific TTR Data are Not Available</t>
  </si>
  <si>
    <t>t</t>
  </si>
  <si>
    <t>Freq_HtM</t>
  </si>
  <si>
    <t>Hours of Exposure (hr)</t>
  </si>
  <si>
    <t>Exposure (mg/day)</t>
  </si>
  <si>
    <t>Hand Residue Calculations</t>
  </si>
  <si>
    <t>Fraction of Hand Surface Area Mouthed / Event</t>
  </si>
  <si>
    <t>Exposure Time (hours/day)</t>
  </si>
  <si>
    <t>Object Residue Calculations</t>
  </si>
  <si>
    <t>Freq_OtM</t>
  </si>
  <si>
    <t>Soil Residue Calculations</t>
  </si>
  <si>
    <t>FS</t>
  </si>
  <si>
    <t xml:space="preserve">HtM Exposure </t>
  </si>
  <si>
    <t xml:space="preserve">OtM Exposure </t>
  </si>
  <si>
    <t>Incidental Soil Ingestion</t>
  </si>
  <si>
    <t>FD</t>
  </si>
  <si>
    <t>% active ingredient in product</t>
  </si>
  <si>
    <t>Weight unit conversion factor (mg/g)</t>
  </si>
  <si>
    <t>Ingestion Rate (IgR) g/day</t>
  </si>
  <si>
    <t>11 to &lt;16 years</t>
  </si>
  <si>
    <t>6 to &lt;11 years</t>
  </si>
  <si>
    <t>1 to &lt;2 years</t>
  </si>
  <si>
    <t>Body Weight Pick List Reference (DO NOT DELETE)</t>
  </si>
  <si>
    <t>Lifestage</t>
  </si>
  <si>
    <t>Mean Body Weight (kg)</t>
  </si>
  <si>
    <t>General</t>
  </si>
  <si>
    <t>Combined Adults (16 &lt; 80 years old)</t>
  </si>
  <si>
    <t>Female-specific</t>
  </si>
  <si>
    <t>Female Adults (13 &lt; 49 years old)</t>
  </si>
  <si>
    <t>Male-specific</t>
  </si>
  <si>
    <t>Male Adults (16 &lt; 80 years old)</t>
  </si>
  <si>
    <t>Levels of Concern</t>
  </si>
  <si>
    <t>Dermal</t>
  </si>
  <si>
    <t>MOE (rounded)</t>
  </si>
  <si>
    <t>POD source/study</t>
  </si>
  <si>
    <t>[Contains worksheets for when TTR data is available ("with TTR") and when it is unavailable ("without TTR")</t>
  </si>
  <si>
    <t>POD Type</t>
  </si>
  <si>
    <t>Toxicity Source/Study Pick List (DO NOT DELETE)</t>
  </si>
  <si>
    <t>POD</t>
  </si>
  <si>
    <t>Absorption</t>
  </si>
  <si>
    <t>Exposure Duration Pick List (Do Not Delete)</t>
  </si>
  <si>
    <t>Incidental Oral</t>
  </si>
  <si>
    <t>Dietary</t>
  </si>
  <si>
    <t>Adults</t>
  </si>
  <si>
    <t>Children</t>
  </si>
  <si>
    <t>EXPOSURE AND TOXICITY FACTORS</t>
  </si>
  <si>
    <t>Green cells = input required by assessor</t>
  </si>
  <si>
    <t>Active ingredient:</t>
  </si>
  <si>
    <t>Exposure Duration:
(for multiple exposure durations, create new files)</t>
  </si>
  <si>
    <t>Toxicity</t>
  </si>
  <si>
    <t>POD (mg/kg/day)</t>
  </si>
  <si>
    <t>LOC</t>
  </si>
  <si>
    <t>Acute POD (mg/kg/day)</t>
  </si>
  <si>
    <t>Absorption (0-1)</t>
  </si>
  <si>
    <t>Absorption source/study</t>
  </si>
  <si>
    <t>1 &lt;2 years</t>
  </si>
  <si>
    <t>Body weights (kg)</t>
  </si>
  <si>
    <t>Lawns/Turf SOP</t>
  </si>
  <si>
    <t>Lawns/Turf SOP Postapplication Spreadsheet - Dermal without TTR</t>
  </si>
  <si>
    <t>t
(day after application)</t>
  </si>
  <si>
    <r>
      <t>F</t>
    </r>
    <r>
      <rPr>
        <vertAlign val="subscript"/>
        <sz val="10"/>
        <rFont val="Times New Roman"/>
        <family val="1"/>
      </rPr>
      <t>AR</t>
    </r>
    <r>
      <rPr>
        <sz val="10"/>
        <rFont val="Times New Roman"/>
        <family val="1"/>
      </rPr>
      <t xml:space="preserve">
(fraction of transferable ai)</t>
    </r>
  </si>
  <si>
    <r>
      <t>F</t>
    </r>
    <r>
      <rPr>
        <vertAlign val="subscript"/>
        <sz val="10"/>
        <rFont val="Times New Roman"/>
        <family val="1"/>
      </rPr>
      <t xml:space="preserve">D
</t>
    </r>
    <r>
      <rPr>
        <sz val="10"/>
        <rFont val="Times New Roman"/>
        <family val="1"/>
      </rPr>
      <t>(fraction of residue that dissipates per day)</t>
    </r>
  </si>
  <si>
    <t>Weight unit conversion factor (ug/lb)</t>
  </si>
  <si>
    <r>
      <t>Area unit conversion factor (acre/cm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</si>
  <si>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TTR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(ug/cm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</si>
  <si>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Formulation</t>
  </si>
  <si>
    <t>Liquid</t>
  </si>
  <si>
    <t>Solid</t>
  </si>
  <si>
    <t>Liquids</t>
  </si>
  <si>
    <t>Solids</t>
  </si>
  <si>
    <t xml:space="preserve">Absorbed Dose (mg/kg/day) </t>
  </si>
  <si>
    <r>
      <t>Transfer Coefficient (cm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/hr) </t>
    </r>
  </si>
  <si>
    <t>Weight unit conversion factor (mg/ug)</t>
  </si>
  <si>
    <t>Lawns/Turf SOP Postapplication Spreadsheet - Dermal with TTR</t>
  </si>
  <si>
    <t>Calculations when Chemical Specific TTR is available</t>
  </si>
  <si>
    <r>
      <t>TTR</t>
    </r>
    <r>
      <rPr>
        <vertAlign val="subscript"/>
        <sz val="11"/>
        <rFont val="Times New Roman"/>
        <family val="1"/>
      </rPr>
      <t>t</t>
    </r>
    <r>
      <rPr>
        <sz val="11"/>
        <rFont val="Times New Roman"/>
        <family val="1"/>
      </rPr>
      <t xml:space="preserve"> (ug/cm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 from TTR study</t>
    </r>
  </si>
  <si>
    <t>Lawns/Turf SOP Postapplication Spreadsheet - HtM without TTR</t>
  </si>
  <si>
    <r>
      <t>Fai</t>
    </r>
    <r>
      <rPr>
        <vertAlign val="subscript"/>
        <sz val="10"/>
        <rFont val="Times New Roman"/>
        <family val="1"/>
      </rPr>
      <t>hands</t>
    </r>
  </si>
  <si>
    <r>
      <t>SA</t>
    </r>
    <r>
      <rPr>
        <vertAlign val="subscript"/>
        <sz val="10"/>
        <rFont val="Times New Roman"/>
        <family val="1"/>
      </rPr>
      <t>H</t>
    </r>
    <r>
      <rPr>
        <sz val="10"/>
        <rFont val="Times New Roman"/>
        <family val="1"/>
      </rPr>
      <t xml:space="preserve"> (cm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</si>
  <si>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HR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(mg/cm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</si>
  <si>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Lifestage-specific Dermal Exposure</t>
  </si>
  <si>
    <t>HtM events per hour</t>
  </si>
  <si>
    <r>
      <t>HR</t>
    </r>
    <r>
      <rPr>
        <vertAlign val="subscript"/>
        <sz val="10"/>
        <rFont val="Times New Roman"/>
        <family val="1"/>
      </rPr>
      <t>t</t>
    </r>
  </si>
  <si>
    <r>
      <t>F</t>
    </r>
    <r>
      <rPr>
        <vertAlign val="subscript"/>
        <sz val="10"/>
        <rFont val="Times New Roman"/>
        <family val="1"/>
      </rPr>
      <t>M</t>
    </r>
  </si>
  <si>
    <r>
      <t>Hand Residue (mg/cm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</si>
  <si>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Absorbed Dose
(mg/kg/day)</t>
  </si>
  <si>
    <t>Lawns/Turf SOP Postapplication Spreadsheet - HtM with TTR</t>
  </si>
  <si>
    <t>Lawns/Turf SOP Postapplication Spreadsheet - OtM without TTR</t>
  </si>
  <si>
    <r>
      <t>Area unit conversion factor (acre/cm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</si>
  <si>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F</t>
    </r>
    <r>
      <rPr>
        <vertAlign val="subscript"/>
        <sz val="10"/>
        <rFont val="Times New Roman"/>
        <family val="1"/>
      </rPr>
      <t xml:space="preserve">O
</t>
    </r>
    <r>
      <rPr>
        <sz val="10"/>
        <rFont val="Times New Roman"/>
        <family val="1"/>
      </rPr>
      <t>(fraction of transferable ai)</t>
    </r>
  </si>
  <si>
    <r>
      <t>OR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(ug/cm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</si>
  <si>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SAM</t>
    </r>
    <r>
      <rPr>
        <vertAlign val="subscript"/>
        <sz val="10"/>
        <rFont val="Times New Roman"/>
        <family val="1"/>
      </rPr>
      <t>O</t>
    </r>
  </si>
  <si>
    <r>
      <t>Object Residue (ug/cm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</si>
  <si>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Object Surface Area Mouthed / Event (cm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/event)</t>
    </r>
  </si>
  <si>
    <t>OtM events per hour</t>
  </si>
  <si>
    <t>Lawns/Turf SOP Postapplication Spreadsheet - OtM with TTR</t>
  </si>
  <si>
    <r>
      <t>Object Residue Calculations
(OR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 TTR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, when TTR is available)</t>
    </r>
  </si>
  <si>
    <r>
      <t>OR</t>
    </r>
    <r>
      <rPr>
        <vertAlign val="subscript"/>
        <sz val="10"/>
        <rFont val="Times New Roman"/>
        <family val="1"/>
      </rPr>
      <t>t</t>
    </r>
  </si>
  <si>
    <t>Lawns/Turf SOP Postapplication Spreadsheet - Soil Ingestion</t>
  </si>
  <si>
    <r>
      <t>F</t>
    </r>
    <r>
      <rPr>
        <vertAlign val="subscript"/>
        <sz val="10"/>
        <rFont val="Times New Roman"/>
        <family val="1"/>
      </rPr>
      <t>D</t>
    </r>
  </si>
  <si>
    <r>
      <t>SR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(ug/g)</t>
    </r>
  </si>
  <si>
    <r>
      <t>Soil Volume to weight conversion factor (cm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 g soil)</t>
    </r>
  </si>
  <si>
    <t>Lawns/Turf SOP Postapplication Spreadsheet - Granule Ingestion</t>
  </si>
  <si>
    <t>Acute Dietary</t>
  </si>
  <si>
    <t>Incidental Ingestion of Granules/Pellets</t>
  </si>
  <si>
    <t>Granules/Pellets</t>
  </si>
  <si>
    <t xml:space="preserve">Weight unit conversion factor (g/ug) </t>
  </si>
  <si>
    <t>KEY_Duration</t>
  </si>
  <si>
    <t>KEY_Oral_POD_Source</t>
  </si>
  <si>
    <t>KEY_Dermal_POD_Source</t>
  </si>
  <si>
    <t>KEY_Dermal_Absorption_Source</t>
  </si>
  <si>
    <t>KEY_Adult_bw</t>
  </si>
  <si>
    <t>KEY_Dermal_POD</t>
  </si>
  <si>
    <t>KEY_Dermal_Absorption</t>
  </si>
  <si>
    <t>KEY_Dermal_LOC</t>
  </si>
  <si>
    <t>KEY_Dietary_POD</t>
  </si>
  <si>
    <t>KEY_Dietary_LOC</t>
  </si>
  <si>
    <t>KEY_Oral_POD</t>
  </si>
  <si>
    <t>KEY_Oral_LOC</t>
  </si>
  <si>
    <t>KEY_Active_ingredient</t>
  </si>
  <si>
    <t>KEY_liquid_application_rate</t>
  </si>
  <si>
    <t>KEY_liquid_ttr</t>
  </si>
  <si>
    <t>KEY_solid_ttr</t>
  </si>
  <si>
    <t>KEY_fraction_ai</t>
  </si>
  <si>
    <t>KEY_solid_application_rate</t>
  </si>
  <si>
    <t>KEY_Child_11_16_bw</t>
  </si>
  <si>
    <t>KEY_Child_6_11_bw</t>
  </si>
  <si>
    <t>KEY_Child_1_2_bw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</si>
</sst>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0"/>
    <numFmt numFmtId="166" formatCode="0.0"/>
    <numFmt numFmtId="167" formatCode="0.00000"/>
    <numFmt numFmtId="168" formatCode="0.0000"/>
    <numFmt numFmtId="169" formatCode="0.0000000000"/>
    <numFmt numFmtId="170" formatCode="0.0E+00"/>
    <numFmt numFmtId="171" formatCode="0.0%"/>
    <numFmt numFmtId="172" formatCode="#,##0.0"/>
    <numFmt numFmtId="173" formatCode="#,##0.000"/>
    <numFmt numFmtId="174" formatCode="#,##0.0000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6"/>
      <color theme="3" tint="0.3999755851924192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8"/>
      <color indexed="81"/>
      <name val="Tahoma"/>
      <family val="2"/>
    </font>
    <font>
      <b/>
      <i/>
      <sz val="12"/>
      <name val="Times New Roman"/>
      <family val="1"/>
    </font>
    <font>
      <sz val="12"/>
      <name val="Arial"/>
      <family val="2"/>
    </font>
    <font>
      <vertAlign val="subscript"/>
      <sz val="10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 wrapText="1"/>
    </xf>
    <xf numFmtId="170" fontId="3" fillId="0" borderId="1" xfId="0" applyNumberFormat="1" applyFont="1" applyBorder="1" applyAlignment="1">
      <alignment horizontal="center" vertical="center"/>
    </xf>
    <xf numFmtId="167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170" fontId="3" fillId="0" borderId="1" xfId="2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2" fontId="3" fillId="0" borderId="0" xfId="2" applyNumberFormat="1" applyFont="1" applyBorder="1" applyAlignment="1">
      <alignment horizontal="center" vertical="center"/>
    </xf>
    <xf numFmtId="3" fontId="3" fillId="0" borderId="0" xfId="2" applyNumberFormat="1" applyFont="1" applyBorder="1" applyAlignment="1">
      <alignment horizontal="center" vertical="center"/>
    </xf>
    <xf numFmtId="3" fontId="3" fillId="0" borderId="0" xfId="2" applyNumberFormat="1" applyFont="1" applyFill="1" applyBorder="1" applyAlignment="1">
      <alignment horizontal="center" vertical="center"/>
    </xf>
    <xf numFmtId="170" fontId="3" fillId="0" borderId="0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4" fontId="3" fillId="0" borderId="1" xfId="2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8" fontId="3" fillId="0" borderId="1" xfId="2" applyNumberFormat="1" applyFont="1" applyFill="1" applyBorder="1" applyAlignment="1">
      <alignment horizontal="center" vertical="center"/>
    </xf>
    <xf numFmtId="4" fontId="3" fillId="0" borderId="1" xfId="2" applyNumberFormat="1" applyFont="1" applyFill="1" applyBorder="1" applyAlignment="1">
      <alignment horizontal="center" vertical="center"/>
    </xf>
    <xf numFmtId="167" fontId="3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left"/>
    </xf>
    <xf numFmtId="0" fontId="3" fillId="0" borderId="0" xfId="0" applyFont="1" applyBorder="1"/>
    <xf numFmtId="0" fontId="8" fillId="0" borderId="0" xfId="0" applyFont="1" applyBorder="1"/>
    <xf numFmtId="0" fontId="14" fillId="0" borderId="1" xfId="0" applyFont="1" applyFill="1" applyBorder="1" applyAlignment="1">
      <alignment horizontal="left" vertical="center" wrapText="1"/>
    </xf>
    <xf numFmtId="0" fontId="14" fillId="0" borderId="0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3" fontId="14" fillId="0" borderId="0" xfId="2" applyNumberFormat="1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3" fontId="14" fillId="0" borderId="0" xfId="2" applyNumberFormat="1" applyFont="1" applyFill="1" applyBorder="1" applyAlignment="1">
      <alignment horizontal="center" vertical="center"/>
    </xf>
    <xf numFmtId="170" fontId="14" fillId="0" borderId="0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9" fontId="3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73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17" fontId="5" fillId="0" borderId="0" xfId="0" applyNumberFormat="1" applyFont="1" applyFill="1" applyBorder="1" applyAlignment="1">
      <alignment horizontal="center" vertical="center" wrapText="1"/>
    </xf>
    <xf numFmtId="2" fontId="7" fillId="0" borderId="0" xfId="2" applyNumberFormat="1" applyFont="1" applyFill="1" applyBorder="1" applyAlignment="1">
      <alignment horizontal="center" vertical="center" wrapText="1"/>
    </xf>
    <xf numFmtId="3" fontId="7" fillId="0" borderId="0" xfId="2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2" applyNumberFormat="1" applyFont="1" applyFill="1" applyBorder="1" applyAlignment="1">
      <alignment horizontal="center" vertical="center" wrapText="1"/>
    </xf>
    <xf numFmtId="170" fontId="7" fillId="0" borderId="0" xfId="2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9" fontId="3" fillId="0" borderId="0" xfId="0" applyNumberFormat="1" applyFont="1" applyFill="1" applyBorder="1" applyAlignment="1">
      <alignment vertical="center"/>
    </xf>
    <xf numFmtId="3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left" vertical="center" wrapText="1"/>
    </xf>
    <xf numFmtId="171" fontId="3" fillId="0" borderId="0" xfId="2" applyNumberFormat="1" applyFont="1" applyBorder="1" applyAlignment="1">
      <alignment horizontal="center" vertical="center"/>
    </xf>
    <xf numFmtId="0" fontId="14" fillId="0" borderId="1" xfId="0" applyFont="1" applyBorder="1"/>
    <xf numFmtId="172" fontId="3" fillId="0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/>
    </xf>
    <xf numFmtId="173" fontId="3" fillId="0" borderId="1" xfId="0" applyNumberFormat="1" applyFont="1" applyFill="1" applyBorder="1" applyAlignment="1">
      <alignment vertical="center"/>
    </xf>
    <xf numFmtId="1" fontId="14" fillId="0" borderId="1" xfId="0" applyNumberFormat="1" applyFont="1" applyBorder="1"/>
    <xf numFmtId="0" fontId="14" fillId="0" borderId="0" xfId="0" applyFont="1" applyFill="1" applyBorder="1" applyAlignment="1">
      <alignment vertical="center"/>
    </xf>
    <xf numFmtId="1" fontId="14" fillId="0" borderId="0" xfId="0" applyNumberFormat="1" applyFont="1" applyBorder="1"/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7" fillId="0" borderId="0" xfId="2" applyNumberFormat="1" applyFont="1" applyBorder="1" applyAlignment="1">
      <alignment horizontal="left" vertical="center"/>
    </xf>
    <xf numFmtId="0" fontId="9" fillId="0" borderId="0" xfId="0" applyFont="1"/>
    <xf numFmtId="0" fontId="14" fillId="0" borderId="0" xfId="0" applyFont="1"/>
    <xf numFmtId="0" fontId="14" fillId="0" borderId="0" xfId="0" applyFont="1" applyBorder="1"/>
    <xf numFmtId="0" fontId="12" fillId="0" borderId="0" xfId="0" applyFont="1"/>
    <xf numFmtId="0" fontId="12" fillId="4" borderId="8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13" fillId="3" borderId="16" xfId="0" applyFont="1" applyFill="1" applyBorder="1"/>
    <xf numFmtId="0" fontId="13" fillId="3" borderId="10" xfId="0" applyFont="1" applyFill="1" applyBorder="1"/>
    <xf numFmtId="0" fontId="14" fillId="3" borderId="16" xfId="0" applyFont="1" applyFill="1" applyBorder="1"/>
    <xf numFmtId="0" fontId="14" fillId="3" borderId="17" xfId="0" applyFont="1" applyFill="1" applyBorder="1"/>
    <xf numFmtId="0" fontId="14" fillId="3" borderId="11" xfId="0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0" fillId="4" borderId="18" xfId="0" applyFont="1" applyFill="1" applyBorder="1"/>
    <xf numFmtId="0" fontId="14" fillId="0" borderId="0" xfId="0" applyFont="1" applyFill="1" applyBorder="1" applyAlignment="1">
      <alignment horizontal="left" vertical="center" wrapText="1"/>
    </xf>
    <xf numFmtId="0" fontId="14" fillId="3" borderId="20" xfId="0" applyFont="1" applyFill="1" applyBorder="1"/>
    <xf numFmtId="0" fontId="14" fillId="3" borderId="25" xfId="0" applyFont="1" applyFill="1" applyBorder="1"/>
    <xf numFmtId="0" fontId="14" fillId="3" borderId="23" xfId="0" applyFont="1" applyFill="1" applyBorder="1"/>
    <xf numFmtId="0" fontId="9" fillId="0" borderId="0" xfId="2" applyFont="1" applyBorder="1" applyAlignment="1">
      <alignment horizontal="center" vertical="center"/>
    </xf>
    <xf numFmtId="0" fontId="9" fillId="0" borderId="1" xfId="5" applyFont="1" applyFill="1" applyBorder="1" applyAlignment="1">
      <alignment horizontal="left" vertical="center" wrapText="1"/>
    </xf>
    <xf numFmtId="0" fontId="13" fillId="3" borderId="16" xfId="5" applyFont="1" applyFill="1" applyBorder="1" applyAlignment="1">
      <alignment horizontal="center"/>
    </xf>
    <xf numFmtId="0" fontId="13" fillId="3" borderId="10" xfId="5" applyFont="1" applyFill="1" applyBorder="1" applyAlignment="1">
      <alignment horizontal="center"/>
    </xf>
    <xf numFmtId="0" fontId="14" fillId="3" borderId="16" xfId="5" applyFont="1" applyFill="1" applyBorder="1" applyAlignment="1">
      <alignment horizontal="center" vertical="center"/>
    </xf>
    <xf numFmtId="0" fontId="14" fillId="3" borderId="16" xfId="5" applyFont="1" applyFill="1" applyBorder="1" applyAlignment="1">
      <alignment horizontal="center"/>
    </xf>
    <xf numFmtId="0" fontId="14" fillId="3" borderId="17" xfId="5" applyFont="1" applyFill="1" applyBorder="1" applyAlignment="1">
      <alignment horizontal="center"/>
    </xf>
    <xf numFmtId="0" fontId="13" fillId="3" borderId="21" xfId="9" applyFont="1" applyFill="1" applyBorder="1"/>
    <xf numFmtId="0" fontId="14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166" fontId="14" fillId="0" borderId="2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9" fillId="0" borderId="11" xfId="0" applyFont="1" applyBorder="1"/>
    <xf numFmtId="0" fontId="14" fillId="0" borderId="12" xfId="0" applyFont="1" applyBorder="1" applyAlignment="1">
      <alignment horizontal="center" wrapText="1"/>
    </xf>
    <xf numFmtId="0" fontId="13" fillId="0" borderId="16" xfId="0" applyFont="1" applyBorder="1" applyAlignment="1">
      <alignment horizontal="center" vertical="center"/>
    </xf>
    <xf numFmtId="0" fontId="14" fillId="4" borderId="1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8" fillId="0" borderId="0" xfId="2" applyFont="1" applyFill="1" applyBorder="1" applyAlignment="1">
      <alignment horizontal="left" vertical="center" wrapText="1"/>
    </xf>
    <xf numFmtId="3" fontId="3" fillId="0" borderId="0" xfId="2" applyNumberFormat="1" applyFont="1" applyFill="1" applyBorder="1" applyAlignment="1">
      <alignment horizontal="center" vertical="center" wrapText="1"/>
    </xf>
    <xf numFmtId="171" fontId="3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170" fontId="3" fillId="0" borderId="0" xfId="2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2" fillId="0" borderId="0" xfId="2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14" fillId="5" borderId="1" xfId="4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left" vertical="center" wrapText="1"/>
    </xf>
    <xf numFmtId="3" fontId="3" fillId="5" borderId="1" xfId="2" applyNumberFormat="1" applyFont="1" applyFill="1" applyBorder="1" applyAlignment="1">
      <alignment horizontal="center" vertical="center" wrapText="1"/>
    </xf>
    <xf numFmtId="171" fontId="3" fillId="5" borderId="1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right" vertical="center"/>
    </xf>
    <xf numFmtId="0" fontId="14" fillId="0" borderId="1" xfId="1" applyNumberFormat="1" applyFont="1" applyFill="1" applyBorder="1" applyAlignment="1">
      <alignment horizontal="right" vertical="center"/>
    </xf>
    <xf numFmtId="0" fontId="3" fillId="0" borderId="3" xfId="2" applyFont="1" applyFill="1" applyBorder="1" applyAlignment="1">
      <alignment horizontal="center" vertical="center"/>
    </xf>
    <xf numFmtId="2" fontId="3" fillId="0" borderId="3" xfId="2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4" fontId="3" fillId="0" borderId="3" xfId="2" applyNumberFormat="1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center" vertical="center"/>
    </xf>
    <xf numFmtId="174" fontId="3" fillId="0" borderId="3" xfId="2" applyNumberFormat="1" applyFont="1" applyFill="1" applyBorder="1" applyAlignment="1">
      <alignment horizontal="center" vertical="center"/>
    </xf>
    <xf numFmtId="0" fontId="3" fillId="0" borderId="2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center" vertical="center"/>
    </xf>
    <xf numFmtId="2" fontId="3" fillId="0" borderId="3" xfId="2" applyNumberFormat="1" applyFont="1" applyBorder="1" applyAlignment="1">
      <alignment horizontal="center" vertical="center"/>
    </xf>
    <xf numFmtId="171" fontId="3" fillId="0" borderId="3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2" applyNumberFormat="1" applyFont="1" applyFill="1" applyBorder="1" applyAlignment="1">
      <alignment horizontal="center" vertical="center"/>
    </xf>
    <xf numFmtId="0" fontId="15" fillId="4" borderId="0" xfId="4" applyFont="1" applyFill="1" applyBorder="1" applyAlignment="1">
      <alignment vertical="center"/>
    </xf>
    <xf numFmtId="0" fontId="5" fillId="0" borderId="0" xfId="2" applyFont="1" applyFill="1" applyBorder="1" applyAlignment="1">
      <alignment vertical="center" wrapText="1"/>
    </xf>
    <xf numFmtId="171" fontId="3" fillId="0" borderId="3" xfId="2" applyNumberFormat="1" applyFont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14" fillId="5" borderId="1" xfId="4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>
      <alignment horizontal="center" vertical="center"/>
    </xf>
    <xf numFmtId="0" fontId="15" fillId="4" borderId="0" xfId="4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4" fillId="5" borderId="1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left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0" borderId="5" xfId="2" applyNumberFormat="1" applyFont="1" applyBorder="1" applyAlignment="1">
      <alignment horizontal="center" vertical="center"/>
    </xf>
    <xf numFmtId="3" fontId="3" fillId="0" borderId="3" xfId="2" applyNumberFormat="1" applyFont="1" applyFill="1" applyBorder="1" applyAlignment="1">
      <alignment horizontal="center" vertical="center"/>
    </xf>
    <xf numFmtId="3" fontId="3" fillId="0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3" fontId="3" fillId="0" borderId="0" xfId="2" applyNumberFormat="1" applyFont="1" applyBorder="1" applyAlignment="1">
      <alignment horizontal="center" vertical="center" wrapText="1"/>
    </xf>
    <xf numFmtId="170" fontId="3" fillId="5" borderId="1" xfId="2" applyNumberFormat="1" applyFont="1" applyFill="1" applyBorder="1" applyAlignment="1">
      <alignment horizontal="center" vertical="center" wrapText="1"/>
    </xf>
    <xf numFmtId="9" fontId="3" fillId="5" borderId="1" xfId="2" applyNumberFormat="1" applyFont="1" applyFill="1" applyBorder="1" applyAlignment="1">
      <alignment horizontal="center" vertical="center" wrapText="1"/>
    </xf>
    <xf numFmtId="171" fontId="3" fillId="4" borderId="1" xfId="2" applyNumberFormat="1" applyFont="1" applyFill="1" applyBorder="1" applyAlignment="1">
      <alignment horizontal="center" vertical="center"/>
    </xf>
    <xf numFmtId="0" fontId="9" fillId="4" borderId="0" xfId="4" applyFont="1" applyFill="1" applyBorder="1" applyAlignment="1">
      <alignment vertical="center"/>
    </xf>
    <xf numFmtId="0" fontId="9" fillId="4" borderId="0" xfId="2" applyNumberFormat="1" applyFont="1" applyFill="1" applyBorder="1" applyAlignment="1">
      <alignment horizontal="center" vertical="center"/>
    </xf>
    <xf numFmtId="0" fontId="9" fillId="4" borderId="10" xfId="4" applyNumberFormat="1" applyFont="1" applyFill="1" applyBorder="1" applyAlignment="1">
      <alignment horizontal="center" vertical="center"/>
    </xf>
    <xf numFmtId="0" fontId="14" fillId="0" borderId="19" xfId="0" applyFont="1" applyFill="1" applyBorder="1"/>
    <xf numFmtId="2" fontId="14" fillId="0" borderId="2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9" fillId="0" borderId="11" xfId="5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vertical="center"/>
    </xf>
    <xf numFmtId="173" fontId="1" fillId="0" borderId="1" xfId="0" applyNumberFormat="1" applyFont="1" applyFill="1" applyBorder="1" applyAlignment="1">
      <alignment horizontal="center" vertical="center"/>
    </xf>
    <xf numFmtId="0" fontId="14" fillId="3" borderId="2" xfId="9" applyFont="1" applyFill="1" applyBorder="1"/>
    <xf numFmtId="0" fontId="14" fillId="3" borderId="1" xfId="5" applyFont="1" applyFill="1" applyBorder="1" applyAlignment="1">
      <alignment horizontal="center" vertical="center"/>
    </xf>
    <xf numFmtId="0" fontId="14" fillId="3" borderId="1" xfId="5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3" fillId="0" borderId="0" xfId="0" applyFont="1"/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3" fillId="3" borderId="13" xfId="5" applyFont="1" applyFill="1" applyBorder="1" applyAlignment="1">
      <alignment horizontal="center" vertical="center"/>
    </xf>
    <xf numFmtId="0" fontId="13" fillId="3" borderId="15" xfId="5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horizontal="center" vertical="center" wrapText="1"/>
    </xf>
    <xf numFmtId="0" fontId="13" fillId="0" borderId="17" xfId="2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Fill="1" applyBorder="1" applyAlignment="1" applyProtection="1">
      <alignment horizontal="center" wrapText="1"/>
      <protection locked="0"/>
    </xf>
    <xf numFmtId="0" fontId="12" fillId="0" borderId="9" xfId="0" applyFont="1" applyFill="1" applyBorder="1" applyAlignment="1" applyProtection="1">
      <alignment horizontal="center" wrapText="1"/>
      <protection locked="0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3" fillId="0" borderId="1" xfId="2" applyFont="1" applyFill="1" applyBorder="1" applyAlignment="1">
      <alignment horizontal="right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righ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1" xfId="2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/>
    </xf>
    <xf numFmtId="0" fontId="3" fillId="5" borderId="4" xfId="2" applyNumberFormat="1" applyFont="1" applyFill="1" applyBorder="1" applyAlignment="1">
      <alignment horizontal="center" vertical="center" wrapText="1"/>
    </xf>
    <xf numFmtId="0" fontId="3" fillId="5" borderId="6" xfId="2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3" fillId="5" borderId="1" xfId="2" applyNumberFormat="1" applyFont="1" applyFill="1" applyBorder="1" applyAlignment="1">
      <alignment horizontal="center" vertical="center" wrapText="1"/>
    </xf>
    <xf numFmtId="3" fontId="3" fillId="5" borderId="1" xfId="2" applyNumberFormat="1" applyFont="1" applyFill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/>
    </xf>
  </cellXfs>
  <cellStyles count="12">
    <cellStyle name="Comma" xfId="1" builtinId="3"/>
    <cellStyle name="Comma 2" xfId="10"/>
    <cellStyle name="Normal" xfId="0" builtinId="0"/>
    <cellStyle name="Normal 2" xfId="4"/>
    <cellStyle name="Normal 2 2" xfId="9"/>
    <cellStyle name="Normal 2 3" xfId="7"/>
    <cellStyle name="Normal 3" xfId="3"/>
    <cellStyle name="Normal 3 2" xfId="5"/>
    <cellStyle name="Normal 3 3" xfId="11"/>
    <cellStyle name="Normal 4" xfId="8"/>
    <cellStyle name="Normal_BENOMYL" xfId="2"/>
    <cellStyle name="Percent 2" xfId="6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6"/>
  <sheetViews>
    <sheetView topLeftCell="A16" zoomScaleNormal="100" workbookViewId="0">
      <selection activeCell="D27" sqref="D27"/>
    </sheetView>
  </sheetViews>
  <sheetFormatPr defaultRowHeight="12.75" x14ac:dyDescent="0.2"/>
  <cols>
    <col min="1" max="1" width="9.140625" style="29"/>
    <col min="2" max="2" width="15" style="29" customWidth="1"/>
    <col min="3" max="3" width="46" style="29" customWidth="1"/>
    <col min="4" max="4" width="41.5703125" style="29" customWidth="1"/>
    <col min="5" max="16384" width="9.140625" style="29"/>
  </cols>
  <sheetData>
    <row r="1" spans="2:4" ht="18.75" x14ac:dyDescent="0.3">
      <c r="B1" s="30" t="s">
        <v>71</v>
      </c>
    </row>
    <row r="2" spans="2:4" ht="15.75" x14ac:dyDescent="0.2">
      <c r="B2" s="72" t="s">
        <v>49</v>
      </c>
    </row>
    <row r="3" spans="2:4" ht="16.5" thickBot="1" x14ac:dyDescent="0.25">
      <c r="C3" s="72"/>
    </row>
    <row r="4" spans="2:4" ht="19.5" thickBot="1" x14ac:dyDescent="0.25">
      <c r="B4" s="205" t="s">
        <v>59</v>
      </c>
      <c r="C4" s="206"/>
      <c r="D4" s="77" t="s">
        <v>60</v>
      </c>
    </row>
    <row r="5" spans="2:4" ht="16.5" thickBot="1" x14ac:dyDescent="0.3">
      <c r="B5" s="73"/>
      <c r="C5" s="73"/>
      <c r="D5" s="73"/>
    </row>
    <row r="6" spans="2:4" ht="16.5" thickBot="1" x14ac:dyDescent="0.25">
      <c r="B6" s="207" t="s">
        <v>61</v>
      </c>
      <c r="C6" s="208"/>
      <c r="D6" s="78" t="s">
        <v>133</v>
      </c>
    </row>
    <row r="7" spans="2:4" ht="16.5" thickBot="1" x14ac:dyDescent="0.3">
      <c r="B7" s="73"/>
      <c r="C7" s="89"/>
      <c r="D7" s="73"/>
    </row>
    <row r="8" spans="2:4" ht="33" customHeight="1" thickBot="1" x14ac:dyDescent="0.35">
      <c r="B8" s="209" t="s">
        <v>62</v>
      </c>
      <c r="C8" s="210"/>
      <c r="D8" s="90" t="s">
        <v>121</v>
      </c>
    </row>
    <row r="9" spans="2:4" ht="21" thickBot="1" x14ac:dyDescent="0.35">
      <c r="C9" s="28"/>
      <c r="D9" s="76"/>
    </row>
    <row r="10" spans="2:4" s="75" customFormat="1" ht="15" x14ac:dyDescent="0.25">
      <c r="B10" s="211" t="s">
        <v>63</v>
      </c>
      <c r="C10" s="212"/>
      <c r="D10" s="213"/>
    </row>
    <row r="11" spans="2:4" s="79" customFormat="1" ht="15.75" x14ac:dyDescent="0.25">
      <c r="B11" s="196" t="s">
        <v>55</v>
      </c>
      <c r="C11" s="96" t="s">
        <v>64</v>
      </c>
      <c r="D11" s="179" t="s">
        <v>131</v>
      </c>
    </row>
    <row r="12" spans="2:4" s="79" customFormat="1" ht="15.75" x14ac:dyDescent="0.25">
      <c r="B12" s="196"/>
      <c r="C12" s="96" t="s">
        <v>65</v>
      </c>
      <c r="D12" s="179" t="s">
        <v>132</v>
      </c>
    </row>
    <row r="13" spans="2:4" s="79" customFormat="1" ht="15" x14ac:dyDescent="0.25">
      <c r="B13" s="180"/>
      <c r="C13" s="103"/>
      <c r="D13" s="181"/>
    </row>
    <row r="14" spans="2:4" s="79" customFormat="1" ht="15.75" x14ac:dyDescent="0.25">
      <c r="B14" s="197" t="s">
        <v>56</v>
      </c>
      <c r="C14" s="96" t="s">
        <v>66</v>
      </c>
      <c r="D14" s="179" t="s">
        <v>129</v>
      </c>
    </row>
    <row r="15" spans="2:4" s="79" customFormat="1" ht="15.75" x14ac:dyDescent="0.25">
      <c r="B15" s="197"/>
      <c r="C15" s="96" t="s">
        <v>65</v>
      </c>
      <c r="D15" s="179" t="s">
        <v>130</v>
      </c>
    </row>
    <row r="16" spans="2:4" s="79" customFormat="1" ht="15" x14ac:dyDescent="0.25">
      <c r="B16" s="180"/>
      <c r="C16" s="104"/>
      <c r="D16" s="182"/>
    </row>
    <row r="17" spans="2:42" s="36" customFormat="1" ht="18.75" customHeight="1" x14ac:dyDescent="0.2">
      <c r="B17" s="198" t="s">
        <v>46</v>
      </c>
      <c r="C17" s="96" t="s">
        <v>64</v>
      </c>
      <c r="D17" s="192" t="s">
        <v>126</v>
      </c>
      <c r="E17" s="32"/>
      <c r="F17" s="32"/>
      <c r="G17" s="32"/>
      <c r="H17" s="33"/>
      <c r="I17" s="33"/>
      <c r="J17" s="33"/>
      <c r="K17" s="34"/>
      <c r="L17" s="34"/>
      <c r="M17" s="34"/>
      <c r="N17" s="34"/>
      <c r="O17" s="34"/>
      <c r="P17" s="34"/>
      <c r="Q17" s="35"/>
      <c r="R17" s="33"/>
      <c r="S17" s="35"/>
      <c r="T17" s="35"/>
      <c r="U17" s="33"/>
      <c r="V17" s="33"/>
      <c r="W17" s="33"/>
      <c r="X17" s="35"/>
      <c r="Y17" s="33"/>
      <c r="Z17" s="35"/>
      <c r="AC17" s="32"/>
      <c r="AD17" s="35"/>
      <c r="AG17" s="37"/>
      <c r="AH17" s="37"/>
      <c r="AO17" s="38"/>
      <c r="AP17" s="38"/>
    </row>
    <row r="18" spans="2:42" s="36" customFormat="1" ht="18.75" customHeight="1" x14ac:dyDescent="0.2">
      <c r="B18" s="198"/>
      <c r="C18" s="96" t="s">
        <v>48</v>
      </c>
      <c r="D18" s="192" t="s">
        <v>123</v>
      </c>
      <c r="E18" s="32"/>
      <c r="F18" s="32"/>
      <c r="G18" s="32"/>
      <c r="H18" s="33"/>
      <c r="I18" s="33"/>
      <c r="J18" s="33"/>
      <c r="K18" s="34"/>
      <c r="L18" s="34"/>
      <c r="M18" s="34"/>
      <c r="N18" s="34"/>
      <c r="O18" s="34"/>
      <c r="P18" s="34"/>
      <c r="Q18" s="35"/>
      <c r="R18" s="33"/>
      <c r="S18" s="35"/>
      <c r="T18" s="35"/>
      <c r="U18" s="33"/>
      <c r="V18" s="33"/>
      <c r="W18" s="33"/>
      <c r="X18" s="35"/>
      <c r="Y18" s="33"/>
      <c r="Z18" s="35"/>
      <c r="AC18" s="32"/>
      <c r="AD18" s="35"/>
      <c r="AG18" s="37"/>
      <c r="AH18" s="37"/>
      <c r="AO18" s="38"/>
      <c r="AP18" s="38"/>
    </row>
    <row r="19" spans="2:42" s="36" customFormat="1" ht="18.75" customHeight="1" x14ac:dyDescent="0.2">
      <c r="B19" s="198"/>
      <c r="C19" s="96" t="s">
        <v>67</v>
      </c>
      <c r="D19" s="192" t="s">
        <v>127</v>
      </c>
      <c r="E19" s="32"/>
      <c r="F19" s="32"/>
      <c r="G19" s="32"/>
      <c r="H19" s="33"/>
      <c r="I19" s="33"/>
      <c r="J19" s="33"/>
      <c r="K19" s="34"/>
      <c r="L19" s="34"/>
      <c r="M19" s="34"/>
      <c r="N19" s="34"/>
      <c r="O19" s="34"/>
      <c r="P19" s="34"/>
      <c r="Q19" s="35"/>
      <c r="R19" s="33"/>
      <c r="S19" s="35"/>
      <c r="T19" s="35"/>
      <c r="U19" s="33"/>
      <c r="V19" s="33"/>
      <c r="W19" s="33"/>
      <c r="X19" s="35"/>
      <c r="Y19" s="33"/>
      <c r="Z19" s="35"/>
      <c r="AC19" s="32"/>
      <c r="AD19" s="35"/>
      <c r="AG19" s="37"/>
      <c r="AH19" s="37"/>
      <c r="AO19" s="38"/>
      <c r="AP19" s="38"/>
    </row>
    <row r="20" spans="2:42" s="36" customFormat="1" ht="18.75" customHeight="1" x14ac:dyDescent="0.2">
      <c r="B20" s="198"/>
      <c r="C20" s="96" t="s">
        <v>68</v>
      </c>
      <c r="D20" s="192" t="s">
        <v>124</v>
      </c>
      <c r="E20" s="32"/>
      <c r="F20" s="32"/>
      <c r="G20" s="32"/>
      <c r="H20" s="33"/>
      <c r="I20" s="33"/>
      <c r="J20" s="33"/>
      <c r="K20" s="34"/>
      <c r="L20" s="34"/>
      <c r="M20" s="34"/>
      <c r="N20" s="34"/>
      <c r="O20" s="34"/>
      <c r="P20" s="34"/>
      <c r="Q20" s="35"/>
      <c r="R20" s="33"/>
      <c r="S20" s="35"/>
      <c r="T20" s="35"/>
      <c r="U20" s="33"/>
      <c r="V20" s="33"/>
      <c r="W20" s="33"/>
      <c r="X20" s="35"/>
      <c r="Y20" s="33"/>
      <c r="Z20" s="35"/>
      <c r="AC20" s="32"/>
      <c r="AD20" s="35"/>
      <c r="AG20" s="37"/>
      <c r="AH20" s="37"/>
      <c r="AO20" s="38"/>
      <c r="AP20" s="38"/>
    </row>
    <row r="21" spans="2:42" s="36" customFormat="1" ht="18.75" customHeight="1" thickBot="1" x14ac:dyDescent="0.25">
      <c r="B21" s="199"/>
      <c r="C21" s="183" t="s">
        <v>65</v>
      </c>
      <c r="D21" s="193" t="s">
        <v>128</v>
      </c>
      <c r="E21" s="32"/>
      <c r="F21" s="32"/>
      <c r="G21" s="32"/>
      <c r="H21" s="33"/>
      <c r="I21" s="33"/>
      <c r="J21" s="33"/>
      <c r="K21" s="34"/>
      <c r="L21" s="34"/>
      <c r="M21" s="34"/>
      <c r="N21" s="34"/>
      <c r="O21" s="34"/>
      <c r="P21" s="34"/>
      <c r="Q21" s="35"/>
      <c r="R21" s="33"/>
      <c r="S21" s="35"/>
      <c r="T21" s="35"/>
      <c r="U21" s="33"/>
      <c r="V21" s="33"/>
      <c r="W21" s="33"/>
      <c r="X21" s="35"/>
      <c r="Y21" s="33"/>
      <c r="Z21" s="35"/>
      <c r="AC21" s="32"/>
      <c r="AD21" s="35"/>
      <c r="AG21" s="37"/>
      <c r="AH21" s="37"/>
      <c r="AO21" s="38"/>
      <c r="AP21" s="38"/>
    </row>
    <row r="22" spans="2:42" s="36" customFormat="1" ht="18.75" customHeight="1" thickBot="1" x14ac:dyDescent="0.25">
      <c r="B22" s="88"/>
      <c r="C22" s="91"/>
      <c r="D22" s="105"/>
      <c r="E22" s="32"/>
      <c r="F22" s="32"/>
      <c r="G22" s="32"/>
      <c r="H22" s="33"/>
      <c r="I22" s="33"/>
      <c r="J22" s="33"/>
      <c r="K22" s="34"/>
      <c r="L22" s="34"/>
      <c r="M22" s="34"/>
      <c r="N22" s="34"/>
      <c r="O22" s="34"/>
      <c r="P22" s="34"/>
      <c r="Q22" s="35"/>
      <c r="R22" s="33"/>
      <c r="S22" s="35"/>
      <c r="T22" s="35"/>
      <c r="U22" s="33"/>
      <c r="V22" s="33"/>
      <c r="W22" s="33"/>
      <c r="X22" s="35"/>
      <c r="Y22" s="33"/>
      <c r="Z22" s="35"/>
      <c r="AC22" s="32"/>
      <c r="AD22" s="35"/>
      <c r="AG22" s="37"/>
      <c r="AH22" s="37"/>
      <c r="AO22" s="38"/>
      <c r="AP22" s="38"/>
    </row>
    <row r="23" spans="2:42" s="75" customFormat="1" ht="15.75" x14ac:dyDescent="0.25">
      <c r="B23" s="200" t="s">
        <v>70</v>
      </c>
      <c r="C23" s="201"/>
      <c r="D23" s="202"/>
    </row>
    <row r="24" spans="2:42" s="75" customFormat="1" ht="15.75" x14ac:dyDescent="0.25">
      <c r="B24" s="109" t="s">
        <v>57</v>
      </c>
      <c r="C24" s="87" t="s">
        <v>46</v>
      </c>
      <c r="D24" s="110" t="s">
        <v>125</v>
      </c>
    </row>
    <row r="25" spans="2:42" s="75" customFormat="1" ht="15" x14ac:dyDescent="0.25">
      <c r="B25" s="203" t="s">
        <v>58</v>
      </c>
      <c r="C25" s="31" t="s">
        <v>33</v>
      </c>
      <c r="D25" s="106" t="s">
        <v>139</v>
      </c>
      <c r="E25" s="75">
        <v>57</v>
      </c>
    </row>
    <row r="26" spans="2:42" s="75" customFormat="1" ht="15" x14ac:dyDescent="0.25">
      <c r="B26" s="203"/>
      <c r="C26" s="31" t="s">
        <v>34</v>
      </c>
      <c r="D26" s="106" t="s">
        <v>140</v>
      </c>
      <c r="E26" s="75">
        <v>32</v>
      </c>
    </row>
    <row r="27" spans="2:42" s="75" customFormat="1" ht="16.5" thickBot="1" x14ac:dyDescent="0.3">
      <c r="B27" s="204"/>
      <c r="C27" s="107" t="s">
        <v>69</v>
      </c>
      <c r="D27" s="108" t="s">
        <v>141</v>
      </c>
      <c r="E27" s="75">
        <v>11</v>
      </c>
    </row>
    <row r="28" spans="2:42" s="75" customFormat="1" ht="15.75" thickBot="1" x14ac:dyDescent="0.3"/>
    <row r="29" spans="2:42" s="75" customFormat="1" ht="15" x14ac:dyDescent="0.25">
      <c r="B29" s="214" t="s">
        <v>36</v>
      </c>
      <c r="C29" s="215"/>
      <c r="D29" s="216"/>
    </row>
    <row r="30" spans="2:42" s="75" customFormat="1" ht="15" x14ac:dyDescent="0.25">
      <c r="B30" s="82" t="s">
        <v>50</v>
      </c>
      <c r="C30" s="80" t="s">
        <v>37</v>
      </c>
      <c r="D30" s="83" t="s">
        <v>38</v>
      </c>
    </row>
    <row r="31" spans="2:42" s="75" customFormat="1" ht="15" x14ac:dyDescent="0.25">
      <c r="B31" s="84" t="s">
        <v>39</v>
      </c>
      <c r="C31" s="81" t="s">
        <v>40</v>
      </c>
      <c r="D31" s="190" t="s">
        <v>125</v>
      </c>
      <c r="E31" s="191">
        <v>80</v>
      </c>
    </row>
    <row r="32" spans="2:42" s="75" customFormat="1" ht="15" x14ac:dyDescent="0.25">
      <c r="B32" s="84" t="s">
        <v>41</v>
      </c>
      <c r="C32" s="81" t="s">
        <v>42</v>
      </c>
      <c r="D32" s="190" t="s">
        <v>125</v>
      </c>
      <c r="E32" s="191">
        <v>69</v>
      </c>
    </row>
    <row r="33" spans="2:5" s="75" customFormat="1" ht="15.75" thickBot="1" x14ac:dyDescent="0.3">
      <c r="B33" s="85" t="s">
        <v>43</v>
      </c>
      <c r="C33" s="86" t="s">
        <v>44</v>
      </c>
      <c r="D33" s="190" t="s">
        <v>125</v>
      </c>
      <c r="E33" s="191">
        <v>86</v>
      </c>
    </row>
    <row r="34" spans="2:5" s="75" customFormat="1" ht="15.75" thickBot="1" x14ac:dyDescent="0.3">
      <c r="B34" s="74"/>
      <c r="C34" s="74"/>
      <c r="D34" s="74"/>
    </row>
    <row r="35" spans="2:5" s="75" customFormat="1" ht="15" x14ac:dyDescent="0.25">
      <c r="B35" s="194" t="s">
        <v>51</v>
      </c>
      <c r="C35" s="195"/>
      <c r="D35" s="74"/>
    </row>
    <row r="36" spans="2:5" s="75" customFormat="1" ht="15" x14ac:dyDescent="0.25">
      <c r="B36" s="97" t="s">
        <v>52</v>
      </c>
      <c r="C36" s="98" t="s">
        <v>53</v>
      </c>
      <c r="D36" s="74"/>
    </row>
    <row r="37" spans="2:5" ht="15" x14ac:dyDescent="0.25">
      <c r="B37" s="188" t="s">
        <v>122</v>
      </c>
      <c r="C37" s="189" t="s">
        <v>124</v>
      </c>
      <c r="D37" s="74"/>
    </row>
    <row r="38" spans="2:5" ht="15" x14ac:dyDescent="0.25">
      <c r="B38" s="188" t="s">
        <v>123</v>
      </c>
      <c r="C38" s="189"/>
      <c r="D38" s="74"/>
    </row>
    <row r="39" spans="2:5" ht="15" x14ac:dyDescent="0.25">
      <c r="B39" s="99"/>
      <c r="C39" s="189"/>
      <c r="D39" s="74"/>
    </row>
    <row r="40" spans="2:5" ht="15" x14ac:dyDescent="0.25">
      <c r="B40" s="100"/>
      <c r="C40" s="189"/>
      <c r="D40" s="74"/>
    </row>
    <row r="41" spans="2:5" ht="15.75" thickBot="1" x14ac:dyDescent="0.3">
      <c r="B41" s="101"/>
      <c r="C41" s="189"/>
      <c r="D41" s="74"/>
    </row>
    <row r="42" spans="2:5" ht="15.75" thickBot="1" x14ac:dyDescent="0.3">
      <c r="B42" s="74"/>
      <c r="C42" s="74"/>
      <c r="D42" s="74"/>
    </row>
    <row r="43" spans="2:5" ht="15" x14ac:dyDescent="0.25">
      <c r="B43" s="102" t="s">
        <v>54</v>
      </c>
      <c r="C43" s="94"/>
      <c r="D43" s="74"/>
    </row>
    <row r="44" spans="2:5" ht="15" x14ac:dyDescent="0.25">
      <c r="B44" s="187" t="s">
        <v>121</v>
      </c>
      <c r="C44" s="92"/>
      <c r="D44" s="74"/>
    </row>
    <row r="45" spans="2:5" ht="15" x14ac:dyDescent="0.25">
      <c r="B45" s="187" t="s">
        <v>121</v>
      </c>
      <c r="C45" s="92"/>
      <c r="D45" s="74"/>
    </row>
    <row r="46" spans="2:5" ht="15.75" thickBot="1" x14ac:dyDescent="0.3">
      <c r="B46" s="187" t="s">
        <v>121</v>
      </c>
      <c r="C46" s="93"/>
      <c r="D46" s="74"/>
    </row>
  </sheetData>
  <mergeCells count="11">
    <mergeCell ref="B4:C4"/>
    <mergeCell ref="B6:C6"/>
    <mergeCell ref="B8:C8"/>
    <mergeCell ref="B10:D10"/>
    <mergeCell ref="B29:D29"/>
    <mergeCell ref="B35:C35"/>
    <mergeCell ref="B11:B12"/>
    <mergeCell ref="B14:B15"/>
    <mergeCell ref="B17:B21"/>
    <mergeCell ref="B23:D23"/>
    <mergeCell ref="B25:B27"/>
  </mergeCells>
  <phoneticPr fontId="2" type="noConversion"/>
  <dataValidations count="5">
    <dataValidation type="list" allowBlank="1" showInputMessage="1" showErrorMessage="1" sqref="D24">
      <formula1>$D$31:$D$33</formula1>
    </dataValidation>
    <dataValidation type="list" allowBlank="1" showInputMessage="1" showErrorMessage="1" sqref="D8">
      <formula1>$B$44:$B$46</formula1>
    </dataValidation>
    <dataValidation allowBlank="1" showInputMessage="1" showErrorMessage="1" promptTitle="Absorption" prompt="If POD source is route-specific, enter &quot;1&quot;" sqref="D19"/>
    <dataValidation type="list" allowBlank="1" showInputMessage="1" showErrorMessage="1" sqref="D20">
      <formula1>$C$34:$C$38</formula1>
    </dataValidation>
    <dataValidation type="list" allowBlank="1" showInputMessage="1" showErrorMessage="1" sqref="D18">
      <formula1>$B$34:$B$35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5"/>
  <sheetViews>
    <sheetView zoomScale="80" zoomScaleNormal="80" zoomScaleSheetLayoutView="73" workbookViewId="0">
      <selection activeCell="B10" sqref="B10"/>
    </sheetView>
  </sheetViews>
  <sheetFormatPr defaultRowHeight="18.75" customHeight="1" x14ac:dyDescent="0.2"/>
  <cols>
    <col min="1" max="1" width="26.85546875" style="61" customWidth="1"/>
    <col min="2" max="2" width="15.42578125" style="16" customWidth="1"/>
    <col min="3" max="4" width="15.7109375" style="62" customWidth="1"/>
    <col min="5" max="5" width="14.28515625" style="62" customWidth="1"/>
    <col min="6" max="6" width="16.140625" style="62" customWidth="1"/>
    <col min="7" max="7" width="16.42578125" style="62" customWidth="1"/>
    <col min="8" max="8" width="17.42578125" style="62" customWidth="1"/>
    <col min="9" max="10" width="12.140625" style="62" customWidth="1"/>
    <col min="11" max="12" width="13.140625" style="17" customWidth="1"/>
    <col min="13" max="13" width="13" style="17" customWidth="1"/>
    <col min="14" max="14" width="14.7109375" style="17" customWidth="1"/>
    <col min="15" max="15" width="19.7109375" style="17" customWidth="1"/>
    <col min="16" max="16" width="26.42578125" style="18" customWidth="1"/>
    <col min="17" max="17" width="12.5703125" style="16" customWidth="1"/>
    <col min="18" max="18" width="17" style="16" customWidth="1"/>
    <col min="19" max="19" width="10.140625" style="18" customWidth="1"/>
    <col min="20" max="20" width="9.5703125" style="16" customWidth="1"/>
    <col min="21" max="21" width="15.140625" style="16" customWidth="1"/>
    <col min="22" max="22" width="13.7109375" style="16" customWidth="1"/>
    <col min="23" max="23" width="10.28515625" style="18" customWidth="1"/>
    <col min="24" max="24" width="16.5703125" style="16" customWidth="1"/>
    <col min="25" max="25" width="16" style="18" customWidth="1"/>
    <col min="26" max="26" width="8.28515625" style="12" customWidth="1"/>
    <col min="27" max="27" width="8" style="12" customWidth="1"/>
    <col min="28" max="28" width="15.5703125" style="15" customWidth="1"/>
    <col min="29" max="29" width="18.7109375" style="18" customWidth="1"/>
    <col min="30" max="30" width="9.140625" style="12"/>
    <col min="31" max="31" width="11" style="12" customWidth="1"/>
    <col min="32" max="33" width="9.140625" style="19"/>
    <col min="34" max="37" width="9.140625" style="12"/>
    <col min="38" max="38" width="11.5703125" style="12" bestFit="1" customWidth="1"/>
    <col min="39" max="39" width="11.5703125" style="12" customWidth="1"/>
    <col min="40" max="41" width="9.140625" style="20"/>
    <col min="42" max="43" width="9.140625" style="12"/>
    <col min="44" max="45" width="11.5703125" style="12" bestFit="1" customWidth="1"/>
    <col min="46" max="16384" width="9.140625" style="12"/>
  </cols>
  <sheetData>
    <row r="1" spans="1:41" ht="18.75" customHeight="1" x14ac:dyDescent="0.2">
      <c r="A1" s="127" t="s">
        <v>72</v>
      </c>
      <c r="B1" s="47"/>
      <c r="C1" s="15"/>
      <c r="D1" s="12"/>
      <c r="E1" s="12"/>
      <c r="F1" s="155" t="s">
        <v>60</v>
      </c>
      <c r="G1" s="154"/>
      <c r="H1" s="154"/>
      <c r="I1" s="16"/>
      <c r="J1" s="18"/>
      <c r="K1" s="16"/>
      <c r="L1" s="16"/>
      <c r="M1" s="18"/>
      <c r="N1" s="16"/>
      <c r="O1" s="18"/>
      <c r="P1" s="12"/>
      <c r="Q1" s="12"/>
      <c r="R1" s="15"/>
      <c r="T1" s="12"/>
      <c r="U1" s="12"/>
      <c r="V1" s="19"/>
      <c r="W1" s="19"/>
      <c r="X1" s="12"/>
      <c r="Y1" s="12"/>
      <c r="AB1" s="12"/>
      <c r="AC1" s="12"/>
      <c r="AD1" s="20"/>
      <c r="AE1" s="20"/>
      <c r="AF1" s="12"/>
      <c r="AG1" s="12"/>
      <c r="AN1" s="12"/>
      <c r="AO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T2" s="12"/>
      <c r="U2" s="12"/>
      <c r="V2" s="19"/>
      <c r="W2" s="19"/>
      <c r="X2" s="12"/>
      <c r="Y2" s="12"/>
      <c r="AB2" s="12"/>
      <c r="AC2" s="12"/>
      <c r="AD2" s="20"/>
      <c r="AE2" s="20"/>
      <c r="AF2" s="12"/>
      <c r="AG2" s="12"/>
      <c r="AN2" s="12"/>
      <c r="AO2" s="12"/>
    </row>
    <row r="3" spans="1:41" ht="18.75" customHeight="1" x14ac:dyDescent="0.25">
      <c r="A3" s="218" t="s">
        <v>45</v>
      </c>
      <c r="B3" s="219"/>
      <c r="C3" s="15"/>
      <c r="D3" s="75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T3" s="12"/>
      <c r="U3" s="12"/>
      <c r="V3" s="19"/>
      <c r="W3" s="19"/>
      <c r="X3" s="12"/>
      <c r="Y3" s="12"/>
      <c r="AB3" s="12"/>
      <c r="AC3" s="12"/>
      <c r="AD3" s="20"/>
      <c r="AE3" s="20"/>
      <c r="AF3" s="12"/>
      <c r="AG3" s="12"/>
      <c r="AN3" s="12"/>
      <c r="AO3" s="12"/>
    </row>
    <row r="4" spans="1:41" ht="18.75" customHeight="1" x14ac:dyDescent="0.25">
      <c r="A4" s="63" t="s">
        <v>46</v>
      </c>
      <c r="B4" s="67" t="str">
        <f>'TOX and EXPO INPUTS'!$D$21</f>
        <v>KEY_Dermal_LOC</v>
      </c>
      <c r="C4" s="15"/>
      <c r="D4" s="75"/>
      <c r="E4" s="75"/>
      <c r="F4" s="15"/>
      <c r="G4" s="15"/>
      <c r="H4" s="15"/>
      <c r="I4" s="16"/>
      <c r="J4" s="18"/>
      <c r="K4" s="16"/>
      <c r="L4" s="16"/>
      <c r="M4" s="18"/>
      <c r="N4" s="16"/>
      <c r="O4" s="18"/>
      <c r="P4" s="12"/>
      <c r="Q4" s="12"/>
      <c r="R4" s="15"/>
      <c r="T4" s="12"/>
      <c r="U4" s="12"/>
      <c r="V4" s="19"/>
      <c r="W4" s="19"/>
      <c r="X4" s="12"/>
      <c r="Y4" s="12"/>
      <c r="AB4" s="12"/>
      <c r="AC4" s="12"/>
      <c r="AD4" s="20"/>
      <c r="AE4" s="20"/>
      <c r="AF4" s="12"/>
      <c r="AG4" s="12"/>
      <c r="AN4" s="12"/>
      <c r="AO4" s="12"/>
    </row>
    <row r="5" spans="1:41" ht="15" customHeight="1" x14ac:dyDescent="0.25">
      <c r="A5" s="48"/>
      <c r="B5" s="49"/>
      <c r="C5" s="15"/>
      <c r="D5" s="111"/>
      <c r="E5" s="75"/>
      <c r="F5" s="15"/>
      <c r="G5" s="15"/>
      <c r="H5" s="15"/>
      <c r="I5" s="16"/>
      <c r="J5" s="18"/>
      <c r="K5" s="16"/>
      <c r="L5" s="16"/>
      <c r="M5" s="18"/>
      <c r="N5" s="16"/>
      <c r="O5" s="18"/>
      <c r="P5" s="12"/>
      <c r="Q5" s="12"/>
      <c r="R5" s="15"/>
      <c r="T5" s="12"/>
      <c r="U5" s="12"/>
      <c r="V5" s="19"/>
      <c r="W5" s="19"/>
      <c r="X5" s="12"/>
      <c r="Y5" s="12"/>
      <c r="AB5" s="12"/>
      <c r="AC5" s="12"/>
      <c r="AD5" s="20"/>
      <c r="AE5" s="20"/>
      <c r="AF5" s="12"/>
      <c r="AG5" s="12"/>
      <c r="AN5" s="12"/>
      <c r="AO5" s="12"/>
    </row>
    <row r="6" spans="1:41" s="52" customFormat="1" ht="18.75" customHeight="1" x14ac:dyDescent="0.2">
      <c r="A6" s="220" t="s">
        <v>14</v>
      </c>
      <c r="B6" s="220"/>
      <c r="C6" s="220"/>
      <c r="D6" s="220"/>
      <c r="E6" s="220"/>
      <c r="F6" s="220"/>
      <c r="G6" s="220"/>
      <c r="H6" s="220"/>
      <c r="I6" s="128"/>
      <c r="J6" s="128"/>
      <c r="K6" s="50"/>
      <c r="L6" s="50"/>
      <c r="M6" s="50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73.5" customHeight="1" x14ac:dyDescent="0.2">
      <c r="A7" s="136" t="s">
        <v>79</v>
      </c>
      <c r="B7" s="130" t="s">
        <v>4</v>
      </c>
      <c r="C7" s="131" t="s">
        <v>74</v>
      </c>
      <c r="D7" s="131" t="s">
        <v>75</v>
      </c>
      <c r="E7" s="131" t="s">
        <v>73</v>
      </c>
      <c r="F7" s="135" t="s">
        <v>76</v>
      </c>
      <c r="G7" s="135" t="s">
        <v>77</v>
      </c>
      <c r="H7" s="132" t="s">
        <v>78</v>
      </c>
      <c r="I7" s="55"/>
      <c r="J7" s="55"/>
      <c r="K7" s="12"/>
      <c r="L7" s="12"/>
      <c r="M7" s="19"/>
      <c r="N7" s="12"/>
      <c r="O7" s="12"/>
      <c r="P7" s="12"/>
      <c r="Q7" s="12"/>
      <c r="R7" s="12"/>
      <c r="S7" s="12"/>
      <c r="T7" s="12"/>
      <c r="U7" s="12"/>
      <c r="V7" s="20"/>
      <c r="W7" s="12"/>
      <c r="X7" s="12"/>
      <c r="Y7" s="12"/>
      <c r="AB7" s="12"/>
      <c r="AC7" s="12"/>
      <c r="AF7" s="12"/>
      <c r="AG7" s="12"/>
      <c r="AN7" s="12"/>
      <c r="AO7" s="12"/>
    </row>
    <row r="8" spans="1:41" ht="18.75" customHeight="1" x14ac:dyDescent="0.2">
      <c r="A8" s="141" t="s">
        <v>80</v>
      </c>
      <c r="B8" s="134" t="s">
        <v>134</v>
      </c>
      <c r="C8" s="42">
        <v>0.01</v>
      </c>
      <c r="D8" s="42">
        <v>0.1</v>
      </c>
      <c r="E8" s="42">
        <v>0</v>
      </c>
      <c r="F8" s="42">
        <v>450000000</v>
      </c>
      <c r="G8" s="43">
        <v>2.4699999999999999E-8</v>
      </c>
      <c r="H8" s="42" t="e">
        <f>B8*C8*((1-D8)^E8)*F8*G8</f>
        <v>#VALUE!</v>
      </c>
      <c r="I8" s="55"/>
      <c r="J8" s="55"/>
      <c r="K8" s="12"/>
      <c r="L8" s="12"/>
      <c r="M8" s="19"/>
      <c r="N8" s="12"/>
      <c r="O8" s="12"/>
      <c r="P8" s="12"/>
      <c r="Q8" s="12"/>
      <c r="R8" s="12"/>
      <c r="S8" s="12"/>
      <c r="T8" s="12"/>
      <c r="U8" s="12"/>
      <c r="V8" s="20"/>
      <c r="W8" s="12"/>
      <c r="X8" s="12"/>
      <c r="Y8" s="12"/>
      <c r="AB8" s="12"/>
      <c r="AC8" s="12"/>
      <c r="AF8" s="12"/>
      <c r="AG8" s="12"/>
      <c r="AN8" s="12"/>
      <c r="AO8" s="12"/>
    </row>
    <row r="9" spans="1:41" ht="18.75" customHeight="1" x14ac:dyDescent="0.2">
      <c r="A9" s="142" t="s">
        <v>81</v>
      </c>
      <c r="B9" s="134" t="s">
        <v>138</v>
      </c>
      <c r="C9" s="42">
        <v>2E-3</v>
      </c>
      <c r="D9" s="42">
        <v>0.1</v>
      </c>
      <c r="E9" s="42">
        <v>0</v>
      </c>
      <c r="F9" s="42">
        <v>450000000</v>
      </c>
      <c r="G9" s="43">
        <v>2.4699999999999999E-8</v>
      </c>
      <c r="H9" s="42" t="e">
        <f>B9*C9*((1-D9)^E9)*F9*G9</f>
        <v>#VALUE!</v>
      </c>
      <c r="I9" s="55"/>
      <c r="J9" s="55"/>
      <c r="K9" s="12"/>
      <c r="L9" s="19"/>
      <c r="M9" s="12"/>
      <c r="N9" s="12"/>
      <c r="O9" s="12"/>
      <c r="P9" s="12"/>
      <c r="Q9" s="12"/>
      <c r="R9" s="12"/>
      <c r="S9" s="12"/>
      <c r="T9" s="12"/>
      <c r="U9" s="20"/>
      <c r="V9" s="12"/>
      <c r="W9" s="12"/>
      <c r="X9" s="12"/>
      <c r="Y9" s="12"/>
      <c r="AB9" s="12"/>
      <c r="AC9" s="12"/>
      <c r="AF9" s="12"/>
      <c r="AG9" s="12"/>
      <c r="AN9" s="12"/>
      <c r="AO9" s="12"/>
    </row>
    <row r="10" spans="1:41" ht="18.75" customHeight="1" x14ac:dyDescent="0.2">
      <c r="A10" s="112"/>
      <c r="B10" s="55"/>
      <c r="C10" s="55"/>
      <c r="D10" s="55"/>
      <c r="E10" s="55"/>
      <c r="F10" s="55"/>
      <c r="G10" s="55"/>
      <c r="H10" s="55"/>
      <c r="I10" s="55"/>
      <c r="J10" s="55"/>
      <c r="K10" s="12"/>
      <c r="L10" s="12"/>
      <c r="M10" s="19"/>
      <c r="N10" s="12"/>
      <c r="O10" s="12"/>
      <c r="P10" s="12"/>
      <c r="Q10" s="12"/>
      <c r="R10" s="12"/>
      <c r="S10" s="12"/>
      <c r="T10" s="12"/>
      <c r="U10" s="12"/>
      <c r="V10" s="20"/>
      <c r="W10" s="12"/>
      <c r="X10" s="12"/>
      <c r="Y10" s="12"/>
      <c r="AB10" s="12"/>
      <c r="AC10" s="12"/>
      <c r="AF10" s="12"/>
      <c r="AG10" s="12"/>
      <c r="AN10" s="12"/>
      <c r="AO10" s="12"/>
    </row>
    <row r="11" spans="1:41" s="52" customFormat="1" ht="18.75" customHeight="1" x14ac:dyDescent="0.2">
      <c r="A11" s="222" t="s">
        <v>7</v>
      </c>
      <c r="B11" s="222"/>
      <c r="C11" s="222"/>
      <c r="D11" s="222"/>
      <c r="E11" s="222"/>
      <c r="F11" s="222"/>
      <c r="G11" s="222"/>
      <c r="H11" s="222"/>
      <c r="I11" s="222"/>
      <c r="J11" s="222"/>
      <c r="K11" s="50"/>
      <c r="L11" s="50"/>
      <c r="M11" s="50"/>
      <c r="N11" s="50"/>
      <c r="O11" s="50"/>
      <c r="P11" s="51"/>
      <c r="S11" s="51"/>
      <c r="W11" s="51"/>
      <c r="Y11" s="51"/>
      <c r="AB11" s="53"/>
      <c r="AC11" s="51"/>
      <c r="AF11" s="51"/>
      <c r="AG11" s="51"/>
      <c r="AN11" s="54"/>
      <c r="AO11" s="54"/>
    </row>
    <row r="12" spans="1:41" s="115" customFormat="1" ht="54" customHeight="1" x14ac:dyDescent="0.2">
      <c r="A12" s="137" t="s">
        <v>79</v>
      </c>
      <c r="B12" s="130" t="s">
        <v>37</v>
      </c>
      <c r="C12" s="132" t="s">
        <v>78</v>
      </c>
      <c r="D12" s="131" t="s">
        <v>86</v>
      </c>
      <c r="E12" s="139" t="s">
        <v>85</v>
      </c>
      <c r="F12" s="130" t="s">
        <v>17</v>
      </c>
      <c r="G12" s="139" t="s">
        <v>18</v>
      </c>
      <c r="H12" s="140" t="s">
        <v>84</v>
      </c>
      <c r="I12" s="130" t="s">
        <v>5</v>
      </c>
      <c r="J12" s="139" t="s">
        <v>6</v>
      </c>
      <c r="K12" s="113"/>
      <c r="L12" s="113"/>
      <c r="M12" s="113"/>
      <c r="N12" s="114"/>
      <c r="P12" s="113"/>
      <c r="Q12" s="113"/>
      <c r="S12" s="113"/>
      <c r="T12" s="113"/>
      <c r="U12" s="113"/>
      <c r="V12" s="113"/>
      <c r="X12" s="116"/>
      <c r="Y12" s="116"/>
      <c r="AC12" s="113"/>
      <c r="AE12" s="113"/>
      <c r="AG12" s="116"/>
      <c r="AH12" s="116"/>
    </row>
    <row r="13" spans="1:41" ht="18.75" customHeight="1" x14ac:dyDescent="0.2">
      <c r="A13" s="221" t="s">
        <v>82</v>
      </c>
      <c r="B13" s="4" t="s">
        <v>8</v>
      </c>
      <c r="C13" s="7" t="e">
        <f>$H$8</f>
        <v>#VALUE!</v>
      </c>
      <c r="D13" s="4">
        <v>1E-3</v>
      </c>
      <c r="E13" s="5">
        <v>180000</v>
      </c>
      <c r="F13" s="4">
        <v>1.5</v>
      </c>
      <c r="G13" s="25" t="e">
        <f>C13*D13*E13*F13</f>
        <v>#VALUE!</v>
      </c>
      <c r="H13" s="7" t="e">
        <f>(G13*'TOX and EXPO INPUTS'!$D$19)/'TOX and EXPO INPUTS'!$D$24</f>
        <v>#VALUE!</v>
      </c>
      <c r="I13" s="7" t="e">
        <f>'TOX and EXPO INPUTS'!$D$17/H13</f>
        <v>#VALUE!</v>
      </c>
      <c r="J13" s="6" t="e">
        <f>VALUE(TEXT(I13,"0.0E+00"))</f>
        <v>#VALUE!</v>
      </c>
      <c r="K13" s="19"/>
      <c r="L13" s="19"/>
      <c r="M13" s="19"/>
      <c r="N13" s="12"/>
      <c r="O13" s="12"/>
      <c r="P13" s="19"/>
      <c r="Q13" s="19"/>
      <c r="R13" s="12"/>
      <c r="S13" s="12"/>
      <c r="T13" s="12"/>
      <c r="U13" s="12"/>
      <c r="V13" s="20"/>
      <c r="W13" s="20"/>
      <c r="X13" s="20"/>
      <c r="Y13" s="20"/>
      <c r="Z13" s="20"/>
      <c r="AA13" s="20"/>
      <c r="AB13" s="12"/>
      <c r="AC13" s="12"/>
      <c r="AF13" s="12"/>
      <c r="AG13" s="20"/>
      <c r="AH13" s="20"/>
      <c r="AI13" s="20"/>
      <c r="AJ13" s="20"/>
      <c r="AN13" s="12"/>
      <c r="AO13" s="12"/>
    </row>
    <row r="14" spans="1:41" s="120" customFormat="1" ht="18.75" customHeight="1" x14ac:dyDescent="0.2">
      <c r="A14" s="221"/>
      <c r="B14" s="21" t="s">
        <v>35</v>
      </c>
      <c r="C14" s="7" t="e">
        <f>$H$8</f>
        <v>#VALUE!</v>
      </c>
      <c r="D14" s="4">
        <v>1E-3</v>
      </c>
      <c r="E14" s="1">
        <v>49000</v>
      </c>
      <c r="F14" s="4">
        <v>1.5</v>
      </c>
      <c r="G14" s="25" t="e">
        <f>C14*D14*E14*F14</f>
        <v>#VALUE!</v>
      </c>
      <c r="H14" s="7" t="e">
        <f>(G14*'TOX and EXPO INPUTS'!$D$19)/'TOX and EXPO INPUTS'!$D$27</f>
        <v>#VALUE!</v>
      </c>
      <c r="I14" s="7" t="e">
        <f>'TOX and EXPO INPUTS'!$D$17/H14</f>
        <v>#VALUE!</v>
      </c>
      <c r="J14" s="6" t="e">
        <f>VALUE(TEXT(I14,"0.0E+00"))</f>
        <v>#VALUE!</v>
      </c>
      <c r="K14" s="19"/>
      <c r="L14" s="118"/>
      <c r="M14" s="118"/>
      <c r="N14" s="119"/>
      <c r="P14" s="118"/>
      <c r="S14" s="12"/>
      <c r="T14" s="12"/>
      <c r="U14" s="12"/>
      <c r="V14" s="20"/>
      <c r="W14" s="20"/>
      <c r="X14" s="20"/>
      <c r="Y14" s="20"/>
      <c r="Z14" s="20"/>
      <c r="AA14" s="20"/>
      <c r="AC14" s="12"/>
      <c r="AD14" s="12"/>
      <c r="AG14" s="20"/>
      <c r="AH14" s="20"/>
    </row>
    <row r="15" spans="1:41" s="120" customFormat="1" ht="18.75" customHeight="1" x14ac:dyDescent="0.2">
      <c r="A15" s="138"/>
      <c r="B15" s="143"/>
      <c r="C15" s="144"/>
      <c r="D15" s="143"/>
      <c r="E15" s="145"/>
      <c r="F15" s="41"/>
      <c r="G15" s="146"/>
      <c r="H15" s="144"/>
      <c r="I15" s="144"/>
      <c r="J15" s="147"/>
      <c r="K15" s="19"/>
      <c r="L15" s="118"/>
      <c r="M15" s="118"/>
      <c r="N15" s="119"/>
      <c r="P15" s="118"/>
      <c r="S15" s="12"/>
      <c r="T15" s="12"/>
      <c r="U15" s="12"/>
      <c r="V15" s="20"/>
      <c r="W15" s="20"/>
      <c r="X15" s="20"/>
      <c r="Y15" s="20"/>
      <c r="Z15" s="20"/>
      <c r="AA15" s="20"/>
      <c r="AC15" s="12"/>
      <c r="AD15" s="12"/>
      <c r="AG15" s="20"/>
      <c r="AH15" s="20"/>
    </row>
    <row r="16" spans="1:41" ht="18.75" customHeight="1" x14ac:dyDescent="0.2">
      <c r="A16" s="221" t="s">
        <v>83</v>
      </c>
      <c r="B16" s="4" t="s">
        <v>8</v>
      </c>
      <c r="C16" s="7" t="e">
        <f>$H$9</f>
        <v>#VALUE!</v>
      </c>
      <c r="D16" s="4">
        <v>1E-3</v>
      </c>
      <c r="E16" s="5">
        <v>200000</v>
      </c>
      <c r="F16" s="4">
        <v>1.5</v>
      </c>
      <c r="G16" s="25" t="e">
        <f>C16*D16*E16*F16</f>
        <v>#VALUE!</v>
      </c>
      <c r="H16" s="7" t="e">
        <f>(G16*'TOX and EXPO INPUTS'!$D$19)/'TOX and EXPO INPUTS'!$D$24</f>
        <v>#VALUE!</v>
      </c>
      <c r="I16" s="7" t="e">
        <f>'TOX and EXPO INPUTS'!$D$17/H16</f>
        <v>#VALUE!</v>
      </c>
      <c r="J16" s="6" t="e">
        <f>VALUE(TEXT(I16,"0.0E+00"))</f>
        <v>#VALUE!</v>
      </c>
      <c r="K16" s="19"/>
      <c r="L16" s="19"/>
      <c r="M16" s="19"/>
      <c r="N16" s="12"/>
      <c r="O16" s="12"/>
      <c r="P16" s="19"/>
      <c r="Q16" s="19"/>
      <c r="R16" s="12"/>
      <c r="S16" s="12"/>
      <c r="T16" s="12"/>
      <c r="U16" s="12"/>
      <c r="V16" s="20"/>
      <c r="W16" s="20"/>
      <c r="X16" s="20"/>
      <c r="Y16" s="20"/>
      <c r="Z16" s="20"/>
      <c r="AA16" s="20"/>
      <c r="AB16" s="12"/>
      <c r="AC16" s="12"/>
      <c r="AF16" s="12"/>
      <c r="AG16" s="20"/>
      <c r="AH16" s="20"/>
      <c r="AI16" s="20"/>
      <c r="AJ16" s="20"/>
      <c r="AN16" s="12"/>
      <c r="AO16" s="12"/>
    </row>
    <row r="17" spans="1:41" s="120" customFormat="1" ht="18.75" customHeight="1" x14ac:dyDescent="0.2">
      <c r="A17" s="221"/>
      <c r="B17" s="21" t="s">
        <v>35</v>
      </c>
      <c r="C17" s="7" t="e">
        <f>$H$9</f>
        <v>#VALUE!</v>
      </c>
      <c r="D17" s="4">
        <v>1E-3</v>
      </c>
      <c r="E17" s="1">
        <v>54000</v>
      </c>
      <c r="F17" s="4">
        <v>1.5</v>
      </c>
      <c r="G17" s="25" t="e">
        <f>C17*D17*E17*F17</f>
        <v>#VALUE!</v>
      </c>
      <c r="H17" s="7" t="e">
        <f>(G17*'TOX and EXPO INPUTS'!$D$19)/'TOX and EXPO INPUTS'!$D$27</f>
        <v>#VALUE!</v>
      </c>
      <c r="I17" s="7" t="e">
        <f>'TOX and EXPO INPUTS'!$D$17/H17</f>
        <v>#VALUE!</v>
      </c>
      <c r="J17" s="6" t="e">
        <f>VALUE(TEXT(I17,"0.0E+00"))</f>
        <v>#VALUE!</v>
      </c>
      <c r="K17" s="19"/>
      <c r="L17" s="118"/>
      <c r="M17" s="118"/>
      <c r="N17" s="119"/>
      <c r="P17" s="118"/>
      <c r="S17" s="12"/>
      <c r="T17" s="12"/>
      <c r="U17" s="12"/>
      <c r="V17" s="20"/>
      <c r="W17" s="20"/>
      <c r="X17" s="20"/>
      <c r="Y17" s="20"/>
      <c r="Z17" s="20"/>
      <c r="AA17" s="20"/>
      <c r="AC17" s="12"/>
      <c r="AD17" s="12"/>
      <c r="AG17" s="20"/>
      <c r="AH17" s="20"/>
    </row>
    <row r="18" spans="1:41" s="120" customFormat="1" ht="18.75" customHeight="1" x14ac:dyDescent="0.2">
      <c r="A18" s="117"/>
      <c r="B18" s="12"/>
      <c r="C18" s="56"/>
      <c r="D18" s="56"/>
      <c r="G18" s="12"/>
      <c r="H18" s="129"/>
      <c r="I18" s="121"/>
      <c r="J18" s="118"/>
      <c r="K18" s="19"/>
      <c r="M18" s="118"/>
      <c r="N18" s="122"/>
      <c r="O18" s="19"/>
      <c r="P18" s="118"/>
      <c r="Q18" s="118"/>
      <c r="R18" s="119"/>
      <c r="T18" s="118"/>
      <c r="W18" s="12"/>
      <c r="X18" s="12"/>
      <c r="Y18" s="12"/>
      <c r="Z18" s="20"/>
      <c r="AA18" s="20"/>
      <c r="AB18" s="20"/>
      <c r="AC18" s="20"/>
      <c r="AD18" s="20"/>
      <c r="AE18" s="20"/>
      <c r="AG18" s="12"/>
      <c r="AH18" s="12"/>
      <c r="AK18" s="20"/>
      <c r="AL18" s="20"/>
    </row>
    <row r="19" spans="1:41" s="120" customFormat="1" ht="18.75" customHeight="1" x14ac:dyDescent="0.2">
      <c r="A19" s="222" t="s">
        <v>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19"/>
      <c r="M19" s="118"/>
      <c r="N19" s="122"/>
      <c r="O19" s="19"/>
      <c r="P19" s="118"/>
      <c r="Q19" s="118"/>
      <c r="R19" s="119"/>
      <c r="T19" s="118"/>
      <c r="W19" s="12"/>
      <c r="X19" s="12"/>
      <c r="Y19" s="12"/>
      <c r="Z19" s="20"/>
      <c r="AA19" s="20"/>
      <c r="AB19" s="20"/>
      <c r="AC19" s="20"/>
      <c r="AD19" s="20"/>
      <c r="AE19" s="20"/>
      <c r="AG19" s="12"/>
      <c r="AH19" s="12"/>
      <c r="AK19" s="20"/>
      <c r="AL19" s="20"/>
    </row>
    <row r="20" spans="1:41" ht="46.5" customHeight="1" x14ac:dyDescent="0.2">
      <c r="A20" s="137" t="s">
        <v>79</v>
      </c>
      <c r="B20" s="130" t="s">
        <v>37</v>
      </c>
      <c r="C20" s="132" t="s">
        <v>78</v>
      </c>
      <c r="D20" s="131" t="s">
        <v>86</v>
      </c>
      <c r="E20" s="139" t="s">
        <v>85</v>
      </c>
      <c r="F20" s="130" t="s">
        <v>17</v>
      </c>
      <c r="G20" s="139" t="s">
        <v>18</v>
      </c>
      <c r="H20" s="140" t="s">
        <v>84</v>
      </c>
      <c r="I20" s="130" t="s">
        <v>5</v>
      </c>
      <c r="J20" s="139" t="s">
        <v>6</v>
      </c>
      <c r="K20" s="19"/>
      <c r="L20" s="18"/>
      <c r="M20" s="18"/>
      <c r="N20" s="16"/>
      <c r="O20" s="16"/>
      <c r="P20" s="123"/>
      <c r="Q20" s="19"/>
      <c r="R20" s="12"/>
      <c r="S20" s="120"/>
      <c r="T20" s="12"/>
      <c r="U20" s="12"/>
      <c r="V20" s="20"/>
      <c r="W20" s="20"/>
      <c r="X20" s="20"/>
      <c r="Y20" s="20"/>
      <c r="Z20" s="20"/>
      <c r="AA20" s="20"/>
      <c r="AB20" s="12"/>
      <c r="AC20" s="12"/>
      <c r="AF20" s="12"/>
      <c r="AG20" s="20"/>
      <c r="AH20" s="20"/>
      <c r="AI20" s="20"/>
      <c r="AJ20" s="20"/>
      <c r="AN20" s="12"/>
      <c r="AO20" s="12"/>
    </row>
    <row r="21" spans="1:41" ht="18.75" customHeight="1" x14ac:dyDescent="0.2">
      <c r="A21" s="221" t="s">
        <v>82</v>
      </c>
      <c r="B21" s="3" t="s">
        <v>8</v>
      </c>
      <c r="C21" s="7" t="e">
        <f>$H$8</f>
        <v>#VALUE!</v>
      </c>
      <c r="D21" s="4">
        <v>1E-3</v>
      </c>
      <c r="E21" s="5">
        <v>5500</v>
      </c>
      <c r="F21" s="4">
        <v>1</v>
      </c>
      <c r="G21" s="22" t="e">
        <f>C21*D21*E21*F21</f>
        <v>#VALUE!</v>
      </c>
      <c r="H21" s="4" t="e">
        <f>(G21*'TOX and EXPO INPUTS'!$D$19)/'TOX and EXPO INPUTS'!$D$24</f>
        <v>#VALUE!</v>
      </c>
      <c r="I21" s="7" t="e">
        <f>'TOX and EXPO INPUTS'!$D$17/H21</f>
        <v>#VALUE!</v>
      </c>
      <c r="J21" s="6" t="e">
        <f>VALUE(TEXT(I21,"0.0E+00"))</f>
        <v>#VALUE!</v>
      </c>
      <c r="K21" s="19"/>
      <c r="L21" s="18"/>
      <c r="M21" s="18"/>
      <c r="N21" s="16"/>
      <c r="O21" s="16"/>
      <c r="P21" s="123"/>
      <c r="Q21" s="19"/>
      <c r="R21" s="12"/>
      <c r="S21" s="120"/>
      <c r="T21" s="12"/>
      <c r="U21" s="12"/>
      <c r="V21" s="20"/>
      <c r="W21" s="20"/>
      <c r="X21" s="20"/>
      <c r="Y21" s="20"/>
      <c r="Z21" s="20"/>
      <c r="AA21" s="20"/>
      <c r="AB21" s="12"/>
      <c r="AC21" s="12"/>
      <c r="AF21" s="12"/>
      <c r="AG21" s="20"/>
      <c r="AH21" s="20"/>
      <c r="AI21" s="20"/>
      <c r="AJ21" s="20"/>
      <c r="AN21" s="12"/>
      <c r="AO21" s="12"/>
    </row>
    <row r="22" spans="1:41" ht="18.75" customHeight="1" x14ac:dyDescent="0.2">
      <c r="A22" s="221"/>
      <c r="B22" s="21" t="s">
        <v>33</v>
      </c>
      <c r="C22" s="7" t="e">
        <f>$H$8</f>
        <v>#VALUE!</v>
      </c>
      <c r="D22" s="4">
        <v>1E-3</v>
      </c>
      <c r="E22" s="1">
        <v>4500</v>
      </c>
      <c r="F22" s="11">
        <v>1</v>
      </c>
      <c r="G22" s="22" t="e">
        <f>C22*D22*E22*F22</f>
        <v>#VALUE!</v>
      </c>
      <c r="H22" s="4" t="e">
        <f>(G22*'TOX and EXPO INPUTS'!$D$19)/'TOX and EXPO INPUTS'!$D$25</f>
        <v>#VALUE!</v>
      </c>
      <c r="I22" s="7" t="e">
        <f>'TOX and EXPO INPUTS'!$D$17/H22</f>
        <v>#VALUE!</v>
      </c>
      <c r="J22" s="6" t="e">
        <f>VALUE(TEXT(I22,"0.0E+00"))</f>
        <v>#VALUE!</v>
      </c>
      <c r="K22" s="19"/>
      <c r="L22" s="18"/>
      <c r="M22" s="18"/>
      <c r="N22" s="16"/>
      <c r="O22" s="16"/>
      <c r="P22" s="123"/>
      <c r="Q22" s="19"/>
      <c r="R22" s="12"/>
      <c r="S22" s="120"/>
      <c r="T22" s="12"/>
      <c r="U22" s="12"/>
      <c r="V22" s="20"/>
      <c r="W22" s="20"/>
      <c r="X22" s="20"/>
      <c r="Y22" s="20"/>
      <c r="Z22" s="20"/>
      <c r="AA22" s="20"/>
      <c r="AB22" s="12"/>
      <c r="AC22" s="12"/>
      <c r="AF22" s="12"/>
      <c r="AG22" s="20"/>
      <c r="AH22" s="20"/>
      <c r="AI22" s="20"/>
      <c r="AJ22" s="20"/>
      <c r="AN22" s="12"/>
      <c r="AO22" s="12"/>
    </row>
    <row r="23" spans="1:41" ht="18.75" customHeight="1" x14ac:dyDescent="0.2">
      <c r="A23" s="138"/>
      <c r="B23" s="40"/>
      <c r="C23" s="144"/>
      <c r="D23" s="143"/>
      <c r="E23" s="145"/>
      <c r="F23" s="41"/>
      <c r="G23" s="148"/>
      <c r="H23" s="143"/>
      <c r="I23" s="144"/>
      <c r="J23" s="147"/>
      <c r="K23" s="19"/>
      <c r="L23" s="18"/>
      <c r="M23" s="18"/>
      <c r="N23" s="16"/>
      <c r="O23" s="16"/>
      <c r="P23" s="123"/>
      <c r="Q23" s="19"/>
      <c r="R23" s="12"/>
      <c r="S23" s="120"/>
      <c r="T23" s="12"/>
      <c r="U23" s="12"/>
      <c r="V23" s="20"/>
      <c r="W23" s="20"/>
      <c r="X23" s="20"/>
      <c r="Y23" s="20"/>
      <c r="Z23" s="20"/>
      <c r="AA23" s="20"/>
      <c r="AB23" s="12"/>
      <c r="AC23" s="12"/>
      <c r="AF23" s="12"/>
      <c r="AG23" s="20"/>
      <c r="AH23" s="20"/>
      <c r="AI23" s="20"/>
      <c r="AJ23" s="20"/>
      <c r="AN23" s="12"/>
      <c r="AO23" s="12"/>
    </row>
    <row r="24" spans="1:41" ht="18.75" customHeight="1" x14ac:dyDescent="0.2">
      <c r="A24" s="221" t="s">
        <v>83</v>
      </c>
      <c r="B24" s="3" t="s">
        <v>8</v>
      </c>
      <c r="C24" s="7" t="e">
        <f>$H$9</f>
        <v>#VALUE!</v>
      </c>
      <c r="D24" s="4">
        <v>1E-3</v>
      </c>
      <c r="E24" s="5">
        <v>5500</v>
      </c>
      <c r="F24" s="4">
        <v>1</v>
      </c>
      <c r="G24" s="22" t="e">
        <f>C24*D24*E24*F24</f>
        <v>#VALUE!</v>
      </c>
      <c r="H24" s="4" t="e">
        <f>(G24*'TOX and EXPO INPUTS'!$D$19)/'TOX and EXPO INPUTS'!$D$24</f>
        <v>#VALUE!</v>
      </c>
      <c r="I24" s="7" t="e">
        <f>'TOX and EXPO INPUTS'!$D$17/H24</f>
        <v>#VALUE!</v>
      </c>
      <c r="J24" s="6" t="e">
        <f>VALUE(TEXT(I24,"0.0E+00"))</f>
        <v>#VALUE!</v>
      </c>
      <c r="K24" s="19"/>
      <c r="L24" s="18"/>
      <c r="M24" s="18"/>
      <c r="N24" s="16"/>
      <c r="O24" s="16"/>
      <c r="P24" s="123"/>
      <c r="Q24" s="19"/>
      <c r="R24" s="12"/>
      <c r="S24" s="120"/>
      <c r="T24" s="12"/>
      <c r="U24" s="12"/>
      <c r="V24" s="20"/>
      <c r="W24" s="20"/>
      <c r="X24" s="20"/>
      <c r="Y24" s="20"/>
      <c r="Z24" s="20"/>
      <c r="AA24" s="20"/>
      <c r="AB24" s="12"/>
      <c r="AC24" s="12"/>
      <c r="AF24" s="12"/>
      <c r="AG24" s="20"/>
      <c r="AH24" s="20"/>
      <c r="AI24" s="20"/>
      <c r="AJ24" s="20"/>
      <c r="AN24" s="12"/>
      <c r="AO24" s="12"/>
    </row>
    <row r="25" spans="1:41" ht="18.75" customHeight="1" x14ac:dyDescent="0.2">
      <c r="A25" s="221"/>
      <c r="B25" s="21" t="s">
        <v>33</v>
      </c>
      <c r="C25" s="7" t="e">
        <f>$H$9</f>
        <v>#VALUE!</v>
      </c>
      <c r="D25" s="4">
        <v>1E-3</v>
      </c>
      <c r="E25" s="1">
        <v>4500</v>
      </c>
      <c r="F25" s="11">
        <v>1</v>
      </c>
      <c r="G25" s="22" t="e">
        <f>C25*D25*E25*F25</f>
        <v>#VALUE!</v>
      </c>
      <c r="H25" s="4" t="e">
        <f>(G25*'TOX and EXPO INPUTS'!$D$19)/'TOX and EXPO INPUTS'!$D$25</f>
        <v>#VALUE!</v>
      </c>
      <c r="I25" s="7" t="e">
        <f>'TOX and EXPO INPUTS'!$D$17/H25</f>
        <v>#VALUE!</v>
      </c>
      <c r="J25" s="6" t="e">
        <f>VALUE(TEXT(I25,"0.0E+00"))</f>
        <v>#VALUE!</v>
      </c>
      <c r="K25" s="19"/>
      <c r="L25" s="18"/>
      <c r="M25" s="18"/>
      <c r="N25" s="16"/>
      <c r="O25" s="16"/>
      <c r="P25" s="123"/>
      <c r="Q25" s="19"/>
      <c r="R25" s="12"/>
      <c r="S25" s="120"/>
      <c r="T25" s="12"/>
      <c r="U25" s="12"/>
      <c r="V25" s="20"/>
      <c r="W25" s="20"/>
      <c r="X25" s="20"/>
      <c r="Y25" s="20"/>
      <c r="Z25" s="20"/>
      <c r="AA25" s="20"/>
      <c r="AB25" s="12"/>
      <c r="AC25" s="12"/>
      <c r="AF25" s="12"/>
      <c r="AG25" s="20"/>
      <c r="AH25" s="20"/>
      <c r="AI25" s="20"/>
      <c r="AJ25" s="20"/>
      <c r="AN25" s="12"/>
      <c r="AO25" s="12"/>
    </row>
    <row r="26" spans="1:41" ht="18.75" customHeight="1" x14ac:dyDescent="0.2">
      <c r="B26" s="124"/>
      <c r="C26" s="125"/>
      <c r="D26" s="126"/>
      <c r="E26" s="12"/>
      <c r="F26" s="12"/>
      <c r="G26" s="12"/>
      <c r="H26" s="70"/>
      <c r="I26" s="121"/>
      <c r="J26" s="19"/>
      <c r="K26" s="18"/>
      <c r="L26" s="16"/>
      <c r="M26" s="18"/>
      <c r="N26" s="122"/>
      <c r="O26" s="19"/>
      <c r="Q26" s="18"/>
      <c r="S26" s="16"/>
      <c r="T26" s="123"/>
      <c r="U26" s="19"/>
      <c r="V26" s="12"/>
      <c r="W26" s="120"/>
      <c r="X26" s="12"/>
      <c r="Y26" s="12"/>
      <c r="Z26" s="20"/>
      <c r="AA26" s="20"/>
      <c r="AB26" s="20"/>
      <c r="AC26" s="20"/>
      <c r="AD26" s="20"/>
      <c r="AE26" s="20"/>
      <c r="AF26" s="12"/>
      <c r="AG26" s="12"/>
      <c r="AK26" s="20"/>
      <c r="AL26" s="20"/>
      <c r="AM26" s="20"/>
      <c r="AO26" s="12"/>
    </row>
    <row r="27" spans="1:41" s="120" customFormat="1" ht="18.75" customHeight="1" x14ac:dyDescent="0.2">
      <c r="A27" s="222" t="s">
        <v>10</v>
      </c>
      <c r="B27" s="222"/>
      <c r="C27" s="222"/>
      <c r="D27" s="222"/>
      <c r="E27" s="222"/>
      <c r="F27" s="222"/>
      <c r="G27" s="222"/>
      <c r="H27" s="222"/>
      <c r="I27" s="222"/>
      <c r="J27" s="222"/>
      <c r="K27" s="19"/>
      <c r="M27" s="118"/>
      <c r="N27" s="122"/>
      <c r="O27" s="19"/>
      <c r="P27" s="118"/>
      <c r="Q27" s="118"/>
      <c r="R27" s="119"/>
      <c r="T27" s="118"/>
      <c r="W27" s="12"/>
      <c r="X27" s="12"/>
      <c r="Y27" s="12"/>
      <c r="Z27" s="20"/>
      <c r="AA27" s="20"/>
      <c r="AB27" s="20"/>
      <c r="AC27" s="20"/>
      <c r="AD27" s="20"/>
      <c r="AE27" s="20"/>
      <c r="AG27" s="12"/>
      <c r="AH27" s="12"/>
      <c r="AK27" s="20"/>
      <c r="AL27" s="20"/>
    </row>
    <row r="28" spans="1:41" ht="50.25" customHeight="1" x14ac:dyDescent="0.2">
      <c r="A28" s="137" t="s">
        <v>79</v>
      </c>
      <c r="B28" s="130" t="s">
        <v>37</v>
      </c>
      <c r="C28" s="132" t="s">
        <v>78</v>
      </c>
      <c r="D28" s="131" t="s">
        <v>86</v>
      </c>
      <c r="E28" s="139" t="s">
        <v>85</v>
      </c>
      <c r="F28" s="130" t="s">
        <v>17</v>
      </c>
      <c r="G28" s="139" t="s">
        <v>18</v>
      </c>
      <c r="H28" s="140" t="s">
        <v>84</v>
      </c>
      <c r="I28" s="130" t="s">
        <v>5</v>
      </c>
      <c r="J28" s="139" t="s">
        <v>6</v>
      </c>
      <c r="K28" s="19"/>
      <c r="L28" s="18"/>
      <c r="M28" s="18"/>
      <c r="N28" s="16"/>
      <c r="O28" s="16"/>
      <c r="P28" s="123"/>
      <c r="Q28" s="19"/>
      <c r="R28" s="12"/>
      <c r="S28" s="120"/>
      <c r="T28" s="12"/>
      <c r="U28" s="12"/>
      <c r="V28" s="20"/>
      <c r="W28" s="20"/>
      <c r="X28" s="20"/>
      <c r="Y28" s="20"/>
      <c r="Z28" s="20"/>
      <c r="AA28" s="20"/>
      <c r="AB28" s="12"/>
      <c r="AC28" s="12"/>
      <c r="AF28" s="12"/>
      <c r="AG28" s="20"/>
      <c r="AH28" s="20"/>
      <c r="AI28" s="20"/>
      <c r="AJ28" s="20"/>
      <c r="AN28" s="12"/>
      <c r="AO28" s="12"/>
    </row>
    <row r="29" spans="1:41" ht="18.75" customHeight="1" x14ac:dyDescent="0.2">
      <c r="A29" s="217" t="s">
        <v>82</v>
      </c>
      <c r="B29" s="3" t="s">
        <v>8</v>
      </c>
      <c r="C29" s="7" t="e">
        <f>$H$8</f>
        <v>#VALUE!</v>
      </c>
      <c r="D29" s="4">
        <v>1E-3</v>
      </c>
      <c r="E29" s="5">
        <v>5300</v>
      </c>
      <c r="F29" s="4">
        <v>4</v>
      </c>
      <c r="G29" s="22" t="e">
        <f>C29*D29*E29*F29</f>
        <v>#VALUE!</v>
      </c>
      <c r="H29" s="4" t="e">
        <f>(G29*'TOX and EXPO INPUTS'!$D$19)/'TOX and EXPO INPUTS'!$D$24</f>
        <v>#VALUE!</v>
      </c>
      <c r="I29" s="7" t="e">
        <f>'TOX and EXPO INPUTS'!$D$17/H29</f>
        <v>#VALUE!</v>
      </c>
      <c r="J29" s="6" t="e">
        <f>VALUE(TEXT(I29,"0.0E+00"))</f>
        <v>#VALUE!</v>
      </c>
      <c r="K29" s="19"/>
      <c r="L29" s="18"/>
      <c r="M29" s="18"/>
      <c r="N29" s="16"/>
      <c r="O29" s="16"/>
      <c r="P29" s="123"/>
      <c r="Q29" s="19"/>
      <c r="R29" s="12"/>
      <c r="S29" s="120"/>
      <c r="T29" s="12"/>
      <c r="U29" s="12"/>
      <c r="V29" s="20"/>
      <c r="W29" s="20"/>
      <c r="X29" s="20"/>
      <c r="Y29" s="20"/>
      <c r="Z29" s="20"/>
      <c r="AA29" s="20"/>
      <c r="AB29" s="12"/>
      <c r="AC29" s="12"/>
      <c r="AF29" s="12"/>
      <c r="AG29" s="20"/>
      <c r="AH29" s="20"/>
      <c r="AI29" s="20"/>
      <c r="AJ29" s="20"/>
      <c r="AN29" s="12"/>
      <c r="AO29" s="12"/>
    </row>
    <row r="30" spans="1:41" ht="18.75" customHeight="1" x14ac:dyDescent="0.2">
      <c r="A30" s="217"/>
      <c r="B30" s="21" t="s">
        <v>33</v>
      </c>
      <c r="C30" s="7" t="e">
        <f>$H$8</f>
        <v>#VALUE!</v>
      </c>
      <c r="D30" s="4">
        <v>1E-3</v>
      </c>
      <c r="E30" s="1">
        <v>4400</v>
      </c>
      <c r="F30" s="11">
        <v>4</v>
      </c>
      <c r="G30" s="22" t="e">
        <f>C30*D30*E30*F30</f>
        <v>#VALUE!</v>
      </c>
      <c r="H30" s="4" t="e">
        <f>(G30*'TOX and EXPO INPUTS'!$D$19)/'TOX and EXPO INPUTS'!$D$25</f>
        <v>#VALUE!</v>
      </c>
      <c r="I30" s="7" t="e">
        <f>'TOX and EXPO INPUTS'!$D$17/H30</f>
        <v>#VALUE!</v>
      </c>
      <c r="J30" s="6" t="e">
        <f>VALUE(TEXT(I30,"0.0E+00"))</f>
        <v>#VALUE!</v>
      </c>
      <c r="K30" s="19"/>
      <c r="L30" s="18"/>
      <c r="M30" s="18"/>
      <c r="N30" s="16"/>
      <c r="O30" s="16"/>
      <c r="P30" s="123"/>
      <c r="Q30" s="19"/>
      <c r="R30" s="12"/>
      <c r="S30" s="120"/>
      <c r="T30" s="12"/>
      <c r="U30" s="12"/>
      <c r="V30" s="20"/>
      <c r="W30" s="20"/>
      <c r="X30" s="20"/>
      <c r="Y30" s="20"/>
      <c r="Z30" s="20"/>
      <c r="AA30" s="20"/>
      <c r="AB30" s="12"/>
      <c r="AC30" s="12"/>
      <c r="AF30" s="12"/>
      <c r="AG30" s="20"/>
      <c r="AH30" s="20"/>
      <c r="AI30" s="20"/>
      <c r="AJ30" s="20"/>
      <c r="AN30" s="12"/>
      <c r="AO30" s="12"/>
    </row>
    <row r="31" spans="1:41" ht="18.75" customHeight="1" x14ac:dyDescent="0.2">
      <c r="A31" s="217"/>
      <c r="B31" s="21" t="s">
        <v>34</v>
      </c>
      <c r="C31" s="7" t="e">
        <f>$H$8</f>
        <v>#VALUE!</v>
      </c>
      <c r="D31" s="4">
        <v>1E-3</v>
      </c>
      <c r="E31" s="1">
        <v>2900</v>
      </c>
      <c r="F31" s="11">
        <v>4</v>
      </c>
      <c r="G31" s="22" t="e">
        <f>C31*D31*E31*F31</f>
        <v>#VALUE!</v>
      </c>
      <c r="H31" s="4" t="e">
        <f>(G31*'TOX and EXPO INPUTS'!$D$19)/'TOX and EXPO INPUTS'!$D$26</f>
        <v>#VALUE!</v>
      </c>
      <c r="I31" s="7" t="e">
        <f>'TOX and EXPO INPUTS'!$D$17/H31</f>
        <v>#VALUE!</v>
      </c>
      <c r="J31" s="6" t="e">
        <f>VALUE(TEXT(I31,"0.0E+00"))</f>
        <v>#VALUE!</v>
      </c>
      <c r="K31" s="19"/>
      <c r="L31" s="18"/>
      <c r="M31" s="18"/>
      <c r="N31" s="16"/>
      <c r="O31" s="16"/>
      <c r="P31" s="123"/>
      <c r="Q31" s="19"/>
      <c r="R31" s="12"/>
      <c r="S31" s="120"/>
      <c r="T31" s="12"/>
      <c r="U31" s="12"/>
      <c r="V31" s="20"/>
      <c r="W31" s="20"/>
      <c r="X31" s="20"/>
      <c r="Y31" s="20"/>
      <c r="Z31" s="20"/>
      <c r="AA31" s="20"/>
      <c r="AB31" s="12"/>
      <c r="AC31" s="12"/>
      <c r="AF31" s="12"/>
      <c r="AG31" s="20"/>
      <c r="AH31" s="20"/>
      <c r="AI31" s="20"/>
      <c r="AJ31" s="20"/>
      <c r="AN31" s="12"/>
      <c r="AO31" s="12"/>
    </row>
    <row r="32" spans="1:41" ht="18.75" customHeight="1" x14ac:dyDescent="0.2">
      <c r="A32" s="149"/>
      <c r="B32" s="150"/>
      <c r="C32" s="151"/>
      <c r="D32" s="152"/>
      <c r="E32" s="152"/>
      <c r="F32" s="152"/>
      <c r="G32" s="152"/>
      <c r="H32" s="152"/>
      <c r="I32" s="152"/>
      <c r="J32" s="147"/>
    </row>
    <row r="33" spans="1:41" ht="18.75" customHeight="1" x14ac:dyDescent="0.2">
      <c r="A33" s="217" t="s">
        <v>83</v>
      </c>
      <c r="B33" s="3" t="s">
        <v>8</v>
      </c>
      <c r="C33" s="7" t="e">
        <f>$H$9</f>
        <v>#VALUE!</v>
      </c>
      <c r="D33" s="4">
        <v>1E-3</v>
      </c>
      <c r="E33" s="5">
        <v>5300</v>
      </c>
      <c r="F33" s="4">
        <v>4</v>
      </c>
      <c r="G33" s="22" t="e">
        <f>C33*D33*E33*F33</f>
        <v>#VALUE!</v>
      </c>
      <c r="H33" s="4" t="e">
        <f>(G33*'TOX and EXPO INPUTS'!$D$19)/'TOX and EXPO INPUTS'!$D$24</f>
        <v>#VALUE!</v>
      </c>
      <c r="I33" s="7" t="e">
        <f>'TOX and EXPO INPUTS'!$D$17/H33</f>
        <v>#VALUE!</v>
      </c>
      <c r="J33" s="6" t="e">
        <f>VALUE(TEXT(I33,"0.0E+00"))</f>
        <v>#VALUE!</v>
      </c>
      <c r="K33" s="19"/>
      <c r="L33" s="18"/>
      <c r="M33" s="18"/>
      <c r="N33" s="16"/>
      <c r="O33" s="16"/>
      <c r="P33" s="123"/>
      <c r="Q33" s="19"/>
      <c r="R33" s="12"/>
      <c r="S33" s="120"/>
      <c r="T33" s="12"/>
      <c r="U33" s="12"/>
      <c r="V33" s="20"/>
      <c r="W33" s="20"/>
      <c r="X33" s="20"/>
      <c r="Y33" s="20"/>
      <c r="Z33" s="20"/>
      <c r="AA33" s="20"/>
      <c r="AB33" s="12"/>
      <c r="AC33" s="12"/>
      <c r="AF33" s="12"/>
      <c r="AG33" s="20"/>
      <c r="AH33" s="20"/>
      <c r="AI33" s="20"/>
      <c r="AJ33" s="20"/>
      <c r="AN33" s="12"/>
      <c r="AO33" s="12"/>
    </row>
    <row r="34" spans="1:41" ht="18.75" customHeight="1" x14ac:dyDescent="0.2">
      <c r="A34" s="217"/>
      <c r="B34" s="21" t="s">
        <v>33</v>
      </c>
      <c r="C34" s="7" t="e">
        <f>$H$9</f>
        <v>#VALUE!</v>
      </c>
      <c r="D34" s="4">
        <v>1E-3</v>
      </c>
      <c r="E34" s="1">
        <v>4400</v>
      </c>
      <c r="F34" s="11">
        <v>4</v>
      </c>
      <c r="G34" s="22" t="e">
        <f>C34*D34*E34*F34</f>
        <v>#VALUE!</v>
      </c>
      <c r="H34" s="4" t="e">
        <f>(G34*'TOX and EXPO INPUTS'!$D$19)/'TOX and EXPO INPUTS'!$D$25</f>
        <v>#VALUE!</v>
      </c>
      <c r="I34" s="7" t="e">
        <f>'TOX and EXPO INPUTS'!$D$17/H34</f>
        <v>#VALUE!</v>
      </c>
      <c r="J34" s="6" t="e">
        <f>VALUE(TEXT(I34,"0.0E+00"))</f>
        <v>#VALUE!</v>
      </c>
      <c r="K34" s="19"/>
      <c r="L34" s="18"/>
      <c r="M34" s="18"/>
      <c r="N34" s="16"/>
      <c r="O34" s="16"/>
      <c r="P34" s="123"/>
      <c r="Q34" s="19"/>
      <c r="R34" s="12"/>
      <c r="S34" s="120"/>
      <c r="T34" s="12"/>
      <c r="U34" s="12"/>
      <c r="V34" s="20"/>
      <c r="W34" s="20"/>
      <c r="X34" s="20"/>
      <c r="Y34" s="20"/>
      <c r="Z34" s="20"/>
      <c r="AA34" s="20"/>
      <c r="AB34" s="12"/>
      <c r="AC34" s="12"/>
      <c r="AF34" s="12"/>
      <c r="AG34" s="20"/>
      <c r="AH34" s="20"/>
      <c r="AI34" s="20"/>
      <c r="AJ34" s="20"/>
      <c r="AN34" s="12"/>
      <c r="AO34" s="12"/>
    </row>
    <row r="35" spans="1:41" ht="18.75" customHeight="1" x14ac:dyDescent="0.2">
      <c r="A35" s="217"/>
      <c r="B35" s="21" t="s">
        <v>34</v>
      </c>
      <c r="C35" s="7" t="e">
        <f>$H$9</f>
        <v>#VALUE!</v>
      </c>
      <c r="D35" s="4">
        <v>1E-3</v>
      </c>
      <c r="E35" s="1">
        <v>2900</v>
      </c>
      <c r="F35" s="11">
        <v>4</v>
      </c>
      <c r="G35" s="22" t="e">
        <f>C35*D35*E35*F35</f>
        <v>#VALUE!</v>
      </c>
      <c r="H35" s="4" t="e">
        <f>(G35*'TOX and EXPO INPUTS'!$D$19)/'TOX and EXPO INPUTS'!$D$26</f>
        <v>#VALUE!</v>
      </c>
      <c r="I35" s="7" t="e">
        <f>'TOX and EXPO INPUTS'!$D$17/H35</f>
        <v>#VALUE!</v>
      </c>
      <c r="J35" s="6" t="e">
        <f>VALUE(TEXT(I35,"0.0E+00"))</f>
        <v>#VALUE!</v>
      </c>
      <c r="K35" s="19"/>
      <c r="L35" s="18"/>
      <c r="M35" s="18"/>
      <c r="N35" s="16"/>
      <c r="O35" s="16"/>
      <c r="P35" s="123"/>
      <c r="Q35" s="19"/>
      <c r="R35" s="12"/>
      <c r="S35" s="120"/>
      <c r="T35" s="12"/>
      <c r="U35" s="12"/>
      <c r="V35" s="20"/>
      <c r="W35" s="20"/>
      <c r="X35" s="20"/>
      <c r="Y35" s="20"/>
      <c r="Z35" s="20"/>
      <c r="AA35" s="20"/>
      <c r="AB35" s="12"/>
      <c r="AC35" s="12"/>
      <c r="AF35" s="12"/>
      <c r="AG35" s="20"/>
      <c r="AH35" s="20"/>
      <c r="AI35" s="20"/>
      <c r="AJ35" s="20"/>
      <c r="AN35" s="12"/>
      <c r="AO35" s="12"/>
    </row>
  </sheetData>
  <mergeCells count="11">
    <mergeCell ref="A29:A31"/>
    <mergeCell ref="A33:A35"/>
    <mergeCell ref="A3:B3"/>
    <mergeCell ref="A6:H6"/>
    <mergeCell ref="A13:A14"/>
    <mergeCell ref="A16:A17"/>
    <mergeCell ref="A21:A22"/>
    <mergeCell ref="A27:J27"/>
    <mergeCell ref="A11:J11"/>
    <mergeCell ref="A19:J19"/>
    <mergeCell ref="A24:A25"/>
  </mergeCells>
  <phoneticPr fontId="2" type="noConversion"/>
  <conditionalFormatting sqref="J13:J14 J16:J17 J21:J22 J24:J25 J29:J31 J33:J35">
    <cfRule type="cellIs" dxfId="7" priority="15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5"/>
  <sheetViews>
    <sheetView zoomScale="80" zoomScaleNormal="80" zoomScaleSheetLayoutView="90" workbookViewId="0">
      <selection activeCell="B10" sqref="B10"/>
    </sheetView>
  </sheetViews>
  <sheetFormatPr defaultRowHeight="18.75" customHeight="1" x14ac:dyDescent="0.2"/>
  <cols>
    <col min="1" max="1" width="36" style="61" customWidth="1"/>
    <col min="2" max="2" width="15.42578125" style="16" customWidth="1"/>
    <col min="3" max="3" width="15.7109375" style="62" customWidth="1"/>
    <col min="4" max="4" width="11.85546875" style="62" customWidth="1"/>
    <col min="5" max="5" width="14.28515625" style="62" customWidth="1"/>
    <col min="6" max="6" width="16.140625" style="62" customWidth="1"/>
    <col min="7" max="7" width="16.42578125" style="62" customWidth="1"/>
    <col min="8" max="8" width="17.42578125" style="62" customWidth="1"/>
    <col min="9" max="10" width="12.140625" style="62" customWidth="1"/>
    <col min="11" max="12" width="13.140625" style="17" customWidth="1"/>
    <col min="13" max="13" width="13" style="17" customWidth="1"/>
    <col min="14" max="14" width="14.7109375" style="17" customWidth="1"/>
    <col min="15" max="15" width="19.7109375" style="17" customWidth="1"/>
    <col min="16" max="16" width="26.42578125" style="18" customWidth="1"/>
    <col min="17" max="17" width="12.5703125" style="16" customWidth="1"/>
    <col min="18" max="18" width="17" style="16" customWidth="1"/>
    <col min="19" max="19" width="10.140625" style="18" customWidth="1"/>
    <col min="20" max="20" width="9.5703125" style="16" customWidth="1"/>
    <col min="21" max="21" width="15.140625" style="16" customWidth="1"/>
    <col min="22" max="22" width="13.7109375" style="16" customWidth="1"/>
    <col min="23" max="23" width="10.28515625" style="18" customWidth="1"/>
    <col min="24" max="24" width="16.5703125" style="16" customWidth="1"/>
    <col min="25" max="25" width="16" style="18" customWidth="1"/>
    <col min="26" max="26" width="8.28515625" style="12" customWidth="1"/>
    <col min="27" max="27" width="8" style="12" customWidth="1"/>
    <col min="28" max="28" width="15.5703125" style="15" customWidth="1"/>
    <col min="29" max="29" width="18.7109375" style="18" customWidth="1"/>
    <col min="30" max="30" width="9.140625" style="12"/>
    <col min="31" max="31" width="11" style="12" customWidth="1"/>
    <col min="32" max="33" width="9.140625" style="19"/>
    <col min="34" max="37" width="9.140625" style="12"/>
    <col min="38" max="38" width="11.5703125" style="12" bestFit="1" customWidth="1"/>
    <col min="39" max="39" width="11.5703125" style="12" customWidth="1"/>
    <col min="40" max="41" width="9.140625" style="20"/>
    <col min="42" max="43" width="9.140625" style="12"/>
    <col min="44" max="45" width="11.5703125" style="12" bestFit="1" customWidth="1"/>
    <col min="46" max="16384" width="9.140625" style="12"/>
  </cols>
  <sheetData>
    <row r="1" spans="1:41" ht="18.75" customHeight="1" x14ac:dyDescent="0.2">
      <c r="A1" s="164" t="s">
        <v>87</v>
      </c>
      <c r="B1" s="47"/>
      <c r="C1" s="15"/>
      <c r="D1" s="12"/>
      <c r="E1" s="155" t="s">
        <v>60</v>
      </c>
      <c r="F1" s="154"/>
      <c r="G1" s="154"/>
      <c r="H1" s="15"/>
      <c r="I1" s="16"/>
      <c r="J1" s="18"/>
      <c r="K1" s="16"/>
      <c r="L1" s="16"/>
      <c r="M1" s="18"/>
      <c r="N1" s="16"/>
      <c r="O1" s="18"/>
      <c r="P1" s="12"/>
      <c r="Q1" s="12"/>
      <c r="R1" s="15"/>
      <c r="T1" s="12"/>
      <c r="U1" s="12"/>
      <c r="V1" s="19"/>
      <c r="W1" s="19"/>
      <c r="X1" s="12"/>
      <c r="Y1" s="12"/>
      <c r="AB1" s="12"/>
      <c r="AC1" s="12"/>
      <c r="AD1" s="20"/>
      <c r="AE1" s="20"/>
      <c r="AF1" s="12"/>
      <c r="AG1" s="12"/>
      <c r="AN1" s="12"/>
      <c r="AO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T2" s="12"/>
      <c r="U2" s="12"/>
      <c r="V2" s="19"/>
      <c r="W2" s="19"/>
      <c r="X2" s="12"/>
      <c r="Y2" s="12"/>
      <c r="AB2" s="12"/>
      <c r="AC2" s="12"/>
      <c r="AD2" s="20"/>
      <c r="AE2" s="20"/>
      <c r="AF2" s="12"/>
      <c r="AG2" s="12"/>
      <c r="AN2" s="12"/>
      <c r="AO2" s="12"/>
    </row>
    <row r="3" spans="1:41" ht="18.75" customHeight="1" x14ac:dyDescent="0.25">
      <c r="A3" s="223" t="s">
        <v>45</v>
      </c>
      <c r="B3" s="224"/>
      <c r="C3" s="15"/>
      <c r="D3" s="75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T3" s="12"/>
      <c r="U3" s="12"/>
      <c r="V3" s="19"/>
      <c r="W3" s="19"/>
      <c r="X3" s="12"/>
      <c r="Y3" s="12"/>
      <c r="AB3" s="12"/>
      <c r="AC3" s="12"/>
      <c r="AD3" s="20"/>
      <c r="AE3" s="20"/>
      <c r="AF3" s="12"/>
      <c r="AG3" s="12"/>
      <c r="AN3" s="12"/>
      <c r="AO3" s="12"/>
    </row>
    <row r="4" spans="1:41" ht="18.75" customHeight="1" x14ac:dyDescent="0.25">
      <c r="A4" s="63" t="s">
        <v>46</v>
      </c>
      <c r="B4" s="67" t="str">
        <f>'TOX and EXPO INPUTS'!$D$21</f>
        <v>KEY_Dermal_LOC</v>
      </c>
      <c r="C4" s="15"/>
      <c r="D4" s="15"/>
      <c r="E4" s="15"/>
      <c r="F4" s="15"/>
      <c r="G4" s="15"/>
      <c r="H4" s="15"/>
      <c r="I4" s="16"/>
      <c r="J4" s="18"/>
      <c r="K4" s="16"/>
      <c r="L4" s="16"/>
      <c r="M4" s="18"/>
      <c r="N4" s="16"/>
      <c r="O4" s="18"/>
      <c r="P4" s="12"/>
      <c r="Q4" s="12"/>
      <c r="R4" s="15"/>
      <c r="T4" s="12"/>
      <c r="U4" s="12"/>
      <c r="V4" s="19"/>
      <c r="W4" s="19"/>
      <c r="X4" s="12"/>
      <c r="Y4" s="12"/>
      <c r="AB4" s="12"/>
      <c r="AC4" s="12"/>
      <c r="AD4" s="20"/>
      <c r="AE4" s="20"/>
      <c r="AF4" s="12"/>
      <c r="AG4" s="12"/>
      <c r="AN4" s="12"/>
      <c r="AO4" s="12"/>
    </row>
    <row r="5" spans="1:41" ht="15" customHeight="1" x14ac:dyDescent="0.2">
      <c r="A5" s="48"/>
      <c r="B5" s="49"/>
      <c r="C5" s="15"/>
      <c r="D5" s="15"/>
      <c r="E5" s="15"/>
      <c r="F5" s="15"/>
      <c r="G5" s="15"/>
      <c r="H5" s="15"/>
      <c r="I5" s="16"/>
      <c r="J5" s="18"/>
      <c r="K5" s="16"/>
      <c r="L5" s="16"/>
      <c r="M5" s="18"/>
      <c r="N5" s="16"/>
      <c r="O5" s="18"/>
      <c r="P5" s="12"/>
      <c r="Q5" s="12"/>
      <c r="R5" s="15"/>
      <c r="T5" s="12"/>
      <c r="U5" s="12"/>
      <c r="V5" s="19"/>
      <c r="W5" s="19"/>
      <c r="X5" s="12"/>
      <c r="Y5" s="12"/>
      <c r="AB5" s="12"/>
      <c r="AC5" s="12"/>
      <c r="AD5" s="20"/>
      <c r="AE5" s="20"/>
      <c r="AF5" s="12"/>
      <c r="AG5" s="12"/>
      <c r="AN5" s="12"/>
      <c r="AO5" s="12"/>
    </row>
    <row r="6" spans="1:41" s="52" customFormat="1" ht="18.75" customHeight="1" x14ac:dyDescent="0.2">
      <c r="A6" s="225" t="s">
        <v>88</v>
      </c>
      <c r="B6" s="225"/>
      <c r="C6" s="156"/>
      <c r="D6" s="156"/>
      <c r="E6" s="156"/>
      <c r="F6" s="156"/>
      <c r="G6" s="128"/>
      <c r="H6" s="128"/>
      <c r="I6" s="128"/>
      <c r="J6" s="128"/>
      <c r="K6" s="50"/>
      <c r="L6" s="50"/>
      <c r="M6" s="50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51" customHeight="1" x14ac:dyDescent="0.2">
      <c r="A7" s="158" t="s">
        <v>79</v>
      </c>
      <c r="B7" s="159" t="s">
        <v>89</v>
      </c>
      <c r="C7" s="71"/>
      <c r="D7" s="71"/>
      <c r="E7" s="71"/>
      <c r="F7" s="71"/>
      <c r="G7" s="153"/>
      <c r="H7" s="120"/>
      <c r="I7" s="55"/>
      <c r="J7" s="55"/>
      <c r="K7" s="12"/>
      <c r="L7" s="12"/>
      <c r="M7" s="19"/>
      <c r="N7" s="12"/>
      <c r="O7" s="12"/>
      <c r="P7" s="12"/>
      <c r="Q7" s="12"/>
      <c r="R7" s="12"/>
      <c r="S7" s="12"/>
      <c r="T7" s="12"/>
      <c r="U7" s="12"/>
      <c r="V7" s="20"/>
      <c r="W7" s="12"/>
      <c r="X7" s="12"/>
      <c r="Y7" s="12"/>
      <c r="AB7" s="12"/>
      <c r="AC7" s="12"/>
      <c r="AF7" s="12"/>
      <c r="AG7" s="12"/>
      <c r="AN7" s="12"/>
      <c r="AO7" s="12"/>
    </row>
    <row r="8" spans="1:41" ht="18.75" customHeight="1" x14ac:dyDescent="0.2">
      <c r="A8" s="160" t="s">
        <v>80</v>
      </c>
      <c r="B8" s="162" t="s">
        <v>135</v>
      </c>
      <c r="C8" s="55"/>
      <c r="D8" s="55"/>
      <c r="E8" s="55"/>
      <c r="F8" s="55"/>
      <c r="G8" s="57"/>
      <c r="H8" s="55"/>
      <c r="I8" s="55"/>
      <c r="J8" s="55"/>
      <c r="K8" s="12"/>
      <c r="L8" s="12"/>
      <c r="M8" s="19"/>
      <c r="N8" s="12"/>
      <c r="O8" s="12"/>
      <c r="P8" s="12"/>
      <c r="Q8" s="12"/>
      <c r="R8" s="12"/>
      <c r="S8" s="12"/>
      <c r="T8" s="12"/>
      <c r="U8" s="12"/>
      <c r="V8" s="20"/>
      <c r="W8" s="12"/>
      <c r="X8" s="12"/>
      <c r="Y8" s="12"/>
      <c r="AB8" s="12"/>
      <c r="AC8" s="12"/>
      <c r="AF8" s="12"/>
      <c r="AG8" s="12"/>
      <c r="AN8" s="12"/>
      <c r="AO8" s="12"/>
    </row>
    <row r="9" spans="1:41" ht="18.75" customHeight="1" x14ac:dyDescent="0.2">
      <c r="A9" s="161" t="s">
        <v>81</v>
      </c>
      <c r="B9" s="162" t="s">
        <v>136</v>
      </c>
      <c r="C9" s="55"/>
      <c r="D9" s="55"/>
      <c r="E9" s="55"/>
      <c r="F9" s="55"/>
      <c r="G9" s="57"/>
      <c r="H9" s="55"/>
      <c r="I9" s="55"/>
      <c r="J9" s="55"/>
      <c r="K9" s="12"/>
      <c r="L9" s="19"/>
      <c r="M9" s="12"/>
      <c r="N9" s="12"/>
      <c r="O9" s="12"/>
      <c r="P9" s="12"/>
      <c r="Q9" s="12"/>
      <c r="R9" s="12"/>
      <c r="S9" s="12"/>
      <c r="T9" s="12"/>
      <c r="U9" s="20"/>
      <c r="V9" s="12"/>
      <c r="W9" s="12"/>
      <c r="X9" s="12"/>
      <c r="Y9" s="12"/>
      <c r="AB9" s="12"/>
      <c r="AC9" s="12"/>
      <c r="AF9" s="12"/>
      <c r="AG9" s="12"/>
      <c r="AN9" s="12"/>
      <c r="AO9" s="12"/>
    </row>
    <row r="10" spans="1:41" ht="18.75" customHeight="1" x14ac:dyDescent="0.2">
      <c r="A10" s="112"/>
      <c r="B10" s="55"/>
      <c r="C10" s="55"/>
      <c r="D10" s="55"/>
      <c r="E10" s="55"/>
      <c r="F10" s="55"/>
      <c r="G10" s="55"/>
      <c r="H10" s="55"/>
      <c r="I10" s="55"/>
      <c r="J10" s="55"/>
      <c r="K10" s="12"/>
      <c r="L10" s="12"/>
      <c r="M10" s="19"/>
      <c r="N10" s="12"/>
      <c r="O10" s="12"/>
      <c r="P10" s="12"/>
      <c r="Q10" s="12"/>
      <c r="R10" s="12"/>
      <c r="S10" s="12"/>
      <c r="T10" s="12"/>
      <c r="U10" s="12"/>
      <c r="V10" s="20"/>
      <c r="W10" s="12"/>
      <c r="X10" s="12"/>
      <c r="Y10" s="12"/>
      <c r="AB10" s="12"/>
      <c r="AC10" s="12"/>
      <c r="AF10" s="12"/>
      <c r="AG10" s="12"/>
      <c r="AN10" s="12"/>
      <c r="AO10" s="12"/>
    </row>
    <row r="11" spans="1:41" s="52" customFormat="1" ht="18.75" customHeight="1" x14ac:dyDescent="0.2">
      <c r="A11" s="222" t="s">
        <v>7</v>
      </c>
      <c r="B11" s="222"/>
      <c r="C11" s="222"/>
      <c r="D11" s="222"/>
      <c r="E11" s="222"/>
      <c r="F11" s="222"/>
      <c r="G11" s="222"/>
      <c r="H11" s="222"/>
      <c r="I11" s="222"/>
      <c r="J11" s="222"/>
      <c r="K11" s="50"/>
      <c r="L11" s="50"/>
      <c r="M11" s="50"/>
      <c r="N11" s="50"/>
      <c r="O11" s="50"/>
      <c r="P11" s="51"/>
      <c r="S11" s="51"/>
      <c r="W11" s="51"/>
      <c r="Y11" s="51"/>
      <c r="AB11" s="53"/>
      <c r="AC11" s="51"/>
      <c r="AF11" s="51"/>
      <c r="AG11" s="51"/>
      <c r="AN11" s="54"/>
      <c r="AO11" s="54"/>
    </row>
    <row r="12" spans="1:41" s="115" customFormat="1" ht="54" customHeight="1" x14ac:dyDescent="0.2">
      <c r="A12" s="165" t="s">
        <v>79</v>
      </c>
      <c r="B12" s="130" t="s">
        <v>37</v>
      </c>
      <c r="C12" s="132" t="s">
        <v>78</v>
      </c>
      <c r="D12" s="131" t="s">
        <v>86</v>
      </c>
      <c r="E12" s="139" t="s">
        <v>85</v>
      </c>
      <c r="F12" s="130" t="s">
        <v>17</v>
      </c>
      <c r="G12" s="139" t="s">
        <v>18</v>
      </c>
      <c r="H12" s="140" t="s">
        <v>84</v>
      </c>
      <c r="I12" s="130" t="s">
        <v>5</v>
      </c>
      <c r="J12" s="139" t="s">
        <v>6</v>
      </c>
      <c r="K12" s="113"/>
      <c r="L12" s="113"/>
      <c r="M12" s="113"/>
      <c r="N12" s="114"/>
      <c r="P12" s="113"/>
      <c r="Q12" s="113"/>
      <c r="S12" s="113"/>
      <c r="T12" s="113"/>
      <c r="U12" s="113"/>
      <c r="V12" s="113"/>
      <c r="X12" s="116"/>
      <c r="Y12" s="116"/>
      <c r="AC12" s="113"/>
      <c r="AE12" s="113"/>
      <c r="AG12" s="116"/>
      <c r="AH12" s="116"/>
    </row>
    <row r="13" spans="1:41" ht="18.75" customHeight="1" x14ac:dyDescent="0.2">
      <c r="A13" s="221" t="s">
        <v>82</v>
      </c>
      <c r="B13" s="4" t="s">
        <v>8</v>
      </c>
      <c r="C13" s="7" t="str">
        <f>$B$8</f>
        <v>KEY_liquid_ttr</v>
      </c>
      <c r="D13" s="4">
        <v>1E-3</v>
      </c>
      <c r="E13" s="5">
        <v>180000</v>
      </c>
      <c r="F13" s="4">
        <v>1.5</v>
      </c>
      <c r="G13" s="5" t="e">
        <f>C13*D13*E13*F13</f>
        <v>#VALUE!</v>
      </c>
      <c r="H13" s="4" t="e">
        <f>(G13*'TOX and EXPO INPUTS'!$D$19)/'TOX and EXPO INPUTS'!$D$24</f>
        <v>#VALUE!</v>
      </c>
      <c r="I13" s="7" t="e">
        <f>'TOX and EXPO INPUTS'!$D$17/H13</f>
        <v>#VALUE!</v>
      </c>
      <c r="J13" s="6" t="e">
        <f>VALUE(TEXT(I13,"0.0E+00"))</f>
        <v>#VALUE!</v>
      </c>
      <c r="K13" s="19"/>
      <c r="L13" s="19"/>
      <c r="M13" s="19"/>
      <c r="N13" s="12"/>
      <c r="O13" s="12"/>
      <c r="P13" s="19"/>
      <c r="Q13" s="19"/>
      <c r="R13" s="12"/>
      <c r="S13" s="12"/>
      <c r="T13" s="12"/>
      <c r="U13" s="12"/>
      <c r="V13" s="20"/>
      <c r="W13" s="20"/>
      <c r="X13" s="20"/>
      <c r="Y13" s="20"/>
      <c r="Z13" s="20"/>
      <c r="AA13" s="20"/>
      <c r="AB13" s="12"/>
      <c r="AC13" s="12"/>
      <c r="AF13" s="12"/>
      <c r="AG13" s="20"/>
      <c r="AH13" s="20"/>
      <c r="AI13" s="20"/>
      <c r="AJ13" s="20"/>
      <c r="AN13" s="12"/>
      <c r="AO13" s="12"/>
    </row>
    <row r="14" spans="1:41" s="120" customFormat="1" ht="18.75" customHeight="1" x14ac:dyDescent="0.2">
      <c r="A14" s="221"/>
      <c r="B14" s="21" t="s">
        <v>35</v>
      </c>
      <c r="C14" s="7" t="str">
        <f>$B$8</f>
        <v>KEY_liquid_ttr</v>
      </c>
      <c r="D14" s="4">
        <v>1E-3</v>
      </c>
      <c r="E14" s="1">
        <v>49000</v>
      </c>
      <c r="F14" s="4">
        <v>1.5</v>
      </c>
      <c r="G14" s="5" t="e">
        <f>C14*D14*E14*F14</f>
        <v>#VALUE!</v>
      </c>
      <c r="H14" s="4" t="e">
        <f>(G14*'TOX and EXPO INPUTS'!$D$19)/'TOX and EXPO INPUTS'!$D$27</f>
        <v>#VALUE!</v>
      </c>
      <c r="I14" s="7" t="e">
        <f>'TOX and EXPO INPUTS'!$D$17/H14</f>
        <v>#VALUE!</v>
      </c>
      <c r="J14" s="6" t="e">
        <f>VALUE(TEXT(I14,"0.0E+00"))</f>
        <v>#VALUE!</v>
      </c>
      <c r="K14" s="19"/>
      <c r="L14" s="118"/>
      <c r="M14" s="118"/>
      <c r="N14" s="119"/>
      <c r="P14" s="118"/>
      <c r="S14" s="12"/>
      <c r="T14" s="12"/>
      <c r="U14" s="12"/>
      <c r="V14" s="20"/>
      <c r="W14" s="20"/>
      <c r="X14" s="20"/>
      <c r="Y14" s="20"/>
      <c r="Z14" s="20"/>
      <c r="AA14" s="20"/>
      <c r="AC14" s="12"/>
      <c r="AD14" s="12"/>
      <c r="AG14" s="20"/>
      <c r="AH14" s="20"/>
    </row>
    <row r="15" spans="1:41" s="120" customFormat="1" ht="18.75" customHeight="1" x14ac:dyDescent="0.2">
      <c r="A15" s="166"/>
      <c r="B15" s="143"/>
      <c r="C15" s="144"/>
      <c r="D15" s="143"/>
      <c r="E15" s="145"/>
      <c r="F15" s="41"/>
      <c r="G15" s="169"/>
      <c r="H15" s="143"/>
      <c r="I15" s="144"/>
      <c r="J15" s="170"/>
      <c r="K15" s="19"/>
      <c r="L15" s="118"/>
      <c r="M15" s="118"/>
      <c r="N15" s="119"/>
      <c r="P15" s="118"/>
      <c r="S15" s="12"/>
      <c r="T15" s="12"/>
      <c r="U15" s="12"/>
      <c r="V15" s="20"/>
      <c r="W15" s="20"/>
      <c r="X15" s="20"/>
      <c r="Y15" s="20"/>
      <c r="Z15" s="20"/>
      <c r="AA15" s="20"/>
      <c r="AC15" s="12"/>
      <c r="AD15" s="12"/>
      <c r="AG15" s="20"/>
      <c r="AH15" s="20"/>
    </row>
    <row r="16" spans="1:41" ht="18.75" customHeight="1" x14ac:dyDescent="0.2">
      <c r="A16" s="221" t="s">
        <v>83</v>
      </c>
      <c r="B16" s="4" t="s">
        <v>8</v>
      </c>
      <c r="C16" s="7" t="str">
        <f>$B$9</f>
        <v>KEY_solid_ttr</v>
      </c>
      <c r="D16" s="4">
        <v>1E-3</v>
      </c>
      <c r="E16" s="5">
        <v>200000</v>
      </c>
      <c r="F16" s="4">
        <v>1.5</v>
      </c>
      <c r="G16" s="5" t="e">
        <f>C16*D16*E16*F16</f>
        <v>#VALUE!</v>
      </c>
      <c r="H16" s="4" t="e">
        <f>(G16*'TOX and EXPO INPUTS'!$D$19)/'TOX and EXPO INPUTS'!$D$24</f>
        <v>#VALUE!</v>
      </c>
      <c r="I16" s="7" t="e">
        <f>'TOX and EXPO INPUTS'!$D$17/H16</f>
        <v>#VALUE!</v>
      </c>
      <c r="J16" s="6" t="e">
        <f t="shared" ref="J16:J17" si="0">VALUE(TEXT(I16,"0.0E+00"))</f>
        <v>#VALUE!</v>
      </c>
      <c r="K16" s="19"/>
      <c r="L16" s="19"/>
      <c r="M16" s="19"/>
      <c r="N16" s="12"/>
      <c r="O16" s="12"/>
      <c r="P16" s="19"/>
      <c r="Q16" s="19"/>
      <c r="R16" s="12"/>
      <c r="S16" s="12"/>
      <c r="T16" s="12"/>
      <c r="U16" s="12"/>
      <c r="V16" s="20"/>
      <c r="W16" s="20"/>
      <c r="X16" s="20"/>
      <c r="Y16" s="20"/>
      <c r="Z16" s="20"/>
      <c r="AA16" s="20"/>
      <c r="AB16" s="12"/>
      <c r="AC16" s="12"/>
      <c r="AF16" s="12"/>
      <c r="AG16" s="20"/>
      <c r="AH16" s="20"/>
      <c r="AI16" s="20"/>
      <c r="AJ16" s="20"/>
      <c r="AN16" s="12"/>
      <c r="AO16" s="12"/>
    </row>
    <row r="17" spans="1:41" s="120" customFormat="1" ht="18.75" customHeight="1" x14ac:dyDescent="0.2">
      <c r="A17" s="221"/>
      <c r="B17" s="21" t="s">
        <v>35</v>
      </c>
      <c r="C17" s="7" t="str">
        <f>$B$9</f>
        <v>KEY_solid_ttr</v>
      </c>
      <c r="D17" s="4">
        <v>1E-3</v>
      </c>
      <c r="E17" s="1">
        <v>54000</v>
      </c>
      <c r="F17" s="4">
        <v>1.5</v>
      </c>
      <c r="G17" s="5" t="e">
        <f>C17*D17*E17*F17</f>
        <v>#VALUE!</v>
      </c>
      <c r="H17" s="4" t="e">
        <f>(G17*'TOX and EXPO INPUTS'!$D$19)/'TOX and EXPO INPUTS'!$D$27</f>
        <v>#VALUE!</v>
      </c>
      <c r="I17" s="7" t="e">
        <f>'TOX and EXPO INPUTS'!$D$17/H17</f>
        <v>#VALUE!</v>
      </c>
      <c r="J17" s="6" t="e">
        <f t="shared" si="0"/>
        <v>#VALUE!</v>
      </c>
      <c r="K17" s="19"/>
      <c r="L17" s="118"/>
      <c r="M17" s="118"/>
      <c r="N17" s="119"/>
      <c r="P17" s="118"/>
      <c r="S17" s="12"/>
      <c r="T17" s="12"/>
      <c r="U17" s="12"/>
      <c r="V17" s="20"/>
      <c r="W17" s="20"/>
      <c r="X17" s="20"/>
      <c r="Y17" s="20"/>
      <c r="Z17" s="20"/>
      <c r="AA17" s="20"/>
      <c r="AC17" s="12"/>
      <c r="AD17" s="12"/>
      <c r="AG17" s="20"/>
      <c r="AH17" s="20"/>
    </row>
    <row r="18" spans="1:41" s="120" customFormat="1" ht="18.75" customHeight="1" x14ac:dyDescent="0.2">
      <c r="A18" s="117"/>
      <c r="B18" s="12"/>
      <c r="C18" s="56"/>
      <c r="D18" s="56"/>
      <c r="G18" s="12"/>
      <c r="H18" s="129"/>
      <c r="I18" s="121"/>
      <c r="J18" s="118"/>
      <c r="K18" s="19"/>
      <c r="M18" s="118"/>
      <c r="N18" s="122"/>
      <c r="O18" s="19"/>
      <c r="P18" s="118"/>
      <c r="Q18" s="118"/>
      <c r="R18" s="119"/>
      <c r="T18" s="118"/>
      <c r="W18" s="12"/>
      <c r="X18" s="12"/>
      <c r="Y18" s="12"/>
      <c r="Z18" s="20"/>
      <c r="AA18" s="20"/>
      <c r="AB18" s="20"/>
      <c r="AC18" s="20"/>
      <c r="AD18" s="20"/>
      <c r="AE18" s="20"/>
      <c r="AG18" s="12"/>
      <c r="AH18" s="12"/>
      <c r="AK18" s="20"/>
      <c r="AL18" s="20"/>
    </row>
    <row r="19" spans="1:41" s="120" customFormat="1" ht="18.75" customHeight="1" x14ac:dyDescent="0.2">
      <c r="A19" s="222" t="s">
        <v>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19"/>
      <c r="M19" s="118"/>
      <c r="N19" s="122"/>
      <c r="O19" s="19"/>
      <c r="P19" s="118"/>
      <c r="Q19" s="118"/>
      <c r="R19" s="119"/>
      <c r="T19" s="118"/>
      <c r="W19" s="12"/>
      <c r="X19" s="12"/>
      <c r="Y19" s="12"/>
      <c r="Z19" s="20"/>
      <c r="AA19" s="20"/>
      <c r="AB19" s="20"/>
      <c r="AC19" s="20"/>
      <c r="AD19" s="20"/>
      <c r="AE19" s="20"/>
      <c r="AG19" s="12"/>
      <c r="AH19" s="12"/>
      <c r="AK19" s="20"/>
      <c r="AL19" s="20"/>
    </row>
    <row r="20" spans="1:41" ht="46.5" customHeight="1" x14ac:dyDescent="0.2">
      <c r="A20" s="165" t="s">
        <v>79</v>
      </c>
      <c r="B20" s="130" t="s">
        <v>37</v>
      </c>
      <c r="C20" s="132" t="s">
        <v>78</v>
      </c>
      <c r="D20" s="131" t="s">
        <v>86</v>
      </c>
      <c r="E20" s="139" t="s">
        <v>85</v>
      </c>
      <c r="F20" s="130" t="s">
        <v>17</v>
      </c>
      <c r="G20" s="139" t="s">
        <v>18</v>
      </c>
      <c r="H20" s="140" t="s">
        <v>84</v>
      </c>
      <c r="I20" s="130" t="s">
        <v>5</v>
      </c>
      <c r="J20" s="139" t="s">
        <v>6</v>
      </c>
      <c r="K20" s="19"/>
      <c r="L20" s="18"/>
      <c r="M20" s="18"/>
      <c r="N20" s="16"/>
      <c r="O20" s="16"/>
      <c r="P20" s="123"/>
      <c r="Q20" s="19"/>
      <c r="R20" s="12"/>
      <c r="S20" s="120"/>
      <c r="T20" s="12"/>
      <c r="U20" s="12"/>
      <c r="V20" s="20"/>
      <c r="W20" s="20"/>
      <c r="X20" s="20"/>
      <c r="Y20" s="20"/>
      <c r="Z20" s="20"/>
      <c r="AA20" s="20"/>
      <c r="AB20" s="12"/>
      <c r="AC20" s="12"/>
      <c r="AF20" s="12"/>
      <c r="AG20" s="20"/>
      <c r="AH20" s="20"/>
      <c r="AI20" s="20"/>
      <c r="AJ20" s="20"/>
      <c r="AN20" s="12"/>
      <c r="AO20" s="12"/>
    </row>
    <row r="21" spans="1:41" ht="18.75" customHeight="1" x14ac:dyDescent="0.2">
      <c r="A21" s="221" t="s">
        <v>82</v>
      </c>
      <c r="B21" s="3" t="s">
        <v>8</v>
      </c>
      <c r="C21" s="7" t="str">
        <f>$B$8</f>
        <v>KEY_liquid_ttr</v>
      </c>
      <c r="D21" s="4">
        <v>1E-3</v>
      </c>
      <c r="E21" s="5">
        <v>5500</v>
      </c>
      <c r="F21" s="4">
        <v>1</v>
      </c>
      <c r="G21" s="22" t="e">
        <f>C21*D21*E21*F21</f>
        <v>#VALUE!</v>
      </c>
      <c r="H21" s="4" t="e">
        <f>(G21*'TOX and EXPO INPUTS'!$D$19)/'TOX and EXPO INPUTS'!$D$24</f>
        <v>#VALUE!</v>
      </c>
      <c r="I21" s="7" t="e">
        <f>'TOX and EXPO INPUTS'!$D$17/H21</f>
        <v>#VALUE!</v>
      </c>
      <c r="J21" s="6" t="e">
        <f t="shared" ref="J21:J22" si="1">VALUE(TEXT(I21,"0.0E+00"))</f>
        <v>#VALUE!</v>
      </c>
      <c r="K21" s="19"/>
      <c r="L21" s="18"/>
      <c r="M21" s="18"/>
      <c r="N21" s="16"/>
      <c r="O21" s="16"/>
      <c r="P21" s="123"/>
      <c r="Q21" s="19"/>
      <c r="R21" s="12"/>
      <c r="S21" s="120"/>
      <c r="T21" s="12"/>
      <c r="U21" s="12"/>
      <c r="V21" s="20"/>
      <c r="W21" s="20"/>
      <c r="X21" s="20"/>
      <c r="Y21" s="20"/>
      <c r="Z21" s="20"/>
      <c r="AA21" s="20"/>
      <c r="AB21" s="12"/>
      <c r="AC21" s="12"/>
      <c r="AF21" s="12"/>
      <c r="AG21" s="20"/>
      <c r="AH21" s="20"/>
      <c r="AI21" s="20"/>
      <c r="AJ21" s="20"/>
      <c r="AN21" s="12"/>
      <c r="AO21" s="12"/>
    </row>
    <row r="22" spans="1:41" ht="18.75" customHeight="1" x14ac:dyDescent="0.2">
      <c r="A22" s="221"/>
      <c r="B22" s="21" t="s">
        <v>33</v>
      </c>
      <c r="C22" s="7" t="str">
        <f>$B$8</f>
        <v>KEY_liquid_ttr</v>
      </c>
      <c r="D22" s="4">
        <v>1E-3</v>
      </c>
      <c r="E22" s="1">
        <v>4500</v>
      </c>
      <c r="F22" s="11">
        <v>1</v>
      </c>
      <c r="G22" s="22" t="e">
        <f>C22*D22*E22*F22</f>
        <v>#VALUE!</v>
      </c>
      <c r="H22" s="4" t="e">
        <f>(G22*'TOX and EXPO INPUTS'!$D$19)/'TOX and EXPO INPUTS'!$D$25</f>
        <v>#VALUE!</v>
      </c>
      <c r="I22" s="7" t="e">
        <f>'TOX and EXPO INPUTS'!$D$17/H22</f>
        <v>#VALUE!</v>
      </c>
      <c r="J22" s="6" t="e">
        <f t="shared" si="1"/>
        <v>#VALUE!</v>
      </c>
      <c r="K22" s="19"/>
      <c r="L22" s="18"/>
      <c r="M22" s="18"/>
      <c r="N22" s="16"/>
      <c r="O22" s="16"/>
      <c r="P22" s="123"/>
      <c r="Q22" s="19"/>
      <c r="R22" s="12"/>
      <c r="S22" s="120"/>
      <c r="T22" s="12"/>
      <c r="U22" s="12"/>
      <c r="V22" s="20"/>
      <c r="W22" s="20"/>
      <c r="X22" s="20"/>
      <c r="Y22" s="20"/>
      <c r="Z22" s="20"/>
      <c r="AA22" s="20"/>
      <c r="AB22" s="12"/>
      <c r="AC22" s="12"/>
      <c r="AF22" s="12"/>
      <c r="AG22" s="20"/>
      <c r="AH22" s="20"/>
      <c r="AI22" s="20"/>
      <c r="AJ22" s="20"/>
      <c r="AN22" s="12"/>
      <c r="AO22" s="12"/>
    </row>
    <row r="23" spans="1:41" ht="18.75" customHeight="1" x14ac:dyDescent="0.2">
      <c r="A23" s="166"/>
      <c r="B23" s="40"/>
      <c r="C23" s="144"/>
      <c r="D23" s="143"/>
      <c r="E23" s="145"/>
      <c r="F23" s="41"/>
      <c r="G23" s="148"/>
      <c r="H23" s="143"/>
      <c r="I23" s="144"/>
      <c r="J23" s="147"/>
      <c r="K23" s="19"/>
      <c r="L23" s="18"/>
      <c r="M23" s="18"/>
      <c r="N23" s="16"/>
      <c r="O23" s="16"/>
      <c r="P23" s="123"/>
      <c r="Q23" s="19"/>
      <c r="R23" s="12"/>
      <c r="S23" s="120"/>
      <c r="T23" s="12"/>
      <c r="U23" s="12"/>
      <c r="V23" s="20"/>
      <c r="W23" s="20"/>
      <c r="X23" s="20"/>
      <c r="Y23" s="20"/>
      <c r="Z23" s="20"/>
      <c r="AA23" s="20"/>
      <c r="AB23" s="12"/>
      <c r="AC23" s="12"/>
      <c r="AF23" s="12"/>
      <c r="AG23" s="20"/>
      <c r="AH23" s="20"/>
      <c r="AI23" s="20"/>
      <c r="AJ23" s="20"/>
      <c r="AN23" s="12"/>
      <c r="AO23" s="12"/>
    </row>
    <row r="24" spans="1:41" ht="18.75" customHeight="1" x14ac:dyDescent="0.2">
      <c r="A24" s="221" t="s">
        <v>83</v>
      </c>
      <c r="B24" s="3" t="s">
        <v>8</v>
      </c>
      <c r="C24" s="7" t="str">
        <f>$B$9</f>
        <v>KEY_solid_ttr</v>
      </c>
      <c r="D24" s="4">
        <v>1E-3</v>
      </c>
      <c r="E24" s="5">
        <v>5500</v>
      </c>
      <c r="F24" s="4">
        <v>1</v>
      </c>
      <c r="G24" s="22" t="e">
        <f>C24*D24*E24*F24</f>
        <v>#VALUE!</v>
      </c>
      <c r="H24" s="4" t="e">
        <f>(G24*'TOX and EXPO INPUTS'!$D$19)/'TOX and EXPO INPUTS'!$D$24</f>
        <v>#VALUE!</v>
      </c>
      <c r="I24" s="7" t="e">
        <f>'TOX and EXPO INPUTS'!$D$17/H24</f>
        <v>#VALUE!</v>
      </c>
      <c r="J24" s="6" t="e">
        <f t="shared" ref="J24:J25" si="2">VALUE(TEXT(I24,"0.0E+00"))</f>
        <v>#VALUE!</v>
      </c>
      <c r="K24" s="19"/>
      <c r="L24" s="18"/>
      <c r="M24" s="18"/>
      <c r="N24" s="16"/>
      <c r="O24" s="16"/>
      <c r="P24" s="123"/>
      <c r="Q24" s="19"/>
      <c r="R24" s="12"/>
      <c r="S24" s="120"/>
      <c r="T24" s="12"/>
      <c r="U24" s="12"/>
      <c r="V24" s="20"/>
      <c r="W24" s="20"/>
      <c r="X24" s="20"/>
      <c r="Y24" s="20"/>
      <c r="Z24" s="20"/>
      <c r="AA24" s="20"/>
      <c r="AB24" s="12"/>
      <c r="AC24" s="12"/>
      <c r="AF24" s="12"/>
      <c r="AG24" s="20"/>
      <c r="AH24" s="20"/>
      <c r="AI24" s="20"/>
      <c r="AJ24" s="20"/>
      <c r="AN24" s="12"/>
      <c r="AO24" s="12"/>
    </row>
    <row r="25" spans="1:41" ht="18.75" customHeight="1" x14ac:dyDescent="0.2">
      <c r="A25" s="221"/>
      <c r="B25" s="21" t="s">
        <v>33</v>
      </c>
      <c r="C25" s="7" t="str">
        <f>$B$9</f>
        <v>KEY_solid_ttr</v>
      </c>
      <c r="D25" s="4">
        <v>1E-3</v>
      </c>
      <c r="E25" s="1">
        <v>4500</v>
      </c>
      <c r="F25" s="11">
        <v>1</v>
      </c>
      <c r="G25" s="22" t="e">
        <f>C25*D25*E25*F25</f>
        <v>#VALUE!</v>
      </c>
      <c r="H25" s="4" t="e">
        <f>(G25*'TOX and EXPO INPUTS'!$D$19)/'TOX and EXPO INPUTS'!$D$25</f>
        <v>#VALUE!</v>
      </c>
      <c r="I25" s="7" t="e">
        <f>'TOX and EXPO INPUTS'!$D$17/H25</f>
        <v>#VALUE!</v>
      </c>
      <c r="J25" s="6" t="e">
        <f t="shared" si="2"/>
        <v>#VALUE!</v>
      </c>
      <c r="K25" s="19"/>
      <c r="L25" s="18"/>
      <c r="M25" s="18"/>
      <c r="N25" s="16"/>
      <c r="O25" s="16"/>
      <c r="P25" s="123"/>
      <c r="Q25" s="19"/>
      <c r="R25" s="12"/>
      <c r="S25" s="120"/>
      <c r="T25" s="12"/>
      <c r="U25" s="12"/>
      <c r="V25" s="20"/>
      <c r="W25" s="20"/>
      <c r="X25" s="20"/>
      <c r="Y25" s="20"/>
      <c r="Z25" s="20"/>
      <c r="AA25" s="20"/>
      <c r="AB25" s="12"/>
      <c r="AC25" s="12"/>
      <c r="AF25" s="12"/>
      <c r="AG25" s="20"/>
      <c r="AH25" s="20"/>
      <c r="AI25" s="20"/>
      <c r="AJ25" s="20"/>
      <c r="AN25" s="12"/>
      <c r="AO25" s="12"/>
    </row>
    <row r="26" spans="1:41" ht="18.75" customHeight="1" x14ac:dyDescent="0.2">
      <c r="B26" s="124"/>
      <c r="C26" s="125"/>
      <c r="D26" s="126"/>
      <c r="E26" s="12"/>
      <c r="F26" s="12"/>
      <c r="G26" s="12"/>
      <c r="H26" s="70"/>
      <c r="I26" s="121"/>
      <c r="J26" s="19"/>
      <c r="K26" s="18"/>
      <c r="L26" s="16"/>
      <c r="M26" s="18"/>
      <c r="N26" s="122"/>
      <c r="O26" s="19"/>
      <c r="Q26" s="18"/>
      <c r="S26" s="16"/>
      <c r="T26" s="123"/>
      <c r="U26" s="19"/>
      <c r="V26" s="12"/>
      <c r="W26" s="120"/>
      <c r="X26" s="12"/>
      <c r="Y26" s="12"/>
      <c r="Z26" s="20"/>
      <c r="AA26" s="20"/>
      <c r="AB26" s="20"/>
      <c r="AC26" s="20"/>
      <c r="AD26" s="20"/>
      <c r="AE26" s="20"/>
      <c r="AF26" s="12"/>
      <c r="AG26" s="12"/>
      <c r="AK26" s="20"/>
      <c r="AL26" s="20"/>
      <c r="AM26" s="20"/>
      <c r="AO26" s="12"/>
    </row>
    <row r="27" spans="1:41" s="120" customFormat="1" ht="18.75" customHeight="1" x14ac:dyDescent="0.2">
      <c r="A27" s="222" t="s">
        <v>10</v>
      </c>
      <c r="B27" s="222"/>
      <c r="C27" s="222"/>
      <c r="D27" s="222"/>
      <c r="E27" s="222"/>
      <c r="F27" s="222"/>
      <c r="G27" s="222"/>
      <c r="H27" s="222"/>
      <c r="I27" s="222"/>
      <c r="J27" s="222"/>
      <c r="K27" s="19"/>
      <c r="M27" s="118"/>
      <c r="N27" s="122"/>
      <c r="O27" s="19"/>
      <c r="P27" s="118"/>
      <c r="Q27" s="118"/>
      <c r="R27" s="119"/>
      <c r="T27" s="118"/>
      <c r="W27" s="12"/>
      <c r="X27" s="12"/>
      <c r="Y27" s="12"/>
      <c r="Z27" s="20"/>
      <c r="AA27" s="20"/>
      <c r="AB27" s="20"/>
      <c r="AC27" s="20"/>
      <c r="AD27" s="20"/>
      <c r="AE27" s="20"/>
      <c r="AG27" s="12"/>
      <c r="AH27" s="12"/>
      <c r="AK27" s="20"/>
      <c r="AL27" s="20"/>
    </row>
    <row r="28" spans="1:41" ht="50.25" customHeight="1" x14ac:dyDescent="0.2">
      <c r="A28" s="165" t="s">
        <v>79</v>
      </c>
      <c r="B28" s="130" t="s">
        <v>37</v>
      </c>
      <c r="C28" s="132" t="s">
        <v>78</v>
      </c>
      <c r="D28" s="131" t="s">
        <v>86</v>
      </c>
      <c r="E28" s="139" t="s">
        <v>85</v>
      </c>
      <c r="F28" s="130" t="s">
        <v>17</v>
      </c>
      <c r="G28" s="139" t="s">
        <v>18</v>
      </c>
      <c r="H28" s="140" t="s">
        <v>84</v>
      </c>
      <c r="I28" s="130" t="s">
        <v>5</v>
      </c>
      <c r="J28" s="139" t="s">
        <v>6</v>
      </c>
      <c r="K28" s="19"/>
      <c r="L28" s="18"/>
      <c r="M28" s="18"/>
      <c r="N28" s="16"/>
      <c r="O28" s="16"/>
      <c r="P28" s="123"/>
      <c r="Q28" s="19"/>
      <c r="R28" s="12"/>
      <c r="S28" s="120"/>
      <c r="T28" s="12"/>
      <c r="U28" s="12"/>
      <c r="V28" s="20"/>
      <c r="W28" s="20"/>
      <c r="X28" s="20"/>
      <c r="Y28" s="20"/>
      <c r="Z28" s="20"/>
      <c r="AA28" s="20"/>
      <c r="AB28" s="12"/>
      <c r="AC28" s="12"/>
      <c r="AF28" s="12"/>
      <c r="AG28" s="20"/>
      <c r="AH28" s="20"/>
      <c r="AI28" s="20"/>
      <c r="AJ28" s="20"/>
      <c r="AN28" s="12"/>
      <c r="AO28" s="12"/>
    </row>
    <row r="29" spans="1:41" ht="18.75" customHeight="1" x14ac:dyDescent="0.2">
      <c r="A29" s="217" t="s">
        <v>82</v>
      </c>
      <c r="B29" s="3" t="s">
        <v>8</v>
      </c>
      <c r="C29" s="7" t="str">
        <f>$B$8</f>
        <v>KEY_liquid_ttr</v>
      </c>
      <c r="D29" s="4">
        <v>1E-3</v>
      </c>
      <c r="E29" s="5">
        <v>5300</v>
      </c>
      <c r="F29" s="4">
        <v>4</v>
      </c>
      <c r="G29" s="22" t="e">
        <f>C29*D29*E29*F29</f>
        <v>#VALUE!</v>
      </c>
      <c r="H29" s="4" t="e">
        <f>(G29*'TOX and EXPO INPUTS'!$D$19)/'TOX and EXPO INPUTS'!$D$24</f>
        <v>#VALUE!</v>
      </c>
      <c r="I29" s="7" t="e">
        <f>'TOX and EXPO INPUTS'!$D$17/H29</f>
        <v>#VALUE!</v>
      </c>
      <c r="J29" s="6" t="e">
        <f t="shared" ref="J29:J31" si="3">VALUE(TEXT(I29,"0.0E+00"))</f>
        <v>#VALUE!</v>
      </c>
      <c r="K29" s="19"/>
      <c r="L29" s="18"/>
      <c r="M29" s="18"/>
      <c r="N29" s="16"/>
      <c r="O29" s="16"/>
      <c r="P29" s="123"/>
      <c r="Q29" s="19"/>
      <c r="R29" s="12"/>
      <c r="S29" s="120"/>
      <c r="T29" s="12"/>
      <c r="U29" s="12"/>
      <c r="V29" s="20"/>
      <c r="W29" s="20"/>
      <c r="X29" s="20"/>
      <c r="Y29" s="20"/>
      <c r="Z29" s="20"/>
      <c r="AA29" s="20"/>
      <c r="AB29" s="12"/>
      <c r="AC29" s="12"/>
      <c r="AF29" s="12"/>
      <c r="AG29" s="20"/>
      <c r="AH29" s="20"/>
      <c r="AI29" s="20"/>
      <c r="AJ29" s="20"/>
      <c r="AN29" s="12"/>
      <c r="AO29" s="12"/>
    </row>
    <row r="30" spans="1:41" ht="18.75" customHeight="1" x14ac:dyDescent="0.2">
      <c r="A30" s="217"/>
      <c r="B30" s="21" t="s">
        <v>33</v>
      </c>
      <c r="C30" s="7" t="str">
        <f>$B$8</f>
        <v>KEY_liquid_ttr</v>
      </c>
      <c r="D30" s="4">
        <v>1E-3</v>
      </c>
      <c r="E30" s="1">
        <v>4400</v>
      </c>
      <c r="F30" s="11">
        <v>4</v>
      </c>
      <c r="G30" s="22" t="e">
        <f>C30*D30*E30*F30</f>
        <v>#VALUE!</v>
      </c>
      <c r="H30" s="4" t="e">
        <f>(G30*'TOX and EXPO INPUTS'!$D$19)/'TOX and EXPO INPUTS'!$D$25</f>
        <v>#VALUE!</v>
      </c>
      <c r="I30" s="7" t="e">
        <f>'TOX and EXPO INPUTS'!$D$17/H30</f>
        <v>#VALUE!</v>
      </c>
      <c r="J30" s="6" t="e">
        <f t="shared" si="3"/>
        <v>#VALUE!</v>
      </c>
      <c r="K30" s="19"/>
      <c r="L30" s="18"/>
      <c r="M30" s="18"/>
      <c r="N30" s="16"/>
      <c r="O30" s="16"/>
      <c r="P30" s="123"/>
      <c r="Q30" s="19"/>
      <c r="R30" s="12"/>
      <c r="S30" s="120"/>
      <c r="T30" s="12"/>
      <c r="U30" s="12"/>
      <c r="V30" s="20"/>
      <c r="W30" s="20"/>
      <c r="X30" s="20"/>
      <c r="Y30" s="20"/>
      <c r="Z30" s="20"/>
      <c r="AA30" s="20"/>
      <c r="AB30" s="12"/>
      <c r="AC30" s="12"/>
      <c r="AF30" s="12"/>
      <c r="AG30" s="20"/>
      <c r="AH30" s="20"/>
      <c r="AI30" s="20"/>
      <c r="AJ30" s="20"/>
      <c r="AN30" s="12"/>
      <c r="AO30" s="12"/>
    </row>
    <row r="31" spans="1:41" ht="18.75" customHeight="1" x14ac:dyDescent="0.2">
      <c r="A31" s="217"/>
      <c r="B31" s="21" t="s">
        <v>34</v>
      </c>
      <c r="C31" s="7" t="str">
        <f>$B$8</f>
        <v>KEY_liquid_ttr</v>
      </c>
      <c r="D31" s="4">
        <v>1E-3</v>
      </c>
      <c r="E31" s="1">
        <v>2900</v>
      </c>
      <c r="F31" s="11">
        <v>4</v>
      </c>
      <c r="G31" s="22" t="e">
        <f>C31*D31*E31*F31</f>
        <v>#VALUE!</v>
      </c>
      <c r="H31" s="4" t="e">
        <f>(G31*'TOX and EXPO INPUTS'!$D$19)/'TOX and EXPO INPUTS'!$D$26</f>
        <v>#VALUE!</v>
      </c>
      <c r="I31" s="7" t="e">
        <f>'TOX and EXPO INPUTS'!$D$17/H31</f>
        <v>#VALUE!</v>
      </c>
      <c r="J31" s="6" t="e">
        <f t="shared" si="3"/>
        <v>#VALUE!</v>
      </c>
      <c r="K31" s="19"/>
      <c r="L31" s="18"/>
      <c r="M31" s="18"/>
      <c r="N31" s="16"/>
      <c r="O31" s="16"/>
      <c r="P31" s="123"/>
      <c r="Q31" s="19"/>
      <c r="R31" s="12"/>
      <c r="S31" s="120"/>
      <c r="T31" s="12"/>
      <c r="U31" s="12"/>
      <c r="V31" s="20"/>
      <c r="W31" s="20"/>
      <c r="X31" s="20"/>
      <c r="Y31" s="20"/>
      <c r="Z31" s="20"/>
      <c r="AA31" s="20"/>
      <c r="AB31" s="12"/>
      <c r="AC31" s="12"/>
      <c r="AF31" s="12"/>
      <c r="AG31" s="20"/>
      <c r="AH31" s="20"/>
      <c r="AI31" s="20"/>
      <c r="AJ31" s="20"/>
      <c r="AN31" s="12"/>
      <c r="AO31" s="12"/>
    </row>
    <row r="32" spans="1:41" ht="18.75" customHeight="1" x14ac:dyDescent="0.2">
      <c r="A32" s="149"/>
      <c r="B32" s="150"/>
      <c r="C32" s="151"/>
      <c r="D32" s="157"/>
      <c r="E32" s="157"/>
      <c r="F32" s="157"/>
      <c r="G32" s="157"/>
      <c r="H32" s="157"/>
      <c r="I32" s="157"/>
      <c r="J32" s="168"/>
    </row>
    <row r="33" spans="1:41" ht="18.75" customHeight="1" x14ac:dyDescent="0.2">
      <c r="A33" s="217" t="s">
        <v>83</v>
      </c>
      <c r="B33" s="3" t="s">
        <v>8</v>
      </c>
      <c r="C33" s="7" t="str">
        <f>$B$9</f>
        <v>KEY_solid_ttr</v>
      </c>
      <c r="D33" s="4">
        <v>1E-3</v>
      </c>
      <c r="E33" s="5">
        <v>5300</v>
      </c>
      <c r="F33" s="4">
        <v>4</v>
      </c>
      <c r="G33" s="22" t="e">
        <f>C33*D33*E33*F33</f>
        <v>#VALUE!</v>
      </c>
      <c r="H33" s="4" t="e">
        <f>(G33*'TOX and EXPO INPUTS'!$D$19)/'TOX and EXPO INPUTS'!$D$24</f>
        <v>#VALUE!</v>
      </c>
      <c r="I33" s="7" t="e">
        <f>'TOX and EXPO INPUTS'!$D$17/H33</f>
        <v>#VALUE!</v>
      </c>
      <c r="J33" s="6" t="e">
        <f t="shared" ref="J33:J35" si="4">VALUE(TEXT(I33,"0.0E+00"))</f>
        <v>#VALUE!</v>
      </c>
      <c r="K33" s="19"/>
      <c r="L33" s="18"/>
      <c r="M33" s="18"/>
      <c r="N33" s="16"/>
      <c r="O33" s="16"/>
      <c r="P33" s="123"/>
      <c r="Q33" s="19"/>
      <c r="R33" s="12"/>
      <c r="S33" s="120"/>
      <c r="T33" s="12"/>
      <c r="U33" s="12"/>
      <c r="V33" s="20"/>
      <c r="W33" s="20"/>
      <c r="X33" s="20"/>
      <c r="Y33" s="20"/>
      <c r="Z33" s="20"/>
      <c r="AA33" s="20"/>
      <c r="AB33" s="12"/>
      <c r="AC33" s="12"/>
      <c r="AF33" s="12"/>
      <c r="AG33" s="20"/>
      <c r="AH33" s="20"/>
      <c r="AI33" s="20"/>
      <c r="AJ33" s="20"/>
      <c r="AN33" s="12"/>
      <c r="AO33" s="12"/>
    </row>
    <row r="34" spans="1:41" ht="18.75" customHeight="1" x14ac:dyDescent="0.2">
      <c r="A34" s="217"/>
      <c r="B34" s="21" t="s">
        <v>33</v>
      </c>
      <c r="C34" s="7" t="str">
        <f>$B$9</f>
        <v>KEY_solid_ttr</v>
      </c>
      <c r="D34" s="4">
        <v>1E-3</v>
      </c>
      <c r="E34" s="1">
        <v>4400</v>
      </c>
      <c r="F34" s="11">
        <v>4</v>
      </c>
      <c r="G34" s="22" t="e">
        <f>C34*D34*E34*F34</f>
        <v>#VALUE!</v>
      </c>
      <c r="H34" s="4" t="e">
        <f>(G34*'TOX and EXPO INPUTS'!$D$19)/'TOX and EXPO INPUTS'!$D$25</f>
        <v>#VALUE!</v>
      </c>
      <c r="I34" s="7" t="e">
        <f>'TOX and EXPO INPUTS'!$D$17/H34</f>
        <v>#VALUE!</v>
      </c>
      <c r="J34" s="6" t="e">
        <f t="shared" si="4"/>
        <v>#VALUE!</v>
      </c>
      <c r="K34" s="19"/>
      <c r="L34" s="18"/>
      <c r="M34" s="18"/>
      <c r="N34" s="16"/>
      <c r="O34" s="16"/>
      <c r="P34" s="123"/>
      <c r="Q34" s="19"/>
      <c r="R34" s="12"/>
      <c r="S34" s="120"/>
      <c r="T34" s="12"/>
      <c r="U34" s="12"/>
      <c r="V34" s="20"/>
      <c r="W34" s="20"/>
      <c r="X34" s="20"/>
      <c r="Y34" s="20"/>
      <c r="Z34" s="20"/>
      <c r="AA34" s="20"/>
      <c r="AB34" s="12"/>
      <c r="AC34" s="12"/>
      <c r="AF34" s="12"/>
      <c r="AG34" s="20"/>
      <c r="AH34" s="20"/>
      <c r="AI34" s="20"/>
      <c r="AJ34" s="20"/>
      <c r="AN34" s="12"/>
      <c r="AO34" s="12"/>
    </row>
    <row r="35" spans="1:41" ht="18.75" customHeight="1" x14ac:dyDescent="0.2">
      <c r="A35" s="217"/>
      <c r="B35" s="21" t="s">
        <v>34</v>
      </c>
      <c r="C35" s="7" t="str">
        <f>$B$9</f>
        <v>KEY_solid_ttr</v>
      </c>
      <c r="D35" s="4">
        <v>1E-3</v>
      </c>
      <c r="E35" s="1">
        <v>2900</v>
      </c>
      <c r="F35" s="11">
        <v>4</v>
      </c>
      <c r="G35" s="22" t="e">
        <f>C35*D35*E35*F35</f>
        <v>#VALUE!</v>
      </c>
      <c r="H35" s="4" t="e">
        <f>(G35*'TOX and EXPO INPUTS'!$D$19)/'TOX and EXPO INPUTS'!$D$26</f>
        <v>#VALUE!</v>
      </c>
      <c r="I35" s="7" t="e">
        <f>'TOX and EXPO INPUTS'!$D$17/H35</f>
        <v>#VALUE!</v>
      </c>
      <c r="J35" s="6" t="e">
        <f t="shared" si="4"/>
        <v>#VALUE!</v>
      </c>
      <c r="K35" s="19"/>
      <c r="L35" s="18"/>
      <c r="M35" s="18"/>
      <c r="N35" s="16"/>
      <c r="O35" s="16"/>
      <c r="P35" s="123"/>
      <c r="Q35" s="19"/>
      <c r="R35" s="12"/>
      <c r="S35" s="120"/>
      <c r="T35" s="12"/>
      <c r="U35" s="12"/>
      <c r="V35" s="20"/>
      <c r="W35" s="20"/>
      <c r="X35" s="20"/>
      <c r="Y35" s="20"/>
      <c r="Z35" s="20"/>
      <c r="AA35" s="20"/>
      <c r="AB35" s="12"/>
      <c r="AC35" s="12"/>
      <c r="AF35" s="12"/>
      <c r="AG35" s="20"/>
      <c r="AH35" s="20"/>
      <c r="AI35" s="20"/>
      <c r="AJ35" s="20"/>
      <c r="AN35" s="12"/>
      <c r="AO35" s="12"/>
    </row>
  </sheetData>
  <mergeCells count="11">
    <mergeCell ref="A29:A31"/>
    <mergeCell ref="A33:A35"/>
    <mergeCell ref="A3:B3"/>
    <mergeCell ref="A6:B6"/>
    <mergeCell ref="A13:A14"/>
    <mergeCell ref="A16:A17"/>
    <mergeCell ref="A21:A22"/>
    <mergeCell ref="A11:J11"/>
    <mergeCell ref="A19:J19"/>
    <mergeCell ref="A27:J27"/>
    <mergeCell ref="A24:A25"/>
  </mergeCells>
  <conditionalFormatting sqref="J13:J14 J16:J17 J21:J22 J24:J25 J29:J31 J33:J35">
    <cfRule type="cellIs" dxfId="6" priority="8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zoomScaleSheetLayoutView="73" workbookViewId="0">
      <selection activeCell="A2" sqref="A2"/>
    </sheetView>
  </sheetViews>
  <sheetFormatPr defaultRowHeight="18.75" customHeight="1" x14ac:dyDescent="0.2"/>
  <cols>
    <col min="1" max="1" width="15.28515625" style="61" customWidth="1"/>
    <col min="2" max="2" width="12.42578125" style="16" customWidth="1"/>
    <col min="3" max="3" width="14.7109375" style="62" customWidth="1"/>
    <col min="4" max="4" width="15" style="62" customWidth="1"/>
    <col min="5" max="5" width="9.28515625" style="62" customWidth="1"/>
    <col min="6" max="6" width="12" style="62" customWidth="1"/>
    <col min="7" max="7" width="13.5703125" style="62" customWidth="1"/>
    <col min="8" max="8" width="9.7109375" style="62" customWidth="1"/>
    <col min="9" max="9" width="10.5703125" style="62" customWidth="1"/>
    <col min="10" max="10" width="10.28515625" style="17" customWidth="1"/>
    <col min="11" max="11" width="12.7109375" style="17" customWidth="1"/>
    <col min="12" max="12" width="10" style="17" customWidth="1"/>
    <col min="13" max="13" width="11" style="17" customWidth="1"/>
    <col min="14" max="14" width="26.42578125" style="18" customWidth="1"/>
    <col min="15" max="15" width="12.5703125" style="16" customWidth="1"/>
    <col min="16" max="16" width="17" style="16" customWidth="1"/>
    <col min="17" max="17" width="10.140625" style="18" customWidth="1"/>
    <col min="18" max="18" width="9.5703125" style="16" customWidth="1"/>
    <col min="19" max="19" width="15.140625" style="16" customWidth="1"/>
    <col min="20" max="20" width="13.7109375" style="16" customWidth="1"/>
    <col min="21" max="21" width="10.28515625" style="18" customWidth="1"/>
    <col min="22" max="22" width="16.5703125" style="16" customWidth="1"/>
    <col min="23" max="23" width="16" style="18" customWidth="1"/>
    <col min="24" max="24" width="8.28515625" style="12" customWidth="1"/>
    <col min="25" max="25" width="8" style="12" customWidth="1"/>
    <col min="26" max="26" width="15.5703125" style="15" customWidth="1"/>
    <col min="27" max="27" width="18.7109375" style="18" customWidth="1"/>
    <col min="28" max="28" width="9.140625" style="12"/>
    <col min="29" max="29" width="11" style="12" customWidth="1"/>
    <col min="30" max="31" width="9.140625" style="19"/>
    <col min="32" max="35" width="9.140625" style="12"/>
    <col min="36" max="36" width="11.5703125" style="12" bestFit="1" customWidth="1"/>
    <col min="37" max="37" width="11.5703125" style="12" customWidth="1"/>
    <col min="38" max="39" width="9.140625" style="20"/>
    <col min="40" max="41" width="9.140625" style="12"/>
    <col min="42" max="43" width="11.5703125" style="12" bestFit="1" customWidth="1"/>
    <col min="44" max="16384" width="9.140625" style="12"/>
  </cols>
  <sheetData>
    <row r="1" spans="1:41" ht="18.75" customHeight="1" x14ac:dyDescent="0.2">
      <c r="A1" s="127" t="s">
        <v>90</v>
      </c>
      <c r="B1" s="47"/>
      <c r="C1" s="15"/>
      <c r="D1" s="12"/>
      <c r="E1" s="12"/>
      <c r="F1" s="15"/>
      <c r="G1" s="15"/>
      <c r="H1" s="15"/>
      <c r="I1" s="16"/>
      <c r="J1" s="18"/>
      <c r="K1" s="16"/>
      <c r="L1" s="16"/>
      <c r="M1" s="18"/>
      <c r="N1" s="16"/>
      <c r="O1" s="18"/>
      <c r="P1" s="12"/>
      <c r="Q1" s="12"/>
      <c r="R1" s="15"/>
      <c r="S1" s="18"/>
      <c r="T1" s="12"/>
      <c r="U1" s="12"/>
      <c r="V1" s="19"/>
      <c r="W1" s="19"/>
      <c r="Z1" s="12"/>
      <c r="AA1" s="12"/>
      <c r="AD1" s="20"/>
      <c r="AE1" s="20"/>
      <c r="AL1" s="12"/>
      <c r="AM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S2" s="18"/>
      <c r="T2" s="12"/>
      <c r="U2" s="12"/>
      <c r="V2" s="19"/>
      <c r="W2" s="19"/>
      <c r="Z2" s="12"/>
      <c r="AA2" s="12"/>
      <c r="AD2" s="20"/>
      <c r="AE2" s="20"/>
      <c r="AL2" s="12"/>
      <c r="AM2" s="12"/>
    </row>
    <row r="3" spans="1:41" ht="18.75" customHeight="1" x14ac:dyDescent="0.25">
      <c r="A3" s="226" t="s">
        <v>45</v>
      </c>
      <c r="B3" s="226"/>
      <c r="C3" s="15"/>
      <c r="D3" s="68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S3" s="18"/>
      <c r="T3" s="12"/>
      <c r="U3" s="12"/>
      <c r="V3" s="19"/>
      <c r="W3" s="19"/>
      <c r="Z3" s="12"/>
      <c r="AA3" s="12"/>
      <c r="AD3" s="20"/>
      <c r="AE3" s="20"/>
      <c r="AL3" s="12"/>
      <c r="AM3" s="12"/>
    </row>
    <row r="4" spans="1:41" ht="18.75" customHeight="1" x14ac:dyDescent="0.25">
      <c r="A4" s="39" t="s">
        <v>55</v>
      </c>
      <c r="B4" s="67" t="str">
        <f>'TOX and EXPO INPUTS'!$D$12</f>
        <v>KEY_Oral_LOC</v>
      </c>
      <c r="C4" s="15"/>
      <c r="D4" s="15"/>
      <c r="E4" s="15"/>
      <c r="F4" s="15"/>
      <c r="G4" s="16"/>
      <c r="H4" s="18"/>
      <c r="I4" s="16"/>
      <c r="J4" s="18"/>
      <c r="K4" s="18"/>
      <c r="L4" s="18"/>
      <c r="M4" s="18"/>
      <c r="N4" s="12"/>
      <c r="O4" s="12"/>
      <c r="P4" s="15"/>
      <c r="R4" s="12"/>
      <c r="S4" s="12"/>
      <c r="T4" s="19"/>
      <c r="U4" s="19"/>
      <c r="V4" s="12"/>
      <c r="W4" s="12"/>
      <c r="Z4" s="12"/>
      <c r="AA4" s="12"/>
      <c r="AB4" s="20"/>
      <c r="AC4" s="20"/>
      <c r="AD4" s="12"/>
      <c r="AE4" s="12"/>
      <c r="AL4" s="12"/>
      <c r="AM4" s="12"/>
    </row>
    <row r="5" spans="1:41" ht="15" customHeight="1" x14ac:dyDescent="0.2">
      <c r="A5" s="48"/>
      <c r="B5" s="49"/>
      <c r="C5" s="15"/>
      <c r="D5" s="15"/>
      <c r="E5" s="15"/>
      <c r="F5" s="15"/>
      <c r="G5" s="16"/>
      <c r="H5" s="18"/>
      <c r="I5" s="16"/>
      <c r="J5" s="18"/>
      <c r="K5" s="18"/>
      <c r="L5" s="18"/>
      <c r="M5" s="18"/>
      <c r="N5" s="12"/>
      <c r="O5" s="12"/>
      <c r="P5" s="15"/>
      <c r="R5" s="12"/>
      <c r="S5" s="12"/>
      <c r="T5" s="19"/>
      <c r="U5" s="19"/>
      <c r="V5" s="12"/>
      <c r="W5" s="12"/>
      <c r="Z5" s="12"/>
      <c r="AA5" s="12"/>
      <c r="AB5" s="20"/>
      <c r="AC5" s="20"/>
      <c r="AD5" s="12"/>
      <c r="AE5" s="12"/>
      <c r="AL5" s="12"/>
      <c r="AM5" s="12"/>
    </row>
    <row r="6" spans="1:41" s="52" customFormat="1" ht="18.75" customHeight="1" x14ac:dyDescent="0.2">
      <c r="A6" s="220" t="s">
        <v>19</v>
      </c>
      <c r="B6" s="220"/>
      <c r="C6" s="220"/>
      <c r="D6" s="220"/>
      <c r="E6" s="220"/>
      <c r="F6" s="220"/>
      <c r="G6" s="128"/>
      <c r="H6" s="128"/>
      <c r="I6" s="128"/>
      <c r="J6" s="128"/>
      <c r="K6" s="128"/>
      <c r="L6" s="128"/>
      <c r="M6" s="128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51" customHeight="1" x14ac:dyDescent="0.2">
      <c r="A7" s="133" t="s">
        <v>79</v>
      </c>
      <c r="B7" s="130" t="s">
        <v>37</v>
      </c>
      <c r="C7" s="132" t="s">
        <v>91</v>
      </c>
      <c r="D7" s="131" t="s">
        <v>94</v>
      </c>
      <c r="E7" s="132" t="s">
        <v>92</v>
      </c>
      <c r="F7" s="132" t="s">
        <v>93</v>
      </c>
      <c r="G7" s="55"/>
      <c r="H7" s="55"/>
      <c r="I7" s="55"/>
      <c r="J7" s="55"/>
      <c r="K7" s="55"/>
      <c r="L7" s="55"/>
      <c r="M7" s="12"/>
      <c r="N7" s="12"/>
      <c r="O7" s="12"/>
      <c r="P7" s="12"/>
      <c r="Q7" s="12"/>
      <c r="R7" s="12"/>
      <c r="S7" s="12"/>
      <c r="T7" s="20"/>
      <c r="U7" s="12"/>
      <c r="V7" s="12"/>
      <c r="W7" s="12"/>
      <c r="Z7" s="12"/>
      <c r="AA7" s="12"/>
      <c r="AD7" s="12"/>
      <c r="AE7" s="12"/>
      <c r="AL7" s="12"/>
      <c r="AM7" s="12"/>
    </row>
    <row r="8" spans="1:41" ht="18.75" customHeight="1" x14ac:dyDescent="0.2">
      <c r="A8" s="4" t="s">
        <v>80</v>
      </c>
      <c r="B8" s="21" t="s">
        <v>35</v>
      </c>
      <c r="C8" s="14">
        <v>0.06</v>
      </c>
      <c r="D8" s="45" t="e">
        <f>'Postapp Dermal_without TTR'!G14</f>
        <v>#VALUE!</v>
      </c>
      <c r="E8" s="11">
        <v>150</v>
      </c>
      <c r="F8" s="46" t="e">
        <f>(C8*D8)/(E8*2)</f>
        <v>#VALUE!</v>
      </c>
      <c r="G8" s="55"/>
      <c r="H8" s="55"/>
      <c r="I8" s="55"/>
      <c r="J8" s="55"/>
      <c r="K8" s="55"/>
      <c r="L8" s="55"/>
      <c r="M8" s="12"/>
      <c r="N8" s="12"/>
      <c r="O8" s="12"/>
      <c r="P8" s="12"/>
      <c r="Q8" s="12"/>
      <c r="R8" s="12"/>
      <c r="S8" s="12"/>
      <c r="T8" s="20"/>
      <c r="U8" s="12"/>
      <c r="V8" s="12"/>
      <c r="W8" s="12"/>
      <c r="Z8" s="12"/>
      <c r="AA8" s="12"/>
      <c r="AD8" s="12"/>
      <c r="AE8" s="12"/>
      <c r="AL8" s="12"/>
      <c r="AM8" s="12"/>
    </row>
    <row r="9" spans="1:41" ht="18.75" customHeight="1" x14ac:dyDescent="0.2">
      <c r="A9" s="4" t="s">
        <v>81</v>
      </c>
      <c r="B9" s="21" t="s">
        <v>35</v>
      </c>
      <c r="C9" s="14">
        <v>2.7E-2</v>
      </c>
      <c r="D9" s="45" t="e">
        <f>'Postapp Dermal_without TTR'!G17</f>
        <v>#VALUE!</v>
      </c>
      <c r="E9" s="11">
        <v>150</v>
      </c>
      <c r="F9" s="46" t="e">
        <f>(C9*D9)/(E9*2)</f>
        <v>#VALUE!</v>
      </c>
      <c r="G9" s="55"/>
      <c r="H9" s="55"/>
      <c r="I9" s="55"/>
      <c r="J9" s="55"/>
      <c r="K9" s="55"/>
      <c r="L9" s="55"/>
      <c r="M9" s="12"/>
      <c r="N9" s="12"/>
      <c r="O9" s="12"/>
      <c r="P9" s="12"/>
      <c r="Q9" s="12"/>
      <c r="R9" s="12"/>
      <c r="S9" s="12"/>
      <c r="T9" s="20"/>
      <c r="U9" s="12"/>
      <c r="V9" s="12"/>
      <c r="W9" s="12"/>
      <c r="Z9" s="12"/>
      <c r="AA9" s="12"/>
      <c r="AD9" s="12"/>
      <c r="AE9" s="12"/>
      <c r="AL9" s="12"/>
      <c r="AM9" s="12"/>
    </row>
    <row r="10" spans="1:41" ht="18.75" customHeight="1" x14ac:dyDescent="0.2">
      <c r="A10" s="56"/>
      <c r="B10" s="56"/>
      <c r="C10" s="55"/>
      <c r="D10" s="55"/>
      <c r="E10" s="55"/>
      <c r="F10" s="55"/>
      <c r="G10" s="57"/>
      <c r="H10" s="55"/>
      <c r="I10" s="55"/>
      <c r="J10" s="55"/>
      <c r="K10" s="55"/>
      <c r="L10" s="55"/>
      <c r="M10" s="12"/>
      <c r="N10" s="12"/>
      <c r="O10" s="12"/>
      <c r="P10" s="12"/>
      <c r="Q10" s="12"/>
      <c r="R10" s="12"/>
      <c r="S10" s="12"/>
      <c r="T10" s="12"/>
      <c r="U10" s="20"/>
      <c r="V10" s="12"/>
      <c r="W10" s="12"/>
      <c r="Z10" s="12"/>
      <c r="AA10" s="12"/>
      <c r="AD10" s="12"/>
      <c r="AE10" s="12"/>
      <c r="AL10" s="12"/>
      <c r="AM10" s="12"/>
    </row>
    <row r="11" spans="1:41" ht="18.75" customHeight="1" x14ac:dyDescent="0.2">
      <c r="A11" s="230" t="s">
        <v>26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12"/>
      <c r="O11" s="12"/>
      <c r="P11" s="12"/>
      <c r="Q11" s="12"/>
      <c r="R11" s="12"/>
      <c r="S11" s="12"/>
      <c r="T11" s="20"/>
      <c r="U11" s="12"/>
      <c r="V11" s="12"/>
      <c r="W11" s="12"/>
      <c r="Z11" s="12"/>
      <c r="AA11" s="12"/>
      <c r="AD11" s="12"/>
      <c r="AE11" s="12"/>
      <c r="AL11" s="12"/>
      <c r="AM11" s="12"/>
    </row>
    <row r="12" spans="1:41" ht="36" customHeight="1" x14ac:dyDescent="0.2">
      <c r="A12" s="234" t="s">
        <v>79</v>
      </c>
      <c r="B12" s="220" t="s">
        <v>37</v>
      </c>
      <c r="C12" s="133" t="s">
        <v>96</v>
      </c>
      <c r="D12" s="133" t="s">
        <v>97</v>
      </c>
      <c r="E12" s="229" t="s">
        <v>92</v>
      </c>
      <c r="F12" s="232" t="s">
        <v>21</v>
      </c>
      <c r="G12" s="133" t="s">
        <v>11</v>
      </c>
      <c r="H12" s="133" t="s">
        <v>12</v>
      </c>
      <c r="I12" s="133" t="s">
        <v>16</v>
      </c>
      <c r="J12" s="227" t="s">
        <v>18</v>
      </c>
      <c r="K12" s="232" t="s">
        <v>99</v>
      </c>
      <c r="L12" s="232" t="s">
        <v>1</v>
      </c>
      <c r="M12" s="233" t="s">
        <v>2</v>
      </c>
      <c r="N12" s="58"/>
      <c r="O12" s="59"/>
      <c r="P12" s="58"/>
      <c r="Q12" s="58"/>
      <c r="R12" s="47"/>
      <c r="S12" s="12"/>
      <c r="T12" s="15"/>
      <c r="V12" s="12"/>
      <c r="W12" s="12"/>
      <c r="X12" s="19"/>
      <c r="Y12" s="19"/>
      <c r="Z12" s="12"/>
      <c r="AA12" s="12"/>
      <c r="AD12" s="12"/>
      <c r="AE12" s="12"/>
      <c r="AF12" s="20"/>
      <c r="AG12" s="20"/>
      <c r="AL12" s="12"/>
      <c r="AM12" s="12"/>
    </row>
    <row r="13" spans="1:41" ht="93.75" customHeight="1" x14ac:dyDescent="0.2">
      <c r="A13" s="235"/>
      <c r="B13" s="220"/>
      <c r="C13" s="140" t="s">
        <v>98</v>
      </c>
      <c r="D13" s="140" t="s">
        <v>20</v>
      </c>
      <c r="E13" s="229"/>
      <c r="F13" s="232"/>
      <c r="G13" s="130" t="s">
        <v>13</v>
      </c>
      <c r="H13" s="140" t="s">
        <v>0</v>
      </c>
      <c r="I13" s="171" t="s">
        <v>95</v>
      </c>
      <c r="J13" s="228"/>
      <c r="K13" s="232"/>
      <c r="L13" s="232"/>
      <c r="M13" s="233"/>
      <c r="N13" s="58"/>
      <c r="O13" s="59"/>
      <c r="P13" s="58"/>
      <c r="Q13" s="47"/>
      <c r="R13" s="47"/>
      <c r="S13" s="12"/>
      <c r="T13" s="12"/>
      <c r="U13" s="12"/>
      <c r="V13" s="12"/>
      <c r="W13" s="20"/>
      <c r="Z13" s="12"/>
      <c r="AA13" s="12"/>
      <c r="AD13" s="12"/>
      <c r="AE13" s="12"/>
      <c r="AL13" s="12"/>
      <c r="AM13" s="12"/>
    </row>
    <row r="14" spans="1:41" ht="23.25" customHeight="1" x14ac:dyDescent="0.2">
      <c r="A14" s="4" t="s">
        <v>80</v>
      </c>
      <c r="B14" s="21" t="s">
        <v>35</v>
      </c>
      <c r="C14" s="10" t="e">
        <f>F8</f>
        <v>#VALUE!</v>
      </c>
      <c r="D14" s="6">
        <v>0.127</v>
      </c>
      <c r="E14" s="11">
        <v>150</v>
      </c>
      <c r="F14" s="6">
        <v>1.5</v>
      </c>
      <c r="G14" s="6">
        <v>4</v>
      </c>
      <c r="H14" s="7">
        <v>0.48</v>
      </c>
      <c r="I14" s="6">
        <v>13.9</v>
      </c>
      <c r="J14" s="24" t="e">
        <f>(C14*(D14*E14)*(F14*G14)*(1-(1-H14)^(I14/G14)))</f>
        <v>#VALUE!</v>
      </c>
      <c r="K14" s="24" t="e">
        <f>J14/'TOX and EXPO INPUTS'!D27</f>
        <v>#VALUE!</v>
      </c>
      <c r="L14" s="4" t="e">
        <f>'TOX and EXPO INPUTS'!$D$11/K14</f>
        <v>#VALUE!</v>
      </c>
      <c r="M14" s="6" t="e">
        <f>VALUE(TEXT(L14,"0.0E+00"))</f>
        <v>#VALUE!</v>
      </c>
      <c r="N14" s="60"/>
      <c r="O14" s="60"/>
      <c r="P14" s="18"/>
      <c r="Q14" s="12"/>
      <c r="R14" s="12"/>
      <c r="S14" s="12"/>
      <c r="T14" s="12"/>
      <c r="U14" s="12"/>
      <c r="V14" s="12"/>
      <c r="W14" s="20"/>
      <c r="Z14" s="12"/>
      <c r="AA14" s="12"/>
      <c r="AD14" s="12"/>
      <c r="AE14" s="12"/>
      <c r="AL14" s="12"/>
      <c r="AM14" s="12"/>
    </row>
    <row r="15" spans="1:41" ht="23.25" customHeight="1" x14ac:dyDescent="0.2">
      <c r="A15" s="4" t="s">
        <v>81</v>
      </c>
      <c r="B15" s="21" t="s">
        <v>35</v>
      </c>
      <c r="C15" s="10" t="e">
        <f>F9</f>
        <v>#VALUE!</v>
      </c>
      <c r="D15" s="6">
        <v>0.127</v>
      </c>
      <c r="E15" s="11">
        <v>150</v>
      </c>
      <c r="F15" s="6">
        <v>1.5</v>
      </c>
      <c r="G15" s="6">
        <v>4</v>
      </c>
      <c r="H15" s="7">
        <v>0.48</v>
      </c>
      <c r="I15" s="6">
        <v>13.9</v>
      </c>
      <c r="J15" s="24" t="e">
        <f>(C15*(D15*E15)*(F15*G15)*(1-(1-H15)^(I15/G15)))</f>
        <v>#VALUE!</v>
      </c>
      <c r="K15" s="24" t="e">
        <f>J15/'TOX and EXPO INPUTS'!D27</f>
        <v>#VALUE!</v>
      </c>
      <c r="L15" s="4" t="e">
        <f>'TOX and EXPO INPUTS'!$D$11/K15</f>
        <v>#VALUE!</v>
      </c>
      <c r="M15" s="6" t="e">
        <f>VALUE(TEXT(L15,"0.0E+00"))</f>
        <v>#VALUE!</v>
      </c>
      <c r="N15" s="60"/>
      <c r="O15" s="60"/>
      <c r="P15" s="18"/>
      <c r="Q15" s="12"/>
      <c r="R15" s="12"/>
      <c r="S15" s="12"/>
      <c r="T15" s="12"/>
      <c r="U15" s="12"/>
      <c r="V15" s="12"/>
      <c r="W15" s="20"/>
      <c r="Z15" s="12"/>
      <c r="AA15" s="12"/>
      <c r="AD15" s="12"/>
      <c r="AE15" s="12"/>
      <c r="AL15" s="12"/>
      <c r="AM15" s="12"/>
    </row>
  </sheetData>
  <mergeCells count="11">
    <mergeCell ref="A3:B3"/>
    <mergeCell ref="A6:F6"/>
    <mergeCell ref="J12:J13"/>
    <mergeCell ref="E12:E13"/>
    <mergeCell ref="A11:M11"/>
    <mergeCell ref="B12:B13"/>
    <mergeCell ref="K12:K13"/>
    <mergeCell ref="L12:L13"/>
    <mergeCell ref="M12:M13"/>
    <mergeCell ref="A12:A13"/>
    <mergeCell ref="F12:F13"/>
  </mergeCells>
  <phoneticPr fontId="2" type="noConversion"/>
  <conditionalFormatting sqref="M14:M15">
    <cfRule type="cellIs" dxfId="5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zoomScaleSheetLayoutView="77" workbookViewId="0">
      <selection activeCell="C4" sqref="C4"/>
    </sheetView>
  </sheetViews>
  <sheetFormatPr defaultRowHeight="18.75" customHeight="1" x14ac:dyDescent="0.2"/>
  <cols>
    <col min="1" max="1" width="29.7109375" style="61" customWidth="1"/>
    <col min="2" max="2" width="14.7109375" style="16" customWidth="1"/>
    <col min="3" max="3" width="11.85546875" style="62" customWidth="1"/>
    <col min="4" max="4" width="15" style="62" customWidth="1"/>
    <col min="5" max="5" width="10.5703125" style="62" customWidth="1"/>
    <col min="6" max="7" width="15.7109375" style="62" customWidth="1"/>
    <col min="8" max="8" width="12.140625" style="62" customWidth="1"/>
    <col min="9" max="9" width="10.140625" style="62" customWidth="1"/>
    <col min="10" max="10" width="12.7109375" style="17" customWidth="1"/>
    <col min="11" max="11" width="12.85546875" style="17" customWidth="1"/>
    <col min="12" max="12" width="10.28515625" style="17" customWidth="1"/>
    <col min="13" max="13" width="18" style="17" customWidth="1"/>
    <col min="14" max="14" width="26.42578125" style="18" customWidth="1"/>
    <col min="15" max="15" width="12.5703125" style="16" customWidth="1"/>
    <col min="16" max="16" width="17" style="16" customWidth="1"/>
    <col min="17" max="17" width="10.140625" style="18" customWidth="1"/>
    <col min="18" max="18" width="9.5703125" style="16" customWidth="1"/>
    <col min="19" max="19" width="15.140625" style="16" customWidth="1"/>
    <col min="20" max="20" width="13.7109375" style="16" customWidth="1"/>
    <col min="21" max="21" width="10.28515625" style="18" customWidth="1"/>
    <col min="22" max="22" width="16.5703125" style="16" customWidth="1"/>
    <col min="23" max="23" width="16" style="18" customWidth="1"/>
    <col min="24" max="24" width="8.28515625" style="12" customWidth="1"/>
    <col min="25" max="25" width="8" style="12" customWidth="1"/>
    <col min="26" max="26" width="15.5703125" style="15" customWidth="1"/>
    <col min="27" max="27" width="18.7109375" style="18" customWidth="1"/>
    <col min="28" max="28" width="9.140625" style="12"/>
    <col min="29" max="29" width="11" style="12" customWidth="1"/>
    <col min="30" max="31" width="9.140625" style="19"/>
    <col min="32" max="35" width="9.140625" style="12"/>
    <col min="36" max="36" width="11.5703125" style="12" bestFit="1" customWidth="1"/>
    <col min="37" max="37" width="11.5703125" style="12" customWidth="1"/>
    <col min="38" max="39" width="9.140625" style="20"/>
    <col min="40" max="41" width="9.140625" style="12"/>
    <col min="42" max="43" width="11.5703125" style="12" bestFit="1" customWidth="1"/>
    <col min="44" max="16384" width="9.140625" style="12"/>
  </cols>
  <sheetData>
    <row r="1" spans="1:41" ht="18.75" customHeight="1" x14ac:dyDescent="0.2">
      <c r="A1" s="127" t="s">
        <v>100</v>
      </c>
      <c r="B1" s="47"/>
      <c r="C1" s="15"/>
      <c r="F1" s="15"/>
      <c r="G1" s="15"/>
      <c r="H1" s="15"/>
      <c r="I1" s="16"/>
      <c r="J1" s="18"/>
      <c r="K1" s="16"/>
      <c r="L1" s="16"/>
      <c r="M1" s="18"/>
      <c r="N1" s="16"/>
      <c r="O1" s="18"/>
      <c r="P1" s="12"/>
      <c r="Q1" s="12"/>
      <c r="R1" s="15"/>
      <c r="S1" s="18"/>
      <c r="T1" s="12"/>
      <c r="U1" s="12"/>
      <c r="V1" s="19"/>
      <c r="W1" s="19"/>
      <c r="Z1" s="12"/>
      <c r="AA1" s="12"/>
      <c r="AD1" s="20"/>
      <c r="AE1" s="20"/>
      <c r="AL1" s="12"/>
      <c r="AM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S2" s="18"/>
      <c r="T2" s="12"/>
      <c r="U2" s="12"/>
      <c r="V2" s="19"/>
      <c r="W2" s="19"/>
      <c r="Z2" s="12"/>
      <c r="AA2" s="12"/>
      <c r="AD2" s="20"/>
      <c r="AE2" s="20"/>
      <c r="AL2" s="12"/>
      <c r="AM2" s="12"/>
    </row>
    <row r="3" spans="1:41" ht="18.75" customHeight="1" x14ac:dyDescent="0.25">
      <c r="A3" s="226" t="s">
        <v>45</v>
      </c>
      <c r="B3" s="226"/>
      <c r="C3" s="15"/>
      <c r="D3" s="68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S3" s="18"/>
      <c r="T3" s="12"/>
      <c r="U3" s="12"/>
      <c r="V3" s="19"/>
      <c r="W3" s="19"/>
      <c r="Z3" s="12"/>
      <c r="AA3" s="12"/>
      <c r="AD3" s="20"/>
      <c r="AE3" s="20"/>
      <c r="AL3" s="12"/>
      <c r="AM3" s="12"/>
    </row>
    <row r="4" spans="1:41" ht="18.75" customHeight="1" x14ac:dyDescent="0.25">
      <c r="A4" s="39" t="s">
        <v>55</v>
      </c>
      <c r="B4" s="67" t="str">
        <f>'TOX and EXPO INPUTS'!$D$12</f>
        <v>KEY_Oral_LOC</v>
      </c>
      <c r="C4" s="15"/>
      <c r="D4" s="15"/>
      <c r="E4" s="15"/>
      <c r="F4" s="15"/>
      <c r="G4" s="16"/>
      <c r="H4" s="18"/>
      <c r="I4" s="16"/>
      <c r="J4" s="18"/>
      <c r="K4" s="18"/>
      <c r="L4" s="18"/>
      <c r="M4" s="18"/>
      <c r="N4" s="12"/>
      <c r="O4" s="12"/>
      <c r="P4" s="15"/>
      <c r="R4" s="12"/>
      <c r="S4" s="12"/>
      <c r="T4" s="19"/>
      <c r="U4" s="19"/>
      <c r="V4" s="12"/>
      <c r="W4" s="12"/>
      <c r="Z4" s="12"/>
      <c r="AA4" s="12"/>
      <c r="AB4" s="20"/>
      <c r="AC4" s="20"/>
      <c r="AD4" s="12"/>
      <c r="AE4" s="12"/>
      <c r="AL4" s="12"/>
      <c r="AM4" s="12"/>
    </row>
    <row r="5" spans="1:41" ht="15" customHeight="1" x14ac:dyDescent="0.2">
      <c r="A5" s="48"/>
      <c r="B5" s="49"/>
      <c r="C5" s="15"/>
      <c r="D5" s="15"/>
      <c r="E5" s="15"/>
      <c r="F5" s="15"/>
      <c r="G5" s="16"/>
      <c r="H5" s="18"/>
      <c r="I5" s="16"/>
      <c r="J5" s="18"/>
      <c r="K5" s="18"/>
      <c r="L5" s="18"/>
      <c r="M5" s="18"/>
      <c r="N5" s="12"/>
      <c r="O5" s="12"/>
      <c r="P5" s="15"/>
      <c r="R5" s="12"/>
      <c r="S5" s="12"/>
      <c r="T5" s="19"/>
      <c r="U5" s="19"/>
      <c r="V5" s="12"/>
      <c r="W5" s="12"/>
      <c r="Z5" s="12"/>
      <c r="AA5" s="12"/>
      <c r="AB5" s="20"/>
      <c r="AC5" s="20"/>
      <c r="AD5" s="12"/>
      <c r="AE5" s="12"/>
      <c r="AL5" s="12"/>
      <c r="AM5" s="12"/>
    </row>
    <row r="6" spans="1:41" s="52" customFormat="1" ht="18.75" customHeight="1" x14ac:dyDescent="0.2">
      <c r="A6" s="220" t="s">
        <v>19</v>
      </c>
      <c r="B6" s="220"/>
      <c r="C6" s="220"/>
      <c r="D6" s="220"/>
      <c r="E6" s="220"/>
      <c r="F6" s="220"/>
      <c r="G6" s="128"/>
      <c r="H6" s="128"/>
      <c r="I6" s="128"/>
      <c r="J6" s="128"/>
      <c r="K6" s="128"/>
      <c r="L6" s="128"/>
      <c r="M6" s="128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51" customHeight="1" x14ac:dyDescent="0.2">
      <c r="A7" s="133" t="s">
        <v>79</v>
      </c>
      <c r="B7" s="130" t="s">
        <v>37</v>
      </c>
      <c r="C7" s="132" t="s">
        <v>91</v>
      </c>
      <c r="D7" s="131" t="s">
        <v>94</v>
      </c>
      <c r="E7" s="132" t="s">
        <v>92</v>
      </c>
      <c r="F7" s="132" t="s">
        <v>93</v>
      </c>
      <c r="G7" s="55"/>
      <c r="H7" s="55"/>
      <c r="I7" s="55"/>
      <c r="J7" s="55"/>
      <c r="K7" s="55"/>
      <c r="L7" s="55"/>
      <c r="M7" s="12"/>
      <c r="N7" s="12"/>
      <c r="O7" s="12"/>
      <c r="P7" s="12"/>
      <c r="Q7" s="12"/>
      <c r="R7" s="12"/>
      <c r="S7" s="12"/>
      <c r="T7" s="20"/>
      <c r="U7" s="12"/>
      <c r="V7" s="12"/>
      <c r="W7" s="12"/>
      <c r="Z7" s="12"/>
      <c r="AA7" s="12"/>
      <c r="AD7" s="12"/>
      <c r="AE7" s="12"/>
      <c r="AL7" s="12"/>
      <c r="AM7" s="12"/>
    </row>
    <row r="8" spans="1:41" ht="18.75" customHeight="1" x14ac:dyDescent="0.2">
      <c r="A8" s="4" t="s">
        <v>80</v>
      </c>
      <c r="B8" s="21" t="s">
        <v>35</v>
      </c>
      <c r="C8" s="23">
        <v>0.06</v>
      </c>
      <c r="D8" s="45" t="e">
        <f>'Postapp Dermal_with TTR'!G14</f>
        <v>#VALUE!</v>
      </c>
      <c r="E8" s="11">
        <v>150</v>
      </c>
      <c r="F8" s="184" t="e">
        <f>(C8*D8)/(E8*2)</f>
        <v>#VALUE!</v>
      </c>
      <c r="G8" s="55"/>
      <c r="H8" s="55"/>
      <c r="I8" s="55"/>
      <c r="J8" s="55"/>
      <c r="K8" s="55"/>
      <c r="L8" s="55"/>
      <c r="M8" s="12"/>
      <c r="N8" s="12"/>
      <c r="O8" s="12"/>
      <c r="P8" s="12"/>
      <c r="Q8" s="12"/>
      <c r="R8" s="12"/>
      <c r="S8" s="12"/>
      <c r="T8" s="20"/>
      <c r="U8" s="12"/>
      <c r="V8" s="12"/>
      <c r="W8" s="12"/>
      <c r="Z8" s="12"/>
      <c r="AA8" s="12"/>
      <c r="AD8" s="12"/>
      <c r="AE8" s="12"/>
      <c r="AL8" s="12"/>
      <c r="AM8" s="12"/>
    </row>
    <row r="9" spans="1:41" ht="18.75" customHeight="1" x14ac:dyDescent="0.2">
      <c r="A9" s="4" t="s">
        <v>81</v>
      </c>
      <c r="B9" s="21" t="s">
        <v>35</v>
      </c>
      <c r="C9" s="23">
        <v>2.7E-2</v>
      </c>
      <c r="D9" s="45" t="e">
        <f>'Postapp Dermal_with TTR'!G17</f>
        <v>#VALUE!</v>
      </c>
      <c r="E9" s="11">
        <v>150</v>
      </c>
      <c r="F9" s="184" t="e">
        <f>(C9*D9)/(E9*2)</f>
        <v>#VALUE!</v>
      </c>
      <c r="G9" s="55"/>
      <c r="H9" s="55"/>
      <c r="I9" s="55"/>
      <c r="J9" s="55"/>
      <c r="K9" s="55"/>
      <c r="L9" s="55"/>
      <c r="M9" s="12"/>
      <c r="N9" s="12"/>
      <c r="O9" s="12"/>
      <c r="P9" s="12"/>
      <c r="Q9" s="12"/>
      <c r="R9" s="12"/>
      <c r="S9" s="12"/>
      <c r="T9" s="20"/>
      <c r="U9" s="12"/>
      <c r="V9" s="12"/>
      <c r="W9" s="12"/>
      <c r="Z9" s="12"/>
      <c r="AA9" s="12"/>
      <c r="AD9" s="12"/>
      <c r="AE9" s="12"/>
      <c r="AL9" s="12"/>
      <c r="AM9" s="12"/>
    </row>
    <row r="10" spans="1:41" ht="18.75" customHeight="1" x14ac:dyDescent="0.2">
      <c r="A10" s="56"/>
      <c r="B10" s="56"/>
      <c r="C10" s="55"/>
      <c r="D10" s="55"/>
      <c r="E10" s="55"/>
      <c r="F10" s="55"/>
      <c r="G10" s="57"/>
      <c r="H10" s="55"/>
      <c r="I10" s="55"/>
      <c r="J10" s="55"/>
      <c r="K10" s="55"/>
      <c r="L10" s="55"/>
      <c r="M10" s="12"/>
      <c r="N10" s="12"/>
      <c r="O10" s="12"/>
      <c r="P10" s="12"/>
      <c r="Q10" s="12"/>
      <c r="R10" s="12"/>
      <c r="S10" s="12"/>
      <c r="T10" s="12"/>
      <c r="U10" s="20"/>
      <c r="V10" s="12"/>
      <c r="W10" s="12"/>
      <c r="Z10" s="12"/>
      <c r="AA10" s="12"/>
      <c r="AD10" s="12"/>
      <c r="AE10" s="12"/>
      <c r="AL10" s="12"/>
      <c r="AM10" s="12"/>
    </row>
    <row r="11" spans="1:41" ht="18.75" customHeight="1" x14ac:dyDescent="0.2">
      <c r="A11" s="230" t="s">
        <v>26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12"/>
      <c r="O11" s="12"/>
      <c r="P11" s="12"/>
      <c r="Q11" s="12"/>
      <c r="R11" s="12"/>
      <c r="S11" s="12"/>
      <c r="T11" s="20"/>
      <c r="U11" s="12"/>
      <c r="V11" s="12"/>
      <c r="W11" s="12"/>
      <c r="Z11" s="12"/>
      <c r="AA11" s="12"/>
      <c r="AD11" s="12"/>
      <c r="AE11" s="12"/>
      <c r="AL11" s="12"/>
      <c r="AM11" s="12"/>
    </row>
    <row r="12" spans="1:41" ht="36" customHeight="1" x14ac:dyDescent="0.2">
      <c r="A12" s="220" t="s">
        <v>79</v>
      </c>
      <c r="B12" s="220" t="s">
        <v>37</v>
      </c>
      <c r="C12" s="133" t="s">
        <v>96</v>
      </c>
      <c r="D12" s="133" t="s">
        <v>97</v>
      </c>
      <c r="E12" s="229" t="s">
        <v>92</v>
      </c>
      <c r="F12" s="232" t="s">
        <v>21</v>
      </c>
      <c r="G12" s="133" t="s">
        <v>11</v>
      </c>
      <c r="H12" s="133" t="s">
        <v>12</v>
      </c>
      <c r="I12" s="133" t="s">
        <v>16</v>
      </c>
      <c r="J12" s="232" t="s">
        <v>18</v>
      </c>
      <c r="K12" s="232" t="s">
        <v>99</v>
      </c>
      <c r="L12" s="232" t="s">
        <v>1</v>
      </c>
      <c r="M12" s="233" t="s">
        <v>2</v>
      </c>
      <c r="P12" s="18"/>
      <c r="R12" s="12"/>
      <c r="S12" s="12"/>
      <c r="T12" s="15"/>
      <c r="V12" s="12"/>
      <c r="W12" s="12"/>
      <c r="X12" s="19"/>
      <c r="Y12" s="19"/>
      <c r="Z12" s="12"/>
      <c r="AA12" s="12"/>
      <c r="AD12" s="12"/>
      <c r="AE12" s="12"/>
      <c r="AF12" s="20"/>
      <c r="AG12" s="20"/>
      <c r="AL12" s="12"/>
      <c r="AM12" s="12"/>
    </row>
    <row r="13" spans="1:41" ht="93.75" customHeight="1" x14ac:dyDescent="0.2">
      <c r="A13" s="220"/>
      <c r="B13" s="220"/>
      <c r="C13" s="140" t="s">
        <v>98</v>
      </c>
      <c r="D13" s="140" t="s">
        <v>20</v>
      </c>
      <c r="E13" s="229"/>
      <c r="F13" s="232"/>
      <c r="G13" s="130" t="s">
        <v>13</v>
      </c>
      <c r="H13" s="140" t="s">
        <v>0</v>
      </c>
      <c r="I13" s="171" t="s">
        <v>95</v>
      </c>
      <c r="J13" s="232"/>
      <c r="K13" s="232"/>
      <c r="L13" s="232"/>
      <c r="M13" s="233"/>
      <c r="P13" s="18"/>
      <c r="Q13" s="12"/>
      <c r="R13" s="12"/>
      <c r="S13" s="12"/>
      <c r="T13" s="12"/>
      <c r="U13" s="12"/>
      <c r="V13" s="12"/>
      <c r="W13" s="20"/>
      <c r="Z13" s="12"/>
      <c r="AA13" s="12"/>
      <c r="AD13" s="12"/>
      <c r="AE13" s="12"/>
      <c r="AL13" s="12"/>
      <c r="AM13" s="12"/>
    </row>
    <row r="14" spans="1:41" ht="23.25" customHeight="1" x14ac:dyDescent="0.2">
      <c r="A14" s="4" t="s">
        <v>80</v>
      </c>
      <c r="B14" s="21" t="s">
        <v>35</v>
      </c>
      <c r="C14" s="10" t="e">
        <f>F8</f>
        <v>#VALUE!</v>
      </c>
      <c r="D14" s="6">
        <v>0.127</v>
      </c>
      <c r="E14" s="11">
        <v>150</v>
      </c>
      <c r="F14" s="2">
        <v>1.5</v>
      </c>
      <c r="G14" s="6">
        <v>4</v>
      </c>
      <c r="H14" s="7">
        <v>0.48</v>
      </c>
      <c r="I14" s="2">
        <v>13.9</v>
      </c>
      <c r="J14" s="6" t="e">
        <f>(C14*(D14*E14)*(F14*G14)*(1-(1-H14)^(I14/G14)))</f>
        <v>#VALUE!</v>
      </c>
      <c r="K14" s="6" t="e">
        <f>J14/'TOX and EXPO INPUTS'!D27</f>
        <v>#VALUE!</v>
      </c>
      <c r="L14" s="4" t="e">
        <f>'TOX and EXPO INPUTS'!$D$11/K14</f>
        <v>#VALUE!</v>
      </c>
      <c r="M14" s="6" t="e">
        <f>VALUE(TEXT(L14,"0.0E+00"))</f>
        <v>#VALUE!</v>
      </c>
      <c r="N14" s="60"/>
      <c r="O14" s="60"/>
      <c r="P14" s="18"/>
      <c r="Q14" s="12"/>
      <c r="R14" s="12"/>
      <c r="S14" s="12"/>
      <c r="T14" s="12"/>
      <c r="U14" s="12"/>
      <c r="V14" s="12"/>
      <c r="W14" s="20"/>
      <c r="Z14" s="12"/>
      <c r="AA14" s="12"/>
      <c r="AD14" s="12"/>
      <c r="AE14" s="12"/>
      <c r="AL14" s="12"/>
      <c r="AM14" s="12"/>
    </row>
    <row r="15" spans="1:41" ht="23.25" customHeight="1" x14ac:dyDescent="0.2">
      <c r="A15" s="4" t="s">
        <v>81</v>
      </c>
      <c r="B15" s="21" t="s">
        <v>35</v>
      </c>
      <c r="C15" s="10" t="e">
        <f>F9</f>
        <v>#VALUE!</v>
      </c>
      <c r="D15" s="6">
        <v>0.127</v>
      </c>
      <c r="E15" s="11">
        <v>150</v>
      </c>
      <c r="F15" s="2">
        <v>1.5</v>
      </c>
      <c r="G15" s="6">
        <v>4</v>
      </c>
      <c r="H15" s="7">
        <v>0.48</v>
      </c>
      <c r="I15" s="2">
        <v>13.9</v>
      </c>
      <c r="J15" s="6" t="e">
        <f>(C15*(D15*E15)*(F15*G15)*(1-(1-H15)^(I15/G15)))</f>
        <v>#VALUE!</v>
      </c>
      <c r="K15" s="6" t="e">
        <f>J15/'TOX and EXPO INPUTS'!D27</f>
        <v>#VALUE!</v>
      </c>
      <c r="L15" s="4" t="e">
        <f>'TOX and EXPO INPUTS'!$D$11/K15</f>
        <v>#VALUE!</v>
      </c>
      <c r="M15" s="6" t="e">
        <f>VALUE(TEXT(L15,"0.0E+00"))</f>
        <v>#VALUE!</v>
      </c>
      <c r="N15" s="60"/>
      <c r="O15" s="60"/>
      <c r="P15" s="18"/>
      <c r="Q15" s="12"/>
      <c r="R15" s="12"/>
      <c r="S15" s="12"/>
      <c r="T15" s="12"/>
      <c r="U15" s="12"/>
      <c r="V15" s="12"/>
      <c r="W15" s="20"/>
      <c r="Z15" s="12"/>
      <c r="AA15" s="12"/>
      <c r="AD15" s="12"/>
      <c r="AE15" s="12"/>
      <c r="AL15" s="12"/>
      <c r="AM15" s="12"/>
    </row>
  </sheetData>
  <mergeCells count="11">
    <mergeCell ref="A3:B3"/>
    <mergeCell ref="A6:F6"/>
    <mergeCell ref="A11:M11"/>
    <mergeCell ref="A12:A13"/>
    <mergeCell ref="B12:B13"/>
    <mergeCell ref="E12:E13"/>
    <mergeCell ref="F12:F13"/>
    <mergeCell ref="K12:K13"/>
    <mergeCell ref="L12:L13"/>
    <mergeCell ref="M12:M13"/>
    <mergeCell ref="J12:J13"/>
  </mergeCells>
  <conditionalFormatting sqref="M14:M15">
    <cfRule type="cellIs" dxfId="4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zoomScaleSheetLayoutView="70" workbookViewId="0">
      <selection activeCell="B10" sqref="B10"/>
    </sheetView>
  </sheetViews>
  <sheetFormatPr defaultRowHeight="18.75" customHeight="1" x14ac:dyDescent="0.2"/>
  <cols>
    <col min="1" max="1" width="20.42578125" style="61" customWidth="1"/>
    <col min="2" max="2" width="13.42578125" style="16" customWidth="1"/>
    <col min="3" max="3" width="12.5703125" style="62" customWidth="1"/>
    <col min="4" max="4" width="15" style="62" customWidth="1"/>
    <col min="5" max="5" width="15.7109375" style="62" customWidth="1"/>
    <col min="6" max="6" width="12.7109375" style="62" customWidth="1"/>
    <col min="7" max="7" width="15.7109375" style="62" customWidth="1"/>
    <col min="8" max="8" width="12.140625" style="62" customWidth="1"/>
    <col min="9" max="9" width="16.85546875" style="62" customWidth="1"/>
    <col min="10" max="10" width="11.42578125" style="17" customWidth="1"/>
    <col min="11" max="11" width="14.42578125" style="17" customWidth="1"/>
    <col min="12" max="12" width="13.7109375" style="17" customWidth="1"/>
    <col min="13" max="13" width="13.42578125" style="17" customWidth="1"/>
    <col min="14" max="14" width="26.42578125" style="18" customWidth="1"/>
    <col min="15" max="15" width="12.5703125" style="16" customWidth="1"/>
    <col min="16" max="16" width="17" style="16" customWidth="1"/>
    <col min="17" max="17" width="10.140625" style="18" customWidth="1"/>
    <col min="18" max="18" width="9.5703125" style="16" customWidth="1"/>
    <col min="19" max="19" width="15.140625" style="16" customWidth="1"/>
    <col min="20" max="20" width="13.7109375" style="16" customWidth="1"/>
    <col min="21" max="21" width="10.28515625" style="18" customWidth="1"/>
    <col min="22" max="22" width="16.5703125" style="16" customWidth="1"/>
    <col min="23" max="23" width="16" style="18" customWidth="1"/>
    <col min="24" max="24" width="8.28515625" style="12" customWidth="1"/>
    <col min="25" max="25" width="8" style="12" customWidth="1"/>
    <col min="26" max="26" width="15.5703125" style="15" customWidth="1"/>
    <col min="27" max="27" width="18.7109375" style="18" customWidth="1"/>
    <col min="28" max="28" width="9.140625" style="12"/>
    <col min="29" max="29" width="11" style="12" customWidth="1"/>
    <col min="30" max="31" width="9.140625" style="19"/>
    <col min="32" max="35" width="9.140625" style="12"/>
    <col min="36" max="36" width="11.5703125" style="12" bestFit="1" customWidth="1"/>
    <col min="37" max="37" width="11.5703125" style="12" customWidth="1"/>
    <col min="38" max="39" width="9.140625" style="20"/>
    <col min="40" max="41" width="9.140625" style="12"/>
    <col min="42" max="43" width="11.5703125" style="12" bestFit="1" customWidth="1"/>
    <col min="44" max="16384" width="9.140625" style="12"/>
  </cols>
  <sheetData>
    <row r="1" spans="1:41" ht="18.75" customHeight="1" x14ac:dyDescent="0.2">
      <c r="A1" s="127" t="s">
        <v>101</v>
      </c>
      <c r="B1" s="47"/>
      <c r="C1" s="15"/>
      <c r="D1" s="12"/>
      <c r="F1" s="177" t="s">
        <v>60</v>
      </c>
      <c r="G1" s="178"/>
      <c r="H1" s="178"/>
      <c r="I1" s="16"/>
      <c r="J1" s="18"/>
      <c r="K1" s="16"/>
      <c r="L1" s="16"/>
      <c r="M1" s="18"/>
      <c r="N1" s="16"/>
      <c r="O1" s="18"/>
      <c r="P1" s="12"/>
      <c r="Q1" s="12"/>
      <c r="R1" s="15"/>
      <c r="S1" s="18"/>
      <c r="T1" s="12"/>
      <c r="U1" s="12"/>
      <c r="V1" s="19"/>
      <c r="W1" s="19"/>
      <c r="Z1" s="12"/>
      <c r="AA1" s="12"/>
      <c r="AD1" s="20"/>
      <c r="AE1" s="20"/>
      <c r="AL1" s="12"/>
      <c r="AM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S2" s="18"/>
      <c r="T2" s="12"/>
      <c r="U2" s="12"/>
      <c r="V2" s="19"/>
      <c r="W2" s="19"/>
      <c r="Z2" s="12"/>
      <c r="AA2" s="12"/>
      <c r="AD2" s="20"/>
      <c r="AE2" s="20"/>
      <c r="AL2" s="12"/>
      <c r="AM2" s="12"/>
    </row>
    <row r="3" spans="1:41" ht="18.75" customHeight="1" x14ac:dyDescent="0.25">
      <c r="A3" s="226" t="s">
        <v>45</v>
      </c>
      <c r="B3" s="226"/>
      <c r="C3" s="15"/>
      <c r="D3" s="68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S3" s="18"/>
      <c r="T3" s="12"/>
      <c r="U3" s="12"/>
      <c r="V3" s="19"/>
      <c r="W3" s="19"/>
      <c r="Z3" s="12"/>
      <c r="AA3" s="12"/>
      <c r="AD3" s="20"/>
      <c r="AE3" s="20"/>
      <c r="AL3" s="12"/>
      <c r="AM3" s="12"/>
    </row>
    <row r="4" spans="1:41" ht="18.75" customHeight="1" x14ac:dyDescent="0.25">
      <c r="A4" s="39" t="s">
        <v>55</v>
      </c>
      <c r="B4" s="67" t="str">
        <f>'TOX and EXPO INPUTS'!$D$12</f>
        <v>KEY_Oral_LOC</v>
      </c>
      <c r="C4" s="15"/>
      <c r="D4" s="15"/>
      <c r="E4" s="15"/>
      <c r="F4" s="15"/>
      <c r="G4" s="16"/>
      <c r="H4" s="18"/>
      <c r="I4" s="16"/>
      <c r="J4" s="18"/>
      <c r="K4" s="18"/>
      <c r="L4" s="18"/>
      <c r="M4" s="18"/>
      <c r="N4" s="12"/>
      <c r="O4" s="12"/>
      <c r="P4" s="15"/>
      <c r="R4" s="12"/>
      <c r="S4" s="12"/>
      <c r="T4" s="19"/>
      <c r="U4" s="19"/>
      <c r="V4" s="12"/>
      <c r="W4" s="12"/>
      <c r="Z4" s="12"/>
      <c r="AA4" s="12"/>
      <c r="AB4" s="20"/>
      <c r="AC4" s="20"/>
      <c r="AD4" s="12"/>
      <c r="AE4" s="12"/>
      <c r="AL4" s="12"/>
      <c r="AM4" s="12"/>
    </row>
    <row r="5" spans="1:41" ht="15" customHeight="1" x14ac:dyDescent="0.2">
      <c r="A5" s="48"/>
      <c r="B5" s="49"/>
      <c r="C5" s="15"/>
      <c r="D5" s="15"/>
      <c r="E5" s="15"/>
      <c r="F5" s="15"/>
      <c r="G5" s="16"/>
      <c r="H5" s="18"/>
      <c r="I5" s="16"/>
      <c r="J5" s="18"/>
      <c r="K5" s="18"/>
      <c r="L5" s="18"/>
      <c r="M5" s="18"/>
      <c r="N5" s="12"/>
      <c r="O5" s="12"/>
      <c r="P5" s="15"/>
      <c r="R5" s="12"/>
      <c r="S5" s="12"/>
      <c r="T5" s="19"/>
      <c r="U5" s="19"/>
      <c r="V5" s="12"/>
      <c r="W5" s="12"/>
      <c r="Z5" s="12"/>
      <c r="AA5" s="12"/>
      <c r="AB5" s="20"/>
      <c r="AC5" s="20"/>
      <c r="AD5" s="12"/>
      <c r="AE5" s="12"/>
      <c r="AL5" s="12"/>
      <c r="AM5" s="12"/>
    </row>
    <row r="6" spans="1:41" s="52" customFormat="1" ht="18.75" customHeight="1" x14ac:dyDescent="0.2">
      <c r="A6" s="230" t="s">
        <v>22</v>
      </c>
      <c r="B6" s="230"/>
      <c r="C6" s="230"/>
      <c r="D6" s="230"/>
      <c r="E6" s="230"/>
      <c r="F6" s="230"/>
      <c r="G6" s="128"/>
      <c r="H6" s="128"/>
      <c r="I6" s="128"/>
      <c r="J6" s="128"/>
      <c r="K6" s="128"/>
      <c r="L6" s="128"/>
      <c r="M6" s="128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51" customHeight="1" x14ac:dyDescent="0.2">
      <c r="A7" s="133" t="s">
        <v>79</v>
      </c>
      <c r="B7" s="130" t="s">
        <v>4</v>
      </c>
      <c r="C7" s="131" t="s">
        <v>103</v>
      </c>
      <c r="D7" s="167" t="s">
        <v>76</v>
      </c>
      <c r="E7" s="167" t="s">
        <v>102</v>
      </c>
      <c r="F7" s="132" t="s">
        <v>104</v>
      </c>
      <c r="G7" s="55"/>
      <c r="H7" s="55"/>
      <c r="I7" s="55"/>
      <c r="J7" s="55"/>
      <c r="K7" s="55"/>
      <c r="L7" s="12"/>
      <c r="M7" s="12"/>
      <c r="N7" s="12"/>
      <c r="O7" s="12"/>
      <c r="P7" s="12"/>
      <c r="Q7" s="12"/>
      <c r="R7" s="12"/>
      <c r="S7" s="20"/>
      <c r="T7" s="12"/>
      <c r="U7" s="12"/>
      <c r="V7" s="12"/>
      <c r="W7" s="12"/>
      <c r="Z7" s="12"/>
      <c r="AA7" s="12"/>
      <c r="AD7" s="12"/>
      <c r="AE7" s="12"/>
      <c r="AL7" s="12"/>
      <c r="AM7" s="12"/>
    </row>
    <row r="8" spans="1:41" ht="18.75" customHeight="1" x14ac:dyDescent="0.2">
      <c r="A8" s="4" t="s">
        <v>80</v>
      </c>
      <c r="B8" s="134" t="s">
        <v>134</v>
      </c>
      <c r="C8" s="44">
        <v>0.01</v>
      </c>
      <c r="D8" s="42">
        <v>450000000</v>
      </c>
      <c r="E8" s="43">
        <v>2.4699999999999999E-8</v>
      </c>
      <c r="F8" s="185" t="e">
        <f>B8*C8*D8*E8</f>
        <v>#VALUE!</v>
      </c>
      <c r="G8" s="55"/>
      <c r="H8" s="55"/>
      <c r="I8" s="55"/>
      <c r="J8" s="55"/>
      <c r="K8" s="55"/>
      <c r="L8" s="12"/>
      <c r="M8" s="12"/>
      <c r="N8" s="12"/>
      <c r="O8" s="12"/>
      <c r="P8" s="12"/>
      <c r="Q8" s="12"/>
      <c r="R8" s="12"/>
      <c r="S8" s="20"/>
      <c r="T8" s="12"/>
      <c r="U8" s="12"/>
      <c r="V8" s="12"/>
      <c r="W8" s="12"/>
      <c r="Z8" s="12"/>
      <c r="AA8" s="12"/>
      <c r="AD8" s="12"/>
      <c r="AE8" s="12"/>
      <c r="AL8" s="12"/>
      <c r="AM8" s="12"/>
    </row>
    <row r="9" spans="1:41" ht="18.75" customHeight="1" x14ac:dyDescent="0.2">
      <c r="A9" s="4" t="s">
        <v>81</v>
      </c>
      <c r="B9" s="134" t="s">
        <v>138</v>
      </c>
      <c r="C9" s="66">
        <v>2E-3</v>
      </c>
      <c r="D9" s="42">
        <v>450000000</v>
      </c>
      <c r="E9" s="43">
        <v>2.4699999999999999E-8</v>
      </c>
      <c r="F9" s="185" t="e">
        <f>B9*C9*D9*E9</f>
        <v>#VALUE!</v>
      </c>
      <c r="G9" s="55"/>
      <c r="H9" s="55"/>
      <c r="I9" s="55"/>
      <c r="J9" s="55"/>
      <c r="K9" s="55"/>
      <c r="L9" s="12"/>
      <c r="M9" s="12"/>
      <c r="N9" s="12"/>
      <c r="O9" s="12"/>
      <c r="P9" s="12"/>
      <c r="Q9" s="12"/>
      <c r="R9" s="12"/>
      <c r="S9" s="20"/>
      <c r="T9" s="12"/>
      <c r="U9" s="12"/>
      <c r="V9" s="12"/>
      <c r="W9" s="12"/>
      <c r="Z9" s="12"/>
      <c r="AA9" s="12"/>
      <c r="AD9" s="12"/>
      <c r="AE9" s="12"/>
      <c r="AL9" s="12"/>
      <c r="AM9" s="12"/>
    </row>
    <row r="10" spans="1:41" ht="18.75" customHeight="1" x14ac:dyDescent="0.2">
      <c r="A10" s="56"/>
      <c r="B10" s="56"/>
      <c r="C10" s="55"/>
      <c r="D10" s="55"/>
      <c r="E10" s="55"/>
      <c r="F10" s="55"/>
      <c r="G10" s="57"/>
      <c r="H10" s="55"/>
      <c r="I10" s="55"/>
      <c r="J10" s="55"/>
      <c r="K10" s="55"/>
      <c r="L10" s="55"/>
      <c r="M10" s="12"/>
      <c r="N10" s="12"/>
      <c r="O10" s="12"/>
      <c r="P10" s="12"/>
      <c r="Q10" s="12"/>
      <c r="R10" s="12"/>
      <c r="S10" s="12"/>
      <c r="T10" s="12"/>
      <c r="U10" s="20"/>
      <c r="V10" s="12"/>
      <c r="W10" s="12"/>
      <c r="Z10" s="12"/>
      <c r="AA10" s="12"/>
      <c r="AD10" s="12"/>
      <c r="AE10" s="12"/>
      <c r="AL10" s="12"/>
      <c r="AM10" s="12"/>
    </row>
    <row r="11" spans="1:41" ht="18.75" customHeight="1" x14ac:dyDescent="0.2">
      <c r="A11" s="230" t="s">
        <v>27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12"/>
      <c r="O11" s="12"/>
      <c r="P11" s="12"/>
      <c r="Q11" s="12"/>
      <c r="R11" s="12"/>
      <c r="S11" s="12"/>
      <c r="T11" s="20"/>
      <c r="U11" s="12"/>
      <c r="V11" s="12"/>
      <c r="W11" s="12"/>
      <c r="Z11" s="12"/>
      <c r="AA11" s="12"/>
      <c r="AD11" s="12"/>
      <c r="AE11" s="12"/>
      <c r="AL11" s="12"/>
      <c r="AM11" s="12"/>
    </row>
    <row r="12" spans="1:41" ht="36" customHeight="1" x14ac:dyDescent="0.2">
      <c r="A12" s="220" t="s">
        <v>79</v>
      </c>
      <c r="B12" s="220" t="s">
        <v>37</v>
      </c>
      <c r="C12" s="133" t="s">
        <v>111</v>
      </c>
      <c r="D12" s="236" t="s">
        <v>86</v>
      </c>
      <c r="E12" s="133" t="s">
        <v>105</v>
      </c>
      <c r="F12" s="232" t="s">
        <v>21</v>
      </c>
      <c r="G12" s="133" t="s">
        <v>11</v>
      </c>
      <c r="H12" s="133" t="s">
        <v>12</v>
      </c>
      <c r="I12" s="133" t="s">
        <v>23</v>
      </c>
      <c r="J12" s="232" t="s">
        <v>18</v>
      </c>
      <c r="K12" s="232" t="s">
        <v>99</v>
      </c>
      <c r="L12" s="232" t="s">
        <v>1</v>
      </c>
      <c r="M12" s="233" t="s">
        <v>47</v>
      </c>
      <c r="P12" s="18"/>
      <c r="R12" s="12"/>
      <c r="S12" s="12"/>
      <c r="T12" s="15"/>
      <c r="V12" s="12"/>
      <c r="W12" s="12"/>
      <c r="X12" s="19"/>
      <c r="Y12" s="19"/>
      <c r="Z12" s="12"/>
      <c r="AA12" s="12"/>
      <c r="AD12" s="12"/>
      <c r="AE12" s="12"/>
      <c r="AF12" s="20"/>
      <c r="AG12" s="20"/>
      <c r="AL12" s="12"/>
      <c r="AM12" s="12"/>
    </row>
    <row r="13" spans="1:41" ht="93.75" customHeight="1" x14ac:dyDescent="0.2">
      <c r="A13" s="220"/>
      <c r="B13" s="220"/>
      <c r="C13" s="140" t="s">
        <v>106</v>
      </c>
      <c r="D13" s="236"/>
      <c r="E13" s="140" t="s">
        <v>107</v>
      </c>
      <c r="F13" s="232"/>
      <c r="G13" s="130" t="s">
        <v>13</v>
      </c>
      <c r="H13" s="140" t="s">
        <v>0</v>
      </c>
      <c r="I13" s="171" t="s">
        <v>108</v>
      </c>
      <c r="J13" s="232"/>
      <c r="K13" s="232"/>
      <c r="L13" s="232"/>
      <c r="M13" s="233"/>
      <c r="P13" s="18"/>
      <c r="Q13" s="12"/>
      <c r="R13" s="12"/>
      <c r="S13" s="12"/>
      <c r="T13" s="12"/>
      <c r="U13" s="12"/>
      <c r="V13" s="12"/>
      <c r="W13" s="20"/>
      <c r="Z13" s="12"/>
      <c r="AA13" s="12"/>
      <c r="AD13" s="12"/>
      <c r="AE13" s="12"/>
      <c r="AL13" s="12"/>
      <c r="AM13" s="12"/>
    </row>
    <row r="14" spans="1:41" ht="24.75" customHeight="1" x14ac:dyDescent="0.2">
      <c r="A14" s="4" t="s">
        <v>80</v>
      </c>
      <c r="B14" s="21" t="s">
        <v>35</v>
      </c>
      <c r="C14" s="10" t="e">
        <f>$F$8</f>
        <v>#VALUE!</v>
      </c>
      <c r="D14" s="4">
        <v>1E-3</v>
      </c>
      <c r="E14" s="6">
        <v>10</v>
      </c>
      <c r="F14" s="2">
        <v>1.5</v>
      </c>
      <c r="G14" s="6">
        <v>4</v>
      </c>
      <c r="H14" s="7">
        <v>0.48</v>
      </c>
      <c r="I14" s="2">
        <v>8.8000000000000007</v>
      </c>
      <c r="J14" s="26" t="e">
        <f>(C14*D14*E14)*(F14*G14)*(1-(1-H14)^(I14/G14))</f>
        <v>#VALUE!</v>
      </c>
      <c r="K14" s="10" t="e">
        <f>J14/'TOX and EXPO INPUTS'!D27</f>
        <v>#VALUE!</v>
      </c>
      <c r="L14" s="4" t="e">
        <f>'TOX and EXPO INPUTS'!$D$11/K14</f>
        <v>#VALUE!</v>
      </c>
      <c r="M14" s="6" t="e">
        <f>VALUE(TEXT(L14,"0.0E+00"))</f>
        <v>#VALUE!</v>
      </c>
      <c r="N14" s="60"/>
      <c r="O14" s="60"/>
      <c r="P14" s="18"/>
      <c r="Q14" s="12"/>
      <c r="R14" s="12"/>
      <c r="S14" s="12"/>
      <c r="T14" s="12"/>
      <c r="U14" s="12"/>
      <c r="V14" s="12"/>
      <c r="W14" s="20"/>
      <c r="Z14" s="12"/>
      <c r="AA14" s="12"/>
      <c r="AD14" s="12"/>
      <c r="AE14" s="12"/>
      <c r="AL14" s="12"/>
      <c r="AM14" s="12"/>
    </row>
    <row r="15" spans="1:41" ht="24.75" customHeight="1" x14ac:dyDescent="0.2">
      <c r="A15" s="4" t="s">
        <v>81</v>
      </c>
      <c r="B15" s="21" t="s">
        <v>35</v>
      </c>
      <c r="C15" s="10" t="e">
        <f>$F$9</f>
        <v>#VALUE!</v>
      </c>
      <c r="D15" s="4">
        <v>1E-3</v>
      </c>
      <c r="E15" s="6">
        <v>10</v>
      </c>
      <c r="F15" s="2">
        <v>1.5</v>
      </c>
      <c r="G15" s="6">
        <v>4</v>
      </c>
      <c r="H15" s="7">
        <v>0.48</v>
      </c>
      <c r="I15" s="2">
        <v>8.8000000000000007</v>
      </c>
      <c r="J15" s="26" t="e">
        <f>(C15*D15*E15)*(F15*G15)*(1-(1-H15)^(I15/G15))</f>
        <v>#VALUE!</v>
      </c>
      <c r="K15" s="10" t="e">
        <f>J15/'TOX and EXPO INPUTS'!D27</f>
        <v>#VALUE!</v>
      </c>
      <c r="L15" s="4" t="e">
        <f>'TOX and EXPO INPUTS'!$D$11/K15</f>
        <v>#VALUE!</v>
      </c>
      <c r="M15" s="6" t="e">
        <f>VALUE(TEXT(L15,"0.0E+00"))</f>
        <v>#VALUE!</v>
      </c>
      <c r="N15" s="60"/>
      <c r="O15" s="60"/>
      <c r="P15" s="18"/>
      <c r="Q15" s="12"/>
      <c r="R15" s="12"/>
      <c r="S15" s="12"/>
      <c r="T15" s="12"/>
      <c r="U15" s="12"/>
      <c r="V15" s="12"/>
      <c r="W15" s="20"/>
      <c r="Z15" s="12"/>
      <c r="AA15" s="12"/>
      <c r="AD15" s="12"/>
      <c r="AE15" s="12"/>
      <c r="AL15" s="12"/>
      <c r="AM15" s="12"/>
    </row>
  </sheetData>
  <mergeCells count="11">
    <mergeCell ref="A3:B3"/>
    <mergeCell ref="A6:F6"/>
    <mergeCell ref="A11:M11"/>
    <mergeCell ref="K12:K13"/>
    <mergeCell ref="L12:L13"/>
    <mergeCell ref="M12:M13"/>
    <mergeCell ref="A12:A13"/>
    <mergeCell ref="F12:F13"/>
    <mergeCell ref="D12:D13"/>
    <mergeCell ref="J12:J13"/>
    <mergeCell ref="B12:B13"/>
  </mergeCells>
  <phoneticPr fontId="2" type="noConversion"/>
  <conditionalFormatting sqref="M14:M15">
    <cfRule type="cellIs" dxfId="3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zoomScaleSheetLayoutView="70" workbookViewId="0">
      <selection activeCell="B8" sqref="B8:B9"/>
    </sheetView>
  </sheetViews>
  <sheetFormatPr defaultRowHeight="18.75" customHeight="1" x14ac:dyDescent="0.2"/>
  <cols>
    <col min="1" max="1" width="18.5703125" style="61" customWidth="1"/>
    <col min="2" max="2" width="16" style="16" customWidth="1"/>
    <col min="3" max="3" width="11.85546875" style="62" customWidth="1"/>
    <col min="4" max="5" width="15.7109375" style="62" customWidth="1"/>
    <col min="6" max="6" width="14.42578125" style="62" customWidth="1"/>
    <col min="7" max="7" width="15.7109375" style="62" customWidth="1"/>
    <col min="8" max="8" width="12.140625" style="62" customWidth="1"/>
    <col min="9" max="9" width="16.85546875" style="62" customWidth="1"/>
    <col min="10" max="10" width="11.28515625" style="17" customWidth="1"/>
    <col min="11" max="11" width="13.5703125" style="17" customWidth="1"/>
    <col min="12" max="12" width="9.85546875" style="17" customWidth="1"/>
    <col min="13" max="13" width="19.7109375" style="17" customWidth="1"/>
    <col min="14" max="14" width="26.42578125" style="18" customWidth="1"/>
    <col min="15" max="15" width="12.5703125" style="16" customWidth="1"/>
    <col min="16" max="16" width="17" style="16" customWidth="1"/>
    <col min="17" max="17" width="10.140625" style="18" customWidth="1"/>
    <col min="18" max="18" width="9.5703125" style="16" customWidth="1"/>
    <col min="19" max="19" width="15.140625" style="16" customWidth="1"/>
    <col min="20" max="20" width="13.7109375" style="16" customWidth="1"/>
    <col min="21" max="21" width="10.28515625" style="18" customWidth="1"/>
    <col min="22" max="22" width="16.5703125" style="16" customWidth="1"/>
    <col min="23" max="23" width="16" style="18" customWidth="1"/>
    <col min="24" max="24" width="8.28515625" style="12" customWidth="1"/>
    <col min="25" max="25" width="8" style="12" customWidth="1"/>
    <col min="26" max="26" width="15.5703125" style="15" customWidth="1"/>
    <col min="27" max="27" width="18.7109375" style="18" customWidth="1"/>
    <col min="28" max="28" width="9.140625" style="12"/>
    <col min="29" max="29" width="11" style="12" customWidth="1"/>
    <col min="30" max="31" width="9.140625" style="19"/>
    <col min="32" max="35" width="9.140625" style="12"/>
    <col min="36" max="36" width="11.5703125" style="12" bestFit="1" customWidth="1"/>
    <col min="37" max="37" width="11.5703125" style="12" customWidth="1"/>
    <col min="38" max="39" width="9.140625" style="20"/>
    <col min="40" max="41" width="9.140625" style="12"/>
    <col min="42" max="43" width="11.5703125" style="12" bestFit="1" customWidth="1"/>
    <col min="44" max="16384" width="9.140625" style="12"/>
  </cols>
  <sheetData>
    <row r="1" spans="1:41" ht="18.75" customHeight="1" x14ac:dyDescent="0.2">
      <c r="A1" s="127" t="s">
        <v>109</v>
      </c>
      <c r="B1" s="47"/>
      <c r="C1" s="15"/>
      <c r="D1" s="12"/>
      <c r="E1" s="12"/>
      <c r="F1" s="15"/>
      <c r="G1" s="15"/>
      <c r="H1" s="15"/>
      <c r="I1" s="16"/>
      <c r="J1" s="18"/>
      <c r="K1" s="16"/>
      <c r="L1" s="16"/>
      <c r="M1" s="18"/>
      <c r="N1" s="16"/>
      <c r="O1" s="18"/>
      <c r="P1" s="12"/>
      <c r="Q1" s="12"/>
      <c r="R1" s="15"/>
      <c r="S1" s="18"/>
      <c r="T1" s="12"/>
      <c r="U1" s="12"/>
      <c r="V1" s="19"/>
      <c r="W1" s="19"/>
      <c r="Z1" s="12"/>
      <c r="AA1" s="12"/>
      <c r="AD1" s="20"/>
      <c r="AE1" s="20"/>
      <c r="AL1" s="12"/>
      <c r="AM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8"/>
      <c r="K2" s="16"/>
      <c r="L2" s="16"/>
      <c r="M2" s="18"/>
      <c r="N2" s="16"/>
      <c r="O2" s="18"/>
      <c r="P2" s="12"/>
      <c r="Q2" s="12"/>
      <c r="R2" s="15"/>
      <c r="S2" s="18"/>
      <c r="T2" s="12"/>
      <c r="U2" s="12"/>
      <c r="V2" s="19"/>
      <c r="W2" s="19"/>
      <c r="Z2" s="12"/>
      <c r="AA2" s="12"/>
      <c r="AD2" s="20"/>
      <c r="AE2" s="20"/>
      <c r="AL2" s="12"/>
      <c r="AM2" s="12"/>
    </row>
    <row r="3" spans="1:41" ht="18.75" customHeight="1" x14ac:dyDescent="0.25">
      <c r="A3" s="223" t="s">
        <v>45</v>
      </c>
      <c r="B3" s="224"/>
      <c r="C3" s="15"/>
      <c r="D3" s="68"/>
      <c r="E3" s="69"/>
      <c r="F3" s="15"/>
      <c r="G3" s="15"/>
      <c r="H3" s="15"/>
      <c r="I3" s="16"/>
      <c r="J3" s="18"/>
      <c r="K3" s="16"/>
      <c r="L3" s="16"/>
      <c r="M3" s="18"/>
      <c r="N3" s="16"/>
      <c r="O3" s="18"/>
      <c r="P3" s="12"/>
      <c r="Q3" s="12"/>
      <c r="R3" s="15"/>
      <c r="S3" s="18"/>
      <c r="T3" s="12"/>
      <c r="U3" s="12"/>
      <c r="V3" s="19"/>
      <c r="W3" s="19"/>
      <c r="Z3" s="12"/>
      <c r="AA3" s="12"/>
      <c r="AD3" s="20"/>
      <c r="AE3" s="20"/>
      <c r="AL3" s="12"/>
      <c r="AM3" s="12"/>
    </row>
    <row r="4" spans="1:41" ht="18.75" customHeight="1" x14ac:dyDescent="0.25">
      <c r="A4" s="39" t="s">
        <v>55</v>
      </c>
      <c r="B4" s="67" t="str">
        <f>'TOX and EXPO INPUTS'!$D$12</f>
        <v>KEY_Oral_LOC</v>
      </c>
      <c r="C4" s="15"/>
      <c r="D4" s="15"/>
      <c r="E4" s="15"/>
      <c r="F4" s="15"/>
      <c r="G4" s="16"/>
      <c r="H4" s="18"/>
      <c r="I4" s="16"/>
      <c r="J4" s="18"/>
      <c r="K4" s="18"/>
      <c r="L4" s="18"/>
      <c r="M4" s="18"/>
      <c r="N4" s="12"/>
      <c r="O4" s="12"/>
      <c r="P4" s="15"/>
      <c r="R4" s="12"/>
      <c r="S4" s="12"/>
      <c r="T4" s="19"/>
      <c r="U4" s="19"/>
      <c r="V4" s="12"/>
      <c r="W4" s="12"/>
      <c r="Z4" s="12"/>
      <c r="AA4" s="12"/>
      <c r="AB4" s="20"/>
      <c r="AC4" s="20"/>
      <c r="AD4" s="12"/>
      <c r="AE4" s="12"/>
      <c r="AL4" s="12"/>
      <c r="AM4" s="12"/>
    </row>
    <row r="5" spans="1:41" ht="15" customHeight="1" x14ac:dyDescent="0.2">
      <c r="A5" s="48"/>
      <c r="B5" s="49"/>
      <c r="C5" s="15"/>
      <c r="D5" s="15"/>
      <c r="E5" s="15"/>
      <c r="F5" s="15"/>
      <c r="G5" s="16"/>
      <c r="H5" s="18"/>
      <c r="I5" s="16"/>
      <c r="J5" s="18"/>
      <c r="K5" s="18"/>
      <c r="L5" s="18"/>
      <c r="M5" s="18"/>
      <c r="N5" s="12"/>
      <c r="O5" s="12"/>
      <c r="P5" s="15"/>
      <c r="R5" s="12"/>
      <c r="S5" s="12"/>
      <c r="T5" s="19"/>
      <c r="U5" s="19"/>
      <c r="V5" s="12"/>
      <c r="W5" s="12"/>
      <c r="Z5" s="12"/>
      <c r="AA5" s="12"/>
      <c r="AB5" s="20"/>
      <c r="AC5" s="20"/>
      <c r="AD5" s="12"/>
      <c r="AE5" s="12"/>
      <c r="AL5" s="12"/>
      <c r="AM5" s="12"/>
    </row>
    <row r="6" spans="1:41" s="52" customFormat="1" ht="38.25" customHeight="1" x14ac:dyDescent="0.2">
      <c r="A6" s="220" t="s">
        <v>110</v>
      </c>
      <c r="B6" s="220"/>
      <c r="C6" s="156"/>
      <c r="D6" s="156"/>
      <c r="E6" s="156"/>
      <c r="F6" s="156"/>
      <c r="G6" s="128"/>
      <c r="H6" s="128"/>
      <c r="I6" s="128"/>
      <c r="J6" s="128"/>
      <c r="K6" s="128"/>
      <c r="L6" s="128"/>
      <c r="M6" s="128"/>
      <c r="N6" s="50"/>
      <c r="O6" s="50"/>
      <c r="P6" s="51"/>
      <c r="S6" s="51"/>
      <c r="W6" s="51"/>
      <c r="Y6" s="51"/>
      <c r="AB6" s="53"/>
      <c r="AC6" s="51"/>
      <c r="AF6" s="51"/>
      <c r="AG6" s="51"/>
      <c r="AN6" s="54"/>
      <c r="AO6" s="54"/>
    </row>
    <row r="7" spans="1:41" ht="51" customHeight="1" x14ac:dyDescent="0.2">
      <c r="A7" s="133" t="s">
        <v>79</v>
      </c>
      <c r="B7" s="132" t="s">
        <v>104</v>
      </c>
      <c r="C7" s="55"/>
      <c r="D7" s="55"/>
      <c r="E7" s="55"/>
      <c r="F7" s="55"/>
      <c r="G7" s="55"/>
      <c r="H7" s="12"/>
      <c r="I7" s="12"/>
      <c r="J7" s="12"/>
      <c r="K7" s="12"/>
      <c r="L7" s="12"/>
      <c r="M7" s="12"/>
      <c r="N7" s="12"/>
      <c r="O7" s="20"/>
      <c r="P7" s="12"/>
      <c r="Q7" s="12"/>
      <c r="R7" s="12"/>
      <c r="S7" s="12"/>
      <c r="T7" s="12"/>
      <c r="U7" s="12"/>
      <c r="V7" s="12"/>
      <c r="W7" s="12"/>
      <c r="Z7" s="12"/>
      <c r="AA7" s="12"/>
      <c r="AD7" s="12"/>
      <c r="AE7" s="12"/>
      <c r="AL7" s="12"/>
      <c r="AM7" s="12"/>
    </row>
    <row r="8" spans="1:41" ht="18.75" customHeight="1" x14ac:dyDescent="0.2">
      <c r="A8" s="4" t="s">
        <v>80</v>
      </c>
      <c r="B8" s="186" t="str">
        <f>'Postapp Dermal_with TTR'!$B$8</f>
        <v>KEY_liquid_ttr</v>
      </c>
      <c r="C8" s="172"/>
      <c r="D8" s="55"/>
      <c r="E8" s="55"/>
      <c r="F8" s="55"/>
      <c r="G8" s="55"/>
      <c r="H8" s="12"/>
      <c r="I8" s="12"/>
      <c r="J8" s="12"/>
      <c r="K8" s="12"/>
      <c r="L8" s="12"/>
      <c r="M8" s="12"/>
      <c r="N8" s="12"/>
      <c r="O8" s="20"/>
      <c r="P8" s="12"/>
      <c r="Q8" s="12"/>
      <c r="R8" s="12"/>
      <c r="S8" s="12"/>
      <c r="T8" s="12"/>
      <c r="U8" s="12"/>
      <c r="V8" s="12"/>
      <c r="W8" s="12"/>
      <c r="Z8" s="12"/>
      <c r="AA8" s="12"/>
      <c r="AD8" s="12"/>
      <c r="AE8" s="12"/>
      <c r="AL8" s="12"/>
      <c r="AM8" s="12"/>
    </row>
    <row r="9" spans="1:41" ht="18.75" customHeight="1" x14ac:dyDescent="0.2">
      <c r="A9" s="4" t="s">
        <v>81</v>
      </c>
      <c r="B9" s="186" t="str">
        <f>'Postapp Dermal_with TTR'!$B$9</f>
        <v>KEY_solid_ttr</v>
      </c>
      <c r="C9" s="55"/>
      <c r="D9" s="55"/>
      <c r="E9" s="55"/>
      <c r="F9" s="55"/>
      <c r="G9" s="55"/>
      <c r="H9" s="12"/>
      <c r="I9" s="12"/>
      <c r="J9" s="12"/>
      <c r="K9" s="12"/>
      <c r="L9" s="12"/>
      <c r="M9" s="12"/>
      <c r="N9" s="12"/>
      <c r="O9" s="20"/>
      <c r="P9" s="12"/>
      <c r="Q9" s="12"/>
      <c r="R9" s="12"/>
      <c r="S9" s="12"/>
      <c r="T9" s="12"/>
      <c r="U9" s="12"/>
      <c r="V9" s="12"/>
      <c r="W9" s="12"/>
      <c r="Z9" s="12"/>
      <c r="AA9" s="12"/>
      <c r="AD9" s="12"/>
      <c r="AE9" s="12"/>
      <c r="AL9" s="12"/>
      <c r="AM9" s="12"/>
    </row>
    <row r="10" spans="1:41" ht="18.75" customHeight="1" x14ac:dyDescent="0.2">
      <c r="A10" s="56"/>
      <c r="B10" s="56"/>
      <c r="C10" s="55"/>
      <c r="D10" s="55"/>
      <c r="E10" s="55"/>
      <c r="F10" s="55"/>
      <c r="G10" s="57"/>
      <c r="H10" s="55"/>
      <c r="I10" s="55"/>
      <c r="J10" s="55"/>
      <c r="K10" s="55"/>
      <c r="L10" s="55"/>
      <c r="M10" s="12"/>
      <c r="N10" s="12"/>
      <c r="O10" s="12"/>
      <c r="P10" s="12"/>
      <c r="Q10" s="12"/>
      <c r="R10" s="12"/>
      <c r="S10" s="12"/>
      <c r="T10" s="12"/>
      <c r="U10" s="20"/>
      <c r="V10" s="12"/>
      <c r="W10" s="12"/>
      <c r="Z10" s="12"/>
      <c r="AA10" s="12"/>
      <c r="AD10" s="12"/>
      <c r="AE10" s="12"/>
      <c r="AL10" s="12"/>
      <c r="AM10" s="12"/>
    </row>
    <row r="11" spans="1:41" ht="18.75" customHeight="1" x14ac:dyDescent="0.2">
      <c r="A11" s="230" t="s">
        <v>27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12"/>
      <c r="O11" s="12"/>
      <c r="P11" s="12"/>
      <c r="Q11" s="12"/>
      <c r="R11" s="12"/>
      <c r="S11" s="12"/>
      <c r="T11" s="20"/>
      <c r="U11" s="12"/>
      <c r="V11" s="12"/>
      <c r="W11" s="12"/>
      <c r="Z11" s="12"/>
      <c r="AA11" s="12"/>
      <c r="AD11" s="12"/>
      <c r="AE11" s="12"/>
      <c r="AL11" s="12"/>
      <c r="AM11" s="12"/>
    </row>
    <row r="12" spans="1:41" ht="36" customHeight="1" x14ac:dyDescent="0.2">
      <c r="A12" s="220" t="s">
        <v>79</v>
      </c>
      <c r="B12" s="220" t="s">
        <v>37</v>
      </c>
      <c r="C12" s="133" t="s">
        <v>111</v>
      </c>
      <c r="D12" s="236" t="s">
        <v>86</v>
      </c>
      <c r="E12" s="133" t="s">
        <v>105</v>
      </c>
      <c r="F12" s="232" t="s">
        <v>21</v>
      </c>
      <c r="G12" s="133" t="s">
        <v>11</v>
      </c>
      <c r="H12" s="133" t="s">
        <v>12</v>
      </c>
      <c r="I12" s="133" t="s">
        <v>23</v>
      </c>
      <c r="J12" s="232" t="s">
        <v>18</v>
      </c>
      <c r="K12" s="232" t="s">
        <v>99</v>
      </c>
      <c r="L12" s="232" t="s">
        <v>1</v>
      </c>
      <c r="M12" s="233" t="s">
        <v>47</v>
      </c>
      <c r="P12" s="18"/>
      <c r="R12" s="12"/>
      <c r="S12" s="12"/>
      <c r="T12" s="15"/>
      <c r="V12" s="12"/>
      <c r="W12" s="12"/>
      <c r="X12" s="19"/>
      <c r="Y12" s="19"/>
      <c r="Z12" s="12"/>
      <c r="AA12" s="12"/>
      <c r="AD12" s="12"/>
      <c r="AE12" s="12"/>
      <c r="AF12" s="20"/>
      <c r="AG12" s="20"/>
      <c r="AL12" s="12"/>
      <c r="AM12" s="12"/>
    </row>
    <row r="13" spans="1:41" ht="93.75" customHeight="1" x14ac:dyDescent="0.2">
      <c r="A13" s="220"/>
      <c r="B13" s="220"/>
      <c r="C13" s="140" t="s">
        <v>106</v>
      </c>
      <c r="D13" s="236"/>
      <c r="E13" s="140" t="s">
        <v>107</v>
      </c>
      <c r="F13" s="232"/>
      <c r="G13" s="130" t="s">
        <v>13</v>
      </c>
      <c r="H13" s="140" t="s">
        <v>0</v>
      </c>
      <c r="I13" s="171" t="s">
        <v>108</v>
      </c>
      <c r="J13" s="232"/>
      <c r="K13" s="232"/>
      <c r="L13" s="232"/>
      <c r="M13" s="233"/>
      <c r="P13" s="18"/>
      <c r="Q13" s="12"/>
      <c r="R13" s="12"/>
      <c r="S13" s="12"/>
      <c r="T13" s="12"/>
      <c r="U13" s="12"/>
      <c r="V13" s="12"/>
      <c r="W13" s="20"/>
      <c r="Z13" s="12"/>
      <c r="AA13" s="12"/>
      <c r="AD13" s="12"/>
      <c r="AE13" s="12"/>
      <c r="AL13" s="12"/>
      <c r="AM13" s="12"/>
    </row>
    <row r="14" spans="1:41" ht="24.75" customHeight="1" x14ac:dyDescent="0.2">
      <c r="A14" s="4" t="s">
        <v>80</v>
      </c>
      <c r="B14" s="21" t="s">
        <v>35</v>
      </c>
      <c r="C14" s="10" t="str">
        <f>$B$8</f>
        <v>KEY_liquid_ttr</v>
      </c>
      <c r="D14" s="4">
        <v>1E-3</v>
      </c>
      <c r="E14" s="6">
        <v>10</v>
      </c>
      <c r="F14" s="2">
        <v>1.5</v>
      </c>
      <c r="G14" s="6">
        <v>4</v>
      </c>
      <c r="H14" s="7">
        <v>0.48</v>
      </c>
      <c r="I14" s="2">
        <v>8.8000000000000007</v>
      </c>
      <c r="J14" s="26" t="e">
        <f>(C14*D14*E14)*(F14*G14)*(1-(1-H14)^(I14/G14))</f>
        <v>#VALUE!</v>
      </c>
      <c r="K14" s="10" t="e">
        <f>J14/'TOX and EXPO INPUTS'!D27</f>
        <v>#VALUE!</v>
      </c>
      <c r="L14" s="4" t="e">
        <f>'TOX and EXPO INPUTS'!$D$11/K14</f>
        <v>#VALUE!</v>
      </c>
      <c r="M14" s="6" t="e">
        <f>VALUE(TEXT(L14,"0.0E+00"))</f>
        <v>#VALUE!</v>
      </c>
      <c r="N14" s="60"/>
      <c r="O14" s="60"/>
      <c r="P14" s="18"/>
      <c r="Q14" s="12"/>
      <c r="R14" s="12"/>
      <c r="S14" s="12"/>
      <c r="T14" s="12"/>
      <c r="U14" s="12"/>
      <c r="V14" s="12"/>
      <c r="W14" s="20"/>
      <c r="Z14" s="12"/>
      <c r="AA14" s="12"/>
      <c r="AD14" s="12"/>
      <c r="AE14" s="12"/>
      <c r="AL14" s="12"/>
      <c r="AM14" s="12"/>
    </row>
    <row r="15" spans="1:41" ht="24.75" customHeight="1" x14ac:dyDescent="0.2">
      <c r="A15" s="4" t="s">
        <v>81</v>
      </c>
      <c r="B15" s="21" t="s">
        <v>35</v>
      </c>
      <c r="C15" s="10" t="str">
        <f>$B$9</f>
        <v>KEY_solid_ttr</v>
      </c>
      <c r="D15" s="4">
        <v>1E-3</v>
      </c>
      <c r="E15" s="6">
        <v>10</v>
      </c>
      <c r="F15" s="2">
        <v>1.5</v>
      </c>
      <c r="G15" s="6">
        <v>4</v>
      </c>
      <c r="H15" s="7">
        <v>0.48</v>
      </c>
      <c r="I15" s="2">
        <v>8.8000000000000007</v>
      </c>
      <c r="J15" s="26" t="e">
        <f>(C15*D15*E15)*(F15*G15)*(1-(1-H15)^(I15/G15))</f>
        <v>#VALUE!</v>
      </c>
      <c r="K15" s="10" t="e">
        <f>J15/'TOX and EXPO INPUTS'!D27</f>
        <v>#VALUE!</v>
      </c>
      <c r="L15" s="4" t="e">
        <f>'TOX and EXPO INPUTS'!$D$11/K15</f>
        <v>#VALUE!</v>
      </c>
      <c r="M15" s="6" t="e">
        <f>VALUE(TEXT(L15,"0.0E+00"))</f>
        <v>#VALUE!</v>
      </c>
      <c r="N15" s="60"/>
      <c r="O15" s="60"/>
      <c r="P15" s="18"/>
      <c r="Q15" s="12"/>
      <c r="R15" s="12"/>
      <c r="S15" s="12"/>
      <c r="T15" s="12"/>
      <c r="U15" s="12"/>
      <c r="V15" s="12"/>
      <c r="W15" s="20"/>
      <c r="Z15" s="12"/>
      <c r="AA15" s="12"/>
      <c r="AD15" s="12"/>
      <c r="AE15" s="12"/>
      <c r="AL15" s="12"/>
      <c r="AM15" s="12"/>
    </row>
  </sheetData>
  <mergeCells count="11">
    <mergeCell ref="A3:B3"/>
    <mergeCell ref="A6:B6"/>
    <mergeCell ref="A11:M11"/>
    <mergeCell ref="A12:A13"/>
    <mergeCell ref="D12:D13"/>
    <mergeCell ref="F12:F13"/>
    <mergeCell ref="K12:K13"/>
    <mergeCell ref="L12:L13"/>
    <mergeCell ref="M12:M13"/>
    <mergeCell ref="B12:B13"/>
    <mergeCell ref="J12:J13"/>
  </mergeCells>
  <conditionalFormatting sqref="M14:M15">
    <cfRule type="cellIs" dxfId="2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4"/>
  <sheetViews>
    <sheetView tabSelected="1" zoomScaleNormal="100" zoomScaleSheetLayoutView="100" workbookViewId="0">
      <selection activeCell="B9" sqref="B9"/>
    </sheetView>
  </sheetViews>
  <sheetFormatPr defaultRowHeight="18.75" customHeight="1" x14ac:dyDescent="0.2"/>
  <cols>
    <col min="1" max="1" width="29.7109375" style="61" customWidth="1"/>
    <col min="2" max="2" width="15.42578125" style="16" customWidth="1"/>
    <col min="3" max="3" width="11.85546875" style="62" customWidth="1"/>
    <col min="4" max="4" width="14.85546875" style="62" customWidth="1"/>
    <col min="5" max="5" width="14.28515625" style="62" customWidth="1"/>
    <col min="6" max="6" width="14" style="62" customWidth="1"/>
    <col min="7" max="7" width="15" style="62" customWidth="1"/>
    <col min="8" max="8" width="15.7109375" style="62" customWidth="1"/>
    <col min="9" max="9" width="12.140625" style="62" customWidth="1"/>
    <col min="10" max="10" width="10.42578125" style="17" customWidth="1"/>
    <col min="11" max="12" width="13.140625" style="17" customWidth="1"/>
    <col min="13" max="13" width="13" style="17" customWidth="1"/>
    <col min="14" max="14" width="14.7109375" style="17" customWidth="1"/>
    <col min="15" max="15" width="19.7109375" style="17" customWidth="1"/>
    <col min="16" max="16" width="26.42578125" style="18" customWidth="1"/>
    <col min="17" max="17" width="12.5703125" style="16" customWidth="1"/>
    <col min="18" max="18" width="17" style="16" customWidth="1"/>
    <col min="19" max="19" width="10.140625" style="18" customWidth="1"/>
    <col min="20" max="20" width="9.5703125" style="16" customWidth="1"/>
    <col min="21" max="21" width="15.140625" style="16" customWidth="1"/>
    <col min="22" max="22" width="13.7109375" style="16" customWidth="1"/>
    <col min="23" max="23" width="10.28515625" style="18" customWidth="1"/>
    <col min="24" max="24" width="16.5703125" style="16" customWidth="1"/>
    <col min="25" max="25" width="16" style="18" customWidth="1"/>
    <col min="26" max="26" width="8.28515625" style="12" customWidth="1"/>
    <col min="27" max="27" width="8" style="12" customWidth="1"/>
    <col min="28" max="28" width="15.5703125" style="15" customWidth="1"/>
    <col min="29" max="29" width="18.7109375" style="18" customWidth="1"/>
    <col min="30" max="30" width="9.140625" style="12"/>
    <col min="31" max="31" width="11" style="12" customWidth="1"/>
    <col min="32" max="33" width="9.140625" style="19"/>
    <col min="34" max="37" width="9.140625" style="12"/>
    <col min="38" max="38" width="11.5703125" style="12" bestFit="1" customWidth="1"/>
    <col min="39" max="39" width="11.5703125" style="12" customWidth="1"/>
    <col min="40" max="41" width="9.140625" style="20"/>
    <col min="42" max="43" width="9.140625" style="12"/>
    <col min="44" max="45" width="11.5703125" style="12" bestFit="1" customWidth="1"/>
    <col min="46" max="16384" width="9.140625" style="12"/>
  </cols>
  <sheetData>
    <row r="1" spans="1:41" ht="18.75" customHeight="1" x14ac:dyDescent="0.2">
      <c r="A1" s="127" t="s">
        <v>112</v>
      </c>
      <c r="B1" s="47"/>
      <c r="C1" s="15"/>
      <c r="D1" s="12"/>
      <c r="E1" s="163" t="s">
        <v>60</v>
      </c>
      <c r="F1" s="154"/>
      <c r="G1" s="154"/>
      <c r="H1" s="15"/>
      <c r="I1" s="16"/>
      <c r="J1" s="16"/>
      <c r="K1" s="18"/>
      <c r="L1" s="12"/>
      <c r="M1" s="12"/>
      <c r="N1" s="15"/>
      <c r="O1" s="18"/>
      <c r="P1" s="12"/>
      <c r="Q1" s="12"/>
      <c r="R1" s="19"/>
      <c r="S1" s="19"/>
      <c r="T1" s="12"/>
      <c r="U1" s="12"/>
      <c r="V1" s="12"/>
      <c r="W1" s="12"/>
      <c r="X1" s="12"/>
      <c r="Y1" s="12"/>
      <c r="Z1" s="20"/>
      <c r="AA1" s="20"/>
      <c r="AB1" s="12"/>
      <c r="AC1" s="12"/>
      <c r="AF1" s="12"/>
      <c r="AG1" s="12"/>
      <c r="AN1" s="12"/>
      <c r="AO1" s="12"/>
    </row>
    <row r="2" spans="1:41" ht="18.75" customHeight="1" x14ac:dyDescent="0.2">
      <c r="A2" s="48"/>
      <c r="B2" s="49"/>
      <c r="C2" s="15"/>
      <c r="D2" s="12"/>
      <c r="E2" s="12"/>
      <c r="F2" s="15"/>
      <c r="G2" s="15"/>
      <c r="H2" s="15"/>
      <c r="I2" s="16"/>
      <c r="J2" s="16"/>
      <c r="K2" s="18"/>
      <c r="L2" s="12"/>
      <c r="M2" s="12"/>
      <c r="N2" s="15"/>
      <c r="O2" s="18"/>
      <c r="P2" s="12"/>
      <c r="Q2" s="12"/>
      <c r="R2" s="19"/>
      <c r="S2" s="19"/>
      <c r="T2" s="12"/>
      <c r="U2" s="12"/>
      <c r="V2" s="12"/>
      <c r="W2" s="12"/>
      <c r="X2" s="12"/>
      <c r="Y2" s="12"/>
      <c r="Z2" s="20"/>
      <c r="AA2" s="20"/>
      <c r="AB2" s="12"/>
      <c r="AC2" s="12"/>
      <c r="AF2" s="12"/>
      <c r="AG2" s="12"/>
      <c r="AN2" s="12"/>
      <c r="AO2" s="12"/>
    </row>
    <row r="3" spans="1:41" ht="18.75" customHeight="1" x14ac:dyDescent="0.25">
      <c r="A3" s="226" t="s">
        <v>45</v>
      </c>
      <c r="B3" s="226"/>
      <c r="C3" s="15"/>
      <c r="D3" s="68"/>
      <c r="E3" s="69"/>
      <c r="F3" s="15"/>
      <c r="G3" s="15"/>
      <c r="H3" s="15"/>
      <c r="I3" s="16"/>
      <c r="J3" s="16"/>
      <c r="K3" s="18"/>
      <c r="L3" s="12"/>
      <c r="M3" s="12"/>
      <c r="N3" s="15"/>
      <c r="O3" s="18"/>
      <c r="P3" s="12"/>
      <c r="Q3" s="12"/>
      <c r="R3" s="19"/>
      <c r="S3" s="19"/>
      <c r="T3" s="12"/>
      <c r="U3" s="12"/>
      <c r="V3" s="12"/>
      <c r="W3" s="12"/>
      <c r="X3" s="12"/>
      <c r="Y3" s="12"/>
      <c r="Z3" s="20"/>
      <c r="AA3" s="20"/>
      <c r="AB3" s="12"/>
      <c r="AC3" s="12"/>
      <c r="AF3" s="12"/>
      <c r="AG3" s="12"/>
      <c r="AN3" s="12"/>
      <c r="AO3" s="12"/>
    </row>
    <row r="4" spans="1:41" ht="18.75" customHeight="1" x14ac:dyDescent="0.25">
      <c r="A4" s="39" t="s">
        <v>55</v>
      </c>
      <c r="B4" s="67" t="str">
        <f>'TOX and EXPO INPUTS'!$D$12</f>
        <v>KEY_Oral_LOC</v>
      </c>
      <c r="C4" s="15"/>
      <c r="D4" s="15"/>
      <c r="E4" s="15"/>
      <c r="F4" s="15"/>
      <c r="G4" s="15"/>
      <c r="H4" s="15"/>
      <c r="I4" s="16"/>
      <c r="J4" s="16"/>
      <c r="K4" s="16"/>
      <c r="L4" s="16"/>
      <c r="M4" s="18"/>
      <c r="N4" s="16"/>
      <c r="O4" s="18"/>
      <c r="P4" s="12"/>
      <c r="Q4" s="12"/>
      <c r="R4" s="15"/>
      <c r="T4" s="12"/>
      <c r="U4" s="12"/>
      <c r="V4" s="19"/>
      <c r="W4" s="19"/>
      <c r="X4" s="12"/>
      <c r="Y4" s="12"/>
      <c r="AB4" s="12"/>
      <c r="AC4" s="12"/>
      <c r="AD4" s="20"/>
      <c r="AE4" s="20"/>
      <c r="AF4" s="12"/>
      <c r="AG4" s="12"/>
      <c r="AN4" s="12"/>
      <c r="AO4" s="12"/>
    </row>
    <row r="5" spans="1:41" ht="15" customHeight="1" x14ac:dyDescent="0.2">
      <c r="A5" s="48"/>
      <c r="B5" s="49"/>
      <c r="C5" s="15"/>
      <c r="D5" s="15"/>
      <c r="E5" s="15"/>
      <c r="F5" s="15"/>
      <c r="G5" s="15"/>
      <c r="H5" s="15"/>
      <c r="I5" s="16"/>
      <c r="J5" s="16"/>
      <c r="K5" s="16"/>
      <c r="L5" s="16"/>
      <c r="M5" s="18"/>
      <c r="N5" s="16"/>
      <c r="O5" s="18"/>
      <c r="P5" s="12"/>
      <c r="Q5" s="12"/>
      <c r="R5" s="15"/>
      <c r="T5" s="12"/>
      <c r="U5" s="12"/>
      <c r="V5" s="19"/>
      <c r="W5" s="19"/>
      <c r="X5" s="12"/>
      <c r="Y5" s="12"/>
      <c r="AB5" s="12"/>
      <c r="AC5" s="12"/>
      <c r="AD5" s="20"/>
      <c r="AE5" s="20"/>
      <c r="AF5" s="12"/>
      <c r="AG5" s="12"/>
      <c r="AN5" s="12"/>
      <c r="AO5" s="12"/>
    </row>
    <row r="6" spans="1:41" s="52" customFormat="1" ht="18.75" customHeight="1" x14ac:dyDescent="0.2">
      <c r="A6" s="230" t="s">
        <v>24</v>
      </c>
      <c r="B6" s="230"/>
      <c r="C6" s="230"/>
      <c r="D6" s="230"/>
      <c r="E6" s="230"/>
      <c r="F6" s="230"/>
      <c r="G6" s="237"/>
      <c r="H6" s="237"/>
      <c r="I6" s="237"/>
      <c r="J6" s="50"/>
      <c r="K6" s="50"/>
      <c r="L6" s="51"/>
      <c r="O6" s="51"/>
      <c r="S6" s="51"/>
      <c r="U6" s="51"/>
      <c r="X6" s="53"/>
      <c r="Y6" s="51"/>
      <c r="AB6" s="51"/>
      <c r="AC6" s="51"/>
      <c r="AJ6" s="54"/>
      <c r="AK6" s="54"/>
    </row>
    <row r="7" spans="1:41" ht="51" customHeight="1" x14ac:dyDescent="0.2">
      <c r="A7" s="133" t="s">
        <v>79</v>
      </c>
      <c r="B7" s="130" t="s">
        <v>4</v>
      </c>
      <c r="C7" s="131" t="s">
        <v>25</v>
      </c>
      <c r="D7" s="131" t="s">
        <v>113</v>
      </c>
      <c r="E7" s="131" t="s">
        <v>15</v>
      </c>
      <c r="F7" s="167" t="s">
        <v>76</v>
      </c>
      <c r="G7" s="167" t="s">
        <v>102</v>
      </c>
      <c r="H7" s="131" t="s">
        <v>115</v>
      </c>
      <c r="I7" s="132" t="s">
        <v>114</v>
      </c>
      <c r="J7" s="12"/>
      <c r="K7" s="12"/>
      <c r="L7" s="12"/>
      <c r="M7" s="12"/>
      <c r="N7" s="12"/>
      <c r="O7" s="20"/>
      <c r="P7" s="12"/>
      <c r="Q7" s="12"/>
      <c r="R7" s="12"/>
      <c r="S7" s="12"/>
      <c r="T7" s="12"/>
      <c r="U7" s="12"/>
      <c r="V7" s="12"/>
      <c r="W7" s="12"/>
      <c r="X7" s="12"/>
      <c r="Y7" s="12"/>
      <c r="AB7" s="12"/>
      <c r="AC7" s="12"/>
      <c r="AF7" s="12"/>
      <c r="AG7" s="12"/>
      <c r="AN7" s="12"/>
      <c r="AO7" s="12"/>
    </row>
    <row r="8" spans="1:41" ht="18.75" customHeight="1" x14ac:dyDescent="0.2">
      <c r="A8" s="4" t="s">
        <v>80</v>
      </c>
      <c r="B8" s="134" t="s">
        <v>134</v>
      </c>
      <c r="C8" s="64">
        <v>1</v>
      </c>
      <c r="D8" s="11">
        <v>0.1</v>
      </c>
      <c r="E8" s="11">
        <v>0</v>
      </c>
      <c r="F8" s="11">
        <v>450000000</v>
      </c>
      <c r="G8" s="65">
        <v>2.4699999999999999E-8</v>
      </c>
      <c r="H8" s="11">
        <v>0.67</v>
      </c>
      <c r="I8" s="184" t="e">
        <f>B8*C8*((1-D8)^E8)*F8*G8*H8</f>
        <v>#VALUE!</v>
      </c>
      <c r="J8" s="12"/>
      <c r="K8" s="12"/>
      <c r="L8" s="12"/>
      <c r="M8" s="12"/>
      <c r="N8" s="12"/>
      <c r="O8" s="20"/>
      <c r="P8" s="12"/>
      <c r="Q8" s="12"/>
      <c r="R8" s="12"/>
      <c r="S8" s="12"/>
      <c r="T8" s="12"/>
      <c r="U8" s="12"/>
      <c r="V8" s="12"/>
      <c r="W8" s="12"/>
      <c r="X8" s="12"/>
      <c r="Y8" s="12"/>
      <c r="AB8" s="12"/>
      <c r="AC8" s="12"/>
      <c r="AF8" s="12"/>
      <c r="AG8" s="12"/>
      <c r="AN8" s="12"/>
      <c r="AO8" s="12"/>
    </row>
    <row r="9" spans="1:41" ht="18.75" customHeight="1" x14ac:dyDescent="0.2">
      <c r="A9" s="4" t="s">
        <v>81</v>
      </c>
      <c r="B9" s="134" t="s">
        <v>138</v>
      </c>
      <c r="C9" s="64">
        <v>1</v>
      </c>
      <c r="D9" s="11">
        <v>0.1</v>
      </c>
      <c r="E9" s="11">
        <v>0</v>
      </c>
      <c r="F9" s="11">
        <v>450000000</v>
      </c>
      <c r="G9" s="65">
        <v>2.4699999999999999E-8</v>
      </c>
      <c r="H9" s="11">
        <v>0.67</v>
      </c>
      <c r="I9" s="184" t="e">
        <f>B9*C9*((1-D9)^E9)*F9*G9*H9</f>
        <v>#VALUE!</v>
      </c>
      <c r="J9" s="12"/>
      <c r="K9" s="12"/>
      <c r="L9" s="12"/>
      <c r="M9" s="12"/>
      <c r="N9" s="12"/>
      <c r="O9" s="20"/>
      <c r="P9" s="12"/>
      <c r="Q9" s="12"/>
      <c r="R9" s="12"/>
      <c r="S9" s="12"/>
      <c r="T9" s="12"/>
      <c r="U9" s="12"/>
      <c r="V9" s="12"/>
      <c r="W9" s="12"/>
      <c r="X9" s="12"/>
      <c r="Y9" s="12"/>
      <c r="AB9" s="12"/>
      <c r="AC9" s="12"/>
      <c r="AF9" s="12"/>
      <c r="AG9" s="12"/>
      <c r="AN9" s="12"/>
      <c r="AO9" s="12"/>
    </row>
    <row r="10" spans="1:41" ht="18.75" customHeight="1" x14ac:dyDescent="0.2">
      <c r="A10" s="56"/>
      <c r="B10" s="56"/>
      <c r="C10" s="55"/>
      <c r="D10" s="55"/>
      <c r="E10" s="55"/>
      <c r="F10" s="55"/>
      <c r="G10" s="57"/>
      <c r="H10" s="55"/>
      <c r="I10" s="55"/>
      <c r="J10" s="12"/>
      <c r="K10" s="12"/>
      <c r="L10" s="12"/>
      <c r="M10" s="12"/>
      <c r="N10" s="12"/>
      <c r="O10" s="12"/>
      <c r="P10" s="12"/>
      <c r="Q10" s="20"/>
      <c r="R10" s="12"/>
      <c r="S10" s="12"/>
      <c r="T10" s="12"/>
      <c r="U10" s="12"/>
      <c r="V10" s="12"/>
      <c r="W10" s="12"/>
      <c r="X10" s="12"/>
      <c r="Y10" s="12"/>
      <c r="AB10" s="12"/>
      <c r="AC10" s="12"/>
      <c r="AF10" s="12"/>
      <c r="AG10" s="12"/>
      <c r="AN10" s="12"/>
      <c r="AO10" s="12"/>
    </row>
    <row r="11" spans="1:41" ht="18.75" customHeight="1" x14ac:dyDescent="0.2">
      <c r="A11" s="238" t="s">
        <v>28</v>
      </c>
      <c r="B11" s="239"/>
      <c r="C11" s="239"/>
      <c r="D11" s="239"/>
      <c r="E11" s="239"/>
      <c r="F11" s="239"/>
      <c r="G11" s="239"/>
      <c r="H11" s="239"/>
      <c r="I11" s="240"/>
      <c r="J11" s="12"/>
      <c r="K11" s="12"/>
      <c r="L11" s="12"/>
      <c r="M11" s="12"/>
      <c r="N11" s="12"/>
      <c r="O11" s="12"/>
      <c r="P11" s="20"/>
      <c r="Q11" s="12"/>
      <c r="R11" s="12"/>
      <c r="S11" s="12"/>
      <c r="T11" s="12"/>
      <c r="U11" s="12"/>
      <c r="V11" s="12"/>
      <c r="W11" s="12"/>
      <c r="X11" s="12"/>
      <c r="Y11" s="12"/>
      <c r="AB11" s="12"/>
      <c r="AC11" s="12"/>
      <c r="AF11" s="12"/>
      <c r="AG11" s="12"/>
      <c r="AN11" s="12"/>
      <c r="AO11" s="12"/>
    </row>
    <row r="12" spans="1:41" ht="52.5" customHeight="1" x14ac:dyDescent="0.2">
      <c r="A12" s="133" t="s">
        <v>79</v>
      </c>
      <c r="B12" s="130" t="s">
        <v>37</v>
      </c>
      <c r="C12" s="132" t="s">
        <v>114</v>
      </c>
      <c r="D12" s="130" t="s">
        <v>3</v>
      </c>
      <c r="E12" s="174" t="s">
        <v>120</v>
      </c>
      <c r="F12" s="139" t="s">
        <v>18</v>
      </c>
      <c r="G12" s="171" t="s">
        <v>99</v>
      </c>
      <c r="H12" s="171" t="s">
        <v>1</v>
      </c>
      <c r="I12" s="139" t="s">
        <v>47</v>
      </c>
      <c r="J12" s="173"/>
      <c r="K12" s="18"/>
      <c r="L12" s="18"/>
      <c r="M12" s="60"/>
      <c r="N12" s="60"/>
      <c r="O12" s="19"/>
      <c r="P12" s="12"/>
      <c r="Q12" s="12"/>
      <c r="R12" s="12"/>
      <c r="S12" s="12"/>
      <c r="T12" s="12"/>
      <c r="U12" s="12"/>
      <c r="V12" s="12"/>
      <c r="W12" s="12"/>
      <c r="X12" s="20"/>
      <c r="Y12" s="12"/>
      <c r="AB12" s="12"/>
      <c r="AC12" s="12"/>
      <c r="AF12" s="12"/>
      <c r="AG12" s="12"/>
      <c r="AN12" s="12"/>
      <c r="AO12" s="12"/>
    </row>
    <row r="13" spans="1:41" ht="18.75" customHeight="1" x14ac:dyDescent="0.2">
      <c r="A13" s="4" t="s">
        <v>80</v>
      </c>
      <c r="B13" s="21" t="s">
        <v>35</v>
      </c>
      <c r="C13" s="27" t="e">
        <f>$I$8</f>
        <v>#VALUE!</v>
      </c>
      <c r="D13" s="3">
        <v>50</v>
      </c>
      <c r="E13" s="9">
        <v>9.9999999999999995E-7</v>
      </c>
      <c r="F13" s="9" t="e">
        <f>C13*D13*E13</f>
        <v>#VALUE!</v>
      </c>
      <c r="G13" s="13" t="e">
        <f>F13/'TOX and EXPO INPUTS'!D27</f>
        <v>#VALUE!</v>
      </c>
      <c r="H13" s="13" t="e">
        <f>'TOX and EXPO INPUTS'!$D$11/G13</f>
        <v>#VALUE!</v>
      </c>
      <c r="I13" s="2" t="e">
        <f>VALUE(TEXT(H13,"0.0E+00"))</f>
        <v>#VALUE!</v>
      </c>
      <c r="J13" s="18"/>
      <c r="K13" s="19"/>
      <c r="L13" s="12"/>
      <c r="M13" s="12"/>
      <c r="N13" s="12"/>
      <c r="O13" s="12"/>
      <c r="P13" s="12"/>
      <c r="Q13" s="12"/>
      <c r="R13" s="12"/>
      <c r="S13" s="12"/>
      <c r="T13" s="20"/>
      <c r="U13" s="12"/>
      <c r="V13" s="12"/>
      <c r="W13" s="12"/>
      <c r="X13" s="12"/>
      <c r="Y13" s="12"/>
      <c r="AB13" s="12"/>
      <c r="AC13" s="12"/>
      <c r="AF13" s="12"/>
      <c r="AG13" s="12"/>
      <c r="AN13" s="12"/>
      <c r="AO13" s="12"/>
    </row>
    <row r="14" spans="1:41" ht="18.75" customHeight="1" x14ac:dyDescent="0.2">
      <c r="A14" s="4" t="s">
        <v>81</v>
      </c>
      <c r="B14" s="21" t="s">
        <v>35</v>
      </c>
      <c r="C14" s="27" t="e">
        <f>$I$9</f>
        <v>#VALUE!</v>
      </c>
      <c r="D14" s="3">
        <v>50</v>
      </c>
      <c r="E14" s="9">
        <v>9.9999999999999995E-7</v>
      </c>
      <c r="F14" s="9" t="e">
        <f>C14*D14*E14</f>
        <v>#VALUE!</v>
      </c>
      <c r="G14" s="13" t="e">
        <f>F14/'TOX and EXPO INPUTS'!D27</f>
        <v>#VALUE!</v>
      </c>
      <c r="H14" s="13" t="e">
        <f>'TOX and EXPO INPUTS'!$D$11/G14</f>
        <v>#VALUE!</v>
      </c>
      <c r="I14" s="2" t="e">
        <f>VALUE(TEXT(H14,"0.0E+00"))</f>
        <v>#VALUE!</v>
      </c>
      <c r="J14" s="18"/>
      <c r="K14" s="19"/>
      <c r="L14" s="12"/>
      <c r="M14" s="12"/>
      <c r="N14" s="12"/>
      <c r="O14" s="12"/>
      <c r="P14" s="12"/>
      <c r="Q14" s="12"/>
      <c r="R14" s="12"/>
      <c r="S14" s="12"/>
      <c r="T14" s="20"/>
      <c r="U14" s="12"/>
      <c r="V14" s="12"/>
      <c r="W14" s="12"/>
      <c r="X14" s="12"/>
      <c r="Y14" s="12"/>
      <c r="AB14" s="12"/>
      <c r="AC14" s="12"/>
      <c r="AF14" s="12"/>
      <c r="AG14" s="12"/>
      <c r="AN14" s="12"/>
      <c r="AO14" s="12"/>
    </row>
  </sheetData>
  <mergeCells count="3">
    <mergeCell ref="A6:I6"/>
    <mergeCell ref="A3:B3"/>
    <mergeCell ref="A11:I11"/>
  </mergeCells>
  <phoneticPr fontId="2" type="noConversion"/>
  <conditionalFormatting sqref="I13:I14">
    <cfRule type="cellIs" dxfId="1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"/>
  <sheetViews>
    <sheetView zoomScaleNormal="100" zoomScaleSheetLayoutView="100" workbookViewId="0">
      <selection activeCell="C10" sqref="C10"/>
    </sheetView>
  </sheetViews>
  <sheetFormatPr defaultRowHeight="18.75" customHeight="1" x14ac:dyDescent="0.2"/>
  <cols>
    <col min="1" max="1" width="26.85546875" style="61" customWidth="1"/>
    <col min="2" max="2" width="15.42578125" style="16" customWidth="1"/>
    <col min="3" max="3" width="11.85546875" style="62" customWidth="1"/>
    <col min="4" max="4" width="14.28515625" style="62" customWidth="1"/>
    <col min="5" max="5" width="14" style="62" customWidth="1"/>
    <col min="6" max="6" width="10.7109375" style="62" customWidth="1"/>
    <col min="7" max="7" width="11.7109375" style="62" customWidth="1"/>
    <col min="8" max="8" width="12.140625" style="62" customWidth="1"/>
    <col min="9" max="9" width="19.7109375" style="17" customWidth="1"/>
    <col min="10" max="10" width="26.42578125" style="18" customWidth="1"/>
    <col min="11" max="11" width="12.5703125" style="16" customWidth="1"/>
    <col min="12" max="12" width="17" style="16" customWidth="1"/>
    <col min="13" max="13" width="10.140625" style="18" customWidth="1"/>
    <col min="14" max="14" width="9.5703125" style="16" customWidth="1"/>
    <col min="15" max="15" width="15.140625" style="16" customWidth="1"/>
    <col min="16" max="16" width="13.7109375" style="16" customWidth="1"/>
    <col min="17" max="17" width="10.28515625" style="18" customWidth="1"/>
    <col min="18" max="18" width="16.5703125" style="16" customWidth="1"/>
    <col min="19" max="19" width="16" style="18" customWidth="1"/>
    <col min="20" max="20" width="8.28515625" style="12" customWidth="1"/>
    <col min="21" max="21" width="8" style="12" customWidth="1"/>
    <col min="22" max="22" width="15.5703125" style="15" customWidth="1"/>
    <col min="23" max="23" width="18.7109375" style="18" customWidth="1"/>
    <col min="24" max="24" width="9.140625" style="12"/>
    <col min="25" max="25" width="11" style="12" customWidth="1"/>
    <col min="26" max="27" width="9.140625" style="19"/>
    <col min="28" max="31" width="9.140625" style="12"/>
    <col min="32" max="32" width="11.5703125" style="12" bestFit="1" customWidth="1"/>
    <col min="33" max="33" width="11.5703125" style="12" customWidth="1"/>
    <col min="34" max="35" width="9.140625" style="20"/>
    <col min="36" max="37" width="9.140625" style="12"/>
    <col min="38" max="39" width="11.5703125" style="12" bestFit="1" customWidth="1"/>
    <col min="40" max="16384" width="9.140625" style="12"/>
  </cols>
  <sheetData>
    <row r="1" spans="1:35" ht="18.75" customHeight="1" x14ac:dyDescent="0.2">
      <c r="A1" s="127" t="s">
        <v>116</v>
      </c>
      <c r="B1" s="47"/>
      <c r="C1" s="15"/>
      <c r="D1" s="12"/>
      <c r="E1" s="177" t="s">
        <v>60</v>
      </c>
      <c r="F1" s="178"/>
      <c r="G1" s="178"/>
      <c r="H1" s="95"/>
      <c r="I1" s="18"/>
      <c r="J1" s="16"/>
      <c r="L1" s="18"/>
      <c r="M1" s="16"/>
      <c r="N1" s="18"/>
      <c r="O1" s="12"/>
      <c r="P1" s="12"/>
      <c r="Q1" s="15"/>
      <c r="R1" s="18"/>
      <c r="S1" s="12"/>
      <c r="U1" s="19"/>
      <c r="V1" s="19"/>
      <c r="W1" s="12"/>
      <c r="Z1" s="12"/>
      <c r="AA1" s="12"/>
      <c r="AC1" s="20"/>
      <c r="AD1" s="20"/>
      <c r="AH1" s="12"/>
      <c r="AI1" s="12"/>
    </row>
    <row r="2" spans="1:35" ht="18.75" customHeight="1" x14ac:dyDescent="0.2">
      <c r="A2" s="48"/>
      <c r="B2" s="49"/>
      <c r="C2" s="15"/>
      <c r="D2" s="12"/>
      <c r="E2" s="12"/>
      <c r="F2" s="15"/>
      <c r="G2" s="15"/>
      <c r="H2" s="16"/>
      <c r="I2" s="18"/>
      <c r="J2" s="16"/>
      <c r="L2" s="18"/>
      <c r="M2" s="16"/>
      <c r="N2" s="18"/>
      <c r="O2" s="12"/>
      <c r="P2" s="12"/>
      <c r="Q2" s="15"/>
      <c r="R2" s="18"/>
      <c r="S2" s="12"/>
      <c r="U2" s="19"/>
      <c r="V2" s="19"/>
      <c r="W2" s="12"/>
      <c r="Z2" s="12"/>
      <c r="AA2" s="12"/>
      <c r="AC2" s="20"/>
      <c r="AD2" s="20"/>
      <c r="AH2" s="12"/>
      <c r="AI2" s="12"/>
    </row>
    <row r="3" spans="1:35" ht="18.75" customHeight="1" x14ac:dyDescent="0.25">
      <c r="A3" s="226" t="s">
        <v>45</v>
      </c>
      <c r="B3" s="226"/>
      <c r="C3" s="15"/>
      <c r="D3" s="68"/>
      <c r="E3" s="69"/>
      <c r="F3" s="15"/>
      <c r="G3" s="15"/>
      <c r="H3" s="16"/>
      <c r="I3" s="18"/>
      <c r="J3" s="16"/>
      <c r="L3" s="18"/>
      <c r="M3" s="16"/>
      <c r="N3" s="18"/>
      <c r="O3" s="12"/>
      <c r="P3" s="12"/>
      <c r="Q3" s="15"/>
      <c r="R3" s="18"/>
      <c r="S3" s="12"/>
      <c r="U3" s="19"/>
      <c r="V3" s="19"/>
      <c r="W3" s="12"/>
      <c r="Z3" s="12"/>
      <c r="AA3" s="12"/>
      <c r="AC3" s="20"/>
      <c r="AD3" s="20"/>
      <c r="AH3" s="12"/>
      <c r="AI3" s="12"/>
    </row>
    <row r="4" spans="1:35" ht="18.75" customHeight="1" x14ac:dyDescent="0.25">
      <c r="A4" s="39" t="s">
        <v>117</v>
      </c>
      <c r="B4" s="67" t="str">
        <f>'TOX and EXPO INPUTS'!$D$15</f>
        <v>KEY_Dietary_LOC</v>
      </c>
      <c r="C4" s="15"/>
      <c r="D4" s="15"/>
      <c r="E4" s="15"/>
      <c r="F4" s="15"/>
      <c r="G4" s="15"/>
      <c r="H4" s="16"/>
      <c r="I4" s="18"/>
      <c r="J4" s="16"/>
      <c r="K4" s="18"/>
      <c r="L4" s="18"/>
      <c r="M4" s="16"/>
      <c r="P4" s="18"/>
      <c r="Q4" s="16"/>
      <c r="R4" s="18"/>
      <c r="S4" s="12"/>
      <c r="U4" s="15"/>
      <c r="V4" s="18"/>
      <c r="W4" s="12"/>
      <c r="Y4" s="19"/>
      <c r="AA4" s="12"/>
      <c r="AG4" s="20"/>
      <c r="AI4" s="12"/>
    </row>
    <row r="5" spans="1:35" ht="15" customHeight="1" x14ac:dyDescent="0.2">
      <c r="A5" s="48"/>
      <c r="B5" s="49"/>
      <c r="C5" s="15"/>
      <c r="D5" s="15"/>
      <c r="E5" s="15"/>
      <c r="F5" s="15"/>
      <c r="G5" s="15"/>
      <c r="H5" s="16"/>
      <c r="I5" s="18"/>
      <c r="J5" s="16"/>
      <c r="K5" s="18"/>
      <c r="L5" s="18"/>
      <c r="M5" s="16"/>
      <c r="P5" s="18"/>
      <c r="Q5" s="16"/>
      <c r="R5" s="18"/>
      <c r="S5" s="12"/>
      <c r="U5" s="15"/>
      <c r="V5" s="18"/>
      <c r="W5" s="12"/>
      <c r="Y5" s="19"/>
      <c r="AA5" s="12"/>
      <c r="AG5" s="20"/>
      <c r="AI5" s="12"/>
    </row>
    <row r="6" spans="1:35" ht="18.75" customHeight="1" x14ac:dyDescent="0.2">
      <c r="A6" s="241" t="s">
        <v>118</v>
      </c>
      <c r="B6" s="231"/>
      <c r="C6" s="231"/>
      <c r="D6" s="231"/>
      <c r="E6" s="231"/>
      <c r="F6" s="231"/>
      <c r="G6" s="231"/>
      <c r="H6" s="231"/>
      <c r="I6" s="231"/>
      <c r="J6" s="70"/>
      <c r="K6" s="70"/>
      <c r="L6" s="19"/>
      <c r="M6" s="19"/>
      <c r="N6" s="12"/>
      <c r="O6" s="12"/>
      <c r="P6" s="19"/>
      <c r="Q6" s="12"/>
      <c r="R6" s="12"/>
      <c r="S6" s="12"/>
      <c r="V6" s="12"/>
      <c r="W6" s="12"/>
      <c r="Y6" s="20"/>
      <c r="Z6" s="12"/>
      <c r="AA6" s="12"/>
      <c r="AH6" s="12"/>
      <c r="AI6" s="12"/>
    </row>
    <row r="7" spans="1:35" ht="37.5" customHeight="1" x14ac:dyDescent="0.2">
      <c r="A7" s="220" t="s">
        <v>79</v>
      </c>
      <c r="B7" s="220" t="s">
        <v>37</v>
      </c>
      <c r="C7" s="175" t="s">
        <v>29</v>
      </c>
      <c r="D7" s="220" t="s">
        <v>32</v>
      </c>
      <c r="E7" s="220" t="s">
        <v>31</v>
      </c>
      <c r="F7" s="220" t="s">
        <v>18</v>
      </c>
      <c r="G7" s="232" t="s">
        <v>99</v>
      </c>
      <c r="H7" s="232" t="s">
        <v>1</v>
      </c>
      <c r="I7" s="233" t="s">
        <v>47</v>
      </c>
      <c r="J7" s="19"/>
      <c r="K7" s="12"/>
      <c r="L7" s="12"/>
      <c r="M7" s="12"/>
      <c r="N7" s="12"/>
      <c r="O7" s="12"/>
      <c r="P7" s="12"/>
      <c r="Q7" s="12"/>
      <c r="R7" s="12"/>
      <c r="S7" s="20"/>
      <c r="V7" s="12"/>
      <c r="W7" s="12"/>
      <c r="Z7" s="12"/>
      <c r="AA7" s="12"/>
      <c r="AH7" s="12"/>
      <c r="AI7" s="12"/>
    </row>
    <row r="8" spans="1:35" ht="49.5" customHeight="1" x14ac:dyDescent="0.2">
      <c r="A8" s="220"/>
      <c r="B8" s="229"/>
      <c r="C8" s="175" t="s">
        <v>30</v>
      </c>
      <c r="D8" s="220"/>
      <c r="E8" s="220"/>
      <c r="F8" s="220"/>
      <c r="G8" s="232"/>
      <c r="H8" s="232"/>
      <c r="I8" s="233"/>
      <c r="J8" s="19"/>
      <c r="K8" s="12"/>
      <c r="L8" s="12"/>
      <c r="M8" s="12"/>
      <c r="N8" s="12"/>
      <c r="O8" s="12"/>
      <c r="P8" s="12"/>
      <c r="Q8" s="12"/>
      <c r="R8" s="12"/>
      <c r="S8" s="20"/>
      <c r="V8" s="12"/>
      <c r="W8" s="12"/>
      <c r="Z8" s="12"/>
      <c r="AA8" s="12"/>
      <c r="AH8" s="12"/>
      <c r="AI8" s="12"/>
    </row>
    <row r="9" spans="1:35" ht="30" customHeight="1" x14ac:dyDescent="0.2">
      <c r="A9" s="8" t="s">
        <v>119</v>
      </c>
      <c r="B9" s="21" t="s">
        <v>35</v>
      </c>
      <c r="C9" s="176" t="s">
        <v>137</v>
      </c>
      <c r="D9" s="6">
        <v>0.3</v>
      </c>
      <c r="E9" s="6">
        <v>1000</v>
      </c>
      <c r="F9" s="6" t="e">
        <f>C9*D9*E9</f>
        <v>#VALUE!</v>
      </c>
      <c r="G9" s="7" t="e">
        <f>F9/'TOX and EXPO INPUTS'!D27</f>
        <v>#VALUE!</v>
      </c>
      <c r="H9" s="4" t="e">
        <f>'TOX and EXPO INPUTS'!$D$14/G9</f>
        <v>#VALUE!</v>
      </c>
      <c r="I9" s="6" t="e">
        <f>VALUE(TEXT(H9,"0.0E+00"))</f>
        <v>#VALUE!</v>
      </c>
    </row>
  </sheetData>
  <mergeCells count="10">
    <mergeCell ref="A3:B3"/>
    <mergeCell ref="A6:I6"/>
    <mergeCell ref="B7:B8"/>
    <mergeCell ref="D7:D8"/>
    <mergeCell ref="E7:E8"/>
    <mergeCell ref="F7:F8"/>
    <mergeCell ref="G7:G8"/>
    <mergeCell ref="H7:H8"/>
    <mergeCell ref="I7:I8"/>
    <mergeCell ref="A7:A8"/>
  </mergeCells>
  <phoneticPr fontId="2" type="noConversion"/>
  <conditionalFormatting sqref="I9">
    <cfRule type="cellIs" dxfId="0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TOX and EXPO INPUTS</vt:lpstr>
      <vt:lpstr>Postapp Dermal_without TTR</vt:lpstr>
      <vt:lpstr>Postapp Dermal_with TTR</vt:lpstr>
      <vt:lpstr>Postapp HtM_without TTR</vt:lpstr>
      <vt:lpstr>Postapp HtM_with TTR</vt:lpstr>
      <vt:lpstr>Postapp OtM_without TTR</vt:lpstr>
      <vt:lpstr>Postapp OtM_with TTR</vt:lpstr>
      <vt:lpstr>Postapp Soil Ingestion</vt:lpstr>
      <vt:lpstr>Postapp Granule Ingestion</vt:lpstr>
      <vt:lpstr>'Postapp Dermal_with TTR'!Print_Area</vt:lpstr>
      <vt:lpstr>'Postapp Dermal_without TTR'!Print_Area</vt:lpstr>
      <vt:lpstr>'Postapp Granule Ingestion'!Print_Area</vt:lpstr>
      <vt:lpstr>'Postapp HtM_with TTR'!Print_Area</vt:lpstr>
      <vt:lpstr>'Postapp HtM_without TTR'!Print_Area</vt:lpstr>
      <vt:lpstr>'Postapp OtM_with TTR'!Print_Area</vt:lpstr>
      <vt:lpstr>'Postapp OtM_without TTR'!Print_Area</vt:lpstr>
      <vt:lpstr>'Postapp Soil Ingestion'!Print_Area</vt:lpstr>
    </vt:vector>
  </TitlesOfParts>
  <Company>Versar,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Esfenvalerate Postapplication</dc:title>
  <dc:creator>Bill Smith</dc:creator>
  <cp:lastModifiedBy>Dev</cp:lastModifiedBy>
  <cp:lastPrinted>2012-04-19T14:38:46Z</cp:lastPrinted>
  <dcterms:created xsi:type="dcterms:W3CDTF">2000-11-14T21:14:21Z</dcterms:created>
  <dcterms:modified xsi:type="dcterms:W3CDTF">2013-06-21T11:39:36Z</dcterms:modified>
</cp:coreProperties>
</file>