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CARES\2012 SOP\"/>
    </mc:Choice>
  </mc:AlternateContent>
  <bookViews>
    <workbookView xWindow="45" yWindow="0" windowWidth="9555" windowHeight="3435" tabRatio="813" activeTab="1"/>
  </bookViews>
  <sheets>
    <sheet name="TOX and EXPO INPUTS" sheetId="2" r:id="rId1"/>
    <sheet name="Impregnated Materials - Dermal" sheetId="1" r:id="rId2"/>
    <sheet name="Impregnated Materials - HtM" sheetId="6" r:id="rId3"/>
    <sheet name="Impregnated Materials - OtM" sheetId="4" r:id="rId4"/>
  </sheets>
  <definedNames>
    <definedName name="_Ref238279509" localSheetId="1">'Impregnated Materials - Dermal'!$B$68</definedName>
    <definedName name="_Ref238279509" localSheetId="2">'Impregnated Materials - HtM'!#REF!</definedName>
    <definedName name="_Ref238279509" localSheetId="3">'Impregnated Materials - OtM'!#REF!</definedName>
    <definedName name="_Ref238279760" localSheetId="3">'Impregnated Materials - OtM'!$H$70</definedName>
    <definedName name="_Ref238279873" localSheetId="2">'Impregnated Materials - HtM'!$B$60</definedName>
    <definedName name="_Ref238279873" localSheetId="3">'Impregnated Materials - OtM'!$B$70</definedName>
    <definedName name="_Ref310437210" localSheetId="1">'Impregnated Materials - Dermal'!$G$68</definedName>
    <definedName name="_Ref310437210" localSheetId="2">'Impregnated Materials - HtM'!#REF!</definedName>
    <definedName name="_Ref310437210" localSheetId="3">'Impregnated Materials - OtM'!#REF!</definedName>
  </definedNames>
  <calcPr calcId="152511" iterateDelta="1E-4"/>
</workbook>
</file>

<file path=xl/calcChain.xml><?xml version="1.0" encoding="utf-8"?>
<calcChain xmlns="http://schemas.openxmlformats.org/spreadsheetml/2006/main">
  <c r="G30" i="1" l="1"/>
  <c r="G46" i="4"/>
  <c r="G38" i="4"/>
  <c r="G30" i="4"/>
  <c r="G19" i="4"/>
  <c r="G38" i="6"/>
  <c r="G30" i="6"/>
  <c r="G19" i="6"/>
  <c r="G19" i="1"/>
  <c r="G37" i="1"/>
  <c r="B14" i="1"/>
  <c r="B14" i="4"/>
  <c r="B16" i="4"/>
  <c r="B16" i="1"/>
  <c r="H14" i="4"/>
  <c r="H14" i="6"/>
  <c r="F14" i="4"/>
  <c r="F16" i="4"/>
  <c r="F14" i="6"/>
  <c r="F16" i="6"/>
  <c r="F18" i="6"/>
  <c r="B16" i="6"/>
  <c r="B14" i="6"/>
  <c r="K44" i="6"/>
  <c r="J54" i="4"/>
  <c r="I50" i="1"/>
  <c r="I49" i="1"/>
  <c r="C4" i="6"/>
  <c r="C4" i="4" l="1"/>
  <c r="C4" i="1"/>
  <c r="G42" i="1" l="1"/>
  <c r="G49" i="1" s="1"/>
  <c r="H19" i="6" l="1"/>
  <c r="H18" i="6"/>
  <c r="H19" i="4"/>
  <c r="C54" i="4"/>
  <c r="H18" i="4"/>
  <c r="H19" i="1"/>
  <c r="H18" i="1"/>
  <c r="C44" i="6"/>
  <c r="E44" i="6"/>
  <c r="D37" i="6"/>
  <c r="D29" i="6"/>
  <c r="F37" i="6"/>
  <c r="F29" i="6"/>
  <c r="F45" i="4"/>
  <c r="C45" i="4"/>
  <c r="F37" i="4"/>
  <c r="C37" i="4"/>
  <c r="F29" i="4"/>
  <c r="C29" i="4"/>
  <c r="C29" i="1"/>
  <c r="C18" i="6"/>
  <c r="H45" i="4"/>
  <c r="H37" i="4"/>
  <c r="H29" i="4"/>
  <c r="H29" i="1"/>
  <c r="F18" i="4"/>
  <c r="C18" i="4"/>
  <c r="H41" i="1"/>
  <c r="H36" i="1"/>
  <c r="C36" i="1"/>
  <c r="F49" i="1"/>
  <c r="H14" i="1"/>
  <c r="F16" i="1"/>
  <c r="F18" i="1"/>
  <c r="C18" i="1"/>
  <c r="F36" i="1"/>
  <c r="F29" i="1"/>
  <c r="E54" i="4"/>
  <c r="G54" i="4"/>
  <c r="D57" i="6"/>
  <c r="J44" i="6"/>
  <c r="I44" i="6"/>
  <c r="G44" i="6"/>
  <c r="F44" i="6"/>
  <c r="H44" i="6"/>
  <c r="D44" i="6"/>
  <c r="F54" i="4"/>
  <c r="I54" i="4"/>
  <c r="H54" i="4"/>
  <c r="D54" i="4"/>
  <c r="D67" i="4"/>
  <c r="E50" i="1"/>
  <c r="G50" i="1"/>
  <c r="D64" i="1"/>
  <c r="C50" i="1" l="1"/>
  <c r="C49" i="1"/>
  <c r="K54" i="4"/>
  <c r="L44" i="6"/>
  <c r="M44" i="6" s="1"/>
  <c r="E49" i="1"/>
  <c r="H49" i="1" s="1"/>
  <c r="J49" i="1" s="1"/>
  <c r="K49" i="1" s="1"/>
  <c r="L49" i="1" s="1"/>
  <c r="F50" i="1"/>
  <c r="N44" i="6" l="1"/>
  <c r="O44" i="6" s="1"/>
  <c r="L54" i="4"/>
  <c r="H50" i="1"/>
  <c r="J50" i="1" s="1"/>
  <c r="M54" i="4" l="1"/>
  <c r="N54" i="4" s="1"/>
  <c r="K50" i="1"/>
  <c r="L50" i="1" s="1"/>
</calcChain>
</file>

<file path=xl/sharedStrings.xml><?xml version="1.0" encoding="utf-8"?>
<sst xmlns="http://schemas.openxmlformats.org/spreadsheetml/2006/main" count="443" uniqueCount="219">
  <si>
    <t>Algorithm Notation</t>
  </si>
  <si>
    <t>Exposure Factor (Units)</t>
  </si>
  <si>
    <t>Recommended Input Values</t>
  </si>
  <si>
    <t>SR</t>
  </si>
  <si>
    <t>Label</t>
  </si>
  <si>
    <t>WF</t>
  </si>
  <si>
    <t>Percent A.I. by Weight  (% w/w)</t>
  </si>
  <si>
    <t>MD</t>
  </si>
  <si>
    <t>Textile: Cotton</t>
  </si>
  <si>
    <t>Textile: Light Cotton/Synthetic Mix</t>
  </si>
  <si>
    <t>Textile: Heavy Cotton/Synthetic Mix</t>
  </si>
  <si>
    <t>Textile: All Synthetics</t>
  </si>
  <si>
    <t>Household Carpets</t>
  </si>
  <si>
    <t>Plastic Polymers</t>
  </si>
  <si>
    <t>Vinyl Flooring</t>
  </si>
  <si>
    <t>SA/BW</t>
  </si>
  <si>
    <t>Adult</t>
  </si>
  <si>
    <t>Children 1 to &lt; 2 years old</t>
  </si>
  <si>
    <t>Fraction of body exposed</t>
  </si>
  <si>
    <t>Pants, Jacket, or Shirts</t>
  </si>
  <si>
    <t>Total Body Coverage</t>
  </si>
  <si>
    <t>Mattresses, Carpets, or Flooring</t>
  </si>
  <si>
    <t>Handlers</t>
  </si>
  <si>
    <t>TE</t>
  </si>
  <si>
    <t>Daily Material-to-Skin Transfer Efficiency (fraction/day)</t>
  </si>
  <si>
    <t>Textiles or Carpeting</t>
  </si>
  <si>
    <t>Flooring or Hard Surfaces</t>
  </si>
  <si>
    <t>PF</t>
  </si>
  <si>
    <t xml:space="preserve">Protection Factor </t>
  </si>
  <si>
    <t>Protective layer present (Mattresses)</t>
  </si>
  <si>
    <t>Protective layer not present</t>
  </si>
  <si>
    <t>Dermal LOC</t>
  </si>
  <si>
    <t>Population</t>
  </si>
  <si>
    <t>E</t>
  </si>
  <si>
    <t>AF</t>
  </si>
  <si>
    <t>D</t>
  </si>
  <si>
    <t>Children (1 &lt;2 years)</t>
  </si>
  <si>
    <t>1.1  Is surface residue concentration data available?</t>
  </si>
  <si>
    <t>1.  Surface Residue Concentration</t>
  </si>
  <si>
    <t>Value</t>
  </si>
  <si>
    <t>Units</t>
  </si>
  <si>
    <t>Yes</t>
  </si>
  <si>
    <t>No</t>
  </si>
  <si>
    <t>Material</t>
  </si>
  <si>
    <t>Material Weight:Surface Area</t>
  </si>
  <si>
    <t>Source</t>
  </si>
  <si>
    <t>Unpublished Henkel data from HERA (2005)</t>
  </si>
  <si>
    <t>Unpublished Proctor &amp; Gamble data from HERA (2005)</t>
  </si>
  <si>
    <t xml:space="preserve">Heavy Cotton/Synthetic Mix </t>
  </si>
  <si>
    <t>Nylon/cotton battle dress uniform data published in Snodgrass (1987)</t>
  </si>
  <si>
    <t>All Synthetics</t>
  </si>
  <si>
    <t>Unpublished Proctor &amp; Gamble  data from HERA (2005)</t>
  </si>
  <si>
    <t>Carpets</t>
  </si>
  <si>
    <t>USAF (2003)</t>
  </si>
  <si>
    <t>OPP/AD information on a polyethylene highchair</t>
  </si>
  <si>
    <t xml:space="preserve">Vinyl Flooring </t>
  </si>
  <si>
    <t>Cotton</t>
  </si>
  <si>
    <t>Light Cotton/Synthetic Mix</t>
  </si>
  <si>
    <t>Residential SOP Input Parameters</t>
  </si>
  <si>
    <t>Select Fraction of Body Exposed or Enter Custom Value</t>
  </si>
  <si>
    <t>Unitless</t>
  </si>
  <si>
    <t>Potential protective barrier present?</t>
  </si>
  <si>
    <t>Custom</t>
  </si>
  <si>
    <t>2.  Dermal Exposure/Dose Parameters</t>
  </si>
  <si>
    <t>MOE</t>
  </si>
  <si>
    <t>Impregnated Materials - Dermal Exposure Assessment Calculator:</t>
  </si>
  <si>
    <t>Calculator Results:  Impreganted Material Dermal Exposure Estimates for Adults and Children 1 &lt;2 Years</t>
  </si>
  <si>
    <t>Point Estimate(s)</t>
  </si>
  <si>
    <r>
      <t>Surface Residue Concentration (mg a.i. /cm</t>
    </r>
    <r>
      <rPr>
        <vertAlign val="superscript"/>
        <sz val="10"/>
        <color theme="1"/>
        <rFont val="Times New Roman"/>
        <family val="1"/>
      </rPr>
      <t>2</t>
    </r>
    <r>
      <rPr>
        <sz val="10"/>
        <color theme="1"/>
        <rFont val="Times New Roman"/>
        <family val="1"/>
      </rPr>
      <t>)</t>
    </r>
  </si>
  <si>
    <t>Product-Specific Label</t>
  </si>
  <si>
    <t>Percent A.I. by Weight  (WF) (% w/w)</t>
  </si>
  <si>
    <t>Light Cotton/ Synthetic Mix</t>
  </si>
  <si>
    <t>Heavy Cotton/ Synthetic Mix</t>
  </si>
  <si>
    <r>
      <t>F</t>
    </r>
    <r>
      <rPr>
        <vertAlign val="subscript"/>
        <sz val="12"/>
        <color theme="1"/>
        <rFont val="Times New Roman"/>
        <family val="1"/>
      </rPr>
      <t>H</t>
    </r>
  </si>
  <si>
    <t>Fraction ai transferred to hands</t>
  </si>
  <si>
    <t>Hard Surfaces</t>
  </si>
  <si>
    <r>
      <t>F</t>
    </r>
    <r>
      <rPr>
        <vertAlign val="subscript"/>
        <sz val="10"/>
        <color theme="1"/>
        <rFont val="Times New Roman"/>
        <family val="1"/>
      </rPr>
      <t>M</t>
    </r>
  </si>
  <si>
    <t>Fraction of hand mouthed per event (fraction/event)</t>
  </si>
  <si>
    <r>
      <t>SA</t>
    </r>
    <r>
      <rPr>
        <vertAlign val="subscript"/>
        <sz val="10"/>
        <color theme="1"/>
        <rFont val="Times New Roman"/>
        <family val="1"/>
      </rPr>
      <t>H</t>
    </r>
  </si>
  <si>
    <r>
      <t>Typical surface area of one toddler hand (cm</t>
    </r>
    <r>
      <rPr>
        <vertAlign val="superscript"/>
        <sz val="10"/>
        <color theme="1"/>
        <rFont val="Times New Roman"/>
        <family val="1"/>
      </rPr>
      <t>2</t>
    </r>
    <r>
      <rPr>
        <sz val="10"/>
        <color theme="1"/>
        <rFont val="Times New Roman"/>
        <family val="1"/>
      </rPr>
      <t>)</t>
    </r>
  </si>
  <si>
    <t>N_Replen</t>
  </si>
  <si>
    <t>Replenishment intervals (intervals/hr)</t>
  </si>
  <si>
    <t>ET</t>
  </si>
  <si>
    <t>Children 1 &lt; 2 years old</t>
  </si>
  <si>
    <t>SE</t>
  </si>
  <si>
    <t>Freq_HtM</t>
  </si>
  <si>
    <t>BW</t>
  </si>
  <si>
    <t>Body Weight (kg)</t>
  </si>
  <si>
    <t>Select Fraction AI Transferred to Hands or Enter Custom Value</t>
  </si>
  <si>
    <t>Exposure Time (Hours/Day)</t>
  </si>
  <si>
    <t>Surface area of object mouthed per event</t>
  </si>
  <si>
    <t>Fraction of AR as OR following application</t>
  </si>
  <si>
    <t>Freq_OtM</t>
  </si>
  <si>
    <t>Object-to-mouth events per hour (events/ hour)</t>
  </si>
  <si>
    <t>Outdoor</t>
  </si>
  <si>
    <t>SAMO</t>
  </si>
  <si>
    <t>Select Fraction of Residue Available on the Object or Enter Custom Value</t>
  </si>
  <si>
    <t>FO</t>
  </si>
  <si>
    <t>Select Environment for Scenario</t>
  </si>
  <si>
    <t>Surface area of object mouthed per event (fraction/event)</t>
  </si>
  <si>
    <t>Hours</t>
  </si>
  <si>
    <t>Residential SOP Input Parameters:</t>
  </si>
  <si>
    <t>Fraction of body exposed (Unitless)</t>
  </si>
  <si>
    <t>Daily Material-to-Skin Transfer Efficiency (Fraction/Day)</t>
  </si>
  <si>
    <t>Protection Factor (Unitless Fraction)</t>
  </si>
  <si>
    <t>Dermal absorption factor (Unitless Fraction)</t>
  </si>
  <si>
    <t>Margin of Exposure (Unitless Fraction)</t>
  </si>
  <si>
    <t>events/ hour</t>
  </si>
  <si>
    <t>Fraction ai transferred to hands (Unitless Fraction)</t>
  </si>
  <si>
    <t>Saliva extraction factor (Unitless Fraction)</t>
  </si>
  <si>
    <t>Hand-to-mouth events per hour (Events/Hours)</t>
  </si>
  <si>
    <t>Bodyweight (kg)</t>
  </si>
  <si>
    <t>Exposure (mg a.i./day)</t>
  </si>
  <si>
    <t>Indoor</t>
  </si>
  <si>
    <t>Exposure (mg/day)</t>
  </si>
  <si>
    <t>Fraction of AR as OR following application (Unitless Fraction)</t>
  </si>
  <si>
    <t>Select Material to Determine TE or Enter Custom Value</t>
  </si>
  <si>
    <t>Impregnated Materials SOP</t>
  </si>
  <si>
    <t>Body Weight Pick List Reference (DO NOT DELETE)</t>
  </si>
  <si>
    <t>Lifestage</t>
  </si>
  <si>
    <t>Mean Body Weight (kg)</t>
  </si>
  <si>
    <t>General</t>
  </si>
  <si>
    <t>Combined Adults (16 &lt; 80 years old)</t>
  </si>
  <si>
    <t>Female-specific</t>
  </si>
  <si>
    <t>Female Adults (13 &lt; 49 years old)</t>
  </si>
  <si>
    <t>Male-specific</t>
  </si>
  <si>
    <t>Male Adults (16 &lt; 80 years old)</t>
  </si>
  <si>
    <t>Exposure Time (hours per day)</t>
  </si>
  <si>
    <t>Saliva extraction factor (fraction)</t>
  </si>
  <si>
    <t>Exposure Factor (units)</t>
  </si>
  <si>
    <t>Hand-to-mouth events per hour (events/hour)</t>
  </si>
  <si>
    <t>Margin of Exposure ROUNDED (Unitless Fraction)</t>
  </si>
  <si>
    <t>Calculator Results:  Impregnated Material OtM Exposure Estimates for Children 1 &lt;2 Years - Object to Mouth</t>
  </si>
  <si>
    <t>Calculator Results:  Impregnated Material - HtM Estimates for Children 1 &lt;2 Years - Hand to Mouth</t>
  </si>
  <si>
    <t>Impregnated Materials - OtM Exposure Assessment Calculator:</t>
  </si>
  <si>
    <t>Impregnated Materials - HtM Exposure Assessment Calculator:</t>
  </si>
  <si>
    <t>Do not delete</t>
  </si>
  <si>
    <t>POD Type</t>
  </si>
  <si>
    <t>EXPOSURE AND TOXICITY FACTORS</t>
  </si>
  <si>
    <t>Green cells = input required by assessor</t>
  </si>
  <si>
    <t>Active ingredient:</t>
  </si>
  <si>
    <t>Exposure Duration:
(for multiple exposure durations, create new files)</t>
  </si>
  <si>
    <t>Incidental Oral</t>
  </si>
  <si>
    <t>Toxicity</t>
  </si>
  <si>
    <t>POD (mg/kg/day)</t>
  </si>
  <si>
    <t>LOC</t>
  </si>
  <si>
    <t>Dermal</t>
  </si>
  <si>
    <t>POD source/study</t>
  </si>
  <si>
    <t>Absorption (0-1)</t>
  </si>
  <si>
    <t>Absorption source/study</t>
  </si>
  <si>
    <t>Toxicity Source/Study Pick List (DO NOT DELETE)</t>
  </si>
  <si>
    <t>POD</t>
  </si>
  <si>
    <t>Absorption</t>
  </si>
  <si>
    <t>Exposure Duration Pick List (Do Not Delete)</t>
  </si>
  <si>
    <t>Inhalation</t>
  </si>
  <si>
    <t>POD  (mg/kg/day)</t>
  </si>
  <si>
    <t>Adults</t>
  </si>
  <si>
    <t>Children</t>
  </si>
  <si>
    <t>Body weights (kg)</t>
  </si>
  <si>
    <t>1 &lt;2 years</t>
  </si>
  <si>
    <t>3 &lt;6</t>
  </si>
  <si>
    <t>3 &lt;6 years</t>
  </si>
  <si>
    <r>
      <t>Inhalation Rates (m</t>
    </r>
    <r>
      <rPr>
        <b/>
        <vertAlign val="superscript"/>
        <sz val="12"/>
        <rFont val="Times New Roman"/>
        <family val="1"/>
      </rPr>
      <t>3</t>
    </r>
    <r>
      <rPr>
        <b/>
        <sz val="12"/>
        <rFont val="Times New Roman"/>
        <family val="1"/>
      </rPr>
      <t>/hr)</t>
    </r>
  </si>
  <si>
    <t>Absorbed Dose (mg/kg-day)</t>
  </si>
  <si>
    <t>Exposure (mg/kg-day)</t>
  </si>
  <si>
    <r>
      <t xml:space="preserve">2.1  Fraction of Body Exposed:  </t>
    </r>
    <r>
      <rPr>
        <i/>
        <sz val="11"/>
        <color theme="1"/>
        <rFont val="Times New Roman"/>
        <family val="1"/>
      </rPr>
      <t xml:space="preserve">Fraction of body that contacts residue should be representative of the parts of the body that are expected to frequently contact the impregnated material.  </t>
    </r>
  </si>
  <si>
    <r>
      <t>Residue Concentration (mg a.i. /cm</t>
    </r>
    <r>
      <rPr>
        <b/>
        <vertAlign val="superscript"/>
        <sz val="11"/>
        <rFont val="Times New Roman"/>
        <family val="1"/>
      </rPr>
      <t>2</t>
    </r>
    <r>
      <rPr>
        <b/>
        <sz val="11"/>
        <rFont val="Times New Roman"/>
        <family val="1"/>
      </rPr>
      <t>)</t>
    </r>
  </si>
  <si>
    <r>
      <t>Total body surface area to body weight ratio (cm</t>
    </r>
    <r>
      <rPr>
        <b/>
        <vertAlign val="superscript"/>
        <sz val="11"/>
        <rFont val="Times New Roman"/>
        <family val="1"/>
      </rPr>
      <t>2</t>
    </r>
    <r>
      <rPr>
        <b/>
        <sz val="11"/>
        <rFont val="Times New Roman"/>
        <family val="1"/>
      </rPr>
      <t>/kg)</t>
    </r>
  </si>
  <si>
    <r>
      <t>F</t>
    </r>
    <r>
      <rPr>
        <i/>
        <vertAlign val="subscript"/>
        <sz val="11"/>
        <rFont val="Times New Roman"/>
        <family val="1"/>
      </rPr>
      <t>Body</t>
    </r>
  </si>
  <si>
    <r>
      <t>OPP/AD information on the density (1300 mg/cm</t>
    </r>
    <r>
      <rPr>
        <vertAlign val="superscript"/>
        <sz val="10"/>
        <color theme="1"/>
        <rFont val="Times New Roman"/>
        <family val="1"/>
      </rPr>
      <t>3</t>
    </r>
    <r>
      <rPr>
        <sz val="10"/>
        <color theme="1"/>
        <rFont val="Times New Roman"/>
        <family val="1"/>
      </rPr>
      <t>) and thickness (0.03 cm) of polyvinyl chloride tiling</t>
    </r>
  </si>
  <si>
    <r>
      <t>Residue Concentration (mg a.i. /cm</t>
    </r>
    <r>
      <rPr>
        <vertAlign val="superscript"/>
        <sz val="10"/>
        <color theme="1"/>
        <rFont val="Times New Roman"/>
        <family val="1"/>
      </rPr>
      <t>2</t>
    </r>
    <r>
      <rPr>
        <sz val="10"/>
        <color theme="1"/>
        <rFont val="Times New Roman"/>
        <family val="1"/>
      </rPr>
      <t>)</t>
    </r>
  </si>
  <si>
    <r>
      <t>Material weight:surface area density (mg/cm</t>
    </r>
    <r>
      <rPr>
        <vertAlign val="superscript"/>
        <sz val="10"/>
        <color theme="1"/>
        <rFont val="Times New Roman"/>
        <family val="1"/>
      </rPr>
      <t>2</t>
    </r>
    <r>
      <rPr>
        <sz val="10"/>
        <color theme="1"/>
        <rFont val="Times New Roman"/>
        <family val="1"/>
      </rPr>
      <t>)</t>
    </r>
  </si>
  <si>
    <r>
      <t>total body surface area to body weight ratio (cm</t>
    </r>
    <r>
      <rPr>
        <vertAlign val="superscript"/>
        <sz val="10"/>
        <color theme="1"/>
        <rFont val="Times New Roman"/>
        <family val="1"/>
      </rPr>
      <t>2</t>
    </r>
    <r>
      <rPr>
        <sz val="10"/>
        <color theme="1"/>
        <rFont val="Times New Roman"/>
        <family val="1"/>
      </rPr>
      <t>/kg)</t>
    </r>
  </si>
  <si>
    <r>
      <t>F</t>
    </r>
    <r>
      <rPr>
        <vertAlign val="subscript"/>
        <sz val="10"/>
        <color theme="1"/>
        <rFont val="Times New Roman"/>
        <family val="1"/>
      </rPr>
      <t>Body</t>
    </r>
  </si>
  <si>
    <r>
      <t>2.1  Fraction of Residue Available on the Object (F</t>
    </r>
    <r>
      <rPr>
        <b/>
        <i/>
        <vertAlign val="subscript"/>
        <sz val="11"/>
        <color theme="1"/>
        <rFont val="Times New Roman"/>
        <family val="1"/>
      </rPr>
      <t>O</t>
    </r>
    <r>
      <rPr>
        <b/>
        <i/>
        <sz val="11"/>
        <color theme="1"/>
        <rFont val="Times New Roman"/>
        <family val="1"/>
      </rPr>
      <t xml:space="preserve">): </t>
    </r>
    <r>
      <rPr>
        <sz val="11"/>
        <color theme="1"/>
        <rFont val="Times New Roman"/>
        <family val="1"/>
      </rPr>
      <t xml:space="preserve">For this SOP, it is assumed that the residue that could be transferred to the object is the same as what is available for dermal transfer.  </t>
    </r>
  </si>
  <si>
    <r>
      <t xml:space="preserve">2.2  Exposure Time (ET):  </t>
    </r>
    <r>
      <rPr>
        <sz val="11"/>
        <color theme="1"/>
        <rFont val="Times New Roman"/>
        <family val="1"/>
      </rPr>
      <t xml:space="preserve">Exposure time is the amount of time that a child is an environment where they may contact a surface containing an impregnated material.  </t>
    </r>
  </si>
  <si>
    <r>
      <t xml:space="preserve">2.3  Object-to-Mouth Events (Freq_OtM):  </t>
    </r>
    <r>
      <rPr>
        <sz val="11"/>
        <color theme="1"/>
        <rFont val="Times New Roman"/>
        <family val="1"/>
      </rPr>
      <t xml:space="preserve">Frequency of object-to-mouth events is the number of mouthing events that occur per hour.  There is currently no data available that specifically address the number of object-to-mouth events that occur relative to the amount of time a child is in contact with an impregnated material.  </t>
    </r>
  </si>
  <si>
    <r>
      <t>F</t>
    </r>
    <r>
      <rPr>
        <i/>
        <vertAlign val="subscript"/>
        <sz val="11"/>
        <rFont val="Times New Roman"/>
        <family val="1"/>
      </rPr>
      <t>O</t>
    </r>
  </si>
  <si>
    <r>
      <t>SAM</t>
    </r>
    <r>
      <rPr>
        <i/>
        <vertAlign val="subscript"/>
        <sz val="11"/>
        <rFont val="Times New Roman"/>
        <family val="1"/>
      </rPr>
      <t>O</t>
    </r>
  </si>
  <si>
    <r>
      <t>2.1  Fraction ai transferred to hands (F</t>
    </r>
    <r>
      <rPr>
        <b/>
        <i/>
        <vertAlign val="subscript"/>
        <sz val="11"/>
        <color theme="1"/>
        <rFont val="Times New Roman"/>
        <family val="1"/>
      </rPr>
      <t>H</t>
    </r>
    <r>
      <rPr>
        <b/>
        <i/>
        <sz val="11"/>
        <color theme="1"/>
        <rFont val="Times New Roman"/>
        <family val="1"/>
      </rPr>
      <t xml:space="preserve">):  </t>
    </r>
    <r>
      <rPr>
        <sz val="11"/>
        <color theme="1"/>
        <rFont val="Times New Roman"/>
        <family val="1"/>
      </rPr>
      <t>For this SOP, it is assumed that the residue that could be transferred to the object is the same as what is available for dermal transfer.  As a result, the fraction of residue available for transfer assumed for dermal exposure for both carpets and hard surfaces should be used.</t>
    </r>
  </si>
  <si>
    <r>
      <t>Typical surface area of one toddler hand (cm</t>
    </r>
    <r>
      <rPr>
        <b/>
        <vertAlign val="superscript"/>
        <sz val="11"/>
        <rFont val="Times New Roman"/>
        <family val="1"/>
      </rPr>
      <t>2</t>
    </r>
    <r>
      <rPr>
        <b/>
        <sz val="11"/>
        <rFont val="Times New Roman"/>
        <family val="1"/>
      </rPr>
      <t>)</t>
    </r>
  </si>
  <si>
    <r>
      <t>F</t>
    </r>
    <r>
      <rPr>
        <i/>
        <vertAlign val="subscript"/>
        <sz val="11"/>
        <rFont val="Times New Roman"/>
        <family val="1"/>
      </rPr>
      <t>H</t>
    </r>
  </si>
  <si>
    <r>
      <t>F</t>
    </r>
    <r>
      <rPr>
        <i/>
        <vertAlign val="subscript"/>
        <sz val="11"/>
        <rFont val="Times New Roman"/>
        <family val="1"/>
      </rPr>
      <t>M</t>
    </r>
  </si>
  <si>
    <r>
      <t>SA</t>
    </r>
    <r>
      <rPr>
        <i/>
        <vertAlign val="subscript"/>
        <sz val="11"/>
        <rFont val="Times New Roman"/>
        <family val="1"/>
      </rPr>
      <t>H</t>
    </r>
  </si>
  <si>
    <t>Incidental Oral LOC</t>
  </si>
  <si>
    <t>KEY_Adult_bw</t>
  </si>
  <si>
    <t>KEY_Dermal_POD_Source</t>
  </si>
  <si>
    <t>KEY_Dermal_Absorption_Source</t>
  </si>
  <si>
    <t>KEY_Inhalation_POD_Source</t>
  </si>
  <si>
    <t>KEY_Inhalation_Asborption_Source</t>
  </si>
  <si>
    <t>KEY_Duration</t>
  </si>
  <si>
    <t>KEY_Inhalation_POD</t>
  </si>
  <si>
    <t>KEY_Inhalation_Absorption</t>
  </si>
  <si>
    <t>KEY_Inhalation_LOC</t>
  </si>
  <si>
    <t>KEY_Dermal_POD</t>
  </si>
  <si>
    <t>KEY_Dermal_Absorption</t>
  </si>
  <si>
    <t>KEY_Dermal_LOC</t>
  </si>
  <si>
    <t>KEY_Oral_POD</t>
  </si>
  <si>
    <t>KEY_Oral_LOC</t>
  </si>
  <si>
    <t>KEY_Active_ingredient</t>
  </si>
  <si>
    <t>KEY_Residue_data_available</t>
  </si>
  <si>
    <t>KEY_material_type</t>
  </si>
  <si>
    <t>KEY_material_weight_surface_area</t>
  </si>
  <si>
    <t>KEY_Residue_concentration_or_weight_fraction</t>
  </si>
  <si>
    <t>KEY_protective_barrier</t>
  </si>
  <si>
    <t>KEY_fraction_body</t>
  </si>
  <si>
    <t>KEY_fraction_body_value</t>
  </si>
  <si>
    <t>KEY_type_of_flooring</t>
  </si>
  <si>
    <t>KEY_type_of_flooring_value</t>
  </si>
  <si>
    <t>KEY_type_of_flooring_et</t>
  </si>
  <si>
    <t>KEY_indoor_or_outdoor</t>
  </si>
  <si>
    <t>KEY_indoor_or_outdoor_et</t>
  </si>
  <si>
    <t>KEY_indoor_or_outdoor_otm</t>
  </si>
  <si>
    <t>Table 9.1: Recommended weight-to-surface area values for selected fabrics/materials</t>
  </si>
  <si>
    <t xml:space="preserve">Table 9.7:  Summary of recommended values for non-dietary hand-to-mouth ingestion exposure assessment. </t>
  </si>
  <si>
    <t>Table 9.2:  Summary of recommended values for post-application dermal exposure assessment.</t>
  </si>
  <si>
    <t>Product label and registrant should be consulted to obtain information on the surface residue concentration in terms of active ingredient (a.i.) that is present on the surface area of the impregnated material (e.g. mg a.i./ cm2).  In some cases, however, information on surface residue concentration may only be available in terms of percent a.i. in terms of total product mass (e.g. Fraction of a.i. in treated material).  In these cases, surface residue concentration can be estimated by finding the product of the weight fraction of a.i. in treated material and the material's weight:surface area density</t>
  </si>
  <si>
    <r>
      <rPr>
        <b/>
        <sz val="11"/>
        <color theme="1"/>
        <rFont val="Times New Roman"/>
        <family val="1"/>
      </rPr>
      <t xml:space="preserve">2.2  Daily Material-to-Skin Transfer Efficiency (TE):  </t>
    </r>
    <r>
      <rPr>
        <sz val="11"/>
        <color theme="1"/>
        <rFont val="Times New Roman"/>
        <family val="1"/>
      </rPr>
      <t>Daily material-to-skin transfer efficiency is the percent of pesticide residue that is transferred from an impregnated material to an individual's skin during a one-day period.</t>
    </r>
  </si>
  <si>
    <r>
      <rPr>
        <b/>
        <sz val="11"/>
        <color theme="1"/>
        <rFont val="Times New Roman"/>
        <family val="1"/>
      </rPr>
      <t xml:space="preserve">2.3  Protection Factor (PF):  </t>
    </r>
    <r>
      <rPr>
        <sz val="11"/>
        <color theme="1"/>
        <rFont val="Times New Roman"/>
        <family val="1"/>
      </rPr>
      <t xml:space="preserve">Bed sheets and other fabrics can act as a protective barrier when placed between an impregnated surface and an exposed individual's skin.  The protection factor, therefore, accounts for a decrease in pesticide residue transfer that is expected when bed sheets or other protective barriers are present.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</si>
</sst>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0.0000"/>
  </numFmts>
  <fonts count="38" x14ac:knownFonts="1">
    <font>
      <sz val="11"/>
      <color theme="1"/>
      <name val="Calibri"/>
      <family val="2"/>
      <scheme val="minor"/>
    </font>
    <font>
      <sz val="11"/>
      <color theme="1"/>
      <name val="Calibri"/>
      <family val="2"/>
      <scheme val="minor"/>
    </font>
    <font>
      <sz val="12"/>
      <color theme="1"/>
      <name val="Times New Roman"/>
      <family val="1"/>
    </font>
    <font>
      <b/>
      <sz val="10"/>
      <color theme="1"/>
      <name val="Times New Roman"/>
      <family val="1"/>
    </font>
    <font>
      <sz val="10"/>
      <color theme="1"/>
      <name val="Times New Roman"/>
      <family val="1"/>
    </font>
    <font>
      <vertAlign val="superscript"/>
      <sz val="10"/>
      <color theme="1"/>
      <name val="Times New Roman"/>
      <family val="1"/>
    </font>
    <font>
      <vertAlign val="subscript"/>
      <sz val="10"/>
      <color theme="1"/>
      <name val="Times New Roman"/>
      <family val="1"/>
    </font>
    <font>
      <sz val="10"/>
      <name val="Arial"/>
      <family val="2"/>
    </font>
    <font>
      <sz val="12"/>
      <name val="Times New Roman"/>
      <family val="1"/>
    </font>
    <font>
      <b/>
      <sz val="16"/>
      <color theme="3" tint="0.39997558519241921"/>
      <name val="Times New Roman"/>
      <family val="1"/>
    </font>
    <font>
      <vertAlign val="subscript"/>
      <sz val="12"/>
      <color theme="1"/>
      <name val="Times New Roman"/>
      <family val="1"/>
    </font>
    <font>
      <b/>
      <sz val="16"/>
      <name val="Times New Roman"/>
      <family val="1"/>
    </font>
    <font>
      <b/>
      <sz val="14"/>
      <name val="Times New Roman"/>
      <family val="1"/>
    </font>
    <font>
      <b/>
      <sz val="12"/>
      <name val="Times New Roman"/>
      <family val="1"/>
    </font>
    <font>
      <sz val="11"/>
      <name val="Times New Roman"/>
      <family val="1"/>
    </font>
    <font>
      <sz val="10"/>
      <name val="Arial"/>
    </font>
    <font>
      <sz val="10"/>
      <name val="Times New Roman"/>
      <family val="1"/>
    </font>
    <font>
      <sz val="12"/>
      <name val="Arial"/>
      <family val="2"/>
    </font>
    <font>
      <b/>
      <sz val="11"/>
      <name val="Times New Roman"/>
      <family val="1"/>
    </font>
    <font>
      <i/>
      <sz val="11"/>
      <name val="Times New Roman"/>
      <family val="1"/>
    </font>
    <font>
      <b/>
      <vertAlign val="superscript"/>
      <sz val="12"/>
      <name val="Times New Roman"/>
      <family val="1"/>
    </font>
    <font>
      <sz val="11"/>
      <color theme="1"/>
      <name val="Times New Roman"/>
      <family val="1"/>
    </font>
    <font>
      <b/>
      <sz val="12"/>
      <color theme="1"/>
      <name val="Times New Roman"/>
      <family val="1"/>
    </font>
    <font>
      <b/>
      <sz val="12"/>
      <color rgb="FF002060"/>
      <name val="Times New Roman"/>
      <family val="1"/>
    </font>
    <font>
      <sz val="9"/>
      <color theme="1"/>
      <name val="Times New Roman"/>
      <family val="1"/>
    </font>
    <font>
      <b/>
      <sz val="11"/>
      <color theme="1"/>
      <name val="Times New Roman"/>
      <family val="1"/>
    </font>
    <font>
      <b/>
      <i/>
      <sz val="11"/>
      <color theme="1"/>
      <name val="Times New Roman"/>
      <family val="1"/>
    </font>
    <font>
      <b/>
      <sz val="12"/>
      <color rgb="FFFF0000"/>
      <name val="Times New Roman"/>
      <family val="1"/>
    </font>
    <font>
      <sz val="11"/>
      <color theme="0" tint="-0.499984740745262"/>
      <name val="Times New Roman"/>
      <family val="1"/>
    </font>
    <font>
      <sz val="11"/>
      <color theme="0" tint="-0.34998626667073579"/>
      <name val="Times New Roman"/>
      <family val="1"/>
    </font>
    <font>
      <i/>
      <sz val="11"/>
      <color rgb="FFFF0000"/>
      <name val="Times New Roman"/>
      <family val="1"/>
    </font>
    <font>
      <i/>
      <sz val="11"/>
      <color theme="1"/>
      <name val="Times New Roman"/>
      <family val="1"/>
    </font>
    <font>
      <b/>
      <vertAlign val="superscript"/>
      <sz val="11"/>
      <name val="Times New Roman"/>
      <family val="1"/>
    </font>
    <font>
      <i/>
      <vertAlign val="subscript"/>
      <sz val="11"/>
      <name val="Times New Roman"/>
      <family val="1"/>
    </font>
    <font>
      <b/>
      <i/>
      <vertAlign val="subscript"/>
      <sz val="11"/>
      <color theme="1"/>
      <name val="Times New Roman"/>
      <family val="1"/>
    </font>
    <font>
      <sz val="9"/>
      <name val="Times New Roman"/>
      <family val="1"/>
    </font>
    <font>
      <b/>
      <i/>
      <sz val="11"/>
      <name val="Times New Roman"/>
      <family val="1"/>
    </font>
    <font>
      <b/>
      <sz val="10"/>
      <name val="Times New Roman"/>
      <family val="1"/>
    </font>
  </fonts>
  <fills count="13">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39997558519241921"/>
        <bgColor indexed="64"/>
      </patternFill>
    </fill>
  </fills>
  <borders count="51">
    <border>
      <left/>
      <right/>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indexed="64"/>
      </right>
      <top style="medium">
        <color auto="1"/>
      </top>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auto="1"/>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2">
    <xf numFmtId="0" fontId="0" fillId="0" borderId="0"/>
    <xf numFmtId="9" fontId="1" fillId="0" borderId="0" applyFont="0" applyFill="0" applyBorder="0" applyAlignment="0" applyProtection="0"/>
    <xf numFmtId="0" fontId="7" fillId="0" borderId="0"/>
    <xf numFmtId="0" fontId="7" fillId="0" borderId="0"/>
    <xf numFmtId="0" fontId="15" fillId="0" borderId="0"/>
    <xf numFmtId="164" fontId="7" fillId="0" borderId="0" applyFont="0" applyFill="0" applyBorder="0" applyAlignment="0" applyProtection="0"/>
    <xf numFmtId="0" fontId="17" fillId="0" borderId="0"/>
    <xf numFmtId="164"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cellStyleXfs>
  <cellXfs count="250">
    <xf numFmtId="0" fontId="0" fillId="0" borderId="0" xfId="0"/>
    <xf numFmtId="0" fontId="8" fillId="0" borderId="4" xfId="2" applyFont="1" applyBorder="1"/>
    <xf numFmtId="0" fontId="2" fillId="3" borderId="0" xfId="0" applyFont="1" applyFill="1" applyAlignment="1">
      <alignment wrapText="1"/>
    </xf>
    <xf numFmtId="0" fontId="12" fillId="0" borderId="0" xfId="0" applyFont="1"/>
    <xf numFmtId="0" fontId="9" fillId="0" borderId="0" xfId="0" applyFont="1" applyAlignment="1" applyProtection="1">
      <alignment horizontal="left"/>
    </xf>
    <xf numFmtId="0" fontId="8" fillId="0" borderId="4" xfId="0" applyFont="1" applyFill="1" applyBorder="1" applyAlignment="1">
      <alignment horizontal="left"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2" fillId="3" borderId="0" xfId="0" applyFont="1" applyFill="1" applyBorder="1" applyAlignment="1">
      <alignment wrapText="1"/>
    </xf>
    <xf numFmtId="0" fontId="4" fillId="3" borderId="28" xfId="0" applyFont="1" applyFill="1" applyBorder="1" applyAlignment="1">
      <alignment horizontal="center" vertical="center"/>
    </xf>
    <xf numFmtId="0" fontId="4" fillId="3" borderId="30"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27" xfId="0" applyFont="1" applyFill="1" applyBorder="1" applyAlignment="1">
      <alignment horizontal="center" vertical="center" wrapText="1"/>
    </xf>
    <xf numFmtId="0" fontId="4" fillId="4" borderId="28" xfId="0" applyFont="1" applyFill="1" applyBorder="1" applyAlignment="1">
      <alignment horizontal="center" vertical="center"/>
    </xf>
    <xf numFmtId="0" fontId="4" fillId="4" borderId="30" xfId="0" applyFont="1" applyFill="1" applyBorder="1" applyAlignment="1">
      <alignment horizontal="center" vertical="center"/>
    </xf>
    <xf numFmtId="0" fontId="4" fillId="3" borderId="6" xfId="0" applyFont="1" applyFill="1" applyBorder="1" applyAlignment="1">
      <alignment horizontal="center" vertical="center"/>
    </xf>
    <xf numFmtId="0" fontId="4" fillId="0" borderId="6" xfId="0" applyFont="1" applyFill="1" applyBorder="1" applyAlignment="1">
      <alignment horizontal="center" vertical="center"/>
    </xf>
    <xf numFmtId="0" fontId="4" fillId="3" borderId="5" xfId="0" applyFont="1" applyFill="1" applyBorder="1" applyAlignment="1">
      <alignment horizontal="left" vertical="center"/>
    </xf>
    <xf numFmtId="0" fontId="4" fillId="0" borderId="5" xfId="0" applyFont="1" applyFill="1" applyBorder="1" applyAlignment="1">
      <alignment horizontal="left" vertical="center"/>
    </xf>
    <xf numFmtId="0" fontId="4" fillId="4" borderId="29"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3" borderId="29" xfId="0" applyFont="1" applyFill="1" applyBorder="1" applyAlignment="1">
      <alignment horizontal="left" vertical="center"/>
    </xf>
    <xf numFmtId="0" fontId="4" fillId="4" borderId="29" xfId="0" applyFont="1" applyFill="1" applyBorder="1" applyAlignment="1">
      <alignment horizontal="center" vertical="center"/>
    </xf>
    <xf numFmtId="0" fontId="4" fillId="3" borderId="27" xfId="0" applyFont="1" applyFill="1" applyBorder="1" applyAlignment="1">
      <alignment horizontal="center" vertical="center" wrapText="1"/>
    </xf>
    <xf numFmtId="0" fontId="4" fillId="4" borderId="26" xfId="0" applyFont="1" applyFill="1" applyBorder="1" applyAlignment="1">
      <alignment horizontal="left" vertical="center"/>
    </xf>
    <xf numFmtId="0" fontId="4" fillId="4" borderId="4" xfId="0" applyFont="1" applyFill="1" applyBorder="1" applyAlignment="1">
      <alignment horizontal="left" vertical="center"/>
    </xf>
    <xf numFmtId="0" fontId="4" fillId="4" borderId="25" xfId="0" applyFont="1" applyFill="1" applyBorder="1" applyAlignment="1">
      <alignment horizontal="left" vertical="center"/>
    </xf>
    <xf numFmtId="0" fontId="4" fillId="3" borderId="27" xfId="0" applyFont="1" applyFill="1" applyBorder="1" applyAlignment="1">
      <alignment horizontal="left" vertical="center" wrapText="1"/>
    </xf>
    <xf numFmtId="0" fontId="4" fillId="3" borderId="28" xfId="0" applyFont="1" applyFill="1" applyBorder="1" applyAlignment="1">
      <alignment horizontal="left" vertical="center"/>
    </xf>
    <xf numFmtId="0" fontId="4" fillId="4" borderId="27" xfId="0" applyFont="1" applyFill="1" applyBorder="1" applyAlignment="1">
      <alignment horizontal="left" vertical="center"/>
    </xf>
    <xf numFmtId="0" fontId="4" fillId="4" borderId="28" xfId="0" applyFont="1" applyFill="1" applyBorder="1" applyAlignment="1">
      <alignment horizontal="left" vertical="center"/>
    </xf>
    <xf numFmtId="0" fontId="4" fillId="3" borderId="6" xfId="0" applyFont="1" applyFill="1" applyBorder="1" applyAlignment="1">
      <alignment horizontal="left" vertical="center"/>
    </xf>
    <xf numFmtId="0" fontId="14" fillId="0" borderId="21" xfId="3" applyNumberFormat="1" applyFont="1" applyFill="1" applyBorder="1" applyAlignment="1">
      <alignment horizontal="center" vertical="center"/>
    </xf>
    <xf numFmtId="0" fontId="14" fillId="0" borderId="23" xfId="3" applyNumberFormat="1" applyFont="1" applyFill="1" applyBorder="1" applyAlignment="1">
      <alignment horizontal="center" vertical="center"/>
    </xf>
    <xf numFmtId="0" fontId="14" fillId="0" borderId="17" xfId="3" applyNumberFormat="1" applyFont="1" applyFill="1" applyBorder="1" applyAlignment="1">
      <alignment horizontal="center" vertical="center"/>
    </xf>
    <xf numFmtId="0" fontId="3" fillId="2" borderId="27" xfId="0" applyFont="1" applyFill="1" applyBorder="1" applyAlignment="1">
      <alignment horizontal="center" vertical="center"/>
    </xf>
    <xf numFmtId="0" fontId="3" fillId="2" borderId="28" xfId="0" applyFont="1" applyFill="1" applyBorder="1" applyAlignment="1">
      <alignment horizontal="center" vertical="center"/>
    </xf>
    <xf numFmtId="0" fontId="4" fillId="3" borderId="29" xfId="0" applyFont="1" applyFill="1" applyBorder="1" applyAlignment="1">
      <alignment horizontal="center" vertical="center" wrapText="1"/>
    </xf>
    <xf numFmtId="0" fontId="4" fillId="3" borderId="29"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6"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3" borderId="4" xfId="0" applyFont="1" applyFill="1" applyBorder="1" applyAlignment="1">
      <alignment horizontal="center" vertical="center"/>
    </xf>
    <xf numFmtId="0" fontId="13" fillId="12" borderId="36" xfId="4" applyFont="1" applyFill="1" applyBorder="1" applyAlignment="1">
      <alignment horizontal="left" vertical="center" wrapText="1"/>
    </xf>
    <xf numFmtId="0" fontId="8" fillId="0" borderId="0" xfId="4" applyFont="1" applyBorder="1" applyProtection="1">
      <protection locked="0"/>
    </xf>
    <xf numFmtId="0" fontId="8" fillId="0" borderId="0" xfId="4" applyFont="1" applyBorder="1"/>
    <xf numFmtId="0" fontId="11" fillId="12" borderId="34" xfId="4" applyFont="1" applyFill="1" applyBorder="1" applyAlignment="1">
      <alignment vertical="center"/>
    </xf>
    <xf numFmtId="0" fontId="8" fillId="0" borderId="0" xfId="2" applyFont="1"/>
    <xf numFmtId="0" fontId="8" fillId="0" borderId="4" xfId="2" applyFont="1" applyBorder="1" applyAlignment="1">
      <alignment horizontal="center"/>
    </xf>
    <xf numFmtId="0" fontId="8" fillId="12" borderId="41" xfId="2" applyNumberFormat="1" applyFont="1" applyFill="1" applyBorder="1" applyAlignment="1">
      <alignment horizontal="center" vertical="center"/>
    </xf>
    <xf numFmtId="0" fontId="8" fillId="0" borderId="43" xfId="0" applyFont="1" applyFill="1" applyBorder="1" applyAlignment="1">
      <alignment horizontal="left" vertical="center" wrapText="1"/>
    </xf>
    <xf numFmtId="0" fontId="8" fillId="0" borderId="4" xfId="0" applyFont="1" applyFill="1" applyBorder="1" applyAlignment="1">
      <alignment vertical="center"/>
    </xf>
    <xf numFmtId="0" fontId="21" fillId="0" borderId="0" xfId="0" applyFont="1"/>
    <xf numFmtId="0" fontId="16" fillId="0" borderId="0" xfId="4" applyFont="1"/>
    <xf numFmtId="0" fontId="21" fillId="0" borderId="47" xfId="0" applyFont="1" applyBorder="1"/>
    <xf numFmtId="0" fontId="8" fillId="0" borderId="24" xfId="2" applyFont="1" applyFill="1" applyBorder="1" applyAlignment="1">
      <alignment vertical="center"/>
    </xf>
    <xf numFmtId="0" fontId="8" fillId="0" borderId="48" xfId="2" applyNumberFormat="1" applyFont="1" applyFill="1" applyBorder="1" applyAlignment="1">
      <alignment horizontal="center" vertical="center"/>
    </xf>
    <xf numFmtId="0" fontId="8" fillId="0" borderId="24" xfId="2" applyFont="1" applyFill="1" applyBorder="1" applyAlignment="1">
      <alignment horizontal="left" vertical="center" wrapText="1"/>
    </xf>
    <xf numFmtId="0" fontId="8" fillId="0" borderId="48" xfId="2" applyNumberFormat="1" applyFont="1" applyFill="1" applyBorder="1" applyAlignment="1">
      <alignment horizontal="center" vertical="center" wrapText="1"/>
    </xf>
    <xf numFmtId="0" fontId="21" fillId="0" borderId="10" xfId="0" applyFont="1" applyBorder="1"/>
    <xf numFmtId="0" fontId="21" fillId="0" borderId="0" xfId="0" applyFont="1" applyBorder="1" applyAlignment="1">
      <alignment horizontal="center" vertical="center"/>
    </xf>
    <xf numFmtId="0" fontId="8" fillId="0" borderId="10" xfId="2" applyFont="1" applyFill="1" applyBorder="1" applyAlignment="1">
      <alignment horizontal="left" vertical="center" wrapText="1"/>
    </xf>
    <xf numFmtId="0" fontId="8" fillId="0" borderId="41" xfId="2" applyFont="1" applyBorder="1" applyAlignment="1">
      <alignment horizontal="center"/>
    </xf>
    <xf numFmtId="0" fontId="8" fillId="0" borderId="43" xfId="2" applyFont="1" applyBorder="1"/>
    <xf numFmtId="2" fontId="8" fillId="0" borderId="10" xfId="2" applyNumberFormat="1" applyFont="1" applyFill="1" applyBorder="1" applyAlignment="1">
      <alignment horizontal="center" vertical="center" wrapText="1"/>
    </xf>
    <xf numFmtId="0" fontId="21" fillId="3" borderId="0" xfId="0" applyFont="1" applyFill="1" applyBorder="1" applyAlignment="1">
      <alignment vertical="top"/>
    </xf>
    <xf numFmtId="0" fontId="8" fillId="0" borderId="0" xfId="2" applyFont="1" applyBorder="1" applyAlignment="1">
      <alignment horizontal="center"/>
    </xf>
    <xf numFmtId="0" fontId="21" fillId="3" borderId="0" xfId="0" applyFont="1" applyFill="1" applyBorder="1" applyAlignment="1">
      <alignment horizontal="center" vertical="top"/>
    </xf>
    <xf numFmtId="0" fontId="8" fillId="0" borderId="0" xfId="2" applyFont="1" applyBorder="1"/>
    <xf numFmtId="0" fontId="8" fillId="0" borderId="44" xfId="2" applyFont="1" applyBorder="1" applyAlignment="1">
      <alignment horizontal="center"/>
    </xf>
    <xf numFmtId="0" fontId="8" fillId="0" borderId="41" xfId="2" applyNumberFormat="1" applyFont="1" applyFill="1" applyBorder="1" applyAlignment="1">
      <alignment horizontal="center" vertical="center" wrapText="1"/>
    </xf>
    <xf numFmtId="0" fontId="22" fillId="3" borderId="0" xfId="0" applyFont="1" applyFill="1" applyBorder="1" applyAlignment="1">
      <alignment horizontal="left" vertical="top"/>
    </xf>
    <xf numFmtId="0" fontId="14" fillId="10" borderId="33" xfId="2" applyFont="1" applyFill="1" applyBorder="1" applyAlignment="1">
      <alignment horizontal="left" vertical="center"/>
    </xf>
    <xf numFmtId="0" fontId="14" fillId="10" borderId="34" xfId="0" applyFont="1" applyFill="1" applyBorder="1" applyAlignment="1">
      <alignment horizontal="center"/>
    </xf>
    <xf numFmtId="0" fontId="23" fillId="3" borderId="0" xfId="0" applyFont="1" applyFill="1" applyBorder="1" applyAlignment="1">
      <alignment horizontal="left" vertical="top"/>
    </xf>
    <xf numFmtId="0" fontId="24" fillId="3" borderId="0" xfId="0" applyFont="1" applyFill="1" applyAlignment="1">
      <alignment vertical="top" wrapText="1"/>
    </xf>
    <xf numFmtId="0" fontId="25" fillId="8" borderId="21" xfId="0" applyFont="1" applyFill="1" applyBorder="1" applyAlignment="1">
      <alignment horizontal="center" vertical="top"/>
    </xf>
    <xf numFmtId="0" fontId="26" fillId="3" borderId="0" xfId="0" applyFont="1" applyFill="1" applyAlignment="1">
      <alignment horizontal="left" vertical="top" indent="4"/>
    </xf>
    <xf numFmtId="0" fontId="21" fillId="3" borderId="0" xfId="0" applyFont="1" applyFill="1" applyAlignment="1">
      <alignment vertical="top" wrapText="1"/>
    </xf>
    <xf numFmtId="0" fontId="27" fillId="3" borderId="0" xfId="0" applyFont="1" applyFill="1" applyBorder="1" applyAlignment="1">
      <alignment vertical="top"/>
    </xf>
    <xf numFmtId="0" fontId="14" fillId="8" borderId="22" xfId="0" applyFont="1" applyFill="1" applyBorder="1" applyAlignment="1">
      <alignment horizontal="center" vertical="top" wrapText="1"/>
    </xf>
    <xf numFmtId="0" fontId="14" fillId="8" borderId="23" xfId="0" applyFont="1" applyFill="1" applyBorder="1" applyAlignment="1">
      <alignment horizontal="center" vertical="top"/>
    </xf>
    <xf numFmtId="0" fontId="26" fillId="3" borderId="0" xfId="0" applyFont="1" applyFill="1" applyBorder="1" applyAlignment="1">
      <alignment horizontal="center" vertical="top"/>
    </xf>
    <xf numFmtId="0" fontId="28" fillId="3" borderId="0" xfId="0" applyFont="1" applyFill="1" applyBorder="1" applyAlignment="1">
      <alignment horizontal="center" vertical="top"/>
    </xf>
    <xf numFmtId="0" fontId="21" fillId="3" borderId="0" xfId="0" applyFont="1" applyFill="1" applyBorder="1" applyAlignment="1">
      <alignment horizontal="left" vertical="top" indent="7"/>
    </xf>
    <xf numFmtId="0" fontId="29" fillId="3" borderId="0" xfId="0" applyFont="1" applyFill="1" applyBorder="1" applyAlignment="1">
      <alignment horizontal="center" vertical="top" wrapText="1"/>
    </xf>
    <xf numFmtId="0" fontId="28" fillId="3" borderId="0" xfId="0" applyFont="1" applyFill="1" applyBorder="1" applyAlignment="1">
      <alignment horizontal="center" vertical="top" wrapText="1"/>
    </xf>
    <xf numFmtId="0" fontId="21" fillId="3" borderId="0" xfId="0" applyFont="1" applyFill="1" applyAlignment="1">
      <alignment horizontal="center" vertical="top" wrapText="1"/>
    </xf>
    <xf numFmtId="0" fontId="30" fillId="3" borderId="0" xfId="0" applyFont="1" applyFill="1" applyBorder="1" applyAlignment="1">
      <alignment horizontal="left" vertical="top" indent="7"/>
    </xf>
    <xf numFmtId="0" fontId="21" fillId="3" borderId="0" xfId="0" applyFont="1" applyFill="1" applyBorder="1" applyAlignment="1">
      <alignment horizontal="center" vertical="top" wrapText="1"/>
    </xf>
    <xf numFmtId="0" fontId="30" fillId="3" borderId="0" xfId="0" applyFont="1" applyFill="1" applyBorder="1" applyAlignment="1">
      <alignment horizontal="center" vertical="top"/>
    </xf>
    <xf numFmtId="0" fontId="29" fillId="3" borderId="0" xfId="0" applyFont="1" applyFill="1" applyBorder="1" applyAlignment="1">
      <alignment horizontal="center" vertical="top"/>
    </xf>
    <xf numFmtId="0" fontId="28" fillId="0" borderId="0" xfId="0" applyFont="1" applyAlignment="1">
      <alignment horizontal="center" vertical="top"/>
    </xf>
    <xf numFmtId="0" fontId="29" fillId="3" borderId="0" xfId="0" applyFont="1" applyFill="1" applyBorder="1" applyAlignment="1">
      <alignment vertical="top"/>
    </xf>
    <xf numFmtId="0" fontId="30" fillId="3" borderId="0" xfId="0" applyFont="1" applyFill="1" applyBorder="1" applyAlignment="1">
      <alignment horizontal="left" vertical="top"/>
    </xf>
    <xf numFmtId="0" fontId="29" fillId="3" borderId="0" xfId="0" applyFont="1" applyFill="1" applyAlignment="1">
      <alignment horizontal="center" vertical="top"/>
    </xf>
    <xf numFmtId="0" fontId="28" fillId="3" borderId="0" xfId="0" applyFont="1" applyFill="1" applyAlignment="1">
      <alignment horizontal="center" vertical="top" wrapText="1"/>
    </xf>
    <xf numFmtId="0" fontId="30" fillId="3" borderId="0" xfId="0" applyFont="1" applyFill="1" applyBorder="1" applyAlignment="1">
      <alignment horizontal="left" vertical="top" indent="11"/>
    </xf>
    <xf numFmtId="0" fontId="21" fillId="3" borderId="0" xfId="0" applyFont="1" applyFill="1" applyAlignment="1">
      <alignment horizontal="center" vertical="top"/>
    </xf>
    <xf numFmtId="0" fontId="30" fillId="3" borderId="0" xfId="0" applyFont="1" applyFill="1" applyBorder="1" applyAlignment="1">
      <alignment horizontal="left" vertical="top" indent="15"/>
    </xf>
    <xf numFmtId="0" fontId="21" fillId="3" borderId="0" xfId="0" applyFont="1" applyFill="1" applyBorder="1" applyAlignment="1">
      <alignment horizontal="left" vertical="top" wrapText="1" indent="4"/>
    </xf>
    <xf numFmtId="0" fontId="21" fillId="3" borderId="0" xfId="0" applyFont="1" applyFill="1" applyBorder="1" applyAlignment="1">
      <alignment horizontal="left" vertical="top" indent="4"/>
    </xf>
    <xf numFmtId="0" fontId="21" fillId="3" borderId="0" xfId="0" applyFont="1" applyFill="1" applyBorder="1" applyAlignment="1">
      <alignment horizontal="left" vertical="top"/>
    </xf>
    <xf numFmtId="0" fontId="18" fillId="5" borderId="13" xfId="0" applyFont="1" applyFill="1" applyBorder="1" applyAlignment="1">
      <alignment horizontal="center" vertical="top" wrapText="1"/>
    </xf>
    <xf numFmtId="0" fontId="18" fillId="5" borderId="14" xfId="0" applyFont="1" applyFill="1" applyBorder="1" applyAlignment="1">
      <alignment horizontal="center" vertical="top" wrapText="1"/>
    </xf>
    <xf numFmtId="0" fontId="3" fillId="3" borderId="0" xfId="0" applyFont="1" applyFill="1" applyBorder="1" applyAlignment="1">
      <alignment vertical="top" wrapText="1"/>
    </xf>
    <xf numFmtId="0" fontId="25" fillId="3" borderId="0" xfId="0" applyFont="1" applyFill="1" applyBorder="1" applyAlignment="1">
      <alignment horizontal="center" vertical="top" wrapText="1"/>
    </xf>
    <xf numFmtId="0" fontId="19" fillId="5" borderId="16" xfId="0" applyFont="1" applyFill="1" applyBorder="1" applyAlignment="1">
      <alignment horizontal="center" vertical="top"/>
    </xf>
    <xf numFmtId="0" fontId="19" fillId="5" borderId="16" xfId="0" applyFont="1" applyFill="1" applyBorder="1" applyAlignment="1">
      <alignment horizontal="center" vertical="top" wrapText="1"/>
    </xf>
    <xf numFmtId="0" fontId="19" fillId="5" borderId="17" xfId="0" applyFont="1" applyFill="1" applyBorder="1" applyAlignment="1">
      <alignment horizontal="center" vertical="top"/>
    </xf>
    <xf numFmtId="0" fontId="19" fillId="5" borderId="20" xfId="0" applyFont="1" applyFill="1" applyBorder="1" applyAlignment="1">
      <alignment horizontal="center" vertical="top"/>
    </xf>
    <xf numFmtId="0" fontId="31" fillId="3" borderId="0" xfId="0" applyFont="1" applyFill="1" applyBorder="1" applyAlignment="1">
      <alignment vertical="top"/>
    </xf>
    <xf numFmtId="0" fontId="21" fillId="0" borderId="18" xfId="0" applyFont="1" applyFill="1" applyBorder="1" applyAlignment="1">
      <alignment horizontal="center" vertical="top"/>
    </xf>
    <xf numFmtId="0" fontId="21" fillId="0" borderId="19" xfId="0" applyFont="1" applyFill="1" applyBorder="1" applyAlignment="1">
      <alignment horizontal="center" vertical="top"/>
    </xf>
    <xf numFmtId="0" fontId="21" fillId="0" borderId="19" xfId="0" applyFont="1" applyFill="1" applyBorder="1" applyAlignment="1">
      <alignment horizontal="center" vertical="top" wrapText="1"/>
    </xf>
    <xf numFmtId="166" fontId="21" fillId="0" borderId="19" xfId="0" applyNumberFormat="1" applyFont="1" applyFill="1" applyBorder="1" applyAlignment="1">
      <alignment horizontal="center" vertical="top"/>
    </xf>
    <xf numFmtId="166" fontId="21" fillId="0" borderId="20" xfId="0" applyNumberFormat="1" applyFont="1" applyFill="1" applyBorder="1" applyAlignment="1">
      <alignment horizontal="center" vertical="top"/>
    </xf>
    <xf numFmtId="165" fontId="21" fillId="0" borderId="31" xfId="0" applyNumberFormat="1" applyFont="1" applyFill="1" applyBorder="1" applyAlignment="1">
      <alignment horizontal="center" vertical="top"/>
    </xf>
    <xf numFmtId="0" fontId="21" fillId="0" borderId="15" xfId="0" applyFont="1" applyFill="1" applyBorder="1" applyAlignment="1">
      <alignment horizontal="center" vertical="top"/>
    </xf>
    <xf numFmtId="0" fontId="21" fillId="0" borderId="16" xfId="0" applyFont="1" applyFill="1" applyBorder="1" applyAlignment="1">
      <alignment horizontal="center" vertical="top"/>
    </xf>
    <xf numFmtId="166" fontId="21" fillId="0" borderId="16" xfId="0" applyNumberFormat="1" applyFont="1" applyFill="1" applyBorder="1" applyAlignment="1">
      <alignment horizontal="center" vertical="top"/>
    </xf>
    <xf numFmtId="166" fontId="21" fillId="0" borderId="17" xfId="0" applyNumberFormat="1" applyFont="1" applyFill="1" applyBorder="1" applyAlignment="1">
      <alignment horizontal="center" vertical="top"/>
    </xf>
    <xf numFmtId="165" fontId="21" fillId="0" borderId="32" xfId="0" applyNumberFormat="1" applyFont="1" applyFill="1" applyBorder="1" applyAlignment="1">
      <alignment horizontal="center" vertical="top"/>
    </xf>
    <xf numFmtId="0" fontId="4" fillId="3" borderId="0" xfId="0" applyFont="1" applyFill="1" applyBorder="1" applyAlignment="1">
      <alignment vertical="top" wrapText="1"/>
    </xf>
    <xf numFmtId="0" fontId="3" fillId="5" borderId="7" xfId="0" applyFont="1" applyFill="1" applyBorder="1" applyAlignment="1">
      <alignment horizontal="center" vertical="top" wrapText="1"/>
    </xf>
    <xf numFmtId="0" fontId="21" fillId="5" borderId="0" xfId="0" applyFont="1" applyFill="1" applyBorder="1" applyAlignment="1">
      <alignment vertical="top"/>
    </xf>
    <xf numFmtId="0" fontId="3" fillId="5" borderId="0" xfId="0" applyFont="1" applyFill="1" applyBorder="1" applyAlignment="1">
      <alignment horizontal="center" vertical="top" wrapText="1"/>
    </xf>
    <xf numFmtId="0" fontId="4" fillId="3" borderId="7" xfId="0" applyFont="1" applyFill="1" applyBorder="1" applyAlignment="1">
      <alignment vertical="top" wrapText="1"/>
    </xf>
    <xf numFmtId="0" fontId="4" fillId="3" borderId="0" xfId="0" applyFont="1" applyFill="1" applyBorder="1" applyAlignment="1">
      <alignment horizontal="center" vertical="top" wrapText="1"/>
    </xf>
    <xf numFmtId="0" fontId="21" fillId="3" borderId="0" xfId="0" applyFont="1" applyFill="1" applyAlignment="1">
      <alignment vertical="top"/>
    </xf>
    <xf numFmtId="0" fontId="4" fillId="3" borderId="8" xfId="0" applyFont="1" applyFill="1" applyBorder="1" applyAlignment="1">
      <alignment vertical="top" wrapText="1"/>
    </xf>
    <xf numFmtId="0" fontId="4" fillId="3" borderId="2" xfId="0" applyFont="1" applyFill="1" applyBorder="1" applyAlignment="1">
      <alignment vertical="top" wrapText="1"/>
    </xf>
    <xf numFmtId="0" fontId="4" fillId="3" borderId="2" xfId="0" applyFont="1" applyFill="1" applyBorder="1" applyAlignment="1">
      <alignment horizontal="center" vertical="top" wrapText="1"/>
    </xf>
    <xf numFmtId="0" fontId="21" fillId="3" borderId="2" xfId="0" applyFont="1" applyFill="1" applyBorder="1" applyAlignment="1">
      <alignment vertical="top"/>
    </xf>
    <xf numFmtId="0" fontId="21" fillId="3" borderId="1" xfId="0" applyFont="1" applyFill="1" applyBorder="1" applyAlignment="1">
      <alignment vertical="top"/>
    </xf>
    <xf numFmtId="0" fontId="3" fillId="5" borderId="4" xfId="0" applyFont="1" applyFill="1" applyBorder="1" applyAlignment="1">
      <alignment horizontal="center" vertical="center" wrapText="1"/>
    </xf>
    <xf numFmtId="0" fontId="25" fillId="5" borderId="4" xfId="0" applyFont="1" applyFill="1" applyBorder="1" applyAlignment="1">
      <alignment vertical="center"/>
    </xf>
    <xf numFmtId="0" fontId="4" fillId="7" borderId="4" xfId="0" applyFont="1" applyFill="1" applyBorder="1" applyAlignment="1">
      <alignment horizontal="center" vertical="center" wrapText="1"/>
    </xf>
    <xf numFmtId="0" fontId="24" fillId="3" borderId="0" xfId="0" applyFont="1" applyFill="1" applyAlignment="1">
      <alignment horizontal="left" vertical="top" wrapText="1"/>
    </xf>
    <xf numFmtId="0" fontId="18" fillId="5" borderId="21" xfId="0" applyFont="1" applyFill="1" applyBorder="1" applyAlignment="1">
      <alignment horizontal="center" vertical="top" wrapText="1"/>
    </xf>
    <xf numFmtId="0" fontId="19" fillId="5" borderId="23" xfId="0" applyFont="1" applyFill="1" applyBorder="1" applyAlignment="1">
      <alignment horizontal="center" vertical="top"/>
    </xf>
    <xf numFmtId="166" fontId="21" fillId="0" borderId="32" xfId="0" applyNumberFormat="1" applyFont="1" applyFill="1" applyBorder="1" applyAlignment="1">
      <alignment horizontal="center" vertical="top"/>
    </xf>
    <xf numFmtId="165" fontId="21" fillId="0" borderId="16" xfId="0" applyNumberFormat="1" applyFont="1" applyFill="1" applyBorder="1" applyAlignment="1">
      <alignment horizontal="center" vertical="top"/>
    </xf>
    <xf numFmtId="0" fontId="14" fillId="3" borderId="0" xfId="0" applyFont="1" applyFill="1" applyBorder="1" applyAlignment="1">
      <alignment horizontal="center" vertical="top"/>
    </xf>
    <xf numFmtId="0" fontId="35" fillId="3" borderId="0" xfId="0" applyFont="1" applyFill="1" applyAlignment="1">
      <alignment vertical="top" wrapText="1"/>
    </xf>
    <xf numFmtId="0" fontId="13" fillId="3" borderId="0" xfId="0" applyFont="1" applyFill="1" applyBorder="1" applyAlignment="1">
      <alignment vertical="top"/>
    </xf>
    <xf numFmtId="0" fontId="14" fillId="3" borderId="0" xfId="0" applyFont="1" applyFill="1" applyAlignment="1">
      <alignment horizontal="center" vertical="top" wrapText="1"/>
    </xf>
    <xf numFmtId="0" fontId="14" fillId="3" borderId="0" xfId="0" applyFont="1" applyFill="1" applyBorder="1" applyAlignment="1">
      <alignment vertical="top"/>
    </xf>
    <xf numFmtId="0" fontId="36" fillId="3" borderId="0" xfId="0" applyFont="1" applyFill="1" applyBorder="1" applyAlignment="1">
      <alignment horizontal="center" vertical="top"/>
    </xf>
    <xf numFmtId="0" fontId="14" fillId="3" borderId="0" xfId="0" applyFont="1" applyFill="1" applyBorder="1" applyAlignment="1">
      <alignment horizontal="center" vertical="top" wrapText="1"/>
    </xf>
    <xf numFmtId="0" fontId="14" fillId="0" borderId="0" xfId="0" applyFont="1" applyAlignment="1">
      <alignment horizontal="center" vertical="top"/>
    </xf>
    <xf numFmtId="0" fontId="14" fillId="3" borderId="0" xfId="0" applyFont="1" applyFill="1" applyAlignment="1">
      <alignment horizontal="center" vertical="top"/>
    </xf>
    <xf numFmtId="0" fontId="14" fillId="0" borderId="16" xfId="0" applyFont="1" applyFill="1" applyBorder="1" applyAlignment="1">
      <alignment horizontal="center" vertical="top"/>
    </xf>
    <xf numFmtId="0" fontId="21" fillId="0" borderId="17" xfId="0" applyFont="1" applyFill="1" applyBorder="1" applyAlignment="1" applyProtection="1">
      <alignment horizontal="center" vertical="top"/>
    </xf>
    <xf numFmtId="165" fontId="21" fillId="0" borderId="17" xfId="0" applyNumberFormat="1" applyFont="1" applyFill="1" applyBorder="1" applyAlignment="1">
      <alignment horizontal="center" vertical="top"/>
    </xf>
    <xf numFmtId="0" fontId="14" fillId="3" borderId="0" xfId="0" applyFont="1" applyFill="1" applyAlignment="1">
      <alignment vertical="top"/>
    </xf>
    <xf numFmtId="0" fontId="21" fillId="3" borderId="0" xfId="0" applyFont="1" applyFill="1" applyAlignment="1">
      <alignment wrapText="1"/>
    </xf>
    <xf numFmtId="0" fontId="21" fillId="3" borderId="0" xfId="0" applyFont="1" applyFill="1" applyBorder="1" applyAlignment="1">
      <alignment wrapText="1"/>
    </xf>
    <xf numFmtId="0" fontId="25" fillId="12" borderId="4" xfId="0" applyFont="1" applyFill="1" applyBorder="1" applyAlignment="1" applyProtection="1">
      <alignment horizontal="center" vertical="top" wrapText="1"/>
      <protection locked="0"/>
    </xf>
    <xf numFmtId="0" fontId="21" fillId="12" borderId="4" xfId="1" applyNumberFormat="1" applyFont="1" applyFill="1" applyBorder="1" applyAlignment="1" applyProtection="1">
      <alignment horizontal="center" vertical="top" wrapText="1"/>
      <protection locked="0"/>
    </xf>
    <xf numFmtId="0" fontId="21" fillId="12" borderId="4" xfId="0" applyFont="1" applyFill="1" applyBorder="1" applyAlignment="1" applyProtection="1">
      <alignment horizontal="center" vertical="top" wrapText="1"/>
      <protection locked="0"/>
    </xf>
    <xf numFmtId="0" fontId="4" fillId="7"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37" fillId="9" borderId="4" xfId="0" applyFont="1" applyFill="1" applyBorder="1"/>
    <xf numFmtId="0" fontId="16" fillId="9" borderId="4" xfId="0" applyFont="1" applyFill="1" applyBorder="1"/>
    <xf numFmtId="0" fontId="8" fillId="0" borderId="0" xfId="0" applyFont="1"/>
    <xf numFmtId="0" fontId="37" fillId="9" borderId="40" xfId="6" applyFont="1" applyFill="1" applyBorder="1" applyAlignment="1">
      <alignment horizontal="center"/>
    </xf>
    <xf numFmtId="0" fontId="37" fillId="9" borderId="41" xfId="6" applyFont="1" applyFill="1" applyBorder="1" applyAlignment="1">
      <alignment horizontal="center"/>
    </xf>
    <xf numFmtId="0" fontId="16" fillId="9" borderId="40" xfId="6" applyFont="1" applyFill="1" applyBorder="1" applyAlignment="1">
      <alignment horizontal="center" vertical="center"/>
    </xf>
    <xf numFmtId="0" fontId="16" fillId="9" borderId="41" xfId="6" applyFont="1" applyFill="1" applyBorder="1" applyAlignment="1">
      <alignment horizontal="center"/>
    </xf>
    <xf numFmtId="0" fontId="16" fillId="9" borderId="40" xfId="6" applyFont="1" applyFill="1" applyBorder="1" applyAlignment="1">
      <alignment horizontal="center"/>
    </xf>
    <xf numFmtId="0" fontId="16" fillId="9" borderId="42" xfId="6" applyFont="1" applyFill="1" applyBorder="1" applyAlignment="1">
      <alignment horizontal="center"/>
    </xf>
    <xf numFmtId="0" fontId="16" fillId="9" borderId="44" xfId="6" applyFont="1" applyFill="1" applyBorder="1" applyAlignment="1">
      <alignment horizontal="center"/>
    </xf>
    <xf numFmtId="0" fontId="13" fillId="9" borderId="49" xfId="0" applyFont="1" applyFill="1" applyBorder="1"/>
    <xf numFmtId="0" fontId="8" fillId="9" borderId="50" xfId="0" applyFont="1" applyFill="1" applyBorder="1"/>
    <xf numFmtId="0" fontId="8" fillId="12" borderId="41" xfId="0" applyNumberFormat="1" applyFont="1" applyFill="1" applyBorder="1" applyAlignment="1">
      <alignment horizontal="center" vertical="center" wrapText="1"/>
    </xf>
    <xf numFmtId="0" fontId="8" fillId="12" borderId="44" xfId="0" applyNumberFormat="1" applyFont="1" applyFill="1" applyBorder="1" applyAlignment="1">
      <alignment horizontal="center" vertical="center" wrapText="1"/>
    </xf>
    <xf numFmtId="0" fontId="8" fillId="12" borderId="41" xfId="6" applyNumberFormat="1" applyFont="1" applyFill="1" applyBorder="1" applyAlignment="1">
      <alignment horizontal="center" vertical="center" wrapText="1"/>
    </xf>
    <xf numFmtId="0" fontId="8" fillId="12" borderId="36" xfId="0" applyFont="1" applyFill="1" applyBorder="1" applyAlignment="1">
      <alignment horizontal="left" vertical="center"/>
    </xf>
    <xf numFmtId="0" fontId="25" fillId="0" borderId="40" xfId="0" applyFont="1" applyBorder="1" applyAlignment="1">
      <alignment horizontal="center" vertical="center" wrapText="1"/>
    </xf>
    <xf numFmtId="0" fontId="12" fillId="0" borderId="33" xfId="4" applyFont="1" applyBorder="1" applyAlignment="1">
      <alignment horizontal="center" vertical="center"/>
    </xf>
    <xf numFmtId="0" fontId="12" fillId="0" borderId="35" xfId="4" applyFont="1" applyBorder="1" applyAlignment="1">
      <alignment horizontal="center" vertical="center"/>
    </xf>
    <xf numFmtId="0" fontId="13" fillId="0" borderId="33" xfId="4" applyFont="1" applyBorder="1" applyAlignment="1">
      <alignment horizontal="center" vertical="center"/>
    </xf>
    <xf numFmtId="0" fontId="13" fillId="0" borderId="35" xfId="4" applyFont="1" applyBorder="1" applyAlignment="1">
      <alignment horizontal="center" vertical="center"/>
    </xf>
    <xf numFmtId="0" fontId="13" fillId="0" borderId="33" xfId="4" applyFont="1" applyFill="1" applyBorder="1" applyAlignment="1" applyProtection="1">
      <alignment horizontal="center" vertical="center" wrapText="1"/>
      <protection locked="0"/>
    </xf>
    <xf numFmtId="0" fontId="13" fillId="0" borderId="35" xfId="4" applyFont="1" applyFill="1" applyBorder="1" applyAlignment="1" applyProtection="1">
      <alignment horizontal="center" vertical="center" wrapText="1"/>
      <protection locked="0"/>
    </xf>
    <xf numFmtId="0" fontId="13" fillId="11" borderId="37" xfId="2" applyFont="1" applyFill="1" applyBorder="1" applyAlignment="1">
      <alignment horizontal="center" vertical="center"/>
    </xf>
    <xf numFmtId="0" fontId="13" fillId="11" borderId="38" xfId="2" applyFont="1" applyFill="1" applyBorder="1" applyAlignment="1">
      <alignment horizontal="center" vertical="center"/>
    </xf>
    <xf numFmtId="0" fontId="13" fillId="11" borderId="39" xfId="2" applyFont="1" applyFill="1" applyBorder="1" applyAlignment="1">
      <alignment horizontal="center" vertical="center"/>
    </xf>
    <xf numFmtId="0" fontId="25" fillId="0" borderId="40" xfId="0" applyFont="1" applyBorder="1" applyAlignment="1">
      <alignment horizontal="center" vertical="center"/>
    </xf>
    <xf numFmtId="0" fontId="37" fillId="9" borderId="5" xfId="0" applyFont="1" applyFill="1" applyBorder="1" applyAlignment="1">
      <alignment horizontal="center"/>
    </xf>
    <xf numFmtId="0" fontId="37" fillId="9" borderId="24" xfId="0" applyFont="1" applyFill="1" applyBorder="1" applyAlignment="1">
      <alignment horizontal="center"/>
    </xf>
    <xf numFmtId="0" fontId="37" fillId="9" borderId="6" xfId="0" applyFont="1" applyFill="1" applyBorder="1" applyAlignment="1">
      <alignment horizontal="center"/>
    </xf>
    <xf numFmtId="0" fontId="37" fillId="9" borderId="45" xfId="6" applyFont="1" applyFill="1" applyBorder="1" applyAlignment="1">
      <alignment horizontal="center" vertical="center"/>
    </xf>
    <xf numFmtId="0" fontId="37" fillId="9" borderId="46" xfId="6" applyFont="1" applyFill="1" applyBorder="1" applyAlignment="1">
      <alignment horizontal="center" vertical="center"/>
    </xf>
    <xf numFmtId="0" fontId="25" fillId="0" borderId="42" xfId="0" applyFont="1" applyBorder="1" applyAlignment="1">
      <alignment horizontal="center" vertical="center"/>
    </xf>
    <xf numFmtId="0" fontId="13" fillId="11" borderId="4" xfId="2" applyFont="1" applyFill="1" applyBorder="1" applyAlignment="1">
      <alignment horizontal="center" vertical="center" wrapText="1"/>
    </xf>
    <xf numFmtId="0" fontId="21" fillId="0" borderId="4" xfId="0" applyFont="1" applyBorder="1" applyAlignment="1">
      <alignment horizontal="center" vertical="center"/>
    </xf>
    <xf numFmtId="0" fontId="21" fillId="0" borderId="40" xfId="0" applyFont="1" applyBorder="1" applyAlignment="1">
      <alignment horizontal="left" vertical="center"/>
    </xf>
    <xf numFmtId="0" fontId="21" fillId="0" borderId="4" xfId="0" applyFont="1" applyBorder="1" applyAlignment="1">
      <alignment horizontal="left" vertical="center"/>
    </xf>
    <xf numFmtId="0" fontId="13" fillId="11" borderId="37" xfId="2" applyFont="1" applyFill="1" applyBorder="1" applyAlignment="1">
      <alignment horizontal="center" wrapText="1"/>
    </xf>
    <xf numFmtId="0" fontId="13" fillId="11" borderId="38" xfId="2" applyFont="1" applyFill="1" applyBorder="1" applyAlignment="1">
      <alignment horizontal="center" wrapText="1"/>
    </xf>
    <xf numFmtId="0" fontId="13" fillId="11" borderId="39" xfId="2" applyFont="1" applyFill="1" applyBorder="1" applyAlignment="1">
      <alignment horizontal="center" wrapText="1"/>
    </xf>
    <xf numFmtId="0" fontId="21" fillId="0" borderId="42" xfId="0" applyFont="1" applyBorder="1" applyAlignment="1">
      <alignment horizontal="left" vertical="center"/>
    </xf>
    <xf numFmtId="0" fontId="4" fillId="3" borderId="0" xfId="0" applyFont="1" applyFill="1" applyBorder="1" applyAlignment="1">
      <alignment horizontal="center" vertical="top" wrapText="1"/>
    </xf>
    <xf numFmtId="0" fontId="4" fillId="3" borderId="3" xfId="0" applyFont="1" applyFill="1" applyBorder="1" applyAlignment="1">
      <alignment horizontal="center" vertical="top" wrapText="1"/>
    </xf>
    <xf numFmtId="0" fontId="3" fillId="6" borderId="9" xfId="0" applyFont="1" applyFill="1" applyBorder="1" applyAlignment="1">
      <alignment horizontal="center" vertical="top" wrapText="1"/>
    </xf>
    <xf numFmtId="0" fontId="3" fillId="6" borderId="10" xfId="0" applyFont="1" applyFill="1" applyBorder="1" applyAlignment="1">
      <alignment horizontal="center" vertical="top" wrapText="1"/>
    </xf>
    <xf numFmtId="0" fontId="3" fillId="6" borderId="11" xfId="0" applyFont="1" applyFill="1" applyBorder="1" applyAlignment="1">
      <alignment horizontal="center" vertical="top" wrapText="1"/>
    </xf>
    <xf numFmtId="0" fontId="3" fillId="5" borderId="0" xfId="0" applyFont="1" applyFill="1" applyBorder="1" applyAlignment="1">
      <alignment horizontal="center" vertical="top" wrapText="1"/>
    </xf>
    <xf numFmtId="0" fontId="3" fillId="5" borderId="3" xfId="0" applyFont="1" applyFill="1" applyBorder="1" applyAlignment="1">
      <alignment horizontal="center" vertical="top" wrapText="1"/>
    </xf>
    <xf numFmtId="0" fontId="31" fillId="3" borderId="0" xfId="0" applyFont="1" applyFill="1" applyBorder="1" applyAlignment="1">
      <alignment horizontal="left" vertical="top" wrapText="1" indent="7"/>
    </xf>
    <xf numFmtId="0" fontId="21" fillId="3" borderId="0" xfId="0" applyFont="1" applyFill="1" applyBorder="1" applyAlignment="1">
      <alignment horizontal="left" vertical="top" wrapText="1" indent="4"/>
    </xf>
    <xf numFmtId="0" fontId="18" fillId="5" borderId="12" xfId="0" applyFont="1" applyFill="1" applyBorder="1" applyAlignment="1">
      <alignment horizontal="center" vertical="top" wrapText="1"/>
    </xf>
    <xf numFmtId="0" fontId="18" fillId="5" borderId="15" xfId="0" applyFont="1" applyFill="1" applyBorder="1" applyAlignment="1">
      <alignment horizontal="center" vertical="top" wrapText="1"/>
    </xf>
    <xf numFmtId="0" fontId="24" fillId="3" borderId="0" xfId="0" applyFont="1" applyFill="1" applyAlignment="1">
      <alignment horizontal="left" vertical="top" wrapText="1"/>
    </xf>
    <xf numFmtId="0" fontId="26" fillId="3" borderId="0" xfId="0" applyFont="1" applyFill="1" applyAlignment="1">
      <alignment horizontal="left" vertical="top" wrapText="1" indent="4"/>
    </xf>
    <xf numFmtId="0" fontId="4" fillId="3"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3" fillId="6" borderId="4" xfId="0" applyFont="1" applyFill="1" applyBorder="1" applyAlignment="1">
      <alignment horizontal="center" vertical="top"/>
    </xf>
    <xf numFmtId="0" fontId="3" fillId="6" borderId="25" xfId="0" applyFont="1" applyFill="1" applyBorder="1" applyAlignment="1">
      <alignment horizontal="center" vertical="top"/>
    </xf>
    <xf numFmtId="0" fontId="4" fillId="3" borderId="5"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26"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25" xfId="0" applyFont="1" applyFill="1" applyBorder="1" applyAlignment="1">
      <alignment horizontal="left" vertical="center" wrapText="1"/>
    </xf>
    <xf numFmtId="0" fontId="4" fillId="3" borderId="4" xfId="0" applyFont="1" applyFill="1" applyBorder="1" applyAlignment="1">
      <alignment horizontal="center" vertical="center"/>
    </xf>
    <xf numFmtId="0" fontId="2" fillId="4" borderId="4" xfId="0" applyFont="1" applyFill="1" applyBorder="1" applyAlignment="1">
      <alignment horizontal="center" vertical="center"/>
    </xf>
    <xf numFmtId="0" fontId="4"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4" fillId="3" borderId="25"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6"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6" xfId="0" applyFont="1" applyFill="1" applyBorder="1" applyAlignment="1">
      <alignment horizontal="center" vertical="center"/>
    </xf>
    <xf numFmtId="0" fontId="4" fillId="4" borderId="25" xfId="0" applyFont="1" applyFill="1" applyBorder="1" applyAlignment="1">
      <alignment horizontal="center" vertical="center"/>
    </xf>
    <xf numFmtId="0" fontId="4" fillId="4" borderId="26" xfId="0" applyFont="1" applyFill="1" applyBorder="1" applyAlignment="1">
      <alignment horizontal="center" vertical="center"/>
    </xf>
    <xf numFmtId="0" fontId="4" fillId="4" borderId="19" xfId="0" applyFont="1" applyFill="1" applyBorder="1" applyAlignment="1">
      <alignment horizontal="center" vertical="center" wrapText="1"/>
    </xf>
  </cellXfs>
  <cellStyles count="12">
    <cellStyle name="Comma 2" xfId="7"/>
    <cellStyle name="Comma 3" xfId="5"/>
    <cellStyle name="Normal" xfId="0" builtinId="0"/>
    <cellStyle name="Normal 2" xfId="2"/>
    <cellStyle name="Normal 2 2" xfId="8"/>
    <cellStyle name="Normal 2 3" xfId="11"/>
    <cellStyle name="Normal 3" xfId="6"/>
    <cellStyle name="Normal 4" xfId="9"/>
    <cellStyle name="Normal 5" xfId="4"/>
    <cellStyle name="Normal_BENOMYL" xfId="3"/>
    <cellStyle name="Percent" xfId="1" builtinId="5"/>
    <cellStyle name="Percent 2" xfId="10"/>
  </cellStyles>
  <dxfs count="6">
    <dxf>
      <font>
        <condense val="0"/>
        <extend val="0"/>
        <color rgb="FF9C0006"/>
      </font>
      <fill>
        <patternFill>
          <bgColor rgb="FFFFC7CE"/>
        </patternFill>
      </fill>
    </dxf>
    <dxf>
      <font>
        <color theme="0" tint="-0.24994659260841701"/>
      </font>
    </dxf>
    <dxf>
      <font>
        <condense val="0"/>
        <extend val="0"/>
        <color rgb="FF9C0006"/>
      </font>
      <fill>
        <patternFill>
          <bgColor rgb="FFFFC7CE"/>
        </patternFill>
      </fill>
    </dxf>
    <dxf>
      <font>
        <color theme="0" tint="-0.24994659260841701"/>
      </font>
    </dxf>
    <dxf>
      <font>
        <condense val="0"/>
        <extend val="0"/>
        <color rgb="FF9C0006"/>
      </font>
      <fill>
        <patternFill>
          <bgColor rgb="FFFFC7CE"/>
        </patternFill>
      </fill>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207817</xdr:colOff>
      <xdr:row>9</xdr:row>
      <xdr:rowOff>43298</xdr:rowOff>
    </xdr:from>
    <xdr:to>
      <xdr:col>8</xdr:col>
      <xdr:colOff>138544</xdr:colOff>
      <xdr:row>19</xdr:row>
      <xdr:rowOff>95251</xdr:rowOff>
    </xdr:to>
    <xdr:sp macro="" textlink="">
      <xdr:nvSpPr>
        <xdr:cNvPr id="2" name="Rectangle 1"/>
        <xdr:cNvSpPr/>
      </xdr:nvSpPr>
      <xdr:spPr>
        <a:xfrm>
          <a:off x="424294" y="1402775"/>
          <a:ext cx="8962159" cy="18963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251113</xdr:colOff>
      <xdr:row>22</xdr:row>
      <xdr:rowOff>95242</xdr:rowOff>
    </xdr:from>
    <xdr:to>
      <xdr:col>8</xdr:col>
      <xdr:colOff>181840</xdr:colOff>
      <xdr:row>43</xdr:row>
      <xdr:rowOff>9525</xdr:rowOff>
    </xdr:to>
    <xdr:sp macro="" textlink="">
      <xdr:nvSpPr>
        <xdr:cNvPr id="3" name="Rectangle 2"/>
        <xdr:cNvSpPr/>
      </xdr:nvSpPr>
      <xdr:spPr>
        <a:xfrm>
          <a:off x="470188" y="3886192"/>
          <a:ext cx="8931852" cy="385763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207817</xdr:colOff>
      <xdr:row>9</xdr:row>
      <xdr:rowOff>43298</xdr:rowOff>
    </xdr:from>
    <xdr:to>
      <xdr:col>8</xdr:col>
      <xdr:colOff>138544</xdr:colOff>
      <xdr:row>19</xdr:row>
      <xdr:rowOff>95251</xdr:rowOff>
    </xdr:to>
    <xdr:sp macro="" textlink="">
      <xdr:nvSpPr>
        <xdr:cNvPr id="2" name="Rectangle 1"/>
        <xdr:cNvSpPr/>
      </xdr:nvSpPr>
      <xdr:spPr>
        <a:xfrm>
          <a:off x="426892" y="1405373"/>
          <a:ext cx="8931852" cy="18998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251113</xdr:colOff>
      <xdr:row>22</xdr:row>
      <xdr:rowOff>95242</xdr:rowOff>
    </xdr:from>
    <xdr:to>
      <xdr:col>8</xdr:col>
      <xdr:colOff>181840</xdr:colOff>
      <xdr:row>38</xdr:row>
      <xdr:rowOff>9525</xdr:rowOff>
    </xdr:to>
    <xdr:sp macro="" textlink="">
      <xdr:nvSpPr>
        <xdr:cNvPr id="3" name="Rectangle 2"/>
        <xdr:cNvSpPr/>
      </xdr:nvSpPr>
      <xdr:spPr>
        <a:xfrm>
          <a:off x="473363" y="4243909"/>
          <a:ext cx="8968894" cy="270828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207817</xdr:colOff>
      <xdr:row>9</xdr:row>
      <xdr:rowOff>43298</xdr:rowOff>
    </xdr:from>
    <xdr:to>
      <xdr:col>8</xdr:col>
      <xdr:colOff>138544</xdr:colOff>
      <xdr:row>19</xdr:row>
      <xdr:rowOff>95251</xdr:rowOff>
    </xdr:to>
    <xdr:sp macro="" textlink="">
      <xdr:nvSpPr>
        <xdr:cNvPr id="2" name="Rectangle 1"/>
        <xdr:cNvSpPr/>
      </xdr:nvSpPr>
      <xdr:spPr>
        <a:xfrm>
          <a:off x="426892" y="1405373"/>
          <a:ext cx="8931852" cy="18998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251113</xdr:colOff>
      <xdr:row>22</xdr:row>
      <xdr:rowOff>95243</xdr:rowOff>
    </xdr:from>
    <xdr:to>
      <xdr:col>8</xdr:col>
      <xdr:colOff>181840</xdr:colOff>
      <xdr:row>46</xdr:row>
      <xdr:rowOff>116417</xdr:rowOff>
    </xdr:to>
    <xdr:sp macro="" textlink="">
      <xdr:nvSpPr>
        <xdr:cNvPr id="3" name="Rectangle 2"/>
        <xdr:cNvSpPr/>
      </xdr:nvSpPr>
      <xdr:spPr>
        <a:xfrm>
          <a:off x="473363" y="3894660"/>
          <a:ext cx="8968894" cy="440267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2"/>
  <sheetViews>
    <sheetView zoomScaleNormal="100" workbookViewId="0">
      <selection activeCell="E3" sqref="E3"/>
    </sheetView>
  </sheetViews>
  <sheetFormatPr defaultColWidth="37.28515625" defaultRowHeight="15" x14ac:dyDescent="0.25"/>
  <cols>
    <col min="1" max="1" width="10.28515625" style="57" customWidth="1"/>
    <col min="2" max="2" width="14.7109375" style="57" customWidth="1"/>
    <col min="3" max="3" width="45.7109375" style="57" customWidth="1"/>
    <col min="4" max="4" width="37.28515625" style="57"/>
    <col min="5" max="5" width="13" style="57" customWidth="1"/>
    <col min="6" max="16384" width="37.28515625" style="57"/>
  </cols>
  <sheetData>
    <row r="1" spans="2:4" ht="18.75" x14ac:dyDescent="0.3">
      <c r="B1" s="3" t="s">
        <v>117</v>
      </c>
      <c r="D1" s="52"/>
    </row>
    <row r="2" spans="2:4" ht="19.5" thickBot="1" x14ac:dyDescent="0.35">
      <c r="C2" s="3"/>
      <c r="D2" s="52"/>
    </row>
    <row r="3" spans="2:4" ht="32.25" thickBot="1" x14ac:dyDescent="0.3">
      <c r="B3" s="185" t="s">
        <v>138</v>
      </c>
      <c r="C3" s="186"/>
      <c r="D3" s="48" t="s">
        <v>139</v>
      </c>
    </row>
    <row r="4" spans="2:4" ht="15.75" thickBot="1" x14ac:dyDescent="0.3">
      <c r="B4" s="58"/>
      <c r="C4" s="58"/>
      <c r="D4" s="58"/>
    </row>
    <row r="5" spans="2:4" ht="16.5" thickBot="1" x14ac:dyDescent="0.3">
      <c r="B5" s="187" t="s">
        <v>140</v>
      </c>
      <c r="C5" s="188"/>
      <c r="D5" s="183" t="s">
        <v>199</v>
      </c>
    </row>
    <row r="6" spans="2:4" ht="16.5" thickBot="1" x14ac:dyDescent="0.3">
      <c r="B6" s="49"/>
      <c r="C6" s="50"/>
      <c r="D6" s="58"/>
    </row>
    <row r="7" spans="2:4" ht="30.75" customHeight="1" thickBot="1" x14ac:dyDescent="0.3">
      <c r="B7" s="189" t="s">
        <v>141</v>
      </c>
      <c r="C7" s="190"/>
      <c r="D7" s="51" t="s">
        <v>190</v>
      </c>
    </row>
    <row r="8" spans="2:4" ht="21" thickBot="1" x14ac:dyDescent="0.35">
      <c r="C8" s="4"/>
      <c r="D8" s="52"/>
    </row>
    <row r="9" spans="2:4" ht="15.75" x14ac:dyDescent="0.25">
      <c r="B9" s="191" t="s">
        <v>143</v>
      </c>
      <c r="C9" s="192"/>
      <c r="D9" s="193"/>
    </row>
    <row r="10" spans="2:4" ht="15.75" x14ac:dyDescent="0.25">
      <c r="B10" s="184" t="s">
        <v>142</v>
      </c>
      <c r="C10" s="56" t="s">
        <v>144</v>
      </c>
      <c r="D10" s="54" t="s">
        <v>197</v>
      </c>
    </row>
    <row r="11" spans="2:4" ht="15.75" x14ac:dyDescent="0.25">
      <c r="B11" s="184"/>
      <c r="C11" s="56" t="s">
        <v>145</v>
      </c>
      <c r="D11" s="54" t="s">
        <v>198</v>
      </c>
    </row>
    <row r="12" spans="2:4" ht="15.75" x14ac:dyDescent="0.25">
      <c r="B12" s="59"/>
      <c r="C12" s="60"/>
      <c r="D12" s="61"/>
    </row>
    <row r="13" spans="2:4" ht="15.75" x14ac:dyDescent="0.25">
      <c r="B13" s="194" t="s">
        <v>146</v>
      </c>
      <c r="C13" s="5" t="s">
        <v>144</v>
      </c>
      <c r="D13" s="180" t="s">
        <v>194</v>
      </c>
    </row>
    <row r="14" spans="2:4" ht="15.75" x14ac:dyDescent="0.25">
      <c r="B14" s="194"/>
      <c r="C14" s="5" t="s">
        <v>147</v>
      </c>
      <c r="D14" s="180" t="s">
        <v>186</v>
      </c>
    </row>
    <row r="15" spans="2:4" ht="15.75" x14ac:dyDescent="0.25">
      <c r="B15" s="194"/>
      <c r="C15" s="5" t="s">
        <v>148</v>
      </c>
      <c r="D15" s="182" t="s">
        <v>195</v>
      </c>
    </row>
    <row r="16" spans="2:4" ht="15.75" x14ac:dyDescent="0.25">
      <c r="B16" s="194"/>
      <c r="C16" s="5" t="s">
        <v>149</v>
      </c>
      <c r="D16" s="180" t="s">
        <v>187</v>
      </c>
    </row>
    <row r="17" spans="2:4" ht="15.75" x14ac:dyDescent="0.25">
      <c r="B17" s="194"/>
      <c r="C17" s="5" t="s">
        <v>145</v>
      </c>
      <c r="D17" s="180" t="s">
        <v>196</v>
      </c>
    </row>
    <row r="18" spans="2:4" ht="15.75" x14ac:dyDescent="0.25">
      <c r="B18" s="59"/>
      <c r="C18" s="62"/>
      <c r="D18" s="63"/>
    </row>
    <row r="19" spans="2:4" ht="15.75" x14ac:dyDescent="0.25">
      <c r="B19" s="194" t="s">
        <v>154</v>
      </c>
      <c r="C19" s="5" t="s">
        <v>155</v>
      </c>
      <c r="D19" s="180" t="s">
        <v>191</v>
      </c>
    </row>
    <row r="20" spans="2:4" ht="15.75" x14ac:dyDescent="0.25">
      <c r="B20" s="194"/>
      <c r="C20" s="5" t="s">
        <v>147</v>
      </c>
      <c r="D20" s="180" t="s">
        <v>188</v>
      </c>
    </row>
    <row r="21" spans="2:4" ht="15.75" x14ac:dyDescent="0.25">
      <c r="B21" s="194"/>
      <c r="C21" s="5" t="s">
        <v>148</v>
      </c>
      <c r="D21" s="180" t="s">
        <v>192</v>
      </c>
    </row>
    <row r="22" spans="2:4" ht="16.5" thickBot="1" x14ac:dyDescent="0.3">
      <c r="B22" s="200"/>
      <c r="C22" s="55" t="s">
        <v>145</v>
      </c>
      <c r="D22" s="181" t="s">
        <v>193</v>
      </c>
    </row>
    <row r="23" spans="2:4" ht="15.75" x14ac:dyDescent="0.25">
      <c r="B23" s="64"/>
      <c r="C23" s="66"/>
      <c r="D23" s="69"/>
    </row>
    <row r="24" spans="2:4" ht="15.75" x14ac:dyDescent="0.25">
      <c r="B24" s="201" t="s">
        <v>158</v>
      </c>
      <c r="C24" s="201"/>
      <c r="D24" s="201"/>
    </row>
    <row r="25" spans="2:4" ht="15.75" x14ac:dyDescent="0.25">
      <c r="B25" s="202" t="s">
        <v>156</v>
      </c>
      <c r="C25" s="5" t="s">
        <v>146</v>
      </c>
      <c r="D25" s="180" t="s">
        <v>185</v>
      </c>
    </row>
    <row r="26" spans="2:4" ht="15.75" x14ac:dyDescent="0.25">
      <c r="B26" s="202"/>
      <c r="C26" s="5" t="s">
        <v>154</v>
      </c>
      <c r="D26" s="180" t="s">
        <v>185</v>
      </c>
    </row>
    <row r="27" spans="2:4" ht="15.75" x14ac:dyDescent="0.25">
      <c r="B27" s="202" t="s">
        <v>157</v>
      </c>
      <c r="C27" s="1" t="s">
        <v>159</v>
      </c>
      <c r="D27" s="53">
        <v>11</v>
      </c>
    </row>
    <row r="28" spans="2:4" ht="15.75" x14ac:dyDescent="0.25">
      <c r="B28" s="202"/>
      <c r="C28" s="1" t="s">
        <v>160</v>
      </c>
      <c r="D28" s="53">
        <v>19</v>
      </c>
    </row>
    <row r="29" spans="2:4" ht="16.5" thickBot="1" x14ac:dyDescent="0.3">
      <c r="B29" s="65"/>
      <c r="C29" s="73"/>
      <c r="D29" s="71"/>
    </row>
    <row r="30" spans="2:4" ht="15.75" x14ac:dyDescent="0.25">
      <c r="B30" s="205" t="s">
        <v>162</v>
      </c>
      <c r="C30" s="206"/>
      <c r="D30" s="207"/>
    </row>
    <row r="31" spans="2:4" ht="15.75" x14ac:dyDescent="0.25">
      <c r="B31" s="203" t="s">
        <v>156</v>
      </c>
      <c r="C31" s="204"/>
      <c r="D31" s="75">
        <v>0.64</v>
      </c>
    </row>
    <row r="32" spans="2:4" ht="15.75" x14ac:dyDescent="0.25">
      <c r="B32" s="203" t="s">
        <v>157</v>
      </c>
      <c r="C32" s="1" t="s">
        <v>159</v>
      </c>
      <c r="D32" s="67">
        <v>0.33</v>
      </c>
    </row>
    <row r="33" spans="2:4" ht="16.5" thickBot="1" x14ac:dyDescent="0.3">
      <c r="B33" s="208"/>
      <c r="C33" s="68" t="s">
        <v>161</v>
      </c>
      <c r="D33" s="74">
        <v>0.42</v>
      </c>
    </row>
    <row r="35" spans="2:4" x14ac:dyDescent="0.25">
      <c r="B35" s="195" t="s">
        <v>118</v>
      </c>
      <c r="C35" s="196"/>
      <c r="D35" s="197"/>
    </row>
    <row r="36" spans="2:4" x14ac:dyDescent="0.25">
      <c r="B36" s="168" t="s">
        <v>137</v>
      </c>
      <c r="C36" s="168" t="s">
        <v>119</v>
      </c>
      <c r="D36" s="168" t="s">
        <v>120</v>
      </c>
    </row>
    <row r="37" spans="2:4" x14ac:dyDescent="0.25">
      <c r="B37" s="169" t="s">
        <v>121</v>
      </c>
      <c r="C37" s="169" t="s">
        <v>122</v>
      </c>
      <c r="D37" s="169" t="s">
        <v>185</v>
      </c>
    </row>
    <row r="38" spans="2:4" x14ac:dyDescent="0.25">
      <c r="B38" s="169" t="s">
        <v>123</v>
      </c>
      <c r="C38" s="169" t="s">
        <v>124</v>
      </c>
      <c r="D38" s="169" t="s">
        <v>185</v>
      </c>
    </row>
    <row r="39" spans="2:4" x14ac:dyDescent="0.25">
      <c r="B39" s="169" t="s">
        <v>125</v>
      </c>
      <c r="C39" s="169" t="s">
        <v>126</v>
      </c>
      <c r="D39" s="169" t="s">
        <v>185</v>
      </c>
    </row>
    <row r="40" spans="2:4" ht="16.5" thickBot="1" x14ac:dyDescent="0.3">
      <c r="B40" s="170"/>
      <c r="C40" s="170"/>
      <c r="D40" s="170"/>
    </row>
    <row r="41" spans="2:4" ht="15.75" x14ac:dyDescent="0.25">
      <c r="B41" s="198" t="s">
        <v>150</v>
      </c>
      <c r="C41" s="199"/>
      <c r="D41" s="170"/>
    </row>
    <row r="42" spans="2:4" ht="15.75" x14ac:dyDescent="0.25">
      <c r="B42" s="171" t="s">
        <v>151</v>
      </c>
      <c r="C42" s="172" t="s">
        <v>152</v>
      </c>
      <c r="D42" s="170"/>
    </row>
    <row r="43" spans="2:4" ht="15.75" x14ac:dyDescent="0.25">
      <c r="B43" s="173" t="s">
        <v>186</v>
      </c>
      <c r="C43" s="174" t="s">
        <v>187</v>
      </c>
      <c r="D43" s="170"/>
    </row>
    <row r="44" spans="2:4" ht="15.75" x14ac:dyDescent="0.25">
      <c r="B44" s="173" t="s">
        <v>188</v>
      </c>
      <c r="C44" s="174" t="s">
        <v>189</v>
      </c>
      <c r="D44" s="170"/>
    </row>
    <row r="45" spans="2:4" ht="15.75" x14ac:dyDescent="0.25">
      <c r="B45" s="173"/>
      <c r="C45" s="174"/>
      <c r="D45" s="170"/>
    </row>
    <row r="46" spans="2:4" ht="15.75" x14ac:dyDescent="0.25">
      <c r="B46" s="175"/>
      <c r="C46" s="174"/>
      <c r="D46" s="170"/>
    </row>
    <row r="47" spans="2:4" ht="16.5" thickBot="1" x14ac:dyDescent="0.3">
      <c r="B47" s="176"/>
      <c r="C47" s="177"/>
      <c r="D47" s="170"/>
    </row>
    <row r="48" spans="2:4" ht="16.5" thickBot="1" x14ac:dyDescent="0.3">
      <c r="B48" s="170"/>
      <c r="C48" s="170"/>
      <c r="D48" s="170"/>
    </row>
    <row r="49" spans="2:4" ht="15.75" x14ac:dyDescent="0.25">
      <c r="B49" s="178" t="s">
        <v>153</v>
      </c>
      <c r="C49" s="170"/>
      <c r="D49" s="170"/>
    </row>
    <row r="50" spans="2:4" ht="15.75" x14ac:dyDescent="0.25">
      <c r="B50" s="179" t="s">
        <v>190</v>
      </c>
      <c r="C50" s="170"/>
      <c r="D50" s="170"/>
    </row>
    <row r="51" spans="2:4" ht="15.75" x14ac:dyDescent="0.25">
      <c r="B51" s="179" t="s">
        <v>190</v>
      </c>
      <c r="C51" s="170"/>
      <c r="D51" s="170"/>
    </row>
    <row r="52" spans="2:4" ht="15.75" x14ac:dyDescent="0.25">
      <c r="B52" s="179" t="s">
        <v>190</v>
      </c>
      <c r="C52" s="170"/>
      <c r="D52" s="170"/>
    </row>
  </sheetData>
  <sheetProtection formatCells="0" formatColumns="0" formatRows="0" insertColumns="0" insertRows="0" insertHyperlinks="0" deleteColumns="0" deleteRows="0" sort="0" autoFilter="0" pivotTables="0"/>
  <mergeCells count="15">
    <mergeCell ref="B13:B17"/>
    <mergeCell ref="B35:D35"/>
    <mergeCell ref="B41:C41"/>
    <mergeCell ref="B19:B22"/>
    <mergeCell ref="B24:D24"/>
    <mergeCell ref="B25:B26"/>
    <mergeCell ref="B27:B28"/>
    <mergeCell ref="B31:C31"/>
    <mergeCell ref="B30:D30"/>
    <mergeCell ref="B32:B33"/>
    <mergeCell ref="B10:B11"/>
    <mergeCell ref="B3:C3"/>
    <mergeCell ref="B5:C5"/>
    <mergeCell ref="B7:C7"/>
    <mergeCell ref="B9:D9"/>
  </mergeCells>
  <dataValidations count="5">
    <dataValidation allowBlank="1" showInputMessage="1" showErrorMessage="1" promptTitle="Absorption" prompt="If POD source is route-specific, enter &quot;1&quot;" sqref="D15"/>
    <dataValidation type="list" allowBlank="1" showInputMessage="1" showErrorMessage="1" sqref="D7">
      <formula1>$B$50:$B$52</formula1>
    </dataValidation>
    <dataValidation type="list" allowBlank="1" showInputMessage="1" showErrorMessage="1" sqref="D25:D26">
      <formula1>$E$36:$E$38</formula1>
    </dataValidation>
    <dataValidation type="list" allowBlank="1" showInputMessage="1" showErrorMessage="1" sqref="D20 D14">
      <formula1>$C$42:$C$43</formula1>
    </dataValidation>
    <dataValidation type="list" allowBlank="1" showInputMessage="1" showErrorMessage="1" sqref="D16">
      <formula1>$D$42:$D$46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0"/>
  <sheetViews>
    <sheetView tabSelected="1" topLeftCell="A31" zoomScale="90" zoomScaleNormal="90" workbookViewId="0">
      <selection activeCell="B40" sqref="B40"/>
    </sheetView>
  </sheetViews>
  <sheetFormatPr defaultColWidth="19.140625" defaultRowHeight="15" x14ac:dyDescent="0.25"/>
  <cols>
    <col min="1" max="1" width="5.140625" style="134" customWidth="1"/>
    <col min="2" max="16384" width="19.140625" style="134"/>
  </cols>
  <sheetData>
    <row r="1" spans="2:15" s="70" customFormat="1" x14ac:dyDescent="0.25">
      <c r="B1" s="72"/>
      <c r="C1" s="72"/>
      <c r="D1" s="72"/>
      <c r="E1" s="72"/>
      <c r="F1" s="72"/>
      <c r="G1" s="72"/>
      <c r="H1" s="72"/>
      <c r="I1" s="72"/>
      <c r="J1" s="72"/>
    </row>
    <row r="2" spans="2:15" s="70" customFormat="1" ht="15.75" x14ac:dyDescent="0.25">
      <c r="B2" s="76" t="s">
        <v>65</v>
      </c>
      <c r="C2" s="72"/>
      <c r="D2" s="72"/>
      <c r="E2" s="72"/>
      <c r="F2" s="72"/>
      <c r="G2" s="72"/>
      <c r="H2" s="72"/>
      <c r="I2" s="72"/>
      <c r="J2" s="72"/>
    </row>
    <row r="3" spans="2:15" s="70" customFormat="1" ht="16.5" thickBot="1" x14ac:dyDescent="0.3">
      <c r="B3" s="76"/>
      <c r="C3" s="72"/>
      <c r="D3" s="72"/>
      <c r="E3" s="72"/>
      <c r="F3" s="72"/>
      <c r="G3" s="72"/>
      <c r="H3" s="72"/>
      <c r="I3" s="72"/>
      <c r="J3" s="72"/>
    </row>
    <row r="4" spans="2:15" s="70" customFormat="1" ht="15.75" thickBot="1" x14ac:dyDescent="0.3">
      <c r="B4" s="77" t="s">
        <v>31</v>
      </c>
      <c r="C4" s="78" t="str">
        <f>'TOX and EXPO INPUTS'!$D$17</f>
        <v>KEY_Dermal_LOC</v>
      </c>
      <c r="D4" s="72"/>
      <c r="E4" s="72"/>
      <c r="F4" s="72"/>
      <c r="G4" s="72"/>
      <c r="H4" s="72"/>
      <c r="I4" s="72"/>
      <c r="J4" s="72"/>
    </row>
    <row r="5" spans="2:15" s="70" customFormat="1" ht="15.75" x14ac:dyDescent="0.25">
      <c r="B5" s="76"/>
      <c r="C5" s="72"/>
      <c r="D5" s="72"/>
      <c r="E5" s="72"/>
      <c r="F5" s="72"/>
      <c r="G5" s="72"/>
      <c r="H5" s="72"/>
      <c r="I5" s="72"/>
      <c r="J5" s="72"/>
    </row>
    <row r="6" spans="2:15" s="70" customFormat="1" ht="15.75" x14ac:dyDescent="0.25">
      <c r="B6" s="79" t="s">
        <v>38</v>
      </c>
      <c r="C6" s="72"/>
      <c r="D6" s="72"/>
      <c r="E6" s="72"/>
      <c r="F6" s="72"/>
      <c r="G6" s="72"/>
      <c r="H6" s="72"/>
      <c r="I6" s="72"/>
      <c r="J6" s="72"/>
    </row>
    <row r="7" spans="2:15" s="70" customFormat="1" x14ac:dyDescent="0.25">
      <c r="B7" s="220" t="s">
        <v>216</v>
      </c>
      <c r="C7" s="220"/>
      <c r="D7" s="220"/>
      <c r="E7" s="220"/>
      <c r="F7" s="220"/>
      <c r="G7" s="220"/>
      <c r="H7" s="220"/>
      <c r="I7" s="220"/>
      <c r="J7" s="220"/>
    </row>
    <row r="8" spans="2:15" s="70" customFormat="1" x14ac:dyDescent="0.25">
      <c r="B8" s="220"/>
      <c r="C8" s="220"/>
      <c r="D8" s="220"/>
      <c r="E8" s="220"/>
      <c r="F8" s="220"/>
      <c r="G8" s="220"/>
      <c r="H8" s="220"/>
      <c r="I8" s="220"/>
      <c r="J8" s="220"/>
    </row>
    <row r="9" spans="2:15" s="70" customFormat="1" ht="15.75" thickBot="1" x14ac:dyDescent="0.3">
      <c r="B9" s="220"/>
      <c r="C9" s="220"/>
      <c r="D9" s="220"/>
      <c r="E9" s="220"/>
      <c r="F9" s="220"/>
      <c r="G9" s="220"/>
      <c r="H9" s="220"/>
      <c r="I9" s="220"/>
      <c r="J9" s="220"/>
    </row>
    <row r="10" spans="2:15" s="70" customFormat="1" x14ac:dyDescent="0.25">
      <c r="B10" s="80"/>
      <c r="C10" s="80"/>
      <c r="D10" s="80"/>
      <c r="E10" s="80"/>
      <c r="F10" s="80"/>
      <c r="G10" s="80"/>
      <c r="H10" s="80"/>
      <c r="I10" s="80"/>
      <c r="J10" s="80"/>
      <c r="O10" s="81" t="s">
        <v>136</v>
      </c>
    </row>
    <row r="11" spans="2:15" s="70" customFormat="1" ht="28.5" x14ac:dyDescent="0.25">
      <c r="B11" s="82" t="s">
        <v>37</v>
      </c>
      <c r="C11" s="83"/>
      <c r="D11" s="83"/>
      <c r="G11" s="163" t="s">
        <v>200</v>
      </c>
      <c r="H11" s="84"/>
      <c r="J11" s="83"/>
      <c r="N11" s="70" t="s">
        <v>41</v>
      </c>
      <c r="O11" s="85" t="s">
        <v>41</v>
      </c>
    </row>
    <row r="12" spans="2:15" s="70" customFormat="1" ht="15.75" thickBot="1" x14ac:dyDescent="0.3">
      <c r="D12" s="72"/>
      <c r="G12" s="72"/>
      <c r="J12" s="72"/>
      <c r="N12" s="70" t="s">
        <v>42</v>
      </c>
      <c r="O12" s="86" t="s">
        <v>42</v>
      </c>
    </row>
    <row r="13" spans="2:15" s="70" customFormat="1" x14ac:dyDescent="0.25">
      <c r="D13" s="72"/>
      <c r="G13" s="87" t="s">
        <v>39</v>
      </c>
      <c r="H13" s="87" t="s">
        <v>40</v>
      </c>
      <c r="I13" s="88"/>
      <c r="J13" s="72"/>
      <c r="N13" s="70" t="s">
        <v>204</v>
      </c>
      <c r="O13" s="70" t="s">
        <v>200</v>
      </c>
    </row>
    <row r="14" spans="2:15" s="70" customFormat="1" ht="45" x14ac:dyDescent="0.25">
      <c r="B14" s="89" t="str">
        <f>IF(G11=H10,"",IF(G11="Yes", "1.1 (a) Enter surface residue concentration", "1.1 (a) Enter Weight Fraction of Active Ingredient in Treated Material"))</f>
        <v>1.1 (a) Enter Weight Fraction of Active Ingredient in Treated Material</v>
      </c>
      <c r="D14" s="72"/>
      <c r="G14" s="164" t="s">
        <v>203</v>
      </c>
      <c r="H14" s="90" t="str">
        <f>IF(G11=H10,"",IF(G11=O11, "mg a.i. /cm^2", "a.i. w/w"))</f>
        <v>a.i. w/w</v>
      </c>
      <c r="I14" s="91"/>
      <c r="J14" s="72"/>
    </row>
    <row r="15" spans="2:15" s="70" customFormat="1" x14ac:dyDescent="0.25">
      <c r="B15" s="89"/>
      <c r="D15" s="72"/>
      <c r="G15" s="92"/>
      <c r="H15" s="90"/>
      <c r="I15" s="88"/>
      <c r="J15" s="72"/>
    </row>
    <row r="16" spans="2:15" s="70" customFormat="1" x14ac:dyDescent="0.25">
      <c r="B16" s="93" t="str">
        <f>IF(G11="No","1.1 (b) Select Material to Determine Material Weight to Surface Area Density","")</f>
        <v/>
      </c>
      <c r="C16" s="94"/>
      <c r="D16" s="72"/>
      <c r="F16" s="95" t="str">
        <f>IF(G11=O12,"","Not Applicable")</f>
        <v>Not Applicable</v>
      </c>
      <c r="G16" s="165" t="s">
        <v>201</v>
      </c>
      <c r="H16" s="96"/>
      <c r="I16" s="97"/>
      <c r="J16" s="72"/>
    </row>
    <row r="17" spans="2:10" s="70" customFormat="1" ht="5.25" customHeight="1" x14ac:dyDescent="0.25">
      <c r="C17" s="94"/>
      <c r="D17" s="72"/>
      <c r="E17" s="72"/>
      <c r="H17" s="98"/>
      <c r="I17" s="88"/>
      <c r="J17" s="72"/>
    </row>
    <row r="18" spans="2:10" s="70" customFormat="1" x14ac:dyDescent="0.25">
      <c r="C18" s="99" t="str">
        <f>IF(G16="Custom","Enter user specified value","")</f>
        <v/>
      </c>
      <c r="F18" s="95" t="str">
        <f>IF(G16="Custom","","Not Applicable")</f>
        <v>Not Applicable</v>
      </c>
      <c r="G18" s="165"/>
      <c r="H18" s="100" t="str">
        <f>IF(G16="Custom","mg/cm^2","")</f>
        <v/>
      </c>
      <c r="I18" s="88"/>
      <c r="J18" s="72"/>
    </row>
    <row r="19" spans="2:10" s="70" customFormat="1" x14ac:dyDescent="0.25">
      <c r="C19" s="94"/>
      <c r="D19" s="72"/>
      <c r="E19" s="72"/>
      <c r="G19" s="101" t="str">
        <f>IF(G16="Custom",G18,VLOOKUP(G16,B57:D65,3,FALSE))</f>
        <v>KEY_material_weight_surface_area</v>
      </c>
      <c r="H19" s="100" t="str">
        <f>IF(G16="Custom","mg/cm^2","")</f>
        <v/>
      </c>
      <c r="I19" s="88"/>
      <c r="J19" s="72"/>
    </row>
    <row r="20" spans="2:10" s="70" customFormat="1" x14ac:dyDescent="0.25">
      <c r="B20" s="102"/>
      <c r="C20" s="94"/>
      <c r="D20" s="72"/>
      <c r="E20" s="72"/>
      <c r="H20" s="72"/>
      <c r="I20" s="88"/>
      <c r="J20" s="72"/>
    </row>
    <row r="21" spans="2:10" s="70" customFormat="1" x14ac:dyDescent="0.25">
      <c r="B21" s="102"/>
      <c r="C21" s="94"/>
      <c r="D21" s="72"/>
      <c r="E21" s="72"/>
      <c r="F21" s="92"/>
      <c r="G21" s="103"/>
      <c r="H21" s="72"/>
      <c r="I21" s="72"/>
      <c r="J21" s="72"/>
    </row>
    <row r="22" spans="2:10" s="70" customFormat="1" ht="15.75" x14ac:dyDescent="0.25">
      <c r="B22" s="79" t="s">
        <v>63</v>
      </c>
      <c r="C22" s="94"/>
      <c r="D22" s="72"/>
      <c r="E22" s="72"/>
      <c r="F22" s="92"/>
      <c r="G22" s="103"/>
      <c r="H22" s="72"/>
      <c r="I22" s="72"/>
      <c r="J22" s="72"/>
    </row>
    <row r="23" spans="2:10" s="70" customFormat="1" x14ac:dyDescent="0.25">
      <c r="B23" s="102"/>
      <c r="C23" s="94"/>
      <c r="D23" s="72"/>
      <c r="E23" s="72"/>
      <c r="F23" s="92"/>
      <c r="G23" s="103"/>
      <c r="H23" s="72"/>
      <c r="I23" s="72"/>
      <c r="J23" s="72"/>
    </row>
    <row r="24" spans="2:10" s="70" customFormat="1" x14ac:dyDescent="0.25">
      <c r="B24" s="221" t="s">
        <v>165</v>
      </c>
      <c r="C24" s="221"/>
      <c r="D24" s="221"/>
      <c r="E24" s="221"/>
      <c r="F24" s="221"/>
      <c r="G24" s="221"/>
      <c r="H24" s="221"/>
      <c r="I24" s="72"/>
      <c r="J24" s="72"/>
    </row>
    <row r="25" spans="2:10" s="70" customFormat="1" x14ac:dyDescent="0.25">
      <c r="B25" s="221"/>
      <c r="C25" s="221"/>
      <c r="D25" s="221"/>
      <c r="E25" s="221"/>
      <c r="F25" s="221"/>
      <c r="G25" s="221"/>
      <c r="H25" s="221"/>
      <c r="I25" s="72"/>
      <c r="J25" s="72"/>
    </row>
    <row r="26" spans="2:10" s="70" customFormat="1" x14ac:dyDescent="0.25">
      <c r="B26" s="104"/>
      <c r="C26" s="105"/>
      <c r="D26" s="106"/>
      <c r="E26" s="106"/>
      <c r="G26" s="87" t="s">
        <v>39</v>
      </c>
      <c r="H26" s="87" t="s">
        <v>40</v>
      </c>
      <c r="I26" s="72"/>
      <c r="J26" s="72"/>
    </row>
    <row r="27" spans="2:10" s="70" customFormat="1" x14ac:dyDescent="0.25">
      <c r="B27" s="216" t="s">
        <v>59</v>
      </c>
      <c r="C27" s="216"/>
      <c r="D27" s="216"/>
      <c r="E27" s="216"/>
      <c r="G27" s="165" t="s">
        <v>205</v>
      </c>
      <c r="H27" s="96"/>
      <c r="I27" s="72"/>
      <c r="J27" s="72"/>
    </row>
    <row r="28" spans="2:10" s="70" customFormat="1" ht="5.25" customHeight="1" x14ac:dyDescent="0.25">
      <c r="C28" s="94"/>
      <c r="D28" s="72"/>
      <c r="E28" s="72"/>
      <c r="H28" s="98"/>
      <c r="I28" s="72"/>
      <c r="J28" s="72"/>
    </row>
    <row r="29" spans="2:10" s="70" customFormat="1" x14ac:dyDescent="0.25">
      <c r="B29" s="102"/>
      <c r="C29" s="95" t="str">
        <f>IF(G27="Custom","Enter user specified value", "")</f>
        <v/>
      </c>
      <c r="F29" s="95" t="str">
        <f>IF(G27="Custom","","Not Applicable")</f>
        <v>Not Applicable</v>
      </c>
      <c r="G29" s="165"/>
      <c r="H29" s="100" t="str">
        <f>IF(G27="Custom","Unitless","")</f>
        <v/>
      </c>
      <c r="I29" s="72"/>
      <c r="J29" s="72"/>
    </row>
    <row r="30" spans="2:10" s="70" customFormat="1" x14ac:dyDescent="0.25">
      <c r="B30" s="102"/>
      <c r="C30" s="94"/>
      <c r="D30" s="72"/>
      <c r="E30" s="72"/>
      <c r="G30" s="101" t="str">
        <f>IF(G27="Custom",G29,VLOOKUP(G27,D81:E85,2,FALSE))</f>
        <v>KEY_fraction_body_value</v>
      </c>
      <c r="H30" s="100" t="s">
        <v>60</v>
      </c>
      <c r="I30" s="72"/>
      <c r="J30" s="72"/>
    </row>
    <row r="31" spans="2:10" s="70" customFormat="1" ht="15" customHeight="1" x14ac:dyDescent="0.25">
      <c r="B31" s="217" t="s">
        <v>217</v>
      </c>
      <c r="C31" s="217"/>
      <c r="D31" s="217"/>
      <c r="E31" s="217"/>
      <c r="F31" s="217"/>
      <c r="G31" s="217"/>
      <c r="H31" s="217"/>
      <c r="I31" s="72"/>
      <c r="J31" s="72"/>
    </row>
    <row r="32" spans="2:10" s="70" customFormat="1" x14ac:dyDescent="0.25">
      <c r="B32" s="217"/>
      <c r="C32" s="217"/>
      <c r="D32" s="217"/>
      <c r="E32" s="217"/>
      <c r="F32" s="217"/>
      <c r="G32" s="217"/>
      <c r="H32" s="217"/>
      <c r="I32" s="72"/>
      <c r="J32" s="72"/>
    </row>
    <row r="33" spans="2:19" s="70" customFormat="1" x14ac:dyDescent="0.25">
      <c r="B33" s="82"/>
      <c r="C33" s="94"/>
      <c r="D33" s="72"/>
      <c r="E33" s="72"/>
      <c r="G33" s="87" t="s">
        <v>39</v>
      </c>
      <c r="H33" s="87" t="s">
        <v>40</v>
      </c>
      <c r="I33" s="72"/>
      <c r="J33" s="72"/>
    </row>
    <row r="34" spans="2:19" s="70" customFormat="1" ht="30" x14ac:dyDescent="0.25">
      <c r="B34" s="216" t="s">
        <v>116</v>
      </c>
      <c r="C34" s="216"/>
      <c r="D34" s="216"/>
      <c r="E34" s="216"/>
      <c r="G34" s="165" t="s">
        <v>207</v>
      </c>
      <c r="H34" s="96"/>
      <c r="I34" s="72"/>
      <c r="J34" s="72"/>
    </row>
    <row r="35" spans="2:19" s="70" customFormat="1" ht="5.25" customHeight="1" x14ac:dyDescent="0.25">
      <c r="B35" s="102"/>
      <c r="C35" s="94"/>
      <c r="D35" s="72"/>
      <c r="E35" s="72"/>
      <c r="H35" s="98"/>
      <c r="I35" s="72"/>
      <c r="J35" s="72"/>
    </row>
    <row r="36" spans="2:19" s="70" customFormat="1" x14ac:dyDescent="0.25">
      <c r="B36" s="102"/>
      <c r="C36" s="95" t="str">
        <f>IF(G34="Custom","Enter user specified value", "")</f>
        <v/>
      </c>
      <c r="F36" s="95" t="str">
        <f>IF(G34="Custom","","Not Applicable")</f>
        <v>Not Applicable</v>
      </c>
      <c r="G36" s="165"/>
      <c r="H36" s="100" t="str">
        <f>IF(G34="Custom","Unitless","")</f>
        <v/>
      </c>
      <c r="I36" s="72"/>
      <c r="J36" s="72"/>
    </row>
    <row r="37" spans="2:19" s="70" customFormat="1" x14ac:dyDescent="0.25">
      <c r="B37" s="107"/>
      <c r="C37" s="94"/>
      <c r="D37" s="72"/>
      <c r="E37" s="72"/>
      <c r="G37" s="101" t="str">
        <f>IF(G34="Custom",G36,VLOOKUP(G34,D86:E88,2,FALSE))</f>
        <v>KEY_type_of_flooring_value</v>
      </c>
      <c r="H37" s="100" t="s">
        <v>60</v>
      </c>
      <c r="I37" s="72"/>
      <c r="J37" s="72"/>
    </row>
    <row r="38" spans="2:19" s="70" customFormat="1" x14ac:dyDescent="0.25">
      <c r="B38" s="217" t="s">
        <v>218</v>
      </c>
      <c r="C38" s="217"/>
      <c r="D38" s="217"/>
      <c r="E38" s="217"/>
      <c r="F38" s="217"/>
      <c r="G38" s="217"/>
      <c r="H38" s="217"/>
      <c r="I38" s="72"/>
      <c r="J38" s="72"/>
    </row>
    <row r="39" spans="2:19" s="70" customFormat="1" x14ac:dyDescent="0.25">
      <c r="B39" s="217"/>
      <c r="C39" s="217"/>
      <c r="D39" s="217"/>
      <c r="E39" s="217"/>
      <c r="F39" s="217"/>
      <c r="G39" s="217"/>
      <c r="H39" s="217"/>
      <c r="I39" s="72"/>
      <c r="J39" s="72"/>
    </row>
    <row r="40" spans="2:19" s="70" customFormat="1" x14ac:dyDescent="0.25">
      <c r="B40" s="82"/>
      <c r="C40" s="94"/>
      <c r="D40" s="72"/>
      <c r="E40" s="72"/>
      <c r="G40" s="87" t="s">
        <v>39</v>
      </c>
      <c r="H40" s="87" t="s">
        <v>40</v>
      </c>
      <c r="I40" s="72"/>
      <c r="J40" s="72"/>
    </row>
    <row r="41" spans="2:19" s="70" customFormat="1" ht="30" x14ac:dyDescent="0.25">
      <c r="B41" s="216" t="s">
        <v>61</v>
      </c>
      <c r="C41" s="216"/>
      <c r="D41" s="216"/>
      <c r="E41" s="216"/>
      <c r="G41" s="165" t="s">
        <v>204</v>
      </c>
      <c r="H41" s="100" t="str">
        <f>IF(G39="Custom","Unitless","")</f>
        <v/>
      </c>
      <c r="I41" s="72"/>
      <c r="J41" s="72"/>
    </row>
    <row r="42" spans="2:19" s="70" customFormat="1" x14ac:dyDescent="0.25">
      <c r="B42" s="107"/>
      <c r="C42" s="94"/>
      <c r="D42" s="72"/>
      <c r="E42" s="72"/>
      <c r="G42" s="101">
        <f>IF(G41="Yes",0.5,1)</f>
        <v>1</v>
      </c>
      <c r="H42" s="100" t="s">
        <v>60</v>
      </c>
      <c r="I42" s="72"/>
      <c r="J42" s="72"/>
    </row>
    <row r="43" spans="2:19" s="70" customFormat="1" x14ac:dyDescent="0.25">
      <c r="B43" s="107"/>
      <c r="C43" s="94"/>
      <c r="D43" s="72"/>
      <c r="E43" s="72"/>
      <c r="F43" s="83"/>
      <c r="G43" s="72"/>
      <c r="H43" s="72"/>
      <c r="I43" s="72"/>
      <c r="J43" s="72"/>
    </row>
    <row r="44" spans="2:19" s="70" customFormat="1" x14ac:dyDescent="0.25">
      <c r="B44" s="107"/>
      <c r="C44" s="94"/>
      <c r="D44" s="72"/>
      <c r="E44" s="72"/>
      <c r="F44" s="83"/>
      <c r="G44" s="72"/>
      <c r="H44" s="72"/>
      <c r="I44" s="72"/>
      <c r="J44" s="72"/>
    </row>
    <row r="45" spans="2:19" s="70" customFormat="1" x14ac:dyDescent="0.25">
      <c r="B45" s="107"/>
      <c r="C45" s="94"/>
      <c r="D45" s="72"/>
      <c r="E45" s="72"/>
      <c r="F45" s="83"/>
      <c r="G45" s="72"/>
      <c r="H45" s="72"/>
      <c r="I45" s="72"/>
      <c r="J45" s="72"/>
    </row>
    <row r="46" spans="2:19" s="70" customFormat="1" ht="16.5" thickBot="1" x14ac:dyDescent="0.3">
      <c r="B46" s="79" t="s">
        <v>66</v>
      </c>
      <c r="C46" s="72"/>
      <c r="D46" s="72"/>
      <c r="E46" s="72"/>
      <c r="F46" s="72"/>
      <c r="G46" s="72"/>
      <c r="H46" s="72"/>
      <c r="I46" s="72"/>
      <c r="J46" s="72"/>
    </row>
    <row r="47" spans="2:19" s="111" customFormat="1" ht="59.25" x14ac:dyDescent="0.25">
      <c r="B47" s="218" t="s">
        <v>32</v>
      </c>
      <c r="C47" s="108" t="s">
        <v>166</v>
      </c>
      <c r="D47" s="108" t="s">
        <v>167</v>
      </c>
      <c r="E47" s="108" t="s">
        <v>102</v>
      </c>
      <c r="F47" s="108" t="s">
        <v>103</v>
      </c>
      <c r="G47" s="108" t="s">
        <v>104</v>
      </c>
      <c r="H47" s="108" t="s">
        <v>164</v>
      </c>
      <c r="I47" s="108" t="s">
        <v>105</v>
      </c>
      <c r="J47" s="109" t="s">
        <v>163</v>
      </c>
      <c r="K47" s="109" t="s">
        <v>106</v>
      </c>
      <c r="L47" s="109" t="s">
        <v>131</v>
      </c>
      <c r="M47" s="110"/>
      <c r="N47" s="110"/>
      <c r="O47" s="110"/>
      <c r="Q47" s="110"/>
      <c r="S47" s="110"/>
    </row>
    <row r="48" spans="2:19" s="116" customFormat="1" ht="17.25" thickBot="1" x14ac:dyDescent="0.3">
      <c r="B48" s="219"/>
      <c r="C48" s="112" t="s">
        <v>3</v>
      </c>
      <c r="D48" s="112" t="s">
        <v>15</v>
      </c>
      <c r="E48" s="113" t="s">
        <v>168</v>
      </c>
      <c r="F48" s="112" t="s">
        <v>23</v>
      </c>
      <c r="G48" s="112" t="s">
        <v>27</v>
      </c>
      <c r="H48" s="112" t="s">
        <v>33</v>
      </c>
      <c r="I48" s="112" t="s">
        <v>34</v>
      </c>
      <c r="J48" s="114" t="s">
        <v>35</v>
      </c>
      <c r="K48" s="114" t="s">
        <v>64</v>
      </c>
      <c r="L48" s="115" t="s">
        <v>64</v>
      </c>
    </row>
    <row r="49" spans="2:12" s="70" customFormat="1" x14ac:dyDescent="0.25">
      <c r="B49" s="117" t="s">
        <v>156</v>
      </c>
      <c r="C49" s="118" t="e">
        <f>IF(G11="Yes",G14,G14*G19)</f>
        <v>#VALUE!</v>
      </c>
      <c r="D49" s="118">
        <v>280</v>
      </c>
      <c r="E49" s="119" t="str">
        <f>G30</f>
        <v>KEY_fraction_body_value</v>
      </c>
      <c r="F49" s="118" t="str">
        <f>G37</f>
        <v>KEY_type_of_flooring_value</v>
      </c>
      <c r="G49" s="118">
        <f>G42</f>
        <v>1</v>
      </c>
      <c r="H49" s="120" t="e">
        <f>C49*D49*E49*F49*G49</f>
        <v>#VALUE!</v>
      </c>
      <c r="I49" s="118" t="str">
        <f>'TOX and EXPO INPUTS'!$D$15</f>
        <v>KEY_Dermal_Absorption</v>
      </c>
      <c r="J49" s="121" t="e">
        <f>H49*I49</f>
        <v>#VALUE!</v>
      </c>
      <c r="K49" s="122" t="e">
        <f>'TOX and EXPO INPUTS'!$D$13/J49</f>
        <v>#VALUE!</v>
      </c>
      <c r="L49" s="33" t="e">
        <f>VALUE(TEXT(K49,"0.0E+00"))</f>
        <v>#VALUE!</v>
      </c>
    </row>
    <row r="50" spans="2:12" s="70" customFormat="1" ht="15.75" thickBot="1" x14ac:dyDescent="0.3">
      <c r="B50" s="123" t="s">
        <v>36</v>
      </c>
      <c r="C50" s="124" t="e">
        <f>IF(G11="Yes",G14,G14*G19)</f>
        <v>#VALUE!</v>
      </c>
      <c r="D50" s="124">
        <v>640</v>
      </c>
      <c r="E50" s="124" t="str">
        <f>G30</f>
        <v>KEY_fraction_body_value</v>
      </c>
      <c r="F50" s="124" t="str">
        <f>G37</f>
        <v>KEY_type_of_flooring_value</v>
      </c>
      <c r="G50" s="124">
        <f>G42</f>
        <v>1</v>
      </c>
      <c r="H50" s="125" t="e">
        <f>C50*D50*E50*F50*G50</f>
        <v>#VALUE!</v>
      </c>
      <c r="I50" s="124" t="str">
        <f>'TOX and EXPO INPUTS'!$D$15</f>
        <v>KEY_Dermal_Absorption</v>
      </c>
      <c r="J50" s="126" t="e">
        <f>H50*I50</f>
        <v>#VALUE!</v>
      </c>
      <c r="K50" s="127" t="e">
        <f>'TOX and EXPO INPUTS'!$D$13/J50</f>
        <v>#VALUE!</v>
      </c>
      <c r="L50" s="34" t="e">
        <f>VALUE(TEXT(K50,"0.0E+00"))</f>
        <v>#VALUE!</v>
      </c>
    </row>
    <row r="51" spans="2:12" s="70" customFormat="1" x14ac:dyDescent="0.25">
      <c r="E51" s="128"/>
    </row>
    <row r="52" spans="2:12" s="70" customFormat="1" x14ac:dyDescent="0.25">
      <c r="E52" s="128"/>
    </row>
    <row r="53" spans="2:12" s="70" customFormat="1" x14ac:dyDescent="0.25"/>
    <row r="54" spans="2:12" s="70" customFormat="1" ht="16.5" thickBot="1" x14ac:dyDescent="0.3">
      <c r="B54" s="79" t="s">
        <v>101</v>
      </c>
    </row>
    <row r="55" spans="2:12" s="70" customFormat="1" x14ac:dyDescent="0.25">
      <c r="B55" s="211" t="s">
        <v>213</v>
      </c>
      <c r="C55" s="212"/>
      <c r="D55" s="212"/>
      <c r="E55" s="212"/>
      <c r="F55" s="213"/>
    </row>
    <row r="56" spans="2:12" s="70" customFormat="1" ht="25.5" x14ac:dyDescent="0.25">
      <c r="B56" s="129" t="s">
        <v>43</v>
      </c>
      <c r="C56" s="130"/>
      <c r="D56" s="131" t="s">
        <v>44</v>
      </c>
      <c r="E56" s="214" t="s">
        <v>45</v>
      </c>
      <c r="F56" s="215"/>
    </row>
    <row r="57" spans="2:12" s="70" customFormat="1" x14ac:dyDescent="0.25">
      <c r="B57" s="132" t="s">
        <v>56</v>
      </c>
      <c r="C57" s="128"/>
      <c r="D57" s="133">
        <v>20</v>
      </c>
      <c r="E57" s="209" t="s">
        <v>46</v>
      </c>
      <c r="F57" s="210"/>
    </row>
    <row r="58" spans="2:12" s="70" customFormat="1" ht="25.5" x14ac:dyDescent="0.25">
      <c r="B58" s="132" t="s">
        <v>57</v>
      </c>
      <c r="C58" s="128"/>
      <c r="D58" s="133">
        <v>10</v>
      </c>
      <c r="E58" s="209" t="s">
        <v>47</v>
      </c>
      <c r="F58" s="210"/>
    </row>
    <row r="59" spans="2:12" s="70" customFormat="1" ht="25.5" x14ac:dyDescent="0.25">
      <c r="B59" s="132" t="s">
        <v>48</v>
      </c>
      <c r="C59" s="128"/>
      <c r="D59" s="133">
        <v>24</v>
      </c>
      <c r="E59" s="209" t="s">
        <v>49</v>
      </c>
      <c r="F59" s="210"/>
    </row>
    <row r="60" spans="2:12" s="70" customFormat="1" x14ac:dyDescent="0.25">
      <c r="B60" s="132" t="s">
        <v>50</v>
      </c>
      <c r="C60" s="128"/>
      <c r="D60" s="133">
        <v>1</v>
      </c>
      <c r="E60" s="209" t="s">
        <v>51</v>
      </c>
      <c r="F60" s="210"/>
    </row>
    <row r="61" spans="2:12" s="70" customFormat="1" x14ac:dyDescent="0.25">
      <c r="B61" s="132" t="s">
        <v>12</v>
      </c>
      <c r="C61" s="128"/>
      <c r="D61" s="133">
        <v>120</v>
      </c>
      <c r="E61" s="209" t="s">
        <v>53</v>
      </c>
      <c r="F61" s="210"/>
    </row>
    <row r="62" spans="2:12" s="70" customFormat="1" x14ac:dyDescent="0.25">
      <c r="B62" s="132" t="s">
        <v>13</v>
      </c>
      <c r="C62" s="128"/>
      <c r="D62" s="133">
        <v>100</v>
      </c>
      <c r="E62" s="209" t="s">
        <v>54</v>
      </c>
      <c r="F62" s="210"/>
    </row>
    <row r="63" spans="2:12" x14ac:dyDescent="0.25">
      <c r="B63" s="132" t="s">
        <v>55</v>
      </c>
      <c r="C63" s="128"/>
      <c r="D63" s="133">
        <v>40</v>
      </c>
      <c r="E63" s="209" t="s">
        <v>169</v>
      </c>
      <c r="F63" s="210"/>
    </row>
    <row r="64" spans="2:12" ht="15.75" thickBot="1" x14ac:dyDescent="0.3">
      <c r="B64" s="135" t="s">
        <v>62</v>
      </c>
      <c r="C64" s="136"/>
      <c r="D64" s="137">
        <f>G18</f>
        <v>0</v>
      </c>
      <c r="E64" s="138"/>
      <c r="F64" s="139"/>
    </row>
    <row r="65" spans="2:5" x14ac:dyDescent="0.25">
      <c r="B65" s="134" t="s">
        <v>201</v>
      </c>
      <c r="D65" s="134" t="s">
        <v>202</v>
      </c>
    </row>
    <row r="68" spans="2:5" ht="15.75" customHeight="1" x14ac:dyDescent="0.25">
      <c r="B68" s="224" t="s">
        <v>215</v>
      </c>
      <c r="C68" s="224"/>
      <c r="D68" s="224"/>
      <c r="E68" s="224"/>
    </row>
    <row r="69" spans="2:5" ht="25.5" x14ac:dyDescent="0.25">
      <c r="B69" s="140" t="s">
        <v>0</v>
      </c>
      <c r="C69" s="141" t="s">
        <v>1</v>
      </c>
      <c r="D69" s="140"/>
      <c r="E69" s="140" t="s">
        <v>2</v>
      </c>
    </row>
    <row r="70" spans="2:5" x14ac:dyDescent="0.25">
      <c r="B70" s="8" t="s">
        <v>3</v>
      </c>
      <c r="C70" s="222" t="s">
        <v>170</v>
      </c>
      <c r="D70" s="222"/>
      <c r="E70" s="8" t="s">
        <v>4</v>
      </c>
    </row>
    <row r="71" spans="2:5" x14ac:dyDescent="0.25">
      <c r="B71" s="142" t="s">
        <v>5</v>
      </c>
      <c r="C71" s="223" t="s">
        <v>6</v>
      </c>
      <c r="D71" s="223"/>
      <c r="E71" s="142" t="s">
        <v>4</v>
      </c>
    </row>
    <row r="72" spans="2:5" x14ac:dyDescent="0.25">
      <c r="B72" s="222" t="s">
        <v>7</v>
      </c>
      <c r="C72" s="222" t="s">
        <v>171</v>
      </c>
      <c r="D72" s="8" t="s">
        <v>8</v>
      </c>
      <c r="E72" s="8">
        <v>20</v>
      </c>
    </row>
    <row r="73" spans="2:5" ht="25.5" x14ac:dyDescent="0.25">
      <c r="B73" s="222"/>
      <c r="C73" s="222"/>
      <c r="D73" s="8" t="s">
        <v>9</v>
      </c>
      <c r="E73" s="8">
        <v>10</v>
      </c>
    </row>
    <row r="74" spans="2:5" ht="25.5" x14ac:dyDescent="0.25">
      <c r="B74" s="222"/>
      <c r="C74" s="222"/>
      <c r="D74" s="8" t="s">
        <v>10</v>
      </c>
      <c r="E74" s="8">
        <v>24</v>
      </c>
    </row>
    <row r="75" spans="2:5" x14ac:dyDescent="0.25">
      <c r="B75" s="222"/>
      <c r="C75" s="222"/>
      <c r="D75" s="8" t="s">
        <v>11</v>
      </c>
      <c r="E75" s="8">
        <v>1</v>
      </c>
    </row>
    <row r="76" spans="2:5" x14ac:dyDescent="0.25">
      <c r="B76" s="222"/>
      <c r="C76" s="222"/>
      <c r="D76" s="8" t="s">
        <v>12</v>
      </c>
      <c r="E76" s="8">
        <v>120</v>
      </c>
    </row>
    <row r="77" spans="2:5" x14ac:dyDescent="0.25">
      <c r="B77" s="222"/>
      <c r="C77" s="222"/>
      <c r="D77" s="8" t="s">
        <v>13</v>
      </c>
      <c r="E77" s="8">
        <v>100</v>
      </c>
    </row>
    <row r="78" spans="2:5" x14ac:dyDescent="0.25">
      <c r="B78" s="222"/>
      <c r="C78" s="222"/>
      <c r="D78" s="8" t="s">
        <v>14</v>
      </c>
      <c r="E78" s="8">
        <v>40</v>
      </c>
    </row>
    <row r="79" spans="2:5" x14ac:dyDescent="0.25">
      <c r="B79" s="223" t="s">
        <v>15</v>
      </c>
      <c r="C79" s="223" t="s">
        <v>172</v>
      </c>
      <c r="D79" s="142" t="s">
        <v>16</v>
      </c>
      <c r="E79" s="142">
        <v>280</v>
      </c>
    </row>
    <row r="80" spans="2:5" ht="25.5" x14ac:dyDescent="0.25">
      <c r="B80" s="223"/>
      <c r="C80" s="223"/>
      <c r="D80" s="142" t="s">
        <v>17</v>
      </c>
      <c r="E80" s="142">
        <v>640</v>
      </c>
    </row>
    <row r="81" spans="2:5" ht="27.75" customHeight="1" x14ac:dyDescent="0.25">
      <c r="B81" s="222" t="s">
        <v>173</v>
      </c>
      <c r="C81" s="222" t="s">
        <v>18</v>
      </c>
      <c r="D81" s="8" t="s">
        <v>19</v>
      </c>
      <c r="E81" s="8">
        <v>0.5</v>
      </c>
    </row>
    <row r="82" spans="2:5" x14ac:dyDescent="0.25">
      <c r="B82" s="222"/>
      <c r="C82" s="222"/>
      <c r="D82" s="8" t="s">
        <v>20</v>
      </c>
      <c r="E82" s="8">
        <v>1</v>
      </c>
    </row>
    <row r="83" spans="2:5" ht="25.5" x14ac:dyDescent="0.25">
      <c r="B83" s="222"/>
      <c r="C83" s="222"/>
      <c r="D83" s="8" t="s">
        <v>21</v>
      </c>
      <c r="E83" s="8">
        <v>0.5</v>
      </c>
    </row>
    <row r="84" spans="2:5" x14ac:dyDescent="0.25">
      <c r="B84" s="222"/>
      <c r="C84" s="222"/>
      <c r="D84" s="8" t="s">
        <v>22</v>
      </c>
      <c r="E84" s="8">
        <v>0.11</v>
      </c>
    </row>
    <row r="85" spans="2:5" ht="25.5" x14ac:dyDescent="0.25">
      <c r="B85" s="222"/>
      <c r="C85" s="222"/>
      <c r="D85" s="8" t="s">
        <v>205</v>
      </c>
      <c r="E85" s="8" t="s">
        <v>206</v>
      </c>
    </row>
    <row r="86" spans="2:5" ht="15.75" customHeight="1" x14ac:dyDescent="0.25">
      <c r="B86" s="223" t="s">
        <v>23</v>
      </c>
      <c r="C86" s="223" t="s">
        <v>24</v>
      </c>
      <c r="D86" s="142" t="s">
        <v>25</v>
      </c>
      <c r="E86" s="142">
        <v>0.06</v>
      </c>
    </row>
    <row r="87" spans="2:5" ht="25.5" x14ac:dyDescent="0.25">
      <c r="B87" s="223"/>
      <c r="C87" s="223"/>
      <c r="D87" s="142" t="s">
        <v>26</v>
      </c>
      <c r="E87" s="142">
        <v>0.08</v>
      </c>
    </row>
    <row r="88" spans="2:5" ht="25.5" x14ac:dyDescent="0.25">
      <c r="B88" s="223"/>
      <c r="C88" s="223"/>
      <c r="D88" s="142" t="s">
        <v>207</v>
      </c>
      <c r="E88" s="142" t="s">
        <v>208</v>
      </c>
    </row>
    <row r="89" spans="2:5" ht="25.5" x14ac:dyDescent="0.25">
      <c r="B89" s="222" t="s">
        <v>27</v>
      </c>
      <c r="C89" s="222" t="s">
        <v>28</v>
      </c>
      <c r="D89" s="8" t="s">
        <v>29</v>
      </c>
      <c r="E89" s="8">
        <v>0.5</v>
      </c>
    </row>
    <row r="90" spans="2:5" ht="25.5" x14ac:dyDescent="0.25">
      <c r="B90" s="222"/>
      <c r="C90" s="222"/>
      <c r="D90" s="8" t="s">
        <v>30</v>
      </c>
      <c r="E90" s="8">
        <v>1</v>
      </c>
    </row>
  </sheetData>
  <sheetProtection formatCells="0" formatColumns="0" formatRows="0" insertColumns="0" insertRows="0" insertHyperlinks="0" deleteColumns="0" deleteRows="0" sort="0" autoFilter="0" pivotTables="0"/>
  <mergeCells count="30">
    <mergeCell ref="B68:E68"/>
    <mergeCell ref="C70:D70"/>
    <mergeCell ref="C71:D71"/>
    <mergeCell ref="B72:B78"/>
    <mergeCell ref="C72:C78"/>
    <mergeCell ref="B89:B90"/>
    <mergeCell ref="C89:C90"/>
    <mergeCell ref="B79:B80"/>
    <mergeCell ref="C79:C80"/>
    <mergeCell ref="C81:C85"/>
    <mergeCell ref="B81:B85"/>
    <mergeCell ref="C86:C88"/>
    <mergeCell ref="B86:B88"/>
    <mergeCell ref="B7:J9"/>
    <mergeCell ref="E58:F58"/>
    <mergeCell ref="E59:F59"/>
    <mergeCell ref="E60:F60"/>
    <mergeCell ref="E61:F61"/>
    <mergeCell ref="B24:H25"/>
    <mergeCell ref="B27:E27"/>
    <mergeCell ref="B31:H32"/>
    <mergeCell ref="E62:F62"/>
    <mergeCell ref="E63:F63"/>
    <mergeCell ref="B55:F55"/>
    <mergeCell ref="E56:F56"/>
    <mergeCell ref="B34:E34"/>
    <mergeCell ref="B38:H39"/>
    <mergeCell ref="B41:E41"/>
    <mergeCell ref="E57:F57"/>
    <mergeCell ref="B47:B48"/>
  </mergeCells>
  <conditionalFormatting sqref="B16">
    <cfRule type="expression" dxfId="5" priority="4">
      <formula>"1.1 (b) Select Material to Determine Material Weight to Surface Area Density  "</formula>
    </cfRule>
  </conditionalFormatting>
  <conditionalFormatting sqref="L49:L50">
    <cfRule type="cellIs" dxfId="4" priority="1" operator="lessThan">
      <formula>$C$4</formula>
    </cfRule>
  </conditionalFormatting>
  <dataValidations count="5">
    <dataValidation type="list" allowBlank="1" showInputMessage="1" showErrorMessage="1" sqref="G41">
      <formula1>$N$11:$N$13</formula1>
    </dataValidation>
    <dataValidation type="list" allowBlank="1" showInputMessage="1" showErrorMessage="1" sqref="G34">
      <formula1>$D$86:$D$88</formula1>
    </dataValidation>
    <dataValidation type="list" allowBlank="1" showInputMessage="1" showErrorMessage="1" sqref="G27">
      <formula1>$D$81:$D$85</formula1>
    </dataValidation>
    <dataValidation type="list" allowBlank="1" showInputMessage="1" showErrorMessage="1" promptTitle="Question 1" prompt="Is surface residue concentration data available?" sqref="G11">
      <formula1>$O$11:$O$13</formula1>
    </dataValidation>
    <dataValidation type="list" allowBlank="1" showInputMessage="1" showErrorMessage="1" sqref="G16">
      <formula1>$B$57:$B$65</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9"/>
  <sheetViews>
    <sheetView topLeftCell="B1" zoomScale="90" zoomScaleNormal="90" workbookViewId="0">
      <selection activeCell="B10" sqref="B10"/>
    </sheetView>
  </sheetViews>
  <sheetFormatPr defaultColWidth="19.28515625" defaultRowHeight="15" x14ac:dyDescent="0.25"/>
  <cols>
    <col min="1" max="1" width="3.28515625" style="134" customWidth="1"/>
    <col min="2" max="3" width="19.28515625" style="134"/>
    <col min="4" max="4" width="18.42578125" style="134" customWidth="1"/>
    <col min="5" max="7" width="19.28515625" style="134"/>
    <col min="8" max="9" width="19.28515625" style="160"/>
    <col min="10" max="16384" width="19.28515625" style="134"/>
  </cols>
  <sheetData>
    <row r="1" spans="2:15" s="70" customFormat="1" x14ac:dyDescent="0.25">
      <c r="B1" s="72"/>
      <c r="C1" s="72"/>
      <c r="D1" s="72"/>
      <c r="E1" s="72"/>
      <c r="F1" s="72"/>
      <c r="G1" s="72"/>
      <c r="H1" s="148"/>
      <c r="I1" s="148"/>
      <c r="J1" s="72"/>
      <c r="K1" s="72"/>
      <c r="L1" s="72"/>
    </row>
    <row r="2" spans="2:15" s="70" customFormat="1" ht="15.75" x14ac:dyDescent="0.25">
      <c r="B2" s="76" t="s">
        <v>135</v>
      </c>
      <c r="C2" s="72"/>
      <c r="D2" s="72"/>
      <c r="E2" s="72"/>
      <c r="F2" s="72"/>
      <c r="G2" s="72"/>
      <c r="H2" s="148"/>
      <c r="I2" s="148"/>
      <c r="J2" s="72"/>
      <c r="K2" s="72"/>
      <c r="L2" s="72"/>
    </row>
    <row r="3" spans="2:15" s="70" customFormat="1" ht="16.5" thickBot="1" x14ac:dyDescent="0.3">
      <c r="B3" s="76"/>
      <c r="C3" s="72"/>
      <c r="D3" s="72"/>
      <c r="E3" s="72"/>
      <c r="F3" s="72"/>
      <c r="G3" s="72"/>
      <c r="H3" s="148"/>
      <c r="I3" s="148"/>
      <c r="J3" s="72"/>
      <c r="K3" s="72"/>
      <c r="L3" s="72"/>
    </row>
    <row r="4" spans="2:15" s="70" customFormat="1" ht="15.75" thickBot="1" x14ac:dyDescent="0.3">
      <c r="B4" s="77" t="s">
        <v>184</v>
      </c>
      <c r="C4" s="78" t="str">
        <f>'TOX and EXPO INPUTS'!$D$11</f>
        <v>KEY_Oral_LOC</v>
      </c>
      <c r="D4" s="72"/>
      <c r="E4" s="72"/>
      <c r="F4" s="72"/>
      <c r="G4" s="72"/>
      <c r="H4" s="148"/>
      <c r="I4" s="148"/>
      <c r="J4" s="72"/>
      <c r="K4" s="72"/>
      <c r="L4" s="72"/>
    </row>
    <row r="5" spans="2:15" s="70" customFormat="1" ht="15.75" x14ac:dyDescent="0.25">
      <c r="B5" s="76"/>
      <c r="C5" s="72"/>
      <c r="D5" s="72"/>
      <c r="E5" s="72"/>
      <c r="F5" s="72"/>
      <c r="G5" s="72"/>
      <c r="H5" s="148"/>
      <c r="I5" s="148"/>
      <c r="J5" s="72"/>
      <c r="K5" s="72"/>
      <c r="L5" s="72"/>
    </row>
    <row r="6" spans="2:15" s="70" customFormat="1" ht="15.75" x14ac:dyDescent="0.25">
      <c r="B6" s="79" t="s">
        <v>38</v>
      </c>
      <c r="C6" s="72"/>
      <c r="D6" s="72"/>
      <c r="E6" s="72"/>
      <c r="F6" s="72"/>
      <c r="G6" s="72"/>
      <c r="H6" s="148"/>
      <c r="I6" s="148"/>
      <c r="J6" s="72"/>
      <c r="K6" s="72"/>
      <c r="L6" s="72"/>
    </row>
    <row r="7" spans="2:15" s="70" customFormat="1" x14ac:dyDescent="0.25">
      <c r="B7" s="220" t="s">
        <v>216</v>
      </c>
      <c r="C7" s="220"/>
      <c r="D7" s="220"/>
      <c r="E7" s="220"/>
      <c r="F7" s="220"/>
      <c r="G7" s="220"/>
      <c r="H7" s="220"/>
      <c r="I7" s="220"/>
      <c r="J7" s="220"/>
      <c r="K7" s="143"/>
      <c r="L7" s="143"/>
    </row>
    <row r="8" spans="2:15" s="70" customFormat="1" x14ac:dyDescent="0.25">
      <c r="B8" s="220"/>
      <c r="C8" s="220"/>
      <c r="D8" s="220"/>
      <c r="E8" s="220"/>
      <c r="F8" s="220"/>
      <c r="G8" s="220"/>
      <c r="H8" s="220"/>
      <c r="I8" s="220"/>
      <c r="J8" s="220"/>
      <c r="K8" s="143"/>
      <c r="L8" s="143"/>
    </row>
    <row r="9" spans="2:15" s="70" customFormat="1" ht="15.75" thickBot="1" x14ac:dyDescent="0.3">
      <c r="B9" s="220"/>
      <c r="C9" s="220"/>
      <c r="D9" s="220"/>
      <c r="E9" s="220"/>
      <c r="F9" s="220"/>
      <c r="G9" s="220"/>
      <c r="H9" s="220"/>
      <c r="I9" s="220"/>
      <c r="J9" s="220"/>
      <c r="K9" s="143"/>
      <c r="L9" s="143"/>
    </row>
    <row r="10" spans="2:15" s="70" customFormat="1" x14ac:dyDescent="0.25">
      <c r="B10" s="80"/>
      <c r="C10" s="80"/>
      <c r="D10" s="80"/>
      <c r="E10" s="80"/>
      <c r="F10" s="80"/>
      <c r="G10" s="80"/>
      <c r="H10" s="149"/>
      <c r="I10" s="149"/>
      <c r="J10" s="80"/>
      <c r="K10" s="80"/>
      <c r="L10" s="80"/>
      <c r="O10" s="81" t="s">
        <v>136</v>
      </c>
    </row>
    <row r="11" spans="2:15" s="70" customFormat="1" ht="28.5" x14ac:dyDescent="0.25">
      <c r="B11" s="82" t="s">
        <v>37</v>
      </c>
      <c r="C11" s="83"/>
      <c r="D11" s="83"/>
      <c r="G11" s="163" t="s">
        <v>200</v>
      </c>
      <c r="H11" s="150"/>
      <c r="I11" s="151"/>
      <c r="J11" s="83"/>
      <c r="K11" s="83"/>
      <c r="L11" s="83"/>
      <c r="O11" s="85" t="s">
        <v>41</v>
      </c>
    </row>
    <row r="12" spans="2:15" s="70" customFormat="1" ht="15.75" thickBot="1" x14ac:dyDescent="0.3">
      <c r="D12" s="72"/>
      <c r="G12" s="72"/>
      <c r="H12" s="152"/>
      <c r="I12" s="148"/>
      <c r="J12" s="72"/>
      <c r="K12" s="72"/>
      <c r="L12" s="72"/>
      <c r="O12" s="86" t="s">
        <v>42</v>
      </c>
    </row>
    <row r="13" spans="2:15" s="70" customFormat="1" x14ac:dyDescent="0.25">
      <c r="D13" s="72"/>
      <c r="G13" s="87" t="s">
        <v>39</v>
      </c>
      <c r="H13" s="153" t="s">
        <v>40</v>
      </c>
      <c r="I13" s="148"/>
      <c r="J13" s="72"/>
      <c r="K13" s="72"/>
      <c r="L13" s="72"/>
      <c r="O13" s="70" t="s">
        <v>200</v>
      </c>
    </row>
    <row r="14" spans="2:15" s="70" customFormat="1" x14ac:dyDescent="0.25">
      <c r="B14" s="89" t="str">
        <f>IF(G11="Yes","1.1 (a) Enter surface residue concentration",IF(G11="No", "1.1 (a) Enter Weight Fraction of Active Ingredient in Treated Material", ""))</f>
        <v/>
      </c>
      <c r="D14" s="72"/>
      <c r="F14" s="95" t="str">
        <f>IF(G11="","Not Applicable","")</f>
        <v/>
      </c>
      <c r="G14" s="164" t="s">
        <v>203</v>
      </c>
      <c r="H14" s="154" t="str">
        <f>IF(G11="Yes","mg a.i. /cm^2",IF(G11="No", "a.i. w/w",""))</f>
        <v/>
      </c>
      <c r="I14" s="154"/>
      <c r="J14" s="72"/>
      <c r="K14" s="72"/>
      <c r="L14" s="72"/>
    </row>
    <row r="15" spans="2:15" s="70" customFormat="1" x14ac:dyDescent="0.25">
      <c r="B15" s="89"/>
      <c r="D15" s="72"/>
      <c r="G15" s="92"/>
      <c r="H15" s="154"/>
      <c r="I15" s="148"/>
      <c r="J15" s="72"/>
      <c r="K15" s="72"/>
      <c r="L15" s="72"/>
    </row>
    <row r="16" spans="2:15" s="70" customFormat="1" x14ac:dyDescent="0.25">
      <c r="B16" s="93" t="str">
        <f>IF(G11="No","1.1 (b) Select Material to Determine Material Weight to Surface Area Density","")</f>
        <v/>
      </c>
      <c r="C16" s="94"/>
      <c r="D16" s="72"/>
      <c r="F16" s="95" t="str">
        <f>IF(G11="No","","Not Applicable")</f>
        <v>Not Applicable</v>
      </c>
      <c r="G16" s="165" t="s">
        <v>201</v>
      </c>
      <c r="H16" s="148"/>
      <c r="I16" s="155"/>
      <c r="J16" s="72"/>
      <c r="K16" s="72"/>
      <c r="L16" s="72"/>
    </row>
    <row r="17" spans="2:12" s="70" customFormat="1" ht="5.25" customHeight="1" x14ac:dyDescent="0.25">
      <c r="C17" s="94"/>
      <c r="D17" s="72"/>
      <c r="E17" s="72"/>
      <c r="H17" s="152"/>
      <c r="I17" s="148"/>
      <c r="J17" s="72"/>
      <c r="K17" s="72"/>
      <c r="L17" s="72"/>
    </row>
    <row r="18" spans="2:12" s="70" customFormat="1" x14ac:dyDescent="0.25">
      <c r="C18" s="99" t="str">
        <f>IF(G16="Custom","Enter user specified value","")</f>
        <v/>
      </c>
      <c r="F18" s="95" t="str">
        <f>IF(G16="Custom","","Not Applicable")</f>
        <v>Not Applicable</v>
      </c>
      <c r="G18" s="165"/>
      <c r="H18" s="156" t="str">
        <f>IF(G16="Custom","mg/cm^2","")</f>
        <v/>
      </c>
      <c r="I18" s="148"/>
      <c r="J18" s="72"/>
      <c r="K18" s="72"/>
      <c r="L18" s="72"/>
    </row>
    <row r="19" spans="2:12" s="70" customFormat="1" x14ac:dyDescent="0.25">
      <c r="C19" s="94"/>
      <c r="D19" s="72"/>
      <c r="E19" s="72"/>
      <c r="G19" s="101" t="str">
        <f>IF(G16="Custom",G18,VLOOKUP(G16,B50:D58,3,FALSE))</f>
        <v>KEY_material_weight_surface_area</v>
      </c>
      <c r="H19" s="156" t="str">
        <f>IF(G16="Custom","mg/cm^2","")</f>
        <v/>
      </c>
      <c r="I19" s="148"/>
      <c r="J19" s="72"/>
      <c r="K19" s="72"/>
      <c r="L19" s="72"/>
    </row>
    <row r="20" spans="2:12" s="70" customFormat="1" x14ac:dyDescent="0.25">
      <c r="B20" s="102"/>
      <c r="C20" s="94"/>
      <c r="D20" s="72"/>
      <c r="E20" s="72"/>
      <c r="H20" s="148"/>
      <c r="I20" s="148"/>
      <c r="J20" s="72"/>
      <c r="K20" s="72"/>
      <c r="L20" s="72"/>
    </row>
    <row r="21" spans="2:12" s="70" customFormat="1" x14ac:dyDescent="0.25">
      <c r="B21" s="102"/>
      <c r="C21" s="94"/>
      <c r="D21" s="72"/>
      <c r="E21" s="72"/>
      <c r="F21" s="92"/>
      <c r="G21" s="103"/>
      <c r="H21" s="148"/>
      <c r="I21" s="148"/>
      <c r="J21" s="72"/>
      <c r="K21" s="72"/>
      <c r="L21" s="72"/>
    </row>
    <row r="22" spans="2:12" s="70" customFormat="1" ht="15.75" x14ac:dyDescent="0.25">
      <c r="B22" s="79" t="s">
        <v>63</v>
      </c>
      <c r="C22" s="94"/>
      <c r="D22" s="72"/>
      <c r="E22" s="72"/>
      <c r="F22" s="92"/>
      <c r="G22" s="103"/>
      <c r="H22" s="148"/>
      <c r="I22" s="148"/>
      <c r="J22" s="72"/>
      <c r="K22" s="72"/>
      <c r="L22" s="72"/>
    </row>
    <row r="23" spans="2:12" s="70" customFormat="1" x14ac:dyDescent="0.25">
      <c r="B23" s="102"/>
      <c r="C23" s="94"/>
      <c r="D23" s="72"/>
      <c r="E23" s="72"/>
      <c r="F23" s="92"/>
      <c r="G23" s="103"/>
      <c r="H23" s="148"/>
      <c r="I23" s="148"/>
      <c r="J23" s="72"/>
      <c r="K23" s="72"/>
      <c r="L23" s="72"/>
    </row>
    <row r="24" spans="2:12" s="70" customFormat="1" x14ac:dyDescent="0.25">
      <c r="B24" s="221" t="s">
        <v>179</v>
      </c>
      <c r="C24" s="221"/>
      <c r="D24" s="221"/>
      <c r="E24" s="221"/>
      <c r="F24" s="221"/>
      <c r="G24" s="221"/>
      <c r="H24" s="221"/>
      <c r="I24" s="148"/>
      <c r="J24" s="72"/>
      <c r="K24" s="72"/>
      <c r="L24" s="72"/>
    </row>
    <row r="25" spans="2:12" s="70" customFormat="1" ht="33.75" customHeight="1" x14ac:dyDescent="0.25">
      <c r="B25" s="221"/>
      <c r="C25" s="221"/>
      <c r="D25" s="221"/>
      <c r="E25" s="221"/>
      <c r="F25" s="221"/>
      <c r="G25" s="221"/>
      <c r="H25" s="221"/>
      <c r="I25" s="148"/>
      <c r="J25" s="72"/>
      <c r="K25" s="72"/>
      <c r="L25" s="72"/>
    </row>
    <row r="26" spans="2:12" s="70" customFormat="1" x14ac:dyDescent="0.25">
      <c r="B26" s="104"/>
      <c r="C26" s="105"/>
      <c r="D26" s="106"/>
      <c r="E26" s="106"/>
      <c r="G26" s="87" t="s">
        <v>39</v>
      </c>
      <c r="H26" s="153" t="s">
        <v>40</v>
      </c>
      <c r="I26" s="148"/>
      <c r="J26" s="72"/>
      <c r="K26" s="72"/>
      <c r="L26" s="72"/>
    </row>
    <row r="27" spans="2:12" s="70" customFormat="1" ht="30" x14ac:dyDescent="0.25">
      <c r="B27" s="216" t="s">
        <v>88</v>
      </c>
      <c r="C27" s="216"/>
      <c r="D27" s="216"/>
      <c r="E27" s="216"/>
      <c r="G27" s="165" t="s">
        <v>207</v>
      </c>
      <c r="H27" s="148"/>
      <c r="I27" s="148"/>
      <c r="J27" s="72"/>
      <c r="K27" s="72"/>
      <c r="L27" s="72"/>
    </row>
    <row r="28" spans="2:12" s="70" customFormat="1" ht="5.25" customHeight="1" x14ac:dyDescent="0.25">
      <c r="C28" s="94"/>
      <c r="D28" s="72"/>
      <c r="E28" s="72"/>
      <c r="H28" s="152"/>
      <c r="I28" s="148"/>
      <c r="J28" s="72"/>
      <c r="K28" s="72"/>
      <c r="L28" s="72"/>
    </row>
    <row r="29" spans="2:12" s="70" customFormat="1" x14ac:dyDescent="0.25">
      <c r="B29" s="102"/>
      <c r="C29" s="94"/>
      <c r="D29" s="95" t="str">
        <f>IF(G27="Custom","Enter user specified value", "")</f>
        <v/>
      </c>
      <c r="E29" s="72"/>
      <c r="F29" s="95" t="str">
        <f>IF(G27="Custom","","Not Applicable")</f>
        <v>Not Applicable</v>
      </c>
      <c r="G29" s="165"/>
      <c r="H29" s="156" t="s">
        <v>60</v>
      </c>
      <c r="I29" s="148"/>
      <c r="J29" s="72"/>
      <c r="K29" s="72"/>
      <c r="L29" s="72"/>
    </row>
    <row r="30" spans="2:12" s="70" customFormat="1" x14ac:dyDescent="0.25">
      <c r="B30" s="102"/>
      <c r="C30" s="94"/>
      <c r="D30" s="72"/>
      <c r="E30" s="72"/>
      <c r="G30" s="101" t="str">
        <f>IF(G27="Custom",G29,VLOOKUP(G27,D68:F70,3,FALSE))</f>
        <v>KEY_type_of_flooring_value</v>
      </c>
      <c r="H30" s="156" t="s">
        <v>60</v>
      </c>
      <c r="I30" s="148"/>
      <c r="J30" s="72"/>
      <c r="K30" s="72"/>
      <c r="L30" s="72"/>
    </row>
    <row r="31" spans="2:12" s="70" customFormat="1" x14ac:dyDescent="0.25">
      <c r="B31" s="102"/>
      <c r="C31" s="94"/>
      <c r="D31" s="72"/>
      <c r="E31" s="72"/>
      <c r="F31" s="101"/>
      <c r="G31" s="103"/>
      <c r="H31" s="148"/>
      <c r="I31" s="148"/>
      <c r="J31" s="72"/>
      <c r="K31" s="72"/>
      <c r="L31" s="72"/>
    </row>
    <row r="32" spans="2:12" s="70" customFormat="1" x14ac:dyDescent="0.25">
      <c r="B32" s="221" t="s">
        <v>175</v>
      </c>
      <c r="C32" s="221"/>
      <c r="D32" s="221"/>
      <c r="E32" s="221"/>
      <c r="F32" s="221"/>
      <c r="G32" s="221"/>
      <c r="H32" s="221"/>
      <c r="I32" s="148"/>
      <c r="J32" s="72"/>
      <c r="K32" s="72"/>
      <c r="L32" s="72"/>
    </row>
    <row r="33" spans="2:21" s="70" customFormat="1" x14ac:dyDescent="0.25">
      <c r="B33" s="221"/>
      <c r="C33" s="221"/>
      <c r="D33" s="221"/>
      <c r="E33" s="221"/>
      <c r="F33" s="221"/>
      <c r="G33" s="221"/>
      <c r="H33" s="221"/>
      <c r="I33" s="148"/>
      <c r="J33" s="72"/>
      <c r="K33" s="72"/>
      <c r="L33" s="72"/>
    </row>
    <row r="34" spans="2:21" s="70" customFormat="1" x14ac:dyDescent="0.25">
      <c r="B34" s="104"/>
      <c r="C34" s="105"/>
      <c r="D34" s="106"/>
      <c r="E34" s="106"/>
      <c r="G34" s="87" t="s">
        <v>39</v>
      </c>
      <c r="H34" s="153" t="s">
        <v>40</v>
      </c>
      <c r="I34" s="148"/>
      <c r="J34" s="72"/>
      <c r="K34" s="72"/>
      <c r="L34" s="72"/>
    </row>
    <row r="35" spans="2:21" s="70" customFormat="1" ht="30" x14ac:dyDescent="0.25">
      <c r="B35" s="216" t="s">
        <v>88</v>
      </c>
      <c r="C35" s="216"/>
      <c r="D35" s="216"/>
      <c r="E35" s="216"/>
      <c r="G35" s="165" t="s">
        <v>207</v>
      </c>
      <c r="H35" s="148"/>
      <c r="I35" s="148"/>
      <c r="J35" s="72"/>
      <c r="K35" s="72"/>
      <c r="L35" s="72"/>
    </row>
    <row r="36" spans="2:21" s="70" customFormat="1" ht="5.25" customHeight="1" x14ac:dyDescent="0.25">
      <c r="C36" s="94"/>
      <c r="D36" s="72"/>
      <c r="E36" s="72"/>
      <c r="H36" s="152"/>
      <c r="I36" s="148"/>
      <c r="J36" s="72"/>
      <c r="K36" s="72"/>
      <c r="L36" s="72"/>
    </row>
    <row r="37" spans="2:21" s="70" customFormat="1" x14ac:dyDescent="0.25">
      <c r="B37" s="102"/>
      <c r="C37" s="94"/>
      <c r="D37" s="95" t="str">
        <f>IF(G35="Custom","Enter user specified value", "")</f>
        <v/>
      </c>
      <c r="E37" s="72"/>
      <c r="F37" s="95" t="str">
        <f>IF(G35="Custom","","Not Applicable")</f>
        <v>Not Applicable</v>
      </c>
      <c r="G37" s="165"/>
      <c r="H37" s="156" t="s">
        <v>60</v>
      </c>
      <c r="I37" s="148"/>
      <c r="J37" s="72"/>
      <c r="K37" s="72"/>
      <c r="L37" s="72"/>
    </row>
    <row r="38" spans="2:21" s="70" customFormat="1" x14ac:dyDescent="0.25">
      <c r="B38" s="102"/>
      <c r="C38" s="94"/>
      <c r="D38" s="72"/>
      <c r="E38" s="72"/>
      <c r="G38" s="101" t="str">
        <f>IF(G35="Custom",G37,VLOOKUP(G35,E74:F76,2,FALSE))</f>
        <v>KEY_type_of_flooring_et</v>
      </c>
      <c r="H38" s="156" t="s">
        <v>60</v>
      </c>
      <c r="I38" s="148"/>
      <c r="J38" s="72"/>
      <c r="K38" s="72"/>
      <c r="L38" s="72"/>
    </row>
    <row r="39" spans="2:21" s="70" customFormat="1" x14ac:dyDescent="0.25">
      <c r="B39" s="102"/>
      <c r="C39" s="94"/>
      <c r="D39" s="72"/>
      <c r="E39" s="72"/>
      <c r="F39" s="101"/>
      <c r="G39" s="103"/>
      <c r="H39" s="148"/>
      <c r="I39" s="148"/>
      <c r="J39" s="72"/>
      <c r="K39" s="72"/>
      <c r="L39" s="72"/>
    </row>
    <row r="40" spans="2:21" s="70" customFormat="1" x14ac:dyDescent="0.25">
      <c r="B40" s="107"/>
      <c r="C40" s="94"/>
      <c r="D40" s="72"/>
      <c r="E40" s="72"/>
      <c r="F40" s="83"/>
      <c r="G40" s="72"/>
      <c r="H40" s="148"/>
      <c r="I40" s="148"/>
      <c r="J40" s="72"/>
      <c r="K40" s="72"/>
      <c r="L40" s="72"/>
    </row>
    <row r="41" spans="2:21" s="70" customFormat="1" ht="16.5" thickBot="1" x14ac:dyDescent="0.3">
      <c r="B41" s="79" t="s">
        <v>133</v>
      </c>
      <c r="C41" s="72"/>
      <c r="D41" s="72"/>
      <c r="E41" s="72"/>
      <c r="F41" s="72"/>
      <c r="G41" s="72"/>
      <c r="H41" s="148"/>
      <c r="I41" s="148"/>
      <c r="J41" s="72"/>
      <c r="K41" s="72"/>
      <c r="L41" s="72"/>
    </row>
    <row r="42" spans="2:21" s="111" customFormat="1" ht="57" x14ac:dyDescent="0.25">
      <c r="B42" s="218" t="s">
        <v>32</v>
      </c>
      <c r="C42" s="108" t="s">
        <v>166</v>
      </c>
      <c r="D42" s="108" t="s">
        <v>108</v>
      </c>
      <c r="E42" s="108" t="s">
        <v>77</v>
      </c>
      <c r="F42" s="108" t="s">
        <v>180</v>
      </c>
      <c r="G42" s="108" t="s">
        <v>81</v>
      </c>
      <c r="H42" s="108" t="s">
        <v>89</v>
      </c>
      <c r="I42" s="108" t="s">
        <v>109</v>
      </c>
      <c r="J42" s="108" t="s">
        <v>110</v>
      </c>
      <c r="K42" s="108" t="s">
        <v>111</v>
      </c>
      <c r="L42" s="108" t="s">
        <v>112</v>
      </c>
      <c r="M42" s="109" t="s">
        <v>163</v>
      </c>
      <c r="N42" s="144" t="s">
        <v>106</v>
      </c>
      <c r="O42" s="109" t="s">
        <v>131</v>
      </c>
      <c r="P42" s="110"/>
      <c r="Q42" s="110"/>
      <c r="S42" s="110"/>
      <c r="U42" s="110"/>
    </row>
    <row r="43" spans="2:21" s="116" customFormat="1" ht="17.25" thickBot="1" x14ac:dyDescent="0.3">
      <c r="B43" s="219"/>
      <c r="C43" s="112" t="s">
        <v>3</v>
      </c>
      <c r="D43" s="112" t="s">
        <v>181</v>
      </c>
      <c r="E43" s="113" t="s">
        <v>182</v>
      </c>
      <c r="F43" s="112" t="s">
        <v>183</v>
      </c>
      <c r="G43" s="112" t="s">
        <v>80</v>
      </c>
      <c r="H43" s="112" t="s">
        <v>82</v>
      </c>
      <c r="I43" s="112" t="s">
        <v>84</v>
      </c>
      <c r="J43" s="112" t="s">
        <v>85</v>
      </c>
      <c r="K43" s="112" t="s">
        <v>86</v>
      </c>
      <c r="L43" s="112" t="s">
        <v>33</v>
      </c>
      <c r="M43" s="114" t="s">
        <v>35</v>
      </c>
      <c r="N43" s="145" t="s">
        <v>64</v>
      </c>
      <c r="O43" s="114" t="s">
        <v>64</v>
      </c>
    </row>
    <row r="44" spans="2:21" s="70" customFormat="1" ht="15.75" thickBot="1" x14ac:dyDescent="0.3">
      <c r="B44" s="123" t="s">
        <v>36</v>
      </c>
      <c r="C44" s="124" t="e">
        <f>IF(G11="Yes",G14,G14*G19)</f>
        <v>#VALUE!</v>
      </c>
      <c r="D44" s="124" t="str">
        <f>G30</f>
        <v>KEY_type_of_flooring_value</v>
      </c>
      <c r="E44" s="124">
        <f>F71</f>
        <v>0.13</v>
      </c>
      <c r="F44" s="124">
        <f>F72</f>
        <v>150</v>
      </c>
      <c r="G44" s="124">
        <f>F73</f>
        <v>4</v>
      </c>
      <c r="H44" s="157" t="str">
        <f>G38</f>
        <v>KEY_type_of_flooring_et</v>
      </c>
      <c r="I44" s="157">
        <f>F77</f>
        <v>0.48</v>
      </c>
      <c r="J44" s="124">
        <f>F78</f>
        <v>20</v>
      </c>
      <c r="K44" s="124">
        <f>'TOX and EXPO INPUTS'!$D$27</f>
        <v>11</v>
      </c>
      <c r="L44" s="147" t="e">
        <f>(C44*D44)*E44*F44*H44*G44*(1-(1-I44)^(J44/G44))</f>
        <v>#VALUE!</v>
      </c>
      <c r="M44" s="158" t="e">
        <f>(L44)/K44</f>
        <v>#VALUE!</v>
      </c>
      <c r="N44" s="159" t="e">
        <f>'TOX and EXPO INPUTS'!$D$10/M44</f>
        <v>#VALUE!</v>
      </c>
      <c r="O44" s="35" t="e">
        <f>VALUE(TEXT(N44,"0.0E+00"))</f>
        <v>#VALUE!</v>
      </c>
    </row>
    <row r="45" spans="2:21" s="70" customFormat="1" x14ac:dyDescent="0.25">
      <c r="E45" s="128"/>
      <c r="H45" s="152"/>
      <c r="I45" s="152"/>
    </row>
    <row r="46" spans="2:21" s="70" customFormat="1" x14ac:dyDescent="0.25">
      <c r="H46" s="152"/>
      <c r="I46" s="152"/>
    </row>
    <row r="47" spans="2:21" s="70" customFormat="1" ht="15.75" thickBot="1" x14ac:dyDescent="0.3">
      <c r="B47" s="70" t="s">
        <v>58</v>
      </c>
      <c r="H47" s="152"/>
      <c r="I47" s="152"/>
    </row>
    <row r="48" spans="2:21" s="70" customFormat="1" x14ac:dyDescent="0.25">
      <c r="B48" s="211" t="s">
        <v>213</v>
      </c>
      <c r="C48" s="212"/>
      <c r="D48" s="212"/>
      <c r="E48" s="212"/>
      <c r="F48" s="213"/>
      <c r="H48" s="152"/>
      <c r="I48" s="152"/>
    </row>
    <row r="49" spans="2:9" s="70" customFormat="1" ht="25.5" x14ac:dyDescent="0.25">
      <c r="B49" s="129" t="s">
        <v>43</v>
      </c>
      <c r="C49" s="130"/>
      <c r="D49" s="131" t="s">
        <v>44</v>
      </c>
      <c r="E49" s="214" t="s">
        <v>45</v>
      </c>
      <c r="F49" s="215"/>
      <c r="H49" s="152"/>
      <c r="I49" s="152"/>
    </row>
    <row r="50" spans="2:9" s="70" customFormat="1" x14ac:dyDescent="0.25">
      <c r="B50" s="132" t="s">
        <v>56</v>
      </c>
      <c r="C50" s="128"/>
      <c r="D50" s="133">
        <v>20</v>
      </c>
      <c r="E50" s="209" t="s">
        <v>46</v>
      </c>
      <c r="F50" s="210"/>
      <c r="H50" s="152"/>
      <c r="I50" s="152"/>
    </row>
    <row r="51" spans="2:9" s="70" customFormat="1" ht="25.5" x14ac:dyDescent="0.25">
      <c r="B51" s="132" t="s">
        <v>57</v>
      </c>
      <c r="C51" s="128"/>
      <c r="D51" s="133">
        <v>10</v>
      </c>
      <c r="E51" s="209" t="s">
        <v>47</v>
      </c>
      <c r="F51" s="210"/>
      <c r="H51" s="152"/>
      <c r="I51" s="152"/>
    </row>
    <row r="52" spans="2:9" s="70" customFormat="1" ht="25.5" x14ac:dyDescent="0.25">
      <c r="B52" s="132" t="s">
        <v>48</v>
      </c>
      <c r="C52" s="128"/>
      <c r="D52" s="133">
        <v>24</v>
      </c>
      <c r="E52" s="209" t="s">
        <v>49</v>
      </c>
      <c r="F52" s="210"/>
      <c r="H52" s="152"/>
      <c r="I52" s="152"/>
    </row>
    <row r="53" spans="2:9" s="70" customFormat="1" x14ac:dyDescent="0.25">
      <c r="B53" s="132" t="s">
        <v>50</v>
      </c>
      <c r="C53" s="128"/>
      <c r="D53" s="133">
        <v>1</v>
      </c>
      <c r="E53" s="209" t="s">
        <v>51</v>
      </c>
      <c r="F53" s="210"/>
      <c r="H53" s="152"/>
      <c r="I53" s="152"/>
    </row>
    <row r="54" spans="2:9" s="70" customFormat="1" x14ac:dyDescent="0.25">
      <c r="B54" s="132" t="s">
        <v>12</v>
      </c>
      <c r="C54" s="128"/>
      <c r="D54" s="133">
        <v>120</v>
      </c>
      <c r="E54" s="209" t="s">
        <v>53</v>
      </c>
      <c r="F54" s="210"/>
      <c r="H54" s="152"/>
      <c r="I54" s="152"/>
    </row>
    <row r="55" spans="2:9" s="70" customFormat="1" x14ac:dyDescent="0.25">
      <c r="B55" s="132" t="s">
        <v>13</v>
      </c>
      <c r="C55" s="128"/>
      <c r="D55" s="133">
        <v>100</v>
      </c>
      <c r="E55" s="209" t="s">
        <v>54</v>
      </c>
      <c r="F55" s="210"/>
      <c r="H55" s="152"/>
      <c r="I55" s="152"/>
    </row>
    <row r="56" spans="2:9" x14ac:dyDescent="0.25">
      <c r="B56" s="132" t="s">
        <v>55</v>
      </c>
      <c r="C56" s="128"/>
      <c r="D56" s="133">
        <v>40</v>
      </c>
      <c r="E56" s="209" t="s">
        <v>169</v>
      </c>
      <c r="F56" s="210"/>
    </row>
    <row r="57" spans="2:9" ht="15.75" thickBot="1" x14ac:dyDescent="0.3">
      <c r="B57" s="135" t="s">
        <v>62</v>
      </c>
      <c r="C57" s="136"/>
      <c r="D57" s="137">
        <f>G18</f>
        <v>0</v>
      </c>
      <c r="E57" s="138"/>
      <c r="F57" s="139"/>
    </row>
    <row r="58" spans="2:9" x14ac:dyDescent="0.25">
      <c r="B58" s="134" t="s">
        <v>201</v>
      </c>
      <c r="D58" s="134" t="s">
        <v>202</v>
      </c>
    </row>
    <row r="60" spans="2:9" ht="16.5" customHeight="1" x14ac:dyDescent="0.25">
      <c r="B60" s="227" t="s">
        <v>214</v>
      </c>
      <c r="C60" s="228"/>
      <c r="D60" s="228"/>
      <c r="E60" s="228"/>
      <c r="F60" s="227"/>
      <c r="G60" s="2"/>
    </row>
    <row r="61" spans="2:9" x14ac:dyDescent="0.25">
      <c r="B61" s="36" t="s">
        <v>0</v>
      </c>
      <c r="C61" s="40" t="s">
        <v>129</v>
      </c>
      <c r="D61" s="41"/>
      <c r="E61" s="42"/>
      <c r="F61" s="37" t="s">
        <v>67</v>
      </c>
      <c r="G61" s="161"/>
    </row>
    <row r="62" spans="2:9" ht="42.75" customHeight="1" x14ac:dyDescent="0.25">
      <c r="B62" s="47" t="s">
        <v>3</v>
      </c>
      <c r="C62" s="38" t="s">
        <v>68</v>
      </c>
      <c r="D62" s="39"/>
      <c r="E62" s="11"/>
      <c r="F62" s="16" t="s">
        <v>69</v>
      </c>
      <c r="G62" s="2"/>
    </row>
    <row r="63" spans="2:9" ht="29.25" customHeight="1" x14ac:dyDescent="0.25">
      <c r="B63" s="46" t="s">
        <v>5</v>
      </c>
      <c r="C63" s="43" t="s">
        <v>70</v>
      </c>
      <c r="D63" s="23"/>
      <c r="E63" s="15"/>
      <c r="F63" s="12"/>
      <c r="G63" s="161"/>
    </row>
    <row r="64" spans="2:9" ht="18.75" customHeight="1" x14ac:dyDescent="0.25">
      <c r="B64" s="234" t="s">
        <v>7</v>
      </c>
      <c r="C64" s="229" t="s">
        <v>171</v>
      </c>
      <c r="D64" s="22" t="s">
        <v>56</v>
      </c>
      <c r="E64" s="11"/>
      <c r="F64" s="16">
        <v>20</v>
      </c>
      <c r="G64" s="2"/>
    </row>
    <row r="65" spans="2:7" ht="25.5" customHeight="1" x14ac:dyDescent="0.25">
      <c r="B65" s="234"/>
      <c r="C65" s="229"/>
      <c r="D65" s="18" t="s">
        <v>71</v>
      </c>
      <c r="E65" s="16"/>
      <c r="F65" s="16">
        <v>10</v>
      </c>
      <c r="G65" s="2"/>
    </row>
    <row r="66" spans="2:7" ht="27.75" customHeight="1" x14ac:dyDescent="0.25">
      <c r="B66" s="234"/>
      <c r="C66" s="229"/>
      <c r="D66" s="19" t="s">
        <v>72</v>
      </c>
      <c r="E66" s="17"/>
      <c r="F66" s="16">
        <v>24</v>
      </c>
      <c r="G66" s="2"/>
    </row>
    <row r="67" spans="2:7" ht="15.75" x14ac:dyDescent="0.25">
      <c r="B67" s="234"/>
      <c r="C67" s="229"/>
      <c r="D67" s="18" t="s">
        <v>50</v>
      </c>
      <c r="E67" s="16"/>
      <c r="F67" s="16">
        <v>1</v>
      </c>
      <c r="G67" s="2"/>
    </row>
    <row r="68" spans="2:7" ht="16.5" customHeight="1" x14ac:dyDescent="0.25">
      <c r="B68" s="235" t="s">
        <v>73</v>
      </c>
      <c r="C68" s="225" t="s">
        <v>74</v>
      </c>
      <c r="D68" s="20" t="s">
        <v>52</v>
      </c>
      <c r="E68" s="15"/>
      <c r="F68" s="12">
        <v>0.06</v>
      </c>
      <c r="G68" s="2"/>
    </row>
    <row r="69" spans="2:7" ht="15.75" x14ac:dyDescent="0.25">
      <c r="B69" s="235"/>
      <c r="C69" s="225"/>
      <c r="D69" s="21" t="s">
        <v>75</v>
      </c>
      <c r="E69" s="12"/>
      <c r="F69" s="12">
        <v>0.08</v>
      </c>
      <c r="G69" s="2"/>
    </row>
    <row r="70" spans="2:7" ht="25.5" x14ac:dyDescent="0.25">
      <c r="B70" s="235"/>
      <c r="C70" s="225"/>
      <c r="D70" s="166" t="s">
        <v>207</v>
      </c>
      <c r="F70" s="166" t="s">
        <v>208</v>
      </c>
      <c r="G70" s="2"/>
    </row>
    <row r="71" spans="2:7" ht="42" customHeight="1" x14ac:dyDescent="0.25">
      <c r="B71" s="47" t="s">
        <v>76</v>
      </c>
      <c r="C71" s="45" t="s">
        <v>77</v>
      </c>
      <c r="D71" s="24"/>
      <c r="E71" s="10"/>
      <c r="F71" s="16">
        <v>0.13</v>
      </c>
      <c r="G71" s="2"/>
    </row>
    <row r="72" spans="2:7" ht="30.75" customHeight="1" x14ac:dyDescent="0.25">
      <c r="B72" s="46" t="s">
        <v>78</v>
      </c>
      <c r="C72" s="43" t="s">
        <v>79</v>
      </c>
      <c r="D72" s="13"/>
      <c r="E72" s="14"/>
      <c r="F72" s="12">
        <v>150</v>
      </c>
      <c r="G72" s="2"/>
    </row>
    <row r="73" spans="2:7" ht="31.5" customHeight="1" x14ac:dyDescent="0.25">
      <c r="B73" s="47" t="s">
        <v>80</v>
      </c>
      <c r="C73" s="45" t="s">
        <v>81</v>
      </c>
      <c r="D73" s="45"/>
      <c r="E73" s="16"/>
      <c r="F73" s="16">
        <v>4</v>
      </c>
      <c r="G73" s="2"/>
    </row>
    <row r="74" spans="2:7" x14ac:dyDescent="0.25">
      <c r="B74" s="230" t="s">
        <v>82</v>
      </c>
      <c r="C74" s="226" t="s">
        <v>127</v>
      </c>
      <c r="D74" s="231" t="s">
        <v>83</v>
      </c>
      <c r="E74" s="25" t="s">
        <v>52</v>
      </c>
      <c r="F74" s="46">
        <v>4</v>
      </c>
      <c r="G74" s="161"/>
    </row>
    <row r="75" spans="2:7" ht="15.75" x14ac:dyDescent="0.25">
      <c r="B75" s="230"/>
      <c r="C75" s="226"/>
      <c r="D75" s="232"/>
      <c r="E75" s="26" t="s">
        <v>75</v>
      </c>
      <c r="F75" s="46">
        <v>2</v>
      </c>
      <c r="G75" s="2"/>
    </row>
    <row r="76" spans="2:7" ht="15.75" x14ac:dyDescent="0.25">
      <c r="B76" s="230"/>
      <c r="C76" s="226"/>
      <c r="D76" s="233"/>
      <c r="E76" s="27" t="s">
        <v>207</v>
      </c>
      <c r="F76" s="167" t="s">
        <v>209</v>
      </c>
      <c r="G76" s="2"/>
    </row>
    <row r="77" spans="2:7" ht="26.25" customHeight="1" x14ac:dyDescent="0.25">
      <c r="B77" s="47" t="s">
        <v>84</v>
      </c>
      <c r="C77" s="45" t="s">
        <v>128</v>
      </c>
      <c r="D77" s="28"/>
      <c r="E77" s="29"/>
      <c r="F77" s="16">
        <v>0.48</v>
      </c>
      <c r="G77" s="9"/>
    </row>
    <row r="78" spans="2:7" ht="25.5" x14ac:dyDescent="0.25">
      <c r="B78" s="46" t="s">
        <v>85</v>
      </c>
      <c r="C78" s="43" t="s">
        <v>130</v>
      </c>
      <c r="D78" s="30" t="s">
        <v>83</v>
      </c>
      <c r="E78" s="31"/>
      <c r="F78" s="12">
        <v>20</v>
      </c>
      <c r="G78" s="162"/>
    </row>
    <row r="79" spans="2:7" x14ac:dyDescent="0.25">
      <c r="B79" s="47" t="s">
        <v>86</v>
      </c>
      <c r="C79" s="45" t="s">
        <v>87</v>
      </c>
      <c r="D79" s="18" t="s">
        <v>83</v>
      </c>
      <c r="E79" s="32"/>
      <c r="F79" s="16">
        <v>11.4</v>
      </c>
      <c r="G79" s="161"/>
    </row>
  </sheetData>
  <sheetProtection formatCells="0" formatColumns="0" formatRows="0" insertColumns="0" insertRows="0" insertHyperlinks="0" deleteColumns="0" deleteRows="0" sort="0" autoFilter="0" pivotTables="0"/>
  <mergeCells count="23">
    <mergeCell ref="E53:F53"/>
    <mergeCell ref="B48:F48"/>
    <mergeCell ref="E49:F49"/>
    <mergeCell ref="E50:F50"/>
    <mergeCell ref="E51:F51"/>
    <mergeCell ref="E52:F52"/>
    <mergeCell ref="B42:B43"/>
    <mergeCell ref="B7:J9"/>
    <mergeCell ref="B24:H25"/>
    <mergeCell ref="B27:E27"/>
    <mergeCell ref="B32:H33"/>
    <mergeCell ref="B35:E35"/>
    <mergeCell ref="C68:C70"/>
    <mergeCell ref="C74:C76"/>
    <mergeCell ref="E54:F54"/>
    <mergeCell ref="E55:F55"/>
    <mergeCell ref="E56:F56"/>
    <mergeCell ref="B60:F60"/>
    <mergeCell ref="C64:C67"/>
    <mergeCell ref="B74:B76"/>
    <mergeCell ref="D74:D76"/>
    <mergeCell ref="B64:B67"/>
    <mergeCell ref="B68:B70"/>
  </mergeCells>
  <conditionalFormatting sqref="B16">
    <cfRule type="expression" dxfId="3" priority="6">
      <formula>"1.1 (b) Select Material to Determine Material Weight to Surface Area Density  "</formula>
    </cfRule>
  </conditionalFormatting>
  <conditionalFormatting sqref="O44">
    <cfRule type="cellIs" dxfId="2" priority="1" operator="lessThan">
      <formula>$C$4</formula>
    </cfRule>
  </conditionalFormatting>
  <dataValidations count="4">
    <dataValidation type="list" allowBlank="1" showInputMessage="1" showErrorMessage="1" sqref="G35">
      <formula1>$E$74:$E$76</formula1>
    </dataValidation>
    <dataValidation type="list" allowBlank="1" showInputMessage="1" showErrorMessage="1" sqref="G27">
      <formula1>$D$68:$D$70</formula1>
    </dataValidation>
    <dataValidation type="list" allowBlank="1" showInputMessage="1" showErrorMessage="1" promptTitle="Question 1" prompt="Is surface residue concentration data available?" sqref="G11">
      <formula1>$O$11:$O$13</formula1>
    </dataValidation>
    <dataValidation type="list" allowBlank="1" showInputMessage="1" showErrorMessage="1" sqref="G16">
      <formula1>$B$50:$B$58</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94"/>
  <sheetViews>
    <sheetView topLeftCell="B1" zoomScale="90" zoomScaleNormal="90" workbookViewId="0">
      <selection activeCell="B10" sqref="B10"/>
    </sheetView>
  </sheetViews>
  <sheetFormatPr defaultColWidth="19.28515625" defaultRowHeight="15" x14ac:dyDescent="0.25"/>
  <cols>
    <col min="1" max="1" width="3.28515625" style="134" customWidth="1"/>
    <col min="2" max="16384" width="19.28515625" style="134"/>
  </cols>
  <sheetData>
    <row r="1" spans="2:15" s="70" customFormat="1" x14ac:dyDescent="0.25">
      <c r="B1" s="72"/>
      <c r="C1" s="72"/>
      <c r="D1" s="72"/>
      <c r="E1" s="72"/>
      <c r="F1" s="72"/>
      <c r="G1" s="72"/>
      <c r="H1" s="72"/>
      <c r="I1" s="72"/>
      <c r="J1" s="72"/>
      <c r="K1" s="72"/>
    </row>
    <row r="2" spans="2:15" s="70" customFormat="1" ht="15.75" x14ac:dyDescent="0.25">
      <c r="B2" s="76" t="s">
        <v>134</v>
      </c>
      <c r="C2" s="72"/>
      <c r="D2" s="72"/>
      <c r="E2" s="72"/>
      <c r="F2" s="72"/>
      <c r="G2" s="72"/>
      <c r="H2" s="72"/>
      <c r="I2" s="72"/>
      <c r="J2" s="72"/>
      <c r="K2" s="72"/>
    </row>
    <row r="3" spans="2:15" s="70" customFormat="1" ht="16.5" thickBot="1" x14ac:dyDescent="0.3">
      <c r="B3" s="76"/>
      <c r="C3" s="72"/>
      <c r="D3" s="72"/>
      <c r="E3" s="72"/>
      <c r="F3" s="72"/>
      <c r="G3" s="72"/>
      <c r="H3" s="72"/>
      <c r="I3" s="72"/>
      <c r="J3" s="72"/>
      <c r="K3" s="72"/>
    </row>
    <row r="4" spans="2:15" s="70" customFormat="1" ht="15.75" thickBot="1" x14ac:dyDescent="0.3">
      <c r="B4" s="77" t="s">
        <v>184</v>
      </c>
      <c r="C4" s="78" t="str">
        <f>'TOX and EXPO INPUTS'!$D$11</f>
        <v>KEY_Oral_LOC</v>
      </c>
      <c r="D4" s="72"/>
      <c r="E4" s="72"/>
      <c r="F4" s="72"/>
      <c r="G4" s="72"/>
      <c r="H4" s="72"/>
      <c r="I4" s="72"/>
      <c r="J4" s="72"/>
      <c r="K4" s="72"/>
    </row>
    <row r="5" spans="2:15" s="70" customFormat="1" ht="15.75" x14ac:dyDescent="0.25">
      <c r="B5" s="76"/>
      <c r="C5" s="72"/>
      <c r="D5" s="72"/>
      <c r="E5" s="72"/>
      <c r="F5" s="72"/>
      <c r="G5" s="72"/>
      <c r="H5" s="72"/>
      <c r="I5" s="72"/>
      <c r="J5" s="72"/>
      <c r="K5" s="72"/>
    </row>
    <row r="6" spans="2:15" s="70" customFormat="1" ht="15.75" x14ac:dyDescent="0.25">
      <c r="B6" s="79" t="s">
        <v>38</v>
      </c>
      <c r="C6" s="72"/>
      <c r="D6" s="72"/>
      <c r="E6" s="72"/>
      <c r="F6" s="72"/>
      <c r="G6" s="72"/>
      <c r="H6" s="72"/>
      <c r="I6" s="72"/>
      <c r="J6" s="72"/>
      <c r="K6" s="72"/>
    </row>
    <row r="7" spans="2:15" s="70" customFormat="1" x14ac:dyDescent="0.25">
      <c r="B7" s="220" t="s">
        <v>216</v>
      </c>
      <c r="C7" s="220"/>
      <c r="D7" s="220"/>
      <c r="E7" s="220"/>
      <c r="F7" s="220"/>
      <c r="G7" s="220"/>
      <c r="H7" s="220"/>
      <c r="I7" s="220"/>
      <c r="J7" s="220"/>
      <c r="K7" s="143"/>
    </row>
    <row r="8" spans="2:15" s="70" customFormat="1" x14ac:dyDescent="0.25">
      <c r="B8" s="220"/>
      <c r="C8" s="220"/>
      <c r="D8" s="220"/>
      <c r="E8" s="220"/>
      <c r="F8" s="220"/>
      <c r="G8" s="220"/>
      <c r="H8" s="220"/>
      <c r="I8" s="220"/>
      <c r="J8" s="220"/>
      <c r="K8" s="143"/>
    </row>
    <row r="9" spans="2:15" s="70" customFormat="1" ht="15.75" thickBot="1" x14ac:dyDescent="0.3">
      <c r="B9" s="220"/>
      <c r="C9" s="220"/>
      <c r="D9" s="220"/>
      <c r="E9" s="220"/>
      <c r="F9" s="220"/>
      <c r="G9" s="220"/>
      <c r="H9" s="220"/>
      <c r="I9" s="220"/>
      <c r="J9" s="220"/>
      <c r="K9" s="143"/>
    </row>
    <row r="10" spans="2:15" s="70" customFormat="1" x14ac:dyDescent="0.25">
      <c r="B10" s="80"/>
      <c r="C10" s="80"/>
      <c r="D10" s="80"/>
      <c r="E10" s="80"/>
      <c r="F10" s="80"/>
      <c r="G10" s="80"/>
      <c r="H10" s="80"/>
      <c r="I10" s="80"/>
      <c r="J10" s="80"/>
      <c r="K10" s="80"/>
      <c r="O10" s="81" t="s">
        <v>136</v>
      </c>
    </row>
    <row r="11" spans="2:15" s="70" customFormat="1" ht="28.5" x14ac:dyDescent="0.25">
      <c r="B11" s="82" t="s">
        <v>37</v>
      </c>
      <c r="C11" s="83"/>
      <c r="D11" s="83"/>
      <c r="G11" s="163" t="s">
        <v>200</v>
      </c>
      <c r="H11" s="84"/>
      <c r="J11" s="83"/>
      <c r="K11" s="83"/>
      <c r="O11" s="85" t="s">
        <v>41</v>
      </c>
    </row>
    <row r="12" spans="2:15" s="70" customFormat="1" ht="15.75" thickBot="1" x14ac:dyDescent="0.3">
      <c r="D12" s="72"/>
      <c r="G12" s="72"/>
      <c r="J12" s="72"/>
      <c r="K12" s="72"/>
      <c r="O12" s="86" t="s">
        <v>42</v>
      </c>
    </row>
    <row r="13" spans="2:15" s="70" customFormat="1" x14ac:dyDescent="0.25">
      <c r="D13" s="72"/>
      <c r="G13" s="87" t="s">
        <v>39</v>
      </c>
      <c r="H13" s="87" t="s">
        <v>40</v>
      </c>
      <c r="I13" s="88"/>
      <c r="J13" s="72"/>
      <c r="K13" s="72"/>
      <c r="O13" s="70" t="s">
        <v>200</v>
      </c>
    </row>
    <row r="14" spans="2:15" s="70" customFormat="1" ht="45" x14ac:dyDescent="0.25">
      <c r="B14" s="89" t="str">
        <f>IF(G11=H10,"",IF(G11="Yes", "1.1 (a) Enter surface residue concentration", "1.1 (a) Enter Weight Fraction of Active Ingredient in Treated Material"))</f>
        <v>1.1 (a) Enter Weight Fraction of Active Ingredient in Treated Material</v>
      </c>
      <c r="D14" s="72"/>
      <c r="F14" s="95" t="str">
        <f>IF(G11="","Not Applicable","")</f>
        <v/>
      </c>
      <c r="G14" s="164" t="s">
        <v>203</v>
      </c>
      <c r="H14" s="90" t="str">
        <f>IF(G11="Yes","mg a.i. /cm^2",IF(G11="No", "a.i. w/w",""))</f>
        <v/>
      </c>
      <c r="I14" s="91"/>
      <c r="J14" s="72"/>
      <c r="K14" s="72"/>
    </row>
    <row r="15" spans="2:15" s="70" customFormat="1" x14ac:dyDescent="0.25">
      <c r="B15" s="89"/>
      <c r="D15" s="72"/>
      <c r="G15" s="92"/>
      <c r="H15" s="90"/>
      <c r="I15" s="88"/>
      <c r="J15" s="72"/>
      <c r="K15" s="72"/>
    </row>
    <row r="16" spans="2:15" s="70" customFormat="1" x14ac:dyDescent="0.25">
      <c r="B16" s="93" t="str">
        <f>IF(G11="No","1.1 (b) Select Material to Determine Material Weight to Surface Area Density","")</f>
        <v/>
      </c>
      <c r="C16" s="94"/>
      <c r="D16" s="72"/>
      <c r="F16" s="95" t="str">
        <f>IF(G11="No","","Not Applicable")</f>
        <v>Not Applicable</v>
      </c>
      <c r="G16" s="165" t="s">
        <v>201</v>
      </c>
      <c r="H16" s="96"/>
      <c r="I16" s="97"/>
      <c r="J16" s="72"/>
      <c r="K16" s="72"/>
    </row>
    <row r="17" spans="2:11" s="70" customFormat="1" ht="5.25" customHeight="1" x14ac:dyDescent="0.25">
      <c r="C17" s="94"/>
      <c r="D17" s="72"/>
      <c r="E17" s="72"/>
      <c r="H17" s="98"/>
      <c r="I17" s="72"/>
      <c r="J17" s="72"/>
      <c r="K17" s="72"/>
    </row>
    <row r="18" spans="2:11" s="70" customFormat="1" x14ac:dyDescent="0.25">
      <c r="C18" s="99" t="str">
        <f>IF(G16="Custom","Enter user specified value","")</f>
        <v/>
      </c>
      <c r="F18" s="95" t="str">
        <f>IF(G16="Custom","","Not Applicable")</f>
        <v>Not Applicable</v>
      </c>
      <c r="G18" s="165"/>
      <c r="H18" s="100" t="str">
        <f>IF(G16="Custom","mg/cm^2","")</f>
        <v/>
      </c>
      <c r="I18" s="72"/>
      <c r="J18" s="72"/>
      <c r="K18" s="72"/>
    </row>
    <row r="19" spans="2:11" s="70" customFormat="1" x14ac:dyDescent="0.25">
      <c r="C19" s="94"/>
      <c r="D19" s="72"/>
      <c r="E19" s="72"/>
      <c r="G19" s="101" t="str">
        <f>IF(G16="Custom",G18,VLOOKUP(G16,B60:D68,3,FALSE))</f>
        <v>KEY_material_weight_surface_area</v>
      </c>
      <c r="H19" s="100" t="str">
        <f>IF(G16="Custom","mg/cm^2","")</f>
        <v/>
      </c>
      <c r="I19" s="72"/>
      <c r="J19" s="72"/>
      <c r="K19" s="72"/>
    </row>
    <row r="20" spans="2:11" s="70" customFormat="1" x14ac:dyDescent="0.25">
      <c r="B20" s="102"/>
      <c r="C20" s="94"/>
      <c r="D20" s="72"/>
      <c r="E20" s="72"/>
      <c r="H20" s="72"/>
      <c r="I20" s="72"/>
      <c r="J20" s="72"/>
      <c r="K20" s="72"/>
    </row>
    <row r="21" spans="2:11" s="70" customFormat="1" x14ac:dyDescent="0.25">
      <c r="B21" s="102"/>
      <c r="C21" s="94"/>
      <c r="D21" s="72"/>
      <c r="E21" s="72"/>
      <c r="F21" s="92"/>
      <c r="G21" s="103"/>
      <c r="H21" s="72"/>
      <c r="I21" s="72"/>
      <c r="J21" s="72"/>
      <c r="K21" s="72"/>
    </row>
    <row r="22" spans="2:11" s="70" customFormat="1" ht="15.75" x14ac:dyDescent="0.25">
      <c r="B22" s="79" t="s">
        <v>63</v>
      </c>
      <c r="C22" s="94"/>
      <c r="D22" s="72"/>
      <c r="E22" s="72"/>
      <c r="F22" s="92"/>
      <c r="G22" s="103"/>
      <c r="H22" s="72"/>
      <c r="I22" s="72"/>
      <c r="J22" s="72"/>
      <c r="K22" s="72"/>
    </row>
    <row r="23" spans="2:11" s="70" customFormat="1" x14ac:dyDescent="0.25">
      <c r="B23" s="102"/>
      <c r="C23" s="94"/>
      <c r="D23" s="72"/>
      <c r="E23" s="72"/>
      <c r="F23" s="92"/>
      <c r="G23" s="103"/>
      <c r="H23" s="72"/>
      <c r="I23" s="72"/>
      <c r="J23" s="72"/>
      <c r="K23" s="72"/>
    </row>
    <row r="24" spans="2:11" s="70" customFormat="1" x14ac:dyDescent="0.25">
      <c r="B24" s="221" t="s">
        <v>174</v>
      </c>
      <c r="C24" s="221"/>
      <c r="D24" s="221"/>
      <c r="E24" s="221"/>
      <c r="F24" s="221"/>
      <c r="G24" s="221"/>
      <c r="H24" s="221"/>
      <c r="I24" s="72"/>
      <c r="J24" s="72"/>
      <c r="K24" s="72"/>
    </row>
    <row r="25" spans="2:11" s="70" customFormat="1" x14ac:dyDescent="0.25">
      <c r="B25" s="221"/>
      <c r="C25" s="221"/>
      <c r="D25" s="221"/>
      <c r="E25" s="221"/>
      <c r="F25" s="221"/>
      <c r="G25" s="221"/>
      <c r="H25" s="221"/>
      <c r="I25" s="72"/>
      <c r="J25" s="72"/>
      <c r="K25" s="72"/>
    </row>
    <row r="26" spans="2:11" s="70" customFormat="1" x14ac:dyDescent="0.25">
      <c r="B26" s="104"/>
      <c r="C26" s="105"/>
      <c r="D26" s="106"/>
      <c r="E26" s="106"/>
      <c r="G26" s="87" t="s">
        <v>39</v>
      </c>
      <c r="H26" s="87" t="s">
        <v>40</v>
      </c>
      <c r="I26" s="72"/>
      <c r="J26" s="72"/>
      <c r="K26" s="72"/>
    </row>
    <row r="27" spans="2:11" s="70" customFormat="1" ht="30" x14ac:dyDescent="0.25">
      <c r="B27" s="216" t="s">
        <v>96</v>
      </c>
      <c r="C27" s="216"/>
      <c r="D27" s="216"/>
      <c r="E27" s="216"/>
      <c r="G27" s="165" t="s">
        <v>207</v>
      </c>
      <c r="H27" s="96"/>
      <c r="I27" s="72"/>
      <c r="J27" s="72"/>
      <c r="K27" s="72"/>
    </row>
    <row r="28" spans="2:11" s="70" customFormat="1" ht="5.25" customHeight="1" x14ac:dyDescent="0.25">
      <c r="C28" s="94"/>
      <c r="D28" s="72"/>
      <c r="E28" s="72"/>
      <c r="H28" s="98"/>
      <c r="I28" s="72"/>
      <c r="J28" s="72"/>
      <c r="K28" s="72"/>
    </row>
    <row r="29" spans="2:11" s="70" customFormat="1" x14ac:dyDescent="0.25">
      <c r="B29" s="102"/>
      <c r="C29" s="95" t="str">
        <f>IF(G27="Custom","Enter user specified value", "")</f>
        <v/>
      </c>
      <c r="F29" s="95" t="str">
        <f>IF(G27="Custom","","Not Applicable")</f>
        <v>Not Applicable</v>
      </c>
      <c r="G29" s="165"/>
      <c r="H29" s="100" t="str">
        <f>IF(G27="Custom","Unitless","")</f>
        <v/>
      </c>
      <c r="I29" s="72"/>
      <c r="J29" s="72"/>
      <c r="K29" s="72"/>
    </row>
    <row r="30" spans="2:11" s="70" customFormat="1" x14ac:dyDescent="0.25">
      <c r="B30" s="102"/>
      <c r="C30" s="94"/>
      <c r="D30" s="72"/>
      <c r="E30" s="72"/>
      <c r="G30" s="101" t="str">
        <f>IF(G27="Custom",G29,VLOOKUP(G27,D78:F80,3,FALSE))</f>
        <v>KEY_type_of_flooring_value</v>
      </c>
      <c r="H30" s="100" t="s">
        <v>60</v>
      </c>
      <c r="I30" s="72"/>
      <c r="J30" s="72"/>
      <c r="K30" s="72"/>
    </row>
    <row r="31" spans="2:11" s="70" customFormat="1" x14ac:dyDescent="0.25">
      <c r="B31" s="102"/>
      <c r="C31" s="94"/>
      <c r="D31" s="72"/>
      <c r="E31" s="72"/>
      <c r="F31" s="101"/>
      <c r="G31" s="103"/>
      <c r="H31" s="72"/>
      <c r="I31" s="72"/>
      <c r="J31" s="72"/>
      <c r="K31" s="72"/>
    </row>
    <row r="32" spans="2:11" s="70" customFormat="1" x14ac:dyDescent="0.25">
      <c r="B32" s="221" t="s">
        <v>175</v>
      </c>
      <c r="C32" s="221"/>
      <c r="D32" s="221"/>
      <c r="E32" s="221"/>
      <c r="F32" s="221"/>
      <c r="G32" s="221"/>
      <c r="H32" s="221"/>
      <c r="I32" s="72"/>
      <c r="J32" s="72"/>
      <c r="K32" s="72"/>
    </row>
    <row r="33" spans="2:11" s="70" customFormat="1" x14ac:dyDescent="0.25">
      <c r="B33" s="221"/>
      <c r="C33" s="221"/>
      <c r="D33" s="221"/>
      <c r="E33" s="221"/>
      <c r="F33" s="221"/>
      <c r="G33" s="221"/>
      <c r="H33" s="221"/>
      <c r="I33" s="72"/>
      <c r="J33" s="72"/>
      <c r="K33" s="72"/>
    </row>
    <row r="34" spans="2:11" s="70" customFormat="1" x14ac:dyDescent="0.25">
      <c r="B34" s="104"/>
      <c r="C34" s="105"/>
      <c r="D34" s="106"/>
      <c r="E34" s="106"/>
      <c r="G34" s="87" t="s">
        <v>39</v>
      </c>
      <c r="H34" s="87" t="s">
        <v>40</v>
      </c>
      <c r="I34" s="72"/>
      <c r="J34" s="72"/>
      <c r="K34" s="72"/>
    </row>
    <row r="35" spans="2:11" s="70" customFormat="1" ht="30" x14ac:dyDescent="0.25">
      <c r="B35" s="216" t="s">
        <v>88</v>
      </c>
      <c r="C35" s="216"/>
      <c r="D35" s="216"/>
      <c r="E35" s="216"/>
      <c r="G35" s="165" t="s">
        <v>210</v>
      </c>
      <c r="H35" s="96"/>
      <c r="I35" s="72"/>
      <c r="J35" s="72"/>
      <c r="K35" s="72"/>
    </row>
    <row r="36" spans="2:11" s="70" customFormat="1" ht="5.25" customHeight="1" x14ac:dyDescent="0.25">
      <c r="C36" s="94"/>
      <c r="D36" s="72"/>
      <c r="E36" s="72"/>
      <c r="H36" s="98"/>
      <c r="I36" s="72"/>
      <c r="J36" s="72"/>
      <c r="K36" s="72"/>
    </row>
    <row r="37" spans="2:11" s="70" customFormat="1" x14ac:dyDescent="0.25">
      <c r="B37" s="102"/>
      <c r="C37" s="95" t="str">
        <f>IF(G35="Custom","Enter user specified value", "")</f>
        <v/>
      </c>
      <c r="F37" s="95" t="str">
        <f>IF(G35="Custom","","Not Applicable")</f>
        <v>Not Applicable</v>
      </c>
      <c r="G37" s="165"/>
      <c r="H37" s="100" t="str">
        <f>IF(G35="Custom","Hours","")</f>
        <v/>
      </c>
      <c r="I37" s="72"/>
      <c r="J37" s="72"/>
      <c r="K37" s="72"/>
    </row>
    <row r="38" spans="2:11" s="70" customFormat="1" x14ac:dyDescent="0.25">
      <c r="B38" s="102"/>
      <c r="C38" s="94"/>
      <c r="D38" s="72"/>
      <c r="E38" s="72"/>
      <c r="G38" s="101" t="str">
        <f>IF(G35="Custom",G37,VLOOKUP(G35,D83:F85,3,FALSE))</f>
        <v>KEY_indoor_or_outdoor_et</v>
      </c>
      <c r="H38" s="100" t="s">
        <v>100</v>
      </c>
      <c r="I38" s="72"/>
      <c r="J38" s="72"/>
      <c r="K38" s="72"/>
    </row>
    <row r="39" spans="2:11" s="70" customFormat="1" x14ac:dyDescent="0.25">
      <c r="B39" s="102"/>
      <c r="C39" s="94"/>
      <c r="D39" s="72"/>
      <c r="E39" s="72"/>
      <c r="F39" s="101"/>
      <c r="G39" s="103"/>
      <c r="H39" s="72"/>
      <c r="I39" s="72"/>
      <c r="J39" s="72"/>
      <c r="K39" s="72"/>
    </row>
    <row r="40" spans="2:11" s="70" customFormat="1" ht="22.5" customHeight="1" x14ac:dyDescent="0.25">
      <c r="B40" s="221" t="s">
        <v>176</v>
      </c>
      <c r="C40" s="221"/>
      <c r="D40" s="221"/>
      <c r="E40" s="221"/>
      <c r="F40" s="221"/>
      <c r="G40" s="221"/>
      <c r="H40" s="221"/>
      <c r="I40" s="72"/>
      <c r="J40" s="72"/>
      <c r="K40" s="72"/>
    </row>
    <row r="41" spans="2:11" s="70" customFormat="1" ht="22.5" customHeight="1" x14ac:dyDescent="0.25">
      <c r="B41" s="221"/>
      <c r="C41" s="221"/>
      <c r="D41" s="221"/>
      <c r="E41" s="221"/>
      <c r="F41" s="221"/>
      <c r="G41" s="221"/>
      <c r="H41" s="221"/>
      <c r="I41" s="72"/>
      <c r="J41" s="72"/>
      <c r="K41" s="72"/>
    </row>
    <row r="42" spans="2:11" s="70" customFormat="1" x14ac:dyDescent="0.25">
      <c r="B42" s="104"/>
      <c r="C42" s="105"/>
      <c r="D42" s="106"/>
      <c r="E42" s="106"/>
      <c r="G42" s="87" t="s">
        <v>39</v>
      </c>
      <c r="H42" s="87" t="s">
        <v>40</v>
      </c>
      <c r="I42" s="72"/>
      <c r="J42" s="72"/>
      <c r="K42" s="72"/>
    </row>
    <row r="43" spans="2:11" s="70" customFormat="1" ht="30" x14ac:dyDescent="0.25">
      <c r="B43" s="216" t="s">
        <v>98</v>
      </c>
      <c r="C43" s="216"/>
      <c r="D43" s="216"/>
      <c r="E43" s="216"/>
      <c r="G43" s="165" t="s">
        <v>210</v>
      </c>
      <c r="H43" s="96"/>
      <c r="I43" s="72"/>
      <c r="J43" s="72"/>
      <c r="K43" s="72"/>
    </row>
    <row r="44" spans="2:11" s="70" customFormat="1" ht="5.25" customHeight="1" x14ac:dyDescent="0.25">
      <c r="C44" s="94"/>
      <c r="D44" s="72"/>
      <c r="E44" s="72"/>
      <c r="H44" s="98"/>
      <c r="I44" s="72"/>
      <c r="J44" s="72"/>
      <c r="K44" s="72"/>
    </row>
    <row r="45" spans="2:11" s="70" customFormat="1" x14ac:dyDescent="0.25">
      <c r="B45" s="102"/>
      <c r="C45" s="95" t="str">
        <f>IF(G43="Custom","Enter user specified value", "")</f>
        <v/>
      </c>
      <c r="F45" s="95" t="str">
        <f>IF(G43="Custom","","Not Applicable")</f>
        <v>Not Applicable</v>
      </c>
      <c r="G45" s="165"/>
      <c r="H45" s="100" t="str">
        <f>IF(G43="Custom","events/ hour","")</f>
        <v/>
      </c>
      <c r="I45" s="72"/>
      <c r="J45" s="72"/>
      <c r="K45" s="72"/>
    </row>
    <row r="46" spans="2:11" s="70" customFormat="1" x14ac:dyDescent="0.25">
      <c r="B46" s="102"/>
      <c r="C46" s="94"/>
      <c r="D46" s="72"/>
      <c r="E46" s="72"/>
      <c r="G46" s="101" t="str">
        <f>IF(G43="Custom",G45,VLOOKUP(G43,D88:F90,3,FALSE))</f>
        <v>KEY_indoor_or_outdoor_otm</v>
      </c>
      <c r="H46" s="100" t="s">
        <v>107</v>
      </c>
      <c r="I46" s="72"/>
      <c r="J46" s="72"/>
      <c r="K46" s="72"/>
    </row>
    <row r="47" spans="2:11" s="70" customFormat="1" x14ac:dyDescent="0.25">
      <c r="B47" s="102"/>
      <c r="C47" s="94"/>
      <c r="D47" s="72"/>
      <c r="E47" s="72"/>
      <c r="F47" s="101"/>
      <c r="G47" s="103"/>
      <c r="H47" s="72"/>
      <c r="I47" s="72"/>
      <c r="J47" s="72"/>
      <c r="K47" s="72"/>
    </row>
    <row r="48" spans="2:11" s="70" customFormat="1" x14ac:dyDescent="0.25">
      <c r="B48" s="102"/>
      <c r="C48" s="94"/>
      <c r="D48" s="72"/>
      <c r="E48" s="72"/>
      <c r="F48" s="101"/>
      <c r="G48" s="103"/>
      <c r="H48" s="72"/>
      <c r="I48" s="72"/>
      <c r="J48" s="72"/>
      <c r="K48" s="72"/>
    </row>
    <row r="49" spans="2:20" s="70" customFormat="1" x14ac:dyDescent="0.25">
      <c r="B49" s="102"/>
      <c r="C49" s="94"/>
      <c r="D49" s="72"/>
      <c r="E49" s="72"/>
      <c r="F49" s="101"/>
      <c r="G49" s="103"/>
      <c r="H49" s="72"/>
      <c r="I49" s="72"/>
      <c r="J49" s="72"/>
      <c r="K49" s="72"/>
    </row>
    <row r="50" spans="2:20" s="70" customFormat="1" x14ac:dyDescent="0.25">
      <c r="B50" s="107"/>
      <c r="C50" s="94"/>
      <c r="D50" s="72"/>
      <c r="E50" s="72"/>
      <c r="F50" s="83"/>
      <c r="G50" s="72"/>
      <c r="H50" s="72"/>
      <c r="I50" s="72"/>
      <c r="J50" s="72"/>
      <c r="K50" s="72"/>
    </row>
    <row r="51" spans="2:20" s="70" customFormat="1" ht="16.5" thickBot="1" x14ac:dyDescent="0.3">
      <c r="B51" s="79" t="s">
        <v>132</v>
      </c>
      <c r="C51" s="72"/>
      <c r="D51" s="72"/>
      <c r="E51" s="72"/>
      <c r="F51" s="72"/>
      <c r="G51" s="72"/>
      <c r="H51" s="72"/>
      <c r="I51" s="72"/>
      <c r="J51" s="72"/>
      <c r="K51" s="72"/>
    </row>
    <row r="52" spans="2:20" s="111" customFormat="1" ht="57" x14ac:dyDescent="0.25">
      <c r="B52" s="218" t="s">
        <v>32</v>
      </c>
      <c r="C52" s="108" t="s">
        <v>166</v>
      </c>
      <c r="D52" s="108" t="s">
        <v>115</v>
      </c>
      <c r="E52" s="108" t="s">
        <v>99</v>
      </c>
      <c r="F52" s="108" t="s">
        <v>81</v>
      </c>
      <c r="G52" s="108" t="s">
        <v>89</v>
      </c>
      <c r="H52" s="108" t="s">
        <v>109</v>
      </c>
      <c r="I52" s="108" t="s">
        <v>93</v>
      </c>
      <c r="J52" s="108" t="s">
        <v>111</v>
      </c>
      <c r="K52" s="108" t="s">
        <v>114</v>
      </c>
      <c r="L52" s="109" t="s">
        <v>163</v>
      </c>
      <c r="M52" s="144" t="s">
        <v>106</v>
      </c>
      <c r="N52" s="109" t="s">
        <v>131</v>
      </c>
      <c r="O52" s="110"/>
      <c r="P52" s="110"/>
      <c r="R52" s="110"/>
      <c r="T52" s="110"/>
    </row>
    <row r="53" spans="2:20" s="116" customFormat="1" ht="17.25" thickBot="1" x14ac:dyDescent="0.3">
      <c r="B53" s="219"/>
      <c r="C53" s="112" t="s">
        <v>3</v>
      </c>
      <c r="D53" s="112" t="s">
        <v>177</v>
      </c>
      <c r="E53" s="113" t="s">
        <v>178</v>
      </c>
      <c r="F53" s="112" t="s">
        <v>80</v>
      </c>
      <c r="G53" s="112" t="s">
        <v>82</v>
      </c>
      <c r="H53" s="112" t="s">
        <v>84</v>
      </c>
      <c r="I53" s="112" t="s">
        <v>92</v>
      </c>
      <c r="J53" s="112" t="s">
        <v>86</v>
      </c>
      <c r="K53" s="112" t="s">
        <v>33</v>
      </c>
      <c r="L53" s="114" t="s">
        <v>35</v>
      </c>
      <c r="M53" s="145" t="s">
        <v>64</v>
      </c>
      <c r="N53" s="114" t="s">
        <v>64</v>
      </c>
    </row>
    <row r="54" spans="2:20" s="70" customFormat="1" ht="15.75" thickBot="1" x14ac:dyDescent="0.3">
      <c r="B54" s="123" t="s">
        <v>36</v>
      </c>
      <c r="C54" s="124" t="e">
        <f>IF(G11="Yes",G14,G14*G19)</f>
        <v>#VALUE!</v>
      </c>
      <c r="D54" s="124" t="str">
        <f>G30</f>
        <v>KEY_type_of_flooring_value</v>
      </c>
      <c r="E54" s="124">
        <f>F81</f>
        <v>10</v>
      </c>
      <c r="F54" s="124">
        <f>F82</f>
        <v>4</v>
      </c>
      <c r="G54" s="124" t="str">
        <f>G38</f>
        <v>KEY_indoor_or_outdoor_et</v>
      </c>
      <c r="H54" s="124">
        <f>F86</f>
        <v>0.48</v>
      </c>
      <c r="I54" s="124">
        <f>F88</f>
        <v>14</v>
      </c>
      <c r="J54" s="124">
        <f>'TOX and EXPO INPUTS'!$D$27</f>
        <v>11</v>
      </c>
      <c r="K54" s="125" t="e">
        <f>(C54*D54)*E54*G54*F54*(1-(1-H54)^(I54/F54))</f>
        <v>#VALUE!</v>
      </c>
      <c r="L54" s="146" t="e">
        <f>(K54)/J54</f>
        <v>#VALUE!</v>
      </c>
      <c r="M54" s="147" t="e">
        <f>'TOX and EXPO INPUTS'!$D$10/L54</f>
        <v>#VALUE!</v>
      </c>
      <c r="N54" s="35" t="e">
        <f>VALUE(TEXT(M54,"0.0E+00"))</f>
        <v>#VALUE!</v>
      </c>
    </row>
    <row r="55" spans="2:20" s="70" customFormat="1" x14ac:dyDescent="0.25">
      <c r="E55" s="128"/>
    </row>
    <row r="56" spans="2:20" s="70" customFormat="1" x14ac:dyDescent="0.25"/>
    <row r="57" spans="2:20" s="70" customFormat="1" ht="15.75" thickBot="1" x14ac:dyDescent="0.3">
      <c r="B57" s="70" t="s">
        <v>58</v>
      </c>
    </row>
    <row r="58" spans="2:20" s="70" customFormat="1" x14ac:dyDescent="0.25">
      <c r="B58" s="211" t="s">
        <v>213</v>
      </c>
      <c r="C58" s="212"/>
      <c r="D58" s="212"/>
      <c r="E58" s="212"/>
      <c r="F58" s="213"/>
    </row>
    <row r="59" spans="2:20" s="70" customFormat="1" ht="25.5" x14ac:dyDescent="0.25">
      <c r="B59" s="129" t="s">
        <v>43</v>
      </c>
      <c r="C59" s="130"/>
      <c r="D59" s="131" t="s">
        <v>44</v>
      </c>
      <c r="E59" s="214" t="s">
        <v>45</v>
      </c>
      <c r="F59" s="215"/>
    </row>
    <row r="60" spans="2:20" s="70" customFormat="1" x14ac:dyDescent="0.25">
      <c r="B60" s="132" t="s">
        <v>56</v>
      </c>
      <c r="C60" s="128"/>
      <c r="D60" s="133">
        <v>20</v>
      </c>
      <c r="E60" s="209" t="s">
        <v>46</v>
      </c>
      <c r="F60" s="210"/>
    </row>
    <row r="61" spans="2:20" s="70" customFormat="1" ht="25.5" x14ac:dyDescent="0.25">
      <c r="B61" s="132" t="s">
        <v>57</v>
      </c>
      <c r="C61" s="128"/>
      <c r="D61" s="133">
        <v>10</v>
      </c>
      <c r="E61" s="209" t="s">
        <v>47</v>
      </c>
      <c r="F61" s="210"/>
    </row>
    <row r="62" spans="2:20" s="70" customFormat="1" ht="25.5" x14ac:dyDescent="0.25">
      <c r="B62" s="132" t="s">
        <v>48</v>
      </c>
      <c r="C62" s="128"/>
      <c r="D62" s="133">
        <v>24</v>
      </c>
      <c r="E62" s="209" t="s">
        <v>49</v>
      </c>
      <c r="F62" s="210"/>
    </row>
    <row r="63" spans="2:20" s="70" customFormat="1" x14ac:dyDescent="0.25">
      <c r="B63" s="132" t="s">
        <v>50</v>
      </c>
      <c r="C63" s="128"/>
      <c r="D63" s="133">
        <v>1</v>
      </c>
      <c r="E63" s="209" t="s">
        <v>51</v>
      </c>
      <c r="F63" s="210"/>
    </row>
    <row r="64" spans="2:20" s="70" customFormat="1" x14ac:dyDescent="0.25">
      <c r="B64" s="132" t="s">
        <v>12</v>
      </c>
      <c r="C64" s="128"/>
      <c r="D64" s="133">
        <v>120</v>
      </c>
      <c r="E64" s="209" t="s">
        <v>53</v>
      </c>
      <c r="F64" s="210"/>
    </row>
    <row r="65" spans="2:6" s="70" customFormat="1" x14ac:dyDescent="0.25">
      <c r="B65" s="132" t="s">
        <v>13</v>
      </c>
      <c r="C65" s="128"/>
      <c r="D65" s="133">
        <v>100</v>
      </c>
      <c r="E65" s="209" t="s">
        <v>54</v>
      </c>
      <c r="F65" s="210"/>
    </row>
    <row r="66" spans="2:6" x14ac:dyDescent="0.25">
      <c r="B66" s="132" t="s">
        <v>55</v>
      </c>
      <c r="C66" s="128"/>
      <c r="D66" s="133">
        <v>40</v>
      </c>
      <c r="E66" s="209" t="s">
        <v>169</v>
      </c>
      <c r="F66" s="210"/>
    </row>
    <row r="67" spans="2:6" ht="15.75" thickBot="1" x14ac:dyDescent="0.3">
      <c r="B67" s="135" t="s">
        <v>62</v>
      </c>
      <c r="C67" s="136"/>
      <c r="D67" s="137">
        <f>G18</f>
        <v>0</v>
      </c>
      <c r="E67" s="138"/>
      <c r="F67" s="139"/>
    </row>
    <row r="68" spans="2:6" x14ac:dyDescent="0.25">
      <c r="B68" s="134" t="s">
        <v>201</v>
      </c>
      <c r="D68" s="134" t="s">
        <v>202</v>
      </c>
    </row>
    <row r="70" spans="2:6" ht="25.5" customHeight="1" x14ac:dyDescent="0.25">
      <c r="B70" s="224" t="s">
        <v>214</v>
      </c>
      <c r="C70" s="224"/>
      <c r="D70" s="224"/>
      <c r="E70" s="224"/>
      <c r="F70" s="224"/>
    </row>
    <row r="71" spans="2:6" ht="25.5" customHeight="1" x14ac:dyDescent="0.25">
      <c r="B71" s="6" t="s">
        <v>0</v>
      </c>
      <c r="C71" s="7" t="s">
        <v>129</v>
      </c>
      <c r="D71" s="6"/>
      <c r="E71" s="6"/>
      <c r="F71" s="6" t="s">
        <v>67</v>
      </c>
    </row>
    <row r="72" spans="2:6" ht="45" customHeight="1" x14ac:dyDescent="0.25">
      <c r="B72" s="47" t="s">
        <v>3</v>
      </c>
      <c r="C72" s="8" t="s">
        <v>68</v>
      </c>
      <c r="D72" s="47"/>
      <c r="E72" s="47"/>
      <c r="F72" s="47"/>
    </row>
    <row r="73" spans="2:6" ht="31.5" customHeight="1" x14ac:dyDescent="0.25">
      <c r="B73" s="46" t="s">
        <v>5</v>
      </c>
      <c r="C73" s="44" t="s">
        <v>70</v>
      </c>
      <c r="D73" s="46"/>
      <c r="E73" s="46"/>
      <c r="F73" s="46"/>
    </row>
    <row r="74" spans="2:6" ht="17.25" customHeight="1" x14ac:dyDescent="0.25">
      <c r="B74" s="241" t="s">
        <v>7</v>
      </c>
      <c r="C74" s="238" t="s">
        <v>171</v>
      </c>
      <c r="D74" s="8" t="s">
        <v>56</v>
      </c>
      <c r="E74" s="47"/>
      <c r="F74" s="47">
        <v>20</v>
      </c>
    </row>
    <row r="75" spans="2:6" ht="25.5" customHeight="1" x14ac:dyDescent="0.25">
      <c r="B75" s="242"/>
      <c r="C75" s="239"/>
      <c r="D75" s="8" t="s">
        <v>71</v>
      </c>
      <c r="E75" s="47"/>
      <c r="F75" s="47">
        <v>10</v>
      </c>
    </row>
    <row r="76" spans="2:6" ht="31.5" customHeight="1" x14ac:dyDescent="0.25">
      <c r="B76" s="242"/>
      <c r="C76" s="239"/>
      <c r="D76" s="8" t="s">
        <v>72</v>
      </c>
      <c r="E76" s="47"/>
      <c r="F76" s="47">
        <v>24</v>
      </c>
    </row>
    <row r="77" spans="2:6" ht="18" customHeight="1" x14ac:dyDescent="0.25">
      <c r="B77" s="243"/>
      <c r="C77" s="240"/>
      <c r="D77" s="8" t="s">
        <v>50</v>
      </c>
      <c r="E77" s="47"/>
      <c r="F77" s="47">
        <v>1</v>
      </c>
    </row>
    <row r="78" spans="2:6" ht="16.5" customHeight="1" x14ac:dyDescent="0.25">
      <c r="B78" s="244" t="s">
        <v>97</v>
      </c>
      <c r="C78" s="236" t="s">
        <v>91</v>
      </c>
      <c r="D78" s="46" t="s">
        <v>52</v>
      </c>
      <c r="E78" s="46"/>
      <c r="F78" s="46">
        <v>0.06</v>
      </c>
    </row>
    <row r="79" spans="2:6" ht="15.75" customHeight="1" x14ac:dyDescent="0.25">
      <c r="B79" s="245"/>
      <c r="C79" s="249"/>
      <c r="D79" s="46" t="s">
        <v>75</v>
      </c>
      <c r="E79" s="46"/>
      <c r="F79" s="46">
        <v>0.08</v>
      </c>
    </row>
    <row r="80" spans="2:6" ht="15.75" customHeight="1" x14ac:dyDescent="0.25">
      <c r="B80" s="246"/>
      <c r="C80" s="237"/>
      <c r="D80" s="166" t="s">
        <v>207</v>
      </c>
      <c r="F80" s="166" t="s">
        <v>208</v>
      </c>
    </row>
    <row r="81" spans="2:6" ht="33.75" customHeight="1" x14ac:dyDescent="0.25">
      <c r="B81" s="47" t="s">
        <v>95</v>
      </c>
      <c r="C81" s="8" t="s">
        <v>90</v>
      </c>
      <c r="D81" s="47"/>
      <c r="E81" s="47"/>
      <c r="F81" s="47">
        <v>10</v>
      </c>
    </row>
    <row r="82" spans="2:6" ht="28.5" customHeight="1" x14ac:dyDescent="0.25">
      <c r="B82" s="46" t="s">
        <v>80</v>
      </c>
      <c r="C82" s="44" t="s">
        <v>81</v>
      </c>
      <c r="D82" s="46"/>
      <c r="E82" s="46"/>
      <c r="F82" s="46">
        <v>4</v>
      </c>
    </row>
    <row r="83" spans="2:6" x14ac:dyDescent="0.25">
      <c r="B83" s="241" t="s">
        <v>82</v>
      </c>
      <c r="C83" s="238" t="s">
        <v>127</v>
      </c>
      <c r="D83" s="47" t="s">
        <v>113</v>
      </c>
      <c r="E83" s="47" t="s">
        <v>83</v>
      </c>
      <c r="F83" s="47">
        <v>4</v>
      </c>
    </row>
    <row r="84" spans="2:6" x14ac:dyDescent="0.25">
      <c r="B84" s="242"/>
      <c r="C84" s="239"/>
      <c r="D84" s="47" t="s">
        <v>94</v>
      </c>
      <c r="E84" s="47" t="s">
        <v>83</v>
      </c>
      <c r="F84" s="47">
        <v>1.5</v>
      </c>
    </row>
    <row r="85" spans="2:6" ht="25.5" x14ac:dyDescent="0.25">
      <c r="B85" s="243"/>
      <c r="C85" s="240"/>
      <c r="D85" s="166" t="s">
        <v>210</v>
      </c>
      <c r="F85" s="166" t="s">
        <v>211</v>
      </c>
    </row>
    <row r="86" spans="2:6" ht="15" customHeight="1" x14ac:dyDescent="0.25">
      <c r="B86" s="247" t="s">
        <v>84</v>
      </c>
      <c r="C86" s="236" t="s">
        <v>128</v>
      </c>
      <c r="D86" s="46"/>
      <c r="E86" s="46"/>
      <c r="F86" s="46">
        <v>0.48</v>
      </c>
    </row>
    <row r="87" spans="2:6" ht="26.25" customHeight="1" x14ac:dyDescent="0.25">
      <c r="B87" s="248"/>
      <c r="C87" s="237"/>
      <c r="D87" s="46"/>
      <c r="E87" s="46"/>
      <c r="F87" s="46"/>
    </row>
    <row r="88" spans="2:6" x14ac:dyDescent="0.25">
      <c r="B88" s="241" t="s">
        <v>92</v>
      </c>
      <c r="C88" s="238" t="s">
        <v>93</v>
      </c>
      <c r="D88" s="47" t="s">
        <v>113</v>
      </c>
      <c r="E88" s="47" t="s">
        <v>83</v>
      </c>
      <c r="F88" s="47">
        <v>14</v>
      </c>
    </row>
    <row r="89" spans="2:6" x14ac:dyDescent="0.25">
      <c r="B89" s="242"/>
      <c r="C89" s="239"/>
      <c r="D89" s="47" t="s">
        <v>94</v>
      </c>
      <c r="E89" s="47" t="s">
        <v>83</v>
      </c>
      <c r="F89" s="47">
        <v>8.8000000000000007</v>
      </c>
    </row>
    <row r="90" spans="2:6" ht="25.5" x14ac:dyDescent="0.25">
      <c r="B90" s="243"/>
      <c r="C90" s="240"/>
      <c r="D90" s="166" t="s">
        <v>210</v>
      </c>
      <c r="E90" s="47"/>
      <c r="F90" s="166" t="s">
        <v>212</v>
      </c>
    </row>
    <row r="91" spans="2:6" ht="15.75" customHeight="1" x14ac:dyDescent="0.25">
      <c r="B91" s="46" t="s">
        <v>86</v>
      </c>
      <c r="C91" s="46" t="s">
        <v>87</v>
      </c>
      <c r="D91" s="46" t="s">
        <v>83</v>
      </c>
      <c r="E91" s="46"/>
      <c r="F91" s="46">
        <v>11.4</v>
      </c>
    </row>
    <row r="92" spans="2:6" ht="26.25" customHeight="1" x14ac:dyDescent="0.25"/>
    <row r="93" spans="2:6" ht="15" customHeight="1" x14ac:dyDescent="0.25"/>
    <row r="94" spans="2:6" ht="26.25" customHeight="1" x14ac:dyDescent="0.25"/>
  </sheetData>
  <sheetProtection formatCells="0" formatColumns="0" formatRows="0" insertColumns="0" insertRows="0" insertHyperlinks="0" deleteColumns="0" deleteRows="0" sort="0" autoFilter="0" pivotTables="0"/>
  <mergeCells count="28">
    <mergeCell ref="B7:J9"/>
    <mergeCell ref="B24:H25"/>
    <mergeCell ref="B27:E27"/>
    <mergeCell ref="B32:H33"/>
    <mergeCell ref="B35:E35"/>
    <mergeCell ref="B40:H41"/>
    <mergeCell ref="B43:E43"/>
    <mergeCell ref="C74:C77"/>
    <mergeCell ref="C78:C80"/>
    <mergeCell ref="C83:C85"/>
    <mergeCell ref="B52:B53"/>
    <mergeCell ref="B58:F58"/>
    <mergeCell ref="E59:F59"/>
    <mergeCell ref="E60:F60"/>
    <mergeCell ref="E61:F61"/>
    <mergeCell ref="B70:F70"/>
    <mergeCell ref="E62:F62"/>
    <mergeCell ref="E63:F63"/>
    <mergeCell ref="E64:F64"/>
    <mergeCell ref="E65:F65"/>
    <mergeCell ref="E66:F66"/>
    <mergeCell ref="C86:C87"/>
    <mergeCell ref="C88:C90"/>
    <mergeCell ref="B74:B77"/>
    <mergeCell ref="B78:B80"/>
    <mergeCell ref="B83:B85"/>
    <mergeCell ref="B86:B87"/>
    <mergeCell ref="B88:B90"/>
  </mergeCells>
  <conditionalFormatting sqref="B16">
    <cfRule type="expression" dxfId="1" priority="5">
      <formula>"1.1 (b) Select Material to Determine Material Weight to Surface Area Density  "</formula>
    </cfRule>
  </conditionalFormatting>
  <conditionalFormatting sqref="N54">
    <cfRule type="cellIs" dxfId="0" priority="1" operator="lessThan">
      <formula>$C$4</formula>
    </cfRule>
  </conditionalFormatting>
  <dataValidations count="5">
    <dataValidation type="list" allowBlank="1" showInputMessage="1" showErrorMessage="1" sqref="G43">
      <formula1>$D$88:$D$90</formula1>
    </dataValidation>
    <dataValidation type="list" allowBlank="1" showInputMessage="1" showErrorMessage="1" sqref="G35">
      <formula1>$D$83:$D$85</formula1>
    </dataValidation>
    <dataValidation type="list" allowBlank="1" showInputMessage="1" showErrorMessage="1" sqref="G27">
      <formula1>$D$78:$D$80</formula1>
    </dataValidation>
    <dataValidation type="list" allowBlank="1" showInputMessage="1" showErrorMessage="1" sqref="G16">
      <formula1>$B$60:$B$68</formula1>
    </dataValidation>
    <dataValidation type="list" allowBlank="1" showInputMessage="1" showErrorMessage="1" promptTitle="Question 1" prompt="Is surface residue concentration data available?" sqref="G11">
      <formula1>$O$11:$O$13</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TOX and EXPO INPUTS</vt:lpstr>
      <vt:lpstr>Impregnated Materials - Dermal</vt:lpstr>
      <vt:lpstr>Impregnated Materials - HtM</vt:lpstr>
      <vt:lpstr>Impregnated Materials - OtM</vt:lpstr>
      <vt:lpstr>'Impregnated Materials - Dermal'!_Ref238279509</vt:lpstr>
      <vt:lpstr>'Impregnated Materials - OtM'!_Ref238279760</vt:lpstr>
      <vt:lpstr>'Impregnated Materials - HtM'!_Ref238279873</vt:lpstr>
      <vt:lpstr>'Impregnated Materials - OtM'!_Ref238279873</vt:lpstr>
      <vt:lpstr>'Impregnated Materials - Dermal'!_Ref310437210</vt:lpstr>
    </vt:vector>
  </TitlesOfParts>
  <Company>US-EPA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Niman</dc:creator>
  <cp:lastModifiedBy>Dev</cp:lastModifiedBy>
  <dcterms:created xsi:type="dcterms:W3CDTF">2012-01-03T21:42:37Z</dcterms:created>
  <dcterms:modified xsi:type="dcterms:W3CDTF">2013-06-21T13:04:52Z</dcterms:modified>
</cp:coreProperties>
</file>