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ARES\2012 SOP\Completed\"/>
    </mc:Choice>
  </mc:AlternateContent>
  <bookViews>
    <workbookView xWindow="600" yWindow="285" windowWidth="14955" windowHeight="10485" tabRatio="870"/>
  </bookViews>
  <sheets>
    <sheet name="TOX and EXPO INPUTS" sheetId="18" r:id="rId1"/>
    <sheet name="Pet Post-app Dermal" sheetId="13" r:id="rId2"/>
    <sheet name="Pet Post-app HtM" sheetId="14" r:id="rId3"/>
    <sheet name="SA calculations" sheetId="15" r:id="rId4"/>
  </sheets>
  <definedNames>
    <definedName name="_xlnm.Print_Area" localSheetId="1">'Pet Post-app Dermal'!$B$2:$N$27</definedName>
  </definedNames>
  <calcPr calcId="152511" iterateDelta="1E-4"/>
</workbook>
</file>

<file path=xl/calcChain.xml><?xml version="1.0" encoding="utf-8"?>
<calcChain xmlns="http://schemas.openxmlformats.org/spreadsheetml/2006/main">
  <c r="H2" i="14" l="1"/>
  <c r="I2" i="13"/>
  <c r="K24" i="14"/>
  <c r="K23" i="14"/>
  <c r="K22" i="14"/>
  <c r="K14" i="14"/>
  <c r="K13" i="14"/>
  <c r="K12" i="14"/>
  <c r="E12" i="13"/>
  <c r="D27" i="13" s="1"/>
  <c r="E11" i="13"/>
  <c r="D25" i="13" s="1"/>
  <c r="E10" i="13"/>
  <c r="D23" i="13" s="1"/>
  <c r="D38" i="13" l="1"/>
  <c r="G38" i="13" s="1"/>
  <c r="J38" i="13" s="1"/>
  <c r="D40" i="13"/>
  <c r="G40" i="13" s="1"/>
  <c r="J40" i="13" s="1"/>
  <c r="D42" i="13"/>
  <c r="G42" i="13" s="1"/>
  <c r="J42" i="13" s="1"/>
  <c r="D37" i="13"/>
  <c r="D39" i="13"/>
  <c r="G39" i="13" s="1"/>
  <c r="D41" i="13"/>
  <c r="G41" i="13" s="1"/>
  <c r="D24" i="13"/>
  <c r="D22" i="13"/>
  <c r="D26" i="13"/>
  <c r="E7" i="13"/>
  <c r="E8" i="13"/>
  <c r="E9" i="13"/>
  <c r="K42" i="13" l="1"/>
  <c r="L42" i="13" s="1"/>
  <c r="M42" i="13" s="1"/>
  <c r="K40" i="13"/>
  <c r="L40" i="13" s="1"/>
  <c r="M40" i="13" s="1"/>
  <c r="K38" i="13"/>
  <c r="L38" i="13" s="1"/>
  <c r="M38" i="13" s="1"/>
  <c r="G22" i="13"/>
  <c r="J22" i="13" s="1"/>
  <c r="K22" i="13" s="1"/>
  <c r="L22" i="13" s="1"/>
  <c r="J39" i="13"/>
  <c r="E24" i="14"/>
  <c r="G24" i="14" s="1"/>
  <c r="N24" i="14" s="1"/>
  <c r="O24" i="14" s="1"/>
  <c r="J41" i="13"/>
  <c r="G37" i="13"/>
  <c r="J37" i="13" s="1"/>
  <c r="E22" i="14"/>
  <c r="G22" i="14" s="1"/>
  <c r="N22" i="14" s="1"/>
  <c r="O22" i="14" s="1"/>
  <c r="E23" i="14"/>
  <c r="G23" i="14" s="1"/>
  <c r="N23" i="14" s="1"/>
  <c r="O23" i="14" s="1"/>
  <c r="G26" i="13"/>
  <c r="J26" i="13" s="1"/>
  <c r="K26" i="13" s="1"/>
  <c r="G27" i="13"/>
  <c r="J27" i="13" s="1"/>
  <c r="M22" i="13"/>
  <c r="G23" i="13"/>
  <c r="J23" i="13" s="1"/>
  <c r="G24" i="13"/>
  <c r="J24" i="13" s="1"/>
  <c r="G25" i="13"/>
  <c r="J25" i="13" s="1"/>
  <c r="D31" i="13"/>
  <c r="G31" i="13" s="1"/>
  <c r="J31" i="13" s="1"/>
  <c r="K31" i="13" s="1"/>
  <c r="L31" i="13" s="1"/>
  <c r="D32" i="13"/>
  <c r="G32" i="13" s="1"/>
  <c r="J32" i="13" s="1"/>
  <c r="K21" i="14"/>
  <c r="K20" i="14"/>
  <c r="K19" i="14"/>
  <c r="K32" i="13" l="1"/>
  <c r="L32" i="13" s="1"/>
  <c r="M32" i="13" s="1"/>
  <c r="K25" i="13"/>
  <c r="L25" i="13" s="1"/>
  <c r="M25" i="13" s="1"/>
  <c r="K23" i="13"/>
  <c r="L23" i="13" s="1"/>
  <c r="M23" i="13" s="1"/>
  <c r="K27" i="13"/>
  <c r="L27" i="13" s="1"/>
  <c r="M27" i="13" s="1"/>
  <c r="K24" i="13"/>
  <c r="L24" i="13" s="1"/>
  <c r="M24" i="13" s="1"/>
  <c r="L26" i="13"/>
  <c r="M26" i="13" s="1"/>
  <c r="K41" i="13"/>
  <c r="L41" i="13" s="1"/>
  <c r="M41" i="13" s="1"/>
  <c r="K37" i="13"/>
  <c r="L37" i="13" s="1"/>
  <c r="M37" i="13" s="1"/>
  <c r="K39" i="13"/>
  <c r="L39" i="13" s="1"/>
  <c r="M39" i="13" s="1"/>
  <c r="P24" i="14"/>
  <c r="P23" i="14"/>
  <c r="P22" i="14"/>
  <c r="E13" i="14"/>
  <c r="G13" i="14" s="1"/>
  <c r="N13" i="14" s="1"/>
  <c r="O13" i="14" s="1"/>
  <c r="E12" i="14"/>
  <c r="G12" i="14" s="1"/>
  <c r="N12" i="14" s="1"/>
  <c r="O12" i="14" s="1"/>
  <c r="E14" i="14"/>
  <c r="G14" i="14" s="1"/>
  <c r="N14" i="14" s="1"/>
  <c r="O14" i="14" s="1"/>
  <c r="M31" i="13"/>
  <c r="D10" i="15"/>
  <c r="K10" i="14"/>
  <c r="C10" i="15"/>
  <c r="B10" i="15"/>
  <c r="K11" i="14"/>
  <c r="K9" i="14"/>
  <c r="D20" i="13"/>
  <c r="P14" i="14" l="1"/>
  <c r="P12" i="14"/>
  <c r="P13" i="14"/>
  <c r="G20" i="13"/>
  <c r="J20" i="13" s="1"/>
  <c r="K20" i="13" s="1"/>
  <c r="L20" i="13" s="1"/>
  <c r="D36" i="13"/>
  <c r="G36" i="13" s="1"/>
  <c r="J36" i="13" s="1"/>
  <c r="D35" i="13"/>
  <c r="G35" i="13" s="1"/>
  <c r="J35" i="13" s="1"/>
  <c r="K35" i="13" s="1"/>
  <c r="L35" i="13" s="1"/>
  <c r="D34" i="13"/>
  <c r="G34" i="13" s="1"/>
  <c r="J34" i="13" s="1"/>
  <c r="D19" i="13"/>
  <c r="D33" i="13"/>
  <c r="G33" i="13" s="1"/>
  <c r="J33" i="13" s="1"/>
  <c r="K33" i="13" s="1"/>
  <c r="L33" i="13" s="1"/>
  <c r="D18" i="13"/>
  <c r="D21" i="13"/>
  <c r="D17" i="13"/>
  <c r="D16" i="13"/>
  <c r="G16" i="13" s="1"/>
  <c r="K34" i="13" l="1"/>
  <c r="L34" i="13" s="1"/>
  <c r="M34" i="13" s="1"/>
  <c r="K36" i="13"/>
  <c r="L36" i="13" s="1"/>
  <c r="M36" i="13" s="1"/>
  <c r="M33" i="13"/>
  <c r="M35" i="13"/>
  <c r="M20" i="13"/>
  <c r="G21" i="13"/>
  <c r="J21" i="13" s="1"/>
  <c r="E19" i="14"/>
  <c r="G19" i="14" s="1"/>
  <c r="N19" i="14" s="1"/>
  <c r="O19" i="14" s="1"/>
  <c r="E20" i="14"/>
  <c r="G20" i="14" s="1"/>
  <c r="N20" i="14" s="1"/>
  <c r="O20" i="14" s="1"/>
  <c r="E21" i="14"/>
  <c r="G21" i="14" s="1"/>
  <c r="N21" i="14" s="1"/>
  <c r="O21" i="14" s="1"/>
  <c r="G19" i="13"/>
  <c r="J19" i="13" s="1"/>
  <c r="G18" i="13"/>
  <c r="J18" i="13" s="1"/>
  <c r="K18" i="13" s="1"/>
  <c r="L18" i="13" s="1"/>
  <c r="J16" i="13"/>
  <c r="K16" i="13" s="1"/>
  <c r="L16" i="13" s="1"/>
  <c r="G17" i="13"/>
  <c r="J17" i="13" s="1"/>
  <c r="K17" i="13" l="1"/>
  <c r="L17" i="13" s="1"/>
  <c r="M17" i="13" s="1"/>
  <c r="K19" i="13"/>
  <c r="L19" i="13" s="1"/>
  <c r="M19" i="13" s="1"/>
  <c r="K21" i="13"/>
  <c r="L21" i="13" s="1"/>
  <c r="M21" i="13" s="1"/>
  <c r="P20" i="14"/>
  <c r="P21" i="14"/>
  <c r="P19" i="14"/>
  <c r="M16" i="13"/>
  <c r="M18" i="13"/>
  <c r="E9" i="14"/>
  <c r="G9" i="14" s="1"/>
  <c r="N9" i="14" s="1"/>
  <c r="O9" i="14" s="1"/>
  <c r="E11" i="14"/>
  <c r="G11" i="14" s="1"/>
  <c r="N11" i="14" s="1"/>
  <c r="O11" i="14" s="1"/>
  <c r="E10" i="14"/>
  <c r="G10" i="14" s="1"/>
  <c r="N10" i="14" s="1"/>
  <c r="O10" i="14" s="1"/>
  <c r="P10" i="14" l="1"/>
  <c r="P11" i="14"/>
  <c r="P9" i="14"/>
</calcChain>
</file>

<file path=xl/comments1.xml><?xml version="1.0" encoding="utf-8"?>
<comments xmlns="http://schemas.openxmlformats.org/spreadsheetml/2006/main">
  <authors>
    <author>Sony Customer</author>
  </authors>
  <commentList>
    <comment ref="F15" authorId="0" shapeId="0">
      <text>
        <r>
          <rPr>
            <sz val="8"/>
            <color indexed="81"/>
            <rFont val="Tahoma"/>
            <family val="2"/>
          </rPr>
          <t xml:space="preserve">Refer to the SA Calculations tab to calculate the SA of an animal in a different weight range than specified in the SOP
</t>
        </r>
      </text>
    </comment>
    <comment ref="F30" authorId="0" shapeId="0">
      <text>
        <r>
          <rPr>
            <sz val="8"/>
            <color indexed="81"/>
            <rFont val="Tahoma"/>
            <family val="2"/>
          </rPr>
          <t xml:space="preserve">Refer to the SA Calculations tab to calculate the SA of an animal in a different weight range than specified in the SOP
</t>
        </r>
      </text>
    </comment>
  </commentList>
</comments>
</file>

<file path=xl/comments2.xml><?xml version="1.0" encoding="utf-8"?>
<comments xmlns="http://schemas.openxmlformats.org/spreadsheetml/2006/main">
  <authors>
    <author>Matthew G. Lloyd</author>
  </authors>
  <commentList>
    <comment ref="G1" authorId="0" shapeId="0">
      <text>
        <r>
          <rPr>
            <sz val="8"/>
            <color indexed="81"/>
            <rFont val="Tahoma"/>
            <family val="2"/>
          </rPr>
          <t xml:space="preserve">Auto-populates from "Chemical Info" tab
</t>
        </r>
      </text>
    </comment>
  </commentList>
</comments>
</file>

<file path=xl/sharedStrings.xml><?xml version="1.0" encoding="utf-8"?>
<sst xmlns="http://schemas.openxmlformats.org/spreadsheetml/2006/main" count="245" uniqueCount="112">
  <si>
    <t>%ai</t>
  </si>
  <si>
    <t>HR</t>
  </si>
  <si>
    <t>N_Replen</t>
  </si>
  <si>
    <t>SE</t>
  </si>
  <si>
    <t>Adult</t>
  </si>
  <si>
    <t>small</t>
  </si>
  <si>
    <t>large</t>
  </si>
  <si>
    <t>AR (mg ai)</t>
  </si>
  <si>
    <t>Exposure (mg/day)</t>
  </si>
  <si>
    <t xml:space="preserve">DE </t>
  </si>
  <si>
    <t xml:space="preserve">ET </t>
  </si>
  <si>
    <t xml:space="preserve">Dermal Exposure (mg) </t>
  </si>
  <si>
    <t>Fraction of hand mouthed</t>
  </si>
  <si>
    <t>Exposure Time (hours/day)</t>
  </si>
  <si>
    <t>Fraction Saliva Extraction</t>
  </si>
  <si>
    <t>Number of hand-to-mouth contacts events per hour (events/hr)</t>
  </si>
  <si>
    <t>amount applied (g)</t>
  </si>
  <si>
    <t>medium</t>
  </si>
  <si>
    <t>Animal weight (lbs)</t>
  </si>
  <si>
    <t>Example:</t>
  </si>
  <si>
    <t>LIQUIDS</t>
  </si>
  <si>
    <t>SOLIDS</t>
  </si>
  <si>
    <t>Body Weight Pick List Reference (DO NOT DELETE)</t>
  </si>
  <si>
    <t>Lifestage</t>
  </si>
  <si>
    <t>Mean Body Weight (kg)</t>
  </si>
  <si>
    <t>General</t>
  </si>
  <si>
    <t>Combined Adults (16 &lt; 80 years old)</t>
  </si>
  <si>
    <t>Female-specific</t>
  </si>
  <si>
    <t>Female Adults (13 &lt; 49 years old)</t>
  </si>
  <si>
    <t>Male-specific</t>
  </si>
  <si>
    <t>Male Adults (16 &lt; 80 years old)</t>
  </si>
  <si>
    <t>Do Not Delete This Box</t>
  </si>
  <si>
    <t>Short-Term</t>
  </si>
  <si>
    <t>Intermediate-Term</t>
  </si>
  <si>
    <t>Long-Term</t>
  </si>
  <si>
    <t>Dermal MOE</t>
  </si>
  <si>
    <t>Dermal MOE (Rounded)</t>
  </si>
  <si>
    <t>Levels of Concern</t>
  </si>
  <si>
    <t>Dermal</t>
  </si>
  <si>
    <t>Inhalation</t>
  </si>
  <si>
    <t>Application Rate (calculated from product label)</t>
  </si>
  <si>
    <t>Child (1 &lt; 2 yrs)</t>
  </si>
  <si>
    <r>
      <t>F</t>
    </r>
    <r>
      <rPr>
        <vertAlign val="subscript"/>
        <sz val="14"/>
        <rFont val="Times New Roman"/>
        <family val="1"/>
      </rPr>
      <t>aihands</t>
    </r>
  </si>
  <si>
    <t>Incidental Oral</t>
  </si>
  <si>
    <t>Level of Concern</t>
  </si>
  <si>
    <t>Animal Type</t>
  </si>
  <si>
    <t>size</t>
  </si>
  <si>
    <t>Dog</t>
  </si>
  <si>
    <t>Cat</t>
  </si>
  <si>
    <t>Surface Area Calculation</t>
  </si>
  <si>
    <t>If the animal you are assessing for is in a weight range other than those specified in the SOP, the specific animal body weight and corresponding surface area can be adjust accordingly, using the algorithm below:</t>
  </si>
  <si>
    <r>
      <t>Surface Area (cm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 = ((12.3*((BW (lb)*454)^0.65))</t>
    </r>
  </si>
  <si>
    <t>Exposure time (hr/day)</t>
  </si>
  <si>
    <t>Freq_HtM</t>
  </si>
  <si>
    <t xml:space="preserve">Treated Pets </t>
  </si>
  <si>
    <t>Green cells = input required by assessor</t>
  </si>
  <si>
    <t>Active ingredient:</t>
  </si>
  <si>
    <t>Exposure Duration:
(for multiple exposure durations, create new files)</t>
  </si>
  <si>
    <t>Toxicity</t>
  </si>
  <si>
    <t>POD (mg/kg/day)</t>
  </si>
  <si>
    <t>LOC</t>
  </si>
  <si>
    <t>POD source/study</t>
  </si>
  <si>
    <t>Absorption (0-1)</t>
  </si>
  <si>
    <t>Absorption source/study</t>
  </si>
  <si>
    <t>Body Weights (kg)</t>
  </si>
  <si>
    <t>Adults</t>
  </si>
  <si>
    <t>Children (1 &lt;2 years)</t>
  </si>
  <si>
    <t>Toxicity Source/Study Pick List (DO NOT DELETE)</t>
  </si>
  <si>
    <t>POD</t>
  </si>
  <si>
    <t>Absorption</t>
  </si>
  <si>
    <t>Exposure Duration Pick List (Do Not Delete)</t>
  </si>
  <si>
    <t>POD Type</t>
  </si>
  <si>
    <t xml:space="preserve">Treated Pet Dermal </t>
  </si>
  <si>
    <r>
      <t>F</t>
    </r>
    <r>
      <rPr>
        <vertAlign val="subscript"/>
        <sz val="12"/>
        <rFont val="Times New Roman"/>
        <family val="1"/>
      </rPr>
      <t>ar</t>
    </r>
  </si>
  <si>
    <r>
      <t>SA of pet (cm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/animal)</t>
    </r>
  </si>
  <si>
    <r>
      <t>Transferable residue (mg/cm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</si>
  <si>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r>
      <t>Transfer coefficient (cm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/hr)</t>
    </r>
  </si>
  <si>
    <t>Absorbed Dose (mg/kg/day)</t>
  </si>
  <si>
    <t>Small</t>
  </si>
  <si>
    <t>Medium</t>
  </si>
  <si>
    <t>Large</t>
  </si>
  <si>
    <t>Treated Pet Incidental Oral -- Hand-to-Mouth</t>
  </si>
  <si>
    <t>Animal Size</t>
  </si>
  <si>
    <t>Incidental Oral MOE</t>
  </si>
  <si>
    <t>Incidental Oral MOE (rounded)</t>
  </si>
  <si>
    <r>
      <t>SA</t>
    </r>
    <r>
      <rPr>
        <vertAlign val="subscript"/>
        <sz val="14"/>
        <rFont val="Times New Roman"/>
        <family val="1"/>
      </rPr>
      <t>H</t>
    </r>
  </si>
  <si>
    <r>
      <t>F</t>
    </r>
    <r>
      <rPr>
        <vertAlign val="subscript"/>
        <sz val="14"/>
        <rFont val="Times New Roman"/>
        <family val="1"/>
      </rPr>
      <t>m</t>
    </r>
  </si>
  <si>
    <r>
      <t>Hand residue loading (mg/cm</t>
    </r>
    <r>
      <rPr>
        <vertAlign val="superscript"/>
        <sz val="14"/>
        <rFont val="Times New Roman"/>
        <family val="1"/>
      </rPr>
      <t>2</t>
    </r>
    <r>
      <rPr>
        <sz val="14"/>
        <rFont val="Times New Roman"/>
        <family val="1"/>
      </rPr>
      <t>)</t>
    </r>
  </si>
  <si>
    <t>Replenish-ment interval (min)</t>
  </si>
  <si>
    <t># replenish-ment intervals per hour (intervals/hr)</t>
  </si>
  <si>
    <r>
      <t>Surface area of 1 hand (cm</t>
    </r>
    <r>
      <rPr>
        <vertAlign val="superscript"/>
        <sz val="14"/>
        <rFont val="Times New Roman"/>
        <family val="1"/>
      </rPr>
      <t>2</t>
    </r>
    <r>
      <rPr>
        <sz val="14"/>
        <rFont val="Times New Roman"/>
        <family val="1"/>
      </rPr>
      <t>)</t>
    </r>
  </si>
  <si>
    <r>
      <t>Surface area (cm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</si>
  <si>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EXPOSURE AND TOXICITY FACTORS</t>
  </si>
  <si>
    <t>KEY_Duration</t>
  </si>
  <si>
    <t>KEY_Oral_POD_Source</t>
  </si>
  <si>
    <t>KEY_Dermal_POD_Source</t>
  </si>
  <si>
    <t>KEY_Dermal_Absorption_Source</t>
  </si>
  <si>
    <t>KEY_Adult_bw</t>
  </si>
  <si>
    <t>KEY_Active_ingredient</t>
  </si>
  <si>
    <t>KEY_Oral_POD</t>
  </si>
  <si>
    <t>KEY_Oral_LOC</t>
  </si>
  <si>
    <t>KEY_Dermal_POD</t>
  </si>
  <si>
    <t>KEY_Dermal_Absorption</t>
  </si>
  <si>
    <t>KEY_Dermal_LOC</t>
  </si>
  <si>
    <t>KEY_Child_1_2_bw</t>
  </si>
  <si>
    <t>KEY_dog_small</t>
  </si>
  <si>
    <t>KEY_cat_small</t>
  </si>
  <si>
    <t>KEY_dog_medium</t>
  </si>
  <si>
    <t>KEY_dog_large</t>
  </si>
  <si>
    <t>KEY_cat_large</t>
  </si>
  <si>
    <t>KEY_cat_medium</t>
  </si>
  <si>
    <t>KEY_fraction_ai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</si>
</sst>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0.0000"/>
    <numFmt numFmtId="166" formatCode="0.0%"/>
    <numFmt numFmtId="167" formatCode="0.000"/>
    <numFmt numFmtId="168" formatCode="0.0"/>
  </numFmts>
  <fonts count="40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Times New Roman"/>
      <family val="1"/>
    </font>
    <font>
      <b/>
      <sz val="16"/>
      <color theme="3" tint="0.39997558519241921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8"/>
      <color indexed="81"/>
      <name val="Tahoma"/>
      <family val="2"/>
    </font>
    <font>
      <b/>
      <sz val="14"/>
      <color rgb="FF0099FF"/>
      <name val="Times New Roman"/>
      <family val="1"/>
    </font>
    <font>
      <sz val="14"/>
      <name val="Times New Roman"/>
      <family val="1"/>
    </font>
    <font>
      <vertAlign val="subscript"/>
      <sz val="14"/>
      <name val="Times New Roman"/>
      <family val="1"/>
    </font>
    <font>
      <sz val="12"/>
      <name val="Arial"/>
      <family val="2"/>
    </font>
    <font>
      <b/>
      <sz val="18"/>
      <name val="Times New Roman"/>
      <family val="1"/>
    </font>
    <font>
      <vertAlign val="subscript"/>
      <sz val="12"/>
      <name val="Times New Roman"/>
      <family val="1"/>
    </font>
    <font>
      <vertAlign val="superscript"/>
      <sz val="14"/>
      <name val="Times New Roman"/>
      <family val="1"/>
    </font>
    <font>
      <b/>
      <sz val="12"/>
      <color rgb="FF0099FF"/>
      <name val="Times New Roman"/>
      <family val="1"/>
    </font>
    <font>
      <sz val="12"/>
      <color rgb="FF0099FF"/>
      <name val="Times New Roman"/>
      <family val="1"/>
    </font>
    <font>
      <sz val="14"/>
      <color rgb="FF0099FF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164" fontId="19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9" fillId="0" borderId="0"/>
    <xf numFmtId="0" fontId="19" fillId="0" borderId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20" fillId="0" borderId="0" xfId="0" applyFont="1"/>
    <xf numFmtId="0" fontId="22" fillId="0" borderId="0" xfId="0" applyFont="1"/>
    <xf numFmtId="0" fontId="24" fillId="0" borderId="0" xfId="0" applyFont="1"/>
    <xf numFmtId="0" fontId="20" fillId="0" borderId="0" xfId="0" applyFont="1" applyFill="1"/>
    <xf numFmtId="0" fontId="20" fillId="0" borderId="10" xfId="0" applyFont="1" applyBorder="1"/>
    <xf numFmtId="0" fontId="24" fillId="25" borderId="16" xfId="0" applyFont="1" applyFill="1" applyBorder="1"/>
    <xf numFmtId="0" fontId="20" fillId="25" borderId="17" xfId="0" applyFont="1" applyFill="1" applyBorder="1"/>
    <xf numFmtId="0" fontId="20" fillId="25" borderId="18" xfId="0" applyFont="1" applyFill="1" applyBorder="1"/>
    <xf numFmtId="0" fontId="26" fillId="0" borderId="0" xfId="0" applyFont="1"/>
    <xf numFmtId="0" fontId="27" fillId="0" borderId="0" xfId="0" applyFont="1"/>
    <xf numFmtId="0" fontId="30" fillId="0" borderId="0" xfId="0" applyFont="1" applyAlignment="1"/>
    <xf numFmtId="0" fontId="30" fillId="0" borderId="0" xfId="0" applyFont="1"/>
    <xf numFmtId="0" fontId="20" fillId="25" borderId="0" xfId="0" applyFont="1" applyFill="1" applyBorder="1"/>
    <xf numFmtId="0" fontId="20" fillId="0" borderId="0" xfId="0" applyFont="1" applyFill="1" applyBorder="1"/>
    <xf numFmtId="0" fontId="23" fillId="0" borderId="0" xfId="0" applyFont="1" applyFill="1" applyBorder="1" applyAlignment="1" applyProtection="1">
      <alignment horizontal="left"/>
    </xf>
    <xf numFmtId="0" fontId="24" fillId="0" borderId="0" xfId="0" applyFont="1" applyFill="1" applyBorder="1"/>
    <xf numFmtId="0" fontId="25" fillId="0" borderId="0" xfId="0" applyFont="1" applyFill="1" applyBorder="1" applyProtection="1">
      <protection locked="0"/>
    </xf>
    <xf numFmtId="0" fontId="25" fillId="0" borderId="0" xfId="0" applyFont="1" applyFill="1" applyBorder="1"/>
    <xf numFmtId="0" fontId="20" fillId="0" borderId="0" xfId="0" applyFont="1" applyFill="1" applyBorder="1" applyAlignment="1">
      <alignment horizontal="left" vertical="center" wrapText="1"/>
    </xf>
    <xf numFmtId="2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0" fontId="26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28" fillId="24" borderId="10" xfId="0" applyFont="1" applyFill="1" applyBorder="1"/>
    <xf numFmtId="0" fontId="27" fillId="24" borderId="10" xfId="0" applyFont="1" applyFill="1" applyBorder="1"/>
    <xf numFmtId="0" fontId="27" fillId="0" borderId="0" xfId="49" applyFont="1"/>
    <xf numFmtId="0" fontId="20" fillId="0" borderId="10" xfId="49" applyFont="1" applyFill="1" applyBorder="1" applyAlignment="1">
      <alignment horizontal="left" vertical="center" wrapText="1"/>
    </xf>
    <xf numFmtId="0" fontId="20" fillId="0" borderId="10" xfId="47" applyFont="1" applyFill="1" applyBorder="1" applyAlignment="1">
      <alignment horizontal="left" vertical="center" wrapText="1"/>
    </xf>
    <xf numFmtId="0" fontId="20" fillId="0" borderId="23" xfId="49" applyFont="1" applyBorder="1" applyAlignment="1">
      <alignment horizontal="center"/>
    </xf>
    <xf numFmtId="0" fontId="27" fillId="24" borderId="10" xfId="0" applyFont="1" applyFill="1" applyBorder="1" applyAlignment="1">
      <alignment horizontal="center" vertical="center"/>
    </xf>
    <xf numFmtId="0" fontId="25" fillId="0" borderId="0" xfId="0" applyFont="1"/>
    <xf numFmtId="0" fontId="20" fillId="26" borderId="10" xfId="0" applyFont="1" applyFill="1" applyBorder="1" applyAlignment="1">
      <alignment horizontal="center" vertical="center" wrapText="1"/>
    </xf>
    <xf numFmtId="0" fontId="20" fillId="26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26" borderId="10" xfId="0" applyFont="1" applyFill="1" applyBorder="1"/>
    <xf numFmtId="0" fontId="20" fillId="0" borderId="0" xfId="0" applyFont="1" applyBorder="1"/>
    <xf numFmtId="0" fontId="20" fillId="0" borderId="0" xfId="0" applyFont="1" applyBorder="1" applyAlignment="1">
      <alignment horizontal="center" vertical="center"/>
    </xf>
    <xf numFmtId="10" fontId="20" fillId="0" borderId="0" xfId="0" applyNumberFormat="1" applyFont="1" applyFill="1" applyBorder="1" applyAlignment="1">
      <alignment horizontal="center"/>
    </xf>
    <xf numFmtId="0" fontId="38" fillId="0" borderId="0" xfId="0" applyFont="1"/>
    <xf numFmtId="0" fontId="37" fillId="0" borderId="0" xfId="0" applyFont="1"/>
    <xf numFmtId="0" fontId="20" fillId="26" borderId="10" xfId="0" applyFont="1" applyFill="1" applyBorder="1" applyAlignment="1">
      <alignment horizontal="center" wrapText="1"/>
    </xf>
    <xf numFmtId="0" fontId="20" fillId="0" borderId="10" xfId="0" applyNumberFormat="1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 wrapText="1"/>
    </xf>
    <xf numFmtId="168" fontId="20" fillId="0" borderId="10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31" fillId="0" borderId="0" xfId="0" applyFont="1"/>
    <xf numFmtId="0" fontId="31" fillId="26" borderId="10" xfId="0" applyFont="1" applyFill="1" applyBorder="1"/>
    <xf numFmtId="0" fontId="31" fillId="0" borderId="10" xfId="0" applyFont="1" applyBorder="1"/>
    <xf numFmtId="0" fontId="31" fillId="0" borderId="0" xfId="0" applyFont="1" applyFill="1" applyBorder="1"/>
    <xf numFmtId="0" fontId="31" fillId="0" borderId="10" xfId="0" applyFont="1" applyBorder="1" applyAlignment="1">
      <alignment horizontal="center" vertical="center"/>
    </xf>
    <xf numFmtId="0" fontId="31" fillId="0" borderId="0" xfId="0" applyFont="1" applyBorder="1"/>
    <xf numFmtId="0" fontId="31" fillId="0" borderId="0" xfId="0" applyFont="1" applyFill="1"/>
    <xf numFmtId="0" fontId="31" fillId="0" borderId="0" xfId="0" applyFont="1" applyFill="1" applyBorder="1" applyAlignment="1">
      <alignment horizontal="center" vertical="center"/>
    </xf>
    <xf numFmtId="0" fontId="39" fillId="0" borderId="0" xfId="0" applyFont="1"/>
    <xf numFmtId="166" fontId="31" fillId="26" borderId="10" xfId="39" applyNumberFormat="1" applyFont="1" applyFill="1" applyBorder="1" applyAlignment="1">
      <alignment horizontal="center" vertical="center"/>
    </xf>
    <xf numFmtId="0" fontId="31" fillId="26" borderId="10" xfId="39" applyFont="1" applyFill="1" applyBorder="1" applyAlignment="1">
      <alignment horizontal="center" vertical="center"/>
    </xf>
    <xf numFmtId="166" fontId="31" fillId="26" borderId="10" xfId="39" applyNumberFormat="1" applyFont="1" applyFill="1" applyBorder="1" applyAlignment="1">
      <alignment horizontal="center" vertical="center" wrapText="1"/>
    </xf>
    <xf numFmtId="0" fontId="31" fillId="26" borderId="10" xfId="39" applyFont="1" applyFill="1" applyBorder="1" applyAlignment="1">
      <alignment horizontal="center" vertical="center" wrapText="1"/>
    </xf>
    <xf numFmtId="0" fontId="31" fillId="26" borderId="10" xfId="39" applyNumberFormat="1" applyFont="1" applyFill="1" applyBorder="1" applyAlignment="1">
      <alignment horizontal="center" vertical="center" wrapText="1"/>
    </xf>
    <xf numFmtId="2" fontId="31" fillId="0" borderId="10" xfId="39" applyNumberFormat="1" applyFont="1" applyFill="1" applyBorder="1" applyAlignment="1">
      <alignment horizontal="center" vertical="center"/>
    </xf>
    <xf numFmtId="1" fontId="31" fillId="0" borderId="10" xfId="39" applyNumberFormat="1" applyFont="1" applyBorder="1" applyAlignment="1">
      <alignment horizontal="center" vertical="center"/>
    </xf>
    <xf numFmtId="165" fontId="31" fillId="0" borderId="10" xfId="39" applyNumberFormat="1" applyFont="1" applyBorder="1" applyAlignment="1">
      <alignment horizontal="center" vertical="center"/>
    </xf>
    <xf numFmtId="2" fontId="31" fillId="0" borderId="10" xfId="39" applyNumberFormat="1" applyFont="1" applyBorder="1" applyAlignment="1">
      <alignment horizontal="center" vertical="center"/>
    </xf>
    <xf numFmtId="0" fontId="31" fillId="0" borderId="10" xfId="39" applyNumberFormat="1" applyFont="1" applyBorder="1" applyAlignment="1">
      <alignment horizontal="center" vertical="center"/>
    </xf>
    <xf numFmtId="165" fontId="31" fillId="0" borderId="10" xfId="39" applyNumberFormat="1" applyFont="1" applyFill="1" applyBorder="1" applyAlignment="1">
      <alignment horizontal="center" vertical="center"/>
    </xf>
    <xf numFmtId="0" fontId="31" fillId="0" borderId="10" xfId="39" applyFont="1" applyFill="1" applyBorder="1" applyAlignment="1">
      <alignment horizontal="center" vertical="center"/>
    </xf>
    <xf numFmtId="0" fontId="31" fillId="0" borderId="10" xfId="39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2" fontId="31" fillId="0" borderId="0" xfId="39" applyNumberFormat="1" applyFont="1" applyFill="1" applyBorder="1" applyAlignment="1">
      <alignment horizontal="center" vertical="center"/>
    </xf>
    <xf numFmtId="1" fontId="31" fillId="0" borderId="0" xfId="39" applyNumberFormat="1" applyFont="1" applyFill="1" applyBorder="1" applyAlignment="1">
      <alignment horizontal="center" vertical="center"/>
    </xf>
    <xf numFmtId="165" fontId="31" fillId="0" borderId="0" xfId="39" applyNumberFormat="1" applyFont="1" applyFill="1" applyBorder="1" applyAlignment="1">
      <alignment horizontal="center" vertical="center"/>
    </xf>
    <xf numFmtId="0" fontId="31" fillId="0" borderId="0" xfId="39" applyNumberFormat="1" applyFont="1" applyFill="1" applyBorder="1" applyAlignment="1">
      <alignment horizontal="center" vertical="center"/>
    </xf>
    <xf numFmtId="0" fontId="31" fillId="0" borderId="0" xfId="39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8" fillId="24" borderId="10" xfId="47" applyFont="1" applyFill="1" applyBorder="1" applyAlignment="1">
      <alignment horizontal="center"/>
    </xf>
    <xf numFmtId="0" fontId="27" fillId="24" borderId="10" xfId="47" applyFont="1" applyFill="1" applyBorder="1" applyAlignment="1">
      <alignment horizontal="center" vertical="center"/>
    </xf>
    <xf numFmtId="0" fontId="27" fillId="24" borderId="10" xfId="47" applyFont="1" applyFill="1" applyBorder="1" applyAlignment="1">
      <alignment horizontal="center"/>
    </xf>
    <xf numFmtId="0" fontId="20" fillId="0" borderId="0" xfId="0" applyFont="1" applyAlignment="1">
      <alignment wrapText="1"/>
    </xf>
    <xf numFmtId="1" fontId="20" fillId="0" borderId="10" xfId="0" applyNumberFormat="1" applyFont="1" applyBorder="1" applyAlignment="1">
      <alignment horizontal="center" vertical="center"/>
    </xf>
    <xf numFmtId="0" fontId="20" fillId="0" borderId="22" xfId="47" applyFont="1" applyFill="1" applyBorder="1" applyAlignment="1">
      <alignment horizontal="left" vertical="center" wrapText="1"/>
    </xf>
    <xf numFmtId="0" fontId="28" fillId="24" borderId="13" xfId="49" applyFont="1" applyFill="1" applyBorder="1"/>
    <xf numFmtId="0" fontId="27" fillId="24" borderId="15" xfId="49" applyFont="1" applyFill="1" applyBorder="1"/>
    <xf numFmtId="0" fontId="27" fillId="24" borderId="13" xfId="49" applyFont="1" applyFill="1" applyBorder="1"/>
    <xf numFmtId="0" fontId="24" fillId="27" borderId="20" xfId="45" applyFont="1" applyFill="1" applyBorder="1" applyAlignment="1">
      <alignment horizontal="left" vertical="center" wrapText="1"/>
    </xf>
    <xf numFmtId="0" fontId="20" fillId="27" borderId="20" xfId="49" applyFont="1" applyFill="1" applyBorder="1" applyAlignment="1">
      <alignment horizontal="left" vertical="center"/>
    </xf>
    <xf numFmtId="0" fontId="25" fillId="27" borderId="20" xfId="49" applyFont="1" applyFill="1" applyBorder="1"/>
    <xf numFmtId="0" fontId="20" fillId="27" borderId="21" xfId="0" applyFont="1" applyFill="1" applyBorder="1" applyAlignment="1">
      <alignment horizontal="center" vertical="center"/>
    </xf>
    <xf numFmtId="0" fontId="20" fillId="27" borderId="23" xfId="0" applyFont="1" applyFill="1" applyBorder="1" applyAlignment="1">
      <alignment horizontal="center" vertical="center"/>
    </xf>
    <xf numFmtId="0" fontId="20" fillId="27" borderId="10" xfId="0" applyFont="1" applyFill="1" applyBorder="1" applyAlignment="1">
      <alignment horizontal="center" vertical="center"/>
    </xf>
    <xf numFmtId="10" fontId="20" fillId="27" borderId="10" xfId="0" applyNumberFormat="1" applyFont="1" applyFill="1" applyBorder="1" applyAlignment="1">
      <alignment horizontal="center"/>
    </xf>
    <xf numFmtId="0" fontId="31" fillId="27" borderId="13" xfId="49" applyFont="1" applyFill="1" applyBorder="1" applyAlignment="1">
      <alignment vertical="center"/>
    </xf>
    <xf numFmtId="0" fontId="24" fillId="27" borderId="14" xfId="49" applyFont="1" applyFill="1" applyBorder="1" applyAlignment="1">
      <alignment vertical="center"/>
    </xf>
    <xf numFmtId="0" fontId="20" fillId="27" borderId="15" xfId="0" applyFont="1" applyFill="1" applyBorder="1"/>
    <xf numFmtId="0" fontId="22" fillId="27" borderId="14" xfId="49" applyFont="1" applyFill="1" applyBorder="1" applyAlignment="1">
      <alignment vertical="center"/>
    </xf>
    <xf numFmtId="0" fontId="31" fillId="27" borderId="15" xfId="0" applyFont="1" applyFill="1" applyBorder="1"/>
    <xf numFmtId="0" fontId="28" fillId="24" borderId="10" xfId="47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/>
    </xf>
    <xf numFmtId="0" fontId="34" fillId="0" borderId="31" xfId="45" applyFont="1" applyFill="1" applyBorder="1" applyAlignment="1">
      <alignment horizontal="center"/>
    </xf>
    <xf numFmtId="0" fontId="34" fillId="0" borderId="32" xfId="45" applyFont="1" applyFill="1" applyBorder="1" applyAlignment="1">
      <alignment horizontal="center"/>
    </xf>
    <xf numFmtId="0" fontId="24" fillId="0" borderId="31" xfId="49" applyFont="1" applyFill="1" applyBorder="1" applyAlignment="1">
      <alignment horizontal="center" vertical="center"/>
    </xf>
    <xf numFmtId="0" fontId="24" fillId="0" borderId="32" xfId="49" applyFont="1" applyFill="1" applyBorder="1" applyAlignment="1">
      <alignment horizontal="center" vertical="center"/>
    </xf>
    <xf numFmtId="0" fontId="24" fillId="0" borderId="31" xfId="49" applyFont="1" applyFill="1" applyBorder="1" applyAlignment="1" applyProtection="1">
      <alignment horizontal="center" wrapText="1"/>
      <protection locked="0"/>
    </xf>
    <xf numFmtId="0" fontId="24" fillId="0" borderId="32" xfId="49" applyFont="1" applyFill="1" applyBorder="1" applyAlignment="1" applyProtection="1">
      <alignment horizontal="center" wrapText="1"/>
      <protection locked="0"/>
    </xf>
    <xf numFmtId="0" fontId="24" fillId="26" borderId="24" xfId="49" applyFont="1" applyFill="1" applyBorder="1" applyAlignment="1">
      <alignment horizontal="center" vertical="center"/>
    </xf>
    <xf numFmtId="0" fontId="24" fillId="26" borderId="25" xfId="49" applyFont="1" applyFill="1" applyBorder="1" applyAlignment="1">
      <alignment horizontal="center" vertical="center"/>
    </xf>
    <xf numFmtId="0" fontId="24" fillId="26" borderId="26" xfId="49" applyFont="1" applyFill="1" applyBorder="1" applyAlignment="1">
      <alignment horizontal="center" vertical="center"/>
    </xf>
    <xf numFmtId="0" fontId="24" fillId="0" borderId="27" xfId="49" applyFont="1" applyFill="1" applyBorder="1" applyAlignment="1">
      <alignment horizontal="center" vertical="center"/>
    </xf>
    <xf numFmtId="0" fontId="24" fillId="0" borderId="27" xfId="49" applyFont="1" applyBorder="1" applyAlignment="1">
      <alignment horizontal="center" vertical="center"/>
    </xf>
    <xf numFmtId="0" fontId="24" fillId="0" borderId="28" xfId="49" applyFont="1" applyBorder="1" applyAlignment="1">
      <alignment horizontal="center" vertical="center"/>
    </xf>
    <xf numFmtId="0" fontId="24" fillId="26" borderId="24" xfId="49" applyFont="1" applyFill="1" applyBorder="1" applyAlignment="1">
      <alignment horizontal="center" vertical="center" wrapText="1"/>
    </xf>
    <xf numFmtId="0" fontId="24" fillId="26" borderId="25" xfId="49" applyFont="1" applyFill="1" applyBorder="1" applyAlignment="1">
      <alignment horizontal="center" vertical="center" wrapText="1"/>
    </xf>
    <xf numFmtId="0" fontId="24" fillId="26" borderId="26" xfId="49" applyFont="1" applyFill="1" applyBorder="1" applyAlignment="1">
      <alignment horizontal="center" vertical="center" wrapText="1"/>
    </xf>
    <xf numFmtId="0" fontId="24" fillId="0" borderId="27" xfId="49" applyFont="1" applyBorder="1" applyAlignment="1">
      <alignment horizontal="left" vertical="center"/>
    </xf>
    <xf numFmtId="0" fontId="24" fillId="0" borderId="28" xfId="49" applyFont="1" applyBorder="1" applyAlignment="1">
      <alignment horizontal="left"/>
    </xf>
    <xf numFmtId="0" fontId="24" fillId="0" borderId="22" xfId="49" applyFont="1" applyBorder="1" applyAlignment="1">
      <alignment horizontal="left"/>
    </xf>
    <xf numFmtId="0" fontId="20" fillId="0" borderId="10" xfId="0" applyFont="1" applyBorder="1" applyAlignment="1">
      <alignment horizontal="center" vertical="center"/>
    </xf>
    <xf numFmtId="0" fontId="24" fillId="26" borderId="13" xfId="0" applyFont="1" applyFill="1" applyBorder="1" applyAlignment="1">
      <alignment horizontal="center"/>
    </xf>
    <xf numFmtId="0" fontId="24" fillId="26" borderId="14" xfId="0" applyFont="1" applyFill="1" applyBorder="1" applyAlignment="1">
      <alignment horizontal="center"/>
    </xf>
    <xf numFmtId="0" fontId="24" fillId="26" borderId="15" xfId="0" applyFont="1" applyFill="1" applyBorder="1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31" fillId="26" borderId="10" xfId="39" applyFont="1" applyFill="1" applyBorder="1" applyAlignment="1">
      <alignment horizontal="center" vertical="center" wrapText="1"/>
    </xf>
    <xf numFmtId="0" fontId="31" fillId="26" borderId="11" xfId="39" applyFont="1" applyFill="1" applyBorder="1" applyAlignment="1">
      <alignment horizontal="center" vertical="center"/>
    </xf>
    <xf numFmtId="0" fontId="31" fillId="26" borderId="12" xfId="39" applyFont="1" applyFill="1" applyBorder="1" applyAlignment="1">
      <alignment horizontal="center" vertical="center"/>
    </xf>
    <xf numFmtId="0" fontId="31" fillId="26" borderId="10" xfId="39" applyNumberFormat="1" applyFont="1" applyFill="1" applyBorder="1" applyAlignment="1">
      <alignment horizontal="center" vertical="center" wrapText="1"/>
    </xf>
    <xf numFmtId="3" fontId="31" fillId="26" borderId="10" xfId="39" applyNumberFormat="1" applyFont="1" applyFill="1" applyBorder="1" applyAlignment="1">
      <alignment horizontal="center" vertical="center" wrapText="1"/>
    </xf>
    <xf numFmtId="0" fontId="31" fillId="26" borderId="10" xfId="0" applyFont="1" applyFill="1" applyBorder="1" applyAlignment="1">
      <alignment horizontal="center" vertical="center"/>
    </xf>
    <xf numFmtId="0" fontId="31" fillId="26" borderId="10" xfId="39" applyFont="1" applyFill="1" applyBorder="1" applyAlignment="1">
      <alignment horizontal="center" vertical="center"/>
    </xf>
    <xf numFmtId="0" fontId="20" fillId="0" borderId="0" xfId="0" applyFont="1" applyAlignment="1">
      <alignment wrapText="1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50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49"/>
    <cellStyle name="Normal 2 3" xfId="46"/>
    <cellStyle name="Normal 3" xfId="47"/>
    <cellStyle name="Normal 4" xfId="48"/>
    <cellStyle name="Normal 5" xfId="45"/>
    <cellStyle name="Normal_BENOMYL" xfId="39"/>
    <cellStyle name="Note" xfId="40" builtinId="10" customBuiltin="1"/>
    <cellStyle name="Output" xfId="41" builtinId="21" customBuiltin="1"/>
    <cellStyle name="Percent 2" xfId="51"/>
    <cellStyle name="Title" xfId="42" builtinId="15" customBuiltin="1"/>
    <cellStyle name="Total" xfId="43" builtinId="25" customBuiltin="1"/>
    <cellStyle name="Warning Text" xfId="44" builtinId="11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tabSelected="1" topLeftCell="A7" zoomScale="80" zoomScaleNormal="80" workbookViewId="0">
      <selection activeCell="D13" sqref="D13:D17"/>
    </sheetView>
  </sheetViews>
  <sheetFormatPr defaultRowHeight="12.75" x14ac:dyDescent="0.2"/>
  <cols>
    <col min="1" max="1" width="9.140625" style="9"/>
    <col min="2" max="2" width="23.140625" style="9" customWidth="1"/>
    <col min="3" max="3" width="54.140625" style="9" customWidth="1"/>
    <col min="4" max="4" width="43.5703125" style="9" customWidth="1"/>
    <col min="5" max="5" width="17" style="9" customWidth="1"/>
    <col min="6" max="6" width="34.5703125" style="9" customWidth="1"/>
    <col min="7" max="7" width="24.7109375" style="9" customWidth="1"/>
    <col min="8" max="15" width="9.140625" style="9"/>
    <col min="16" max="16" width="27.85546875" style="9" customWidth="1"/>
    <col min="17" max="16384" width="9.140625" style="9"/>
  </cols>
  <sheetData>
    <row r="1" spans="2:16" ht="18.75" x14ac:dyDescent="0.3">
      <c r="B1" s="2" t="s">
        <v>54</v>
      </c>
      <c r="C1" s="1"/>
      <c r="D1" s="1"/>
      <c r="E1" s="1"/>
      <c r="F1" s="1"/>
      <c r="G1" s="1"/>
      <c r="P1" s="6" t="s">
        <v>31</v>
      </c>
    </row>
    <row r="2" spans="2:16" ht="16.5" thickBot="1" x14ac:dyDescent="0.3">
      <c r="B2" s="14"/>
      <c r="C2" s="14"/>
      <c r="D2" s="14"/>
      <c r="E2" s="1"/>
      <c r="F2" s="1"/>
      <c r="G2" s="1"/>
      <c r="P2" s="7" t="s">
        <v>32</v>
      </c>
    </row>
    <row r="3" spans="2:16" ht="23.25" thickBot="1" x14ac:dyDescent="0.35">
      <c r="B3" s="106" t="s">
        <v>92</v>
      </c>
      <c r="C3" s="107"/>
      <c r="D3" s="89" t="s">
        <v>55</v>
      </c>
      <c r="E3" s="1"/>
      <c r="F3" s="1"/>
      <c r="G3" s="1"/>
      <c r="P3" s="7" t="s">
        <v>33</v>
      </c>
    </row>
    <row r="4" spans="2:16" ht="21" thickBot="1" x14ac:dyDescent="0.35">
      <c r="B4" s="15"/>
      <c r="C4" s="16"/>
      <c r="D4" s="14"/>
      <c r="E4" s="1"/>
      <c r="F4" s="1"/>
      <c r="G4" s="1"/>
      <c r="P4" s="8" t="s">
        <v>34</v>
      </c>
    </row>
    <row r="5" spans="2:16" ht="16.5" thickBot="1" x14ac:dyDescent="0.3">
      <c r="B5" s="108" t="s">
        <v>56</v>
      </c>
      <c r="C5" s="109"/>
      <c r="D5" s="90" t="s">
        <v>98</v>
      </c>
      <c r="E5" s="1"/>
      <c r="F5" s="1"/>
      <c r="G5" s="1"/>
      <c r="P5" s="13"/>
    </row>
    <row r="6" spans="2:16" ht="21" thickBot="1" x14ac:dyDescent="0.35">
      <c r="B6" s="15"/>
      <c r="C6" s="16"/>
      <c r="D6" s="14"/>
      <c r="E6" s="1"/>
      <c r="F6" s="1"/>
      <c r="G6" s="1"/>
      <c r="P6" s="13"/>
    </row>
    <row r="7" spans="2:16" ht="33" customHeight="1" thickBot="1" x14ac:dyDescent="0.35">
      <c r="B7" s="110" t="s">
        <v>57</v>
      </c>
      <c r="C7" s="111"/>
      <c r="D7" s="91" t="s">
        <v>93</v>
      </c>
      <c r="E7" s="1"/>
      <c r="F7" s="1"/>
      <c r="G7" s="1"/>
    </row>
    <row r="8" spans="2:16" ht="21" thickBot="1" x14ac:dyDescent="0.35">
      <c r="B8" s="17"/>
      <c r="C8" s="18"/>
      <c r="D8" s="14"/>
      <c r="E8" s="1"/>
      <c r="F8" s="1"/>
      <c r="G8" s="1"/>
    </row>
    <row r="9" spans="2:16" ht="15.75" x14ac:dyDescent="0.25">
      <c r="B9" s="112" t="s">
        <v>58</v>
      </c>
      <c r="C9" s="113"/>
      <c r="D9" s="114"/>
      <c r="E9" s="1"/>
      <c r="F9" s="1"/>
      <c r="G9" s="1"/>
    </row>
    <row r="10" spans="2:16" ht="15.75" x14ac:dyDescent="0.25">
      <c r="B10" s="115" t="s">
        <v>43</v>
      </c>
      <c r="C10" s="29" t="s">
        <v>59</v>
      </c>
      <c r="D10" s="92" t="s">
        <v>99</v>
      </c>
      <c r="E10" s="4"/>
      <c r="F10" s="4"/>
      <c r="G10" s="4"/>
    </row>
    <row r="11" spans="2:16" ht="15.75" x14ac:dyDescent="0.25">
      <c r="B11" s="115"/>
      <c r="C11" s="29" t="s">
        <v>60</v>
      </c>
      <c r="D11" s="92" t="s">
        <v>100</v>
      </c>
      <c r="E11" s="4"/>
      <c r="F11" s="4"/>
      <c r="G11" s="4"/>
    </row>
    <row r="12" spans="2:16" ht="15.75" x14ac:dyDescent="0.25">
      <c r="B12" s="102"/>
      <c r="C12" s="103"/>
      <c r="D12" s="104"/>
      <c r="E12" s="4"/>
      <c r="F12" s="4"/>
      <c r="G12" s="4"/>
    </row>
    <row r="13" spans="2:16" ht="15.75" x14ac:dyDescent="0.25">
      <c r="B13" s="116" t="s">
        <v>38</v>
      </c>
      <c r="C13" s="29" t="s">
        <v>59</v>
      </c>
      <c r="D13" s="92" t="s">
        <v>101</v>
      </c>
      <c r="E13" s="1"/>
      <c r="F13" s="1"/>
      <c r="G13" s="1"/>
    </row>
    <row r="14" spans="2:16" ht="15.75" x14ac:dyDescent="0.25">
      <c r="B14" s="116"/>
      <c r="C14" s="29" t="s">
        <v>61</v>
      </c>
      <c r="D14" s="92" t="s">
        <v>95</v>
      </c>
      <c r="E14" s="1"/>
      <c r="F14" s="1"/>
      <c r="G14" s="1"/>
    </row>
    <row r="15" spans="2:16" ht="15.75" x14ac:dyDescent="0.25">
      <c r="B15" s="116"/>
      <c r="C15" s="29" t="s">
        <v>62</v>
      </c>
      <c r="D15" s="92" t="s">
        <v>102</v>
      </c>
      <c r="E15" s="1"/>
      <c r="F15" s="1"/>
      <c r="G15" s="1"/>
    </row>
    <row r="16" spans="2:16" ht="15.75" x14ac:dyDescent="0.25">
      <c r="B16" s="116"/>
      <c r="C16" s="29" t="s">
        <v>63</v>
      </c>
      <c r="D16" s="92" t="s">
        <v>96</v>
      </c>
      <c r="E16" s="1"/>
      <c r="F16" s="1"/>
      <c r="G16" s="1"/>
    </row>
    <row r="17" spans="2:7" ht="16.5" thickBot="1" x14ac:dyDescent="0.3">
      <c r="B17" s="117"/>
      <c r="C17" s="85" t="s">
        <v>60</v>
      </c>
      <c r="D17" s="93" t="s">
        <v>103</v>
      </c>
      <c r="E17" s="1"/>
      <c r="F17" s="1"/>
      <c r="G17" s="1"/>
    </row>
    <row r="18" spans="2:7" ht="16.5" thickBot="1" x14ac:dyDescent="0.3">
      <c r="B18" s="19"/>
      <c r="C18" s="20"/>
      <c r="D18" s="14"/>
      <c r="E18" s="1"/>
      <c r="F18" s="1"/>
      <c r="G18" s="1"/>
    </row>
    <row r="19" spans="2:7" ht="15.75" x14ac:dyDescent="0.2">
      <c r="B19" s="118" t="s">
        <v>64</v>
      </c>
      <c r="C19" s="119"/>
      <c r="D19" s="120"/>
    </row>
    <row r="20" spans="2:7" ht="15.75" x14ac:dyDescent="0.2">
      <c r="B20" s="121" t="s">
        <v>65</v>
      </c>
      <c r="C20" s="28" t="s">
        <v>38</v>
      </c>
      <c r="D20" s="92" t="s">
        <v>97</v>
      </c>
    </row>
    <row r="21" spans="2:7" ht="15.75" x14ac:dyDescent="0.2">
      <c r="B21" s="121"/>
      <c r="C21" s="28" t="s">
        <v>39</v>
      </c>
      <c r="D21" s="92" t="s">
        <v>97</v>
      </c>
    </row>
    <row r="22" spans="2:7" ht="16.5" thickBot="1" x14ac:dyDescent="0.3">
      <c r="B22" s="122" t="s">
        <v>66</v>
      </c>
      <c r="C22" s="123"/>
      <c r="D22" s="30" t="s">
        <v>104</v>
      </c>
      <c r="E22" s="9">
        <v>11</v>
      </c>
    </row>
    <row r="23" spans="2:7" ht="15.75" x14ac:dyDescent="0.25">
      <c r="B23" s="14"/>
      <c r="C23" s="21"/>
      <c r="D23" s="14"/>
    </row>
    <row r="24" spans="2:7" x14ac:dyDescent="0.2">
      <c r="B24" s="22"/>
      <c r="C24" s="22"/>
      <c r="D24" s="22"/>
    </row>
    <row r="25" spans="2:7" x14ac:dyDescent="0.2">
      <c r="B25" s="22"/>
      <c r="C25" s="22"/>
      <c r="D25" s="22"/>
    </row>
    <row r="26" spans="2:7" ht="14.25" x14ac:dyDescent="0.2">
      <c r="B26" s="105" t="s">
        <v>22</v>
      </c>
      <c r="C26" s="105"/>
      <c r="D26" s="105"/>
    </row>
    <row r="27" spans="2:7" ht="14.25" x14ac:dyDescent="0.2">
      <c r="B27" s="25" t="s">
        <v>71</v>
      </c>
      <c r="C27" s="25" t="s">
        <v>23</v>
      </c>
      <c r="D27" s="25" t="s">
        <v>24</v>
      </c>
    </row>
    <row r="28" spans="2:7" ht="15" x14ac:dyDescent="0.25">
      <c r="B28" s="26" t="s">
        <v>25</v>
      </c>
      <c r="C28" s="26" t="s">
        <v>26</v>
      </c>
      <c r="D28" s="31" t="s">
        <v>97</v>
      </c>
      <c r="E28" s="9">
        <v>80</v>
      </c>
    </row>
    <row r="29" spans="2:7" ht="15" x14ac:dyDescent="0.25">
      <c r="B29" s="26" t="s">
        <v>27</v>
      </c>
      <c r="C29" s="26" t="s">
        <v>28</v>
      </c>
      <c r="D29" s="31" t="s">
        <v>97</v>
      </c>
      <c r="E29" s="9">
        <v>69</v>
      </c>
    </row>
    <row r="30" spans="2:7" ht="15" x14ac:dyDescent="0.25">
      <c r="B30" s="26" t="s">
        <v>29</v>
      </c>
      <c r="C30" s="26" t="s">
        <v>30</v>
      </c>
      <c r="D30" s="31" t="s">
        <v>97</v>
      </c>
      <c r="E30" s="9">
        <v>86</v>
      </c>
    </row>
    <row r="31" spans="2:7" ht="15" x14ac:dyDescent="0.25">
      <c r="B31" s="10"/>
      <c r="C31" s="10"/>
      <c r="D31" s="10"/>
    </row>
    <row r="32" spans="2:7" ht="15" x14ac:dyDescent="0.25">
      <c r="B32" s="101" t="s">
        <v>67</v>
      </c>
      <c r="C32" s="101"/>
      <c r="D32" s="10"/>
    </row>
    <row r="33" spans="2:4" ht="15" x14ac:dyDescent="0.25">
      <c r="B33" s="80" t="s">
        <v>68</v>
      </c>
      <c r="C33" s="80" t="s">
        <v>69</v>
      </c>
      <c r="D33" s="10"/>
    </row>
    <row r="34" spans="2:4" ht="15" x14ac:dyDescent="0.25">
      <c r="B34" s="81" t="s">
        <v>94</v>
      </c>
      <c r="C34" s="82" t="s">
        <v>96</v>
      </c>
      <c r="D34" s="10"/>
    </row>
    <row r="35" spans="2:4" ht="15" x14ac:dyDescent="0.25">
      <c r="B35" s="81" t="s">
        <v>95</v>
      </c>
      <c r="C35" s="82"/>
      <c r="D35" s="10"/>
    </row>
    <row r="36" spans="2:4" ht="15" x14ac:dyDescent="0.25">
      <c r="B36" s="81"/>
      <c r="C36" s="82"/>
      <c r="D36" s="10"/>
    </row>
    <row r="37" spans="2:4" ht="15" x14ac:dyDescent="0.25">
      <c r="B37" s="82"/>
      <c r="C37" s="82"/>
      <c r="D37" s="10"/>
    </row>
    <row r="38" spans="2:4" ht="15" x14ac:dyDescent="0.25">
      <c r="B38" s="82"/>
      <c r="C38" s="82"/>
      <c r="D38" s="10"/>
    </row>
    <row r="39" spans="2:4" ht="15" x14ac:dyDescent="0.25">
      <c r="B39" s="27"/>
      <c r="C39" s="27"/>
      <c r="D39" s="10"/>
    </row>
    <row r="40" spans="2:4" ht="15" x14ac:dyDescent="0.25">
      <c r="B40" s="86" t="s">
        <v>70</v>
      </c>
      <c r="C40" s="87"/>
      <c r="D40" s="10"/>
    </row>
    <row r="41" spans="2:4" ht="15" x14ac:dyDescent="0.25">
      <c r="B41" s="88" t="s">
        <v>93</v>
      </c>
      <c r="C41" s="87"/>
      <c r="D41" s="10"/>
    </row>
    <row r="42" spans="2:4" ht="15" x14ac:dyDescent="0.25">
      <c r="B42" s="88" t="s">
        <v>93</v>
      </c>
      <c r="C42" s="87"/>
      <c r="D42" s="10"/>
    </row>
    <row r="43" spans="2:4" ht="15" x14ac:dyDescent="0.25">
      <c r="B43" s="88" t="s">
        <v>93</v>
      </c>
      <c r="C43" s="87"/>
      <c r="D43" s="10"/>
    </row>
  </sheetData>
  <mergeCells count="12">
    <mergeCell ref="B32:C32"/>
    <mergeCell ref="B12:D12"/>
    <mergeCell ref="B26:D26"/>
    <mergeCell ref="B3:C3"/>
    <mergeCell ref="B5:C5"/>
    <mergeCell ref="B7:C7"/>
    <mergeCell ref="B9:D9"/>
    <mergeCell ref="B10:B11"/>
    <mergeCell ref="B13:B17"/>
    <mergeCell ref="B19:D19"/>
    <mergeCell ref="B20:B21"/>
    <mergeCell ref="B22:C22"/>
  </mergeCells>
  <dataValidations count="6">
    <dataValidation type="list" allowBlank="1" showInputMessage="1" showErrorMessage="1" sqref="C20:D21">
      <formula1>$D$28:$D$30</formula1>
    </dataValidation>
    <dataValidation type="list" allowBlank="1" showInputMessage="1" showErrorMessage="1" sqref="C7:C8">
      <formula1>$P$2:$P$4</formula1>
    </dataValidation>
    <dataValidation type="list" allowBlank="1" showInputMessage="1" showErrorMessage="1" sqref="D14">
      <formula1>$B$34:$B$35</formula1>
    </dataValidation>
    <dataValidation allowBlank="1" showInputMessage="1" showErrorMessage="1" promptTitle="Absorption" prompt="If POD source is route-specific, enter &quot;1&quot;" sqref="D15"/>
    <dataValidation type="list" allowBlank="1" showInputMessage="1" showErrorMessage="1" sqref="D16">
      <formula1>$C$34:$C$38</formula1>
    </dataValidation>
    <dataValidation type="list" allowBlank="1" showInputMessage="1" showErrorMessage="1" sqref="D7">
      <formula1>$B$41:$B$43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zoomScale="70" zoomScaleNormal="70" zoomScaleSheetLayoutView="80" workbookViewId="0">
      <selection activeCell="F13" sqref="F13"/>
    </sheetView>
  </sheetViews>
  <sheetFormatPr defaultRowHeight="15.75" x14ac:dyDescent="0.25"/>
  <cols>
    <col min="1" max="1" width="12.5703125" style="1" customWidth="1"/>
    <col min="2" max="2" width="14.5703125" style="1" customWidth="1"/>
    <col min="3" max="3" width="18.7109375" style="1" customWidth="1"/>
    <col min="4" max="4" width="20.85546875" style="1" customWidth="1"/>
    <col min="5" max="5" width="18.28515625" style="1" bestFit="1" customWidth="1"/>
    <col min="6" max="6" width="17" style="1" customWidth="1"/>
    <col min="7" max="7" width="13.7109375" style="1" customWidth="1"/>
    <col min="8" max="9" width="13.140625" style="1" customWidth="1"/>
    <col min="10" max="10" width="11.85546875" style="1" customWidth="1"/>
    <col min="11" max="11" width="12.85546875" style="1" customWidth="1"/>
    <col min="12" max="12" width="14.85546875" style="1" customWidth="1"/>
    <col min="13" max="13" width="12.85546875" style="1" customWidth="1"/>
    <col min="14" max="14" width="11.42578125" style="14" customWidth="1"/>
    <col min="15" max="16384" width="9.140625" style="1"/>
  </cols>
  <sheetData>
    <row r="1" spans="1:14" ht="20.25" x14ac:dyDescent="0.3">
      <c r="A1" s="32" t="s">
        <v>72</v>
      </c>
      <c r="C1" s="3"/>
      <c r="H1" s="36" t="s">
        <v>37</v>
      </c>
      <c r="I1" s="36"/>
    </row>
    <row r="2" spans="1:14" ht="18.75" x14ac:dyDescent="0.25">
      <c r="A2" s="96" t="s">
        <v>55</v>
      </c>
      <c r="B2" s="97"/>
      <c r="C2" s="98"/>
      <c r="H2" s="5" t="s">
        <v>38</v>
      </c>
      <c r="I2" s="5" t="str">
        <f>'TOX and EXPO INPUTS'!$D$17</f>
        <v>KEY_Dermal_LOC</v>
      </c>
      <c r="J2" s="37"/>
      <c r="K2" s="37"/>
    </row>
    <row r="3" spans="1:14" x14ac:dyDescent="0.25">
      <c r="H3" s="37"/>
      <c r="I3" s="37"/>
      <c r="J3" s="37"/>
      <c r="K3" s="37"/>
    </row>
    <row r="4" spans="1:14" ht="18.75" customHeight="1" x14ac:dyDescent="0.25">
      <c r="J4" s="38"/>
      <c r="K4" s="37"/>
    </row>
    <row r="5" spans="1:14" x14ac:dyDescent="0.25">
      <c r="A5" s="125" t="s">
        <v>40</v>
      </c>
      <c r="B5" s="126"/>
      <c r="C5" s="126"/>
      <c r="D5" s="126"/>
      <c r="E5" s="127"/>
      <c r="J5" s="38"/>
      <c r="K5" s="37"/>
    </row>
    <row r="6" spans="1:14" x14ac:dyDescent="0.25">
      <c r="A6" s="33" t="s">
        <v>45</v>
      </c>
      <c r="B6" s="34" t="s">
        <v>46</v>
      </c>
      <c r="C6" s="34" t="s">
        <v>16</v>
      </c>
      <c r="D6" s="34" t="s">
        <v>0</v>
      </c>
      <c r="E6" s="34" t="s">
        <v>7</v>
      </c>
      <c r="H6" s="38"/>
      <c r="I6" s="38"/>
      <c r="J6" s="38"/>
      <c r="K6" s="37"/>
    </row>
    <row r="7" spans="1:14" x14ac:dyDescent="0.25">
      <c r="A7" s="48" t="s">
        <v>47</v>
      </c>
      <c r="B7" s="35" t="s">
        <v>5</v>
      </c>
      <c r="C7" s="94" t="s">
        <v>105</v>
      </c>
      <c r="D7" s="95" t="s">
        <v>111</v>
      </c>
      <c r="E7" s="35" t="e">
        <f t="shared" ref="E7:E12" si="0">(C7*1000)*D7</f>
        <v>#VALUE!</v>
      </c>
      <c r="H7" s="38"/>
      <c r="I7" s="37"/>
      <c r="J7" s="37"/>
      <c r="K7" s="37"/>
    </row>
    <row r="8" spans="1:14" x14ac:dyDescent="0.25">
      <c r="A8" s="49"/>
      <c r="B8" s="35" t="s">
        <v>17</v>
      </c>
      <c r="C8" s="94" t="s">
        <v>107</v>
      </c>
      <c r="D8" s="95" t="s">
        <v>111</v>
      </c>
      <c r="E8" s="35" t="e">
        <f t="shared" si="0"/>
        <v>#VALUE!</v>
      </c>
      <c r="H8" s="38"/>
      <c r="I8" s="37"/>
      <c r="J8" s="37"/>
      <c r="K8" s="37"/>
    </row>
    <row r="9" spans="1:14" x14ac:dyDescent="0.25">
      <c r="A9" s="50"/>
      <c r="B9" s="35" t="s">
        <v>6</v>
      </c>
      <c r="C9" s="94" t="s">
        <v>108</v>
      </c>
      <c r="D9" s="95" t="s">
        <v>111</v>
      </c>
      <c r="E9" s="35" t="e">
        <f t="shared" si="0"/>
        <v>#VALUE!</v>
      </c>
      <c r="H9" s="38"/>
      <c r="I9" s="37"/>
      <c r="J9" s="37"/>
      <c r="K9" s="37"/>
    </row>
    <row r="10" spans="1:14" ht="15.75" customHeight="1" x14ac:dyDescent="0.25">
      <c r="A10" s="48" t="s">
        <v>48</v>
      </c>
      <c r="B10" s="35" t="s">
        <v>5</v>
      </c>
      <c r="C10" s="94" t="s">
        <v>106</v>
      </c>
      <c r="D10" s="95" t="s">
        <v>111</v>
      </c>
      <c r="E10" s="35" t="e">
        <f t="shared" si="0"/>
        <v>#VALUE!</v>
      </c>
    </row>
    <row r="11" spans="1:14" s="4" customFormat="1" ht="15.75" customHeight="1" x14ac:dyDescent="0.25">
      <c r="A11" s="49"/>
      <c r="B11" s="35" t="s">
        <v>17</v>
      </c>
      <c r="C11" s="94" t="s">
        <v>110</v>
      </c>
      <c r="D11" s="95" t="s">
        <v>111</v>
      </c>
      <c r="E11" s="35" t="e">
        <f t="shared" si="0"/>
        <v>#VALUE!</v>
      </c>
      <c r="F11" s="23"/>
      <c r="N11" s="14"/>
    </row>
    <row r="12" spans="1:14" s="4" customFormat="1" ht="15.75" customHeight="1" x14ac:dyDescent="0.25">
      <c r="A12" s="50"/>
      <c r="B12" s="35" t="s">
        <v>6</v>
      </c>
      <c r="C12" s="94" t="s">
        <v>109</v>
      </c>
      <c r="D12" s="95" t="s">
        <v>111</v>
      </c>
      <c r="E12" s="35" t="e">
        <f t="shared" si="0"/>
        <v>#VALUE!</v>
      </c>
      <c r="F12" s="23"/>
      <c r="N12" s="14"/>
    </row>
    <row r="13" spans="1:14" s="4" customFormat="1" ht="15.75" customHeight="1" x14ac:dyDescent="0.25">
      <c r="B13" s="21"/>
      <c r="C13" s="23"/>
      <c r="D13" s="23"/>
      <c r="E13" s="39"/>
      <c r="F13" s="23"/>
      <c r="N13" s="14"/>
    </row>
    <row r="14" spans="1:14" ht="20.25" x14ac:dyDescent="0.3">
      <c r="A14" s="32" t="s">
        <v>20</v>
      </c>
      <c r="C14" s="41"/>
      <c r="D14" s="40"/>
      <c r="E14" s="40"/>
    </row>
    <row r="15" spans="1:14" ht="50.25" x14ac:dyDescent="0.25">
      <c r="A15" s="33" t="s">
        <v>45</v>
      </c>
      <c r="B15" s="33" t="s">
        <v>82</v>
      </c>
      <c r="C15" s="33" t="s">
        <v>23</v>
      </c>
      <c r="D15" s="33" t="s">
        <v>7</v>
      </c>
      <c r="E15" s="33" t="s">
        <v>73</v>
      </c>
      <c r="F15" s="33" t="s">
        <v>74</v>
      </c>
      <c r="G15" s="33" t="s">
        <v>75</v>
      </c>
      <c r="H15" s="33" t="s">
        <v>76</v>
      </c>
      <c r="I15" s="33" t="s">
        <v>52</v>
      </c>
      <c r="J15" s="33" t="s">
        <v>8</v>
      </c>
      <c r="K15" s="33" t="s">
        <v>77</v>
      </c>
      <c r="L15" s="33" t="s">
        <v>35</v>
      </c>
      <c r="M15" s="33" t="s">
        <v>36</v>
      </c>
      <c r="N15" s="24"/>
    </row>
    <row r="16" spans="1:14" x14ac:dyDescent="0.25">
      <c r="A16" s="124" t="s">
        <v>47</v>
      </c>
      <c r="B16" s="124" t="s">
        <v>78</v>
      </c>
      <c r="C16" s="35" t="s">
        <v>4</v>
      </c>
      <c r="D16" s="35" t="e">
        <f>$E$7</f>
        <v>#VALUE!</v>
      </c>
      <c r="E16" s="43">
        <v>0.02</v>
      </c>
      <c r="F16" s="35">
        <v>3000</v>
      </c>
      <c r="G16" s="44" t="e">
        <f>(D16*E16)/F16</f>
        <v>#VALUE!</v>
      </c>
      <c r="H16" s="35">
        <v>5200</v>
      </c>
      <c r="I16" s="35">
        <v>0.77</v>
      </c>
      <c r="J16" s="45" t="e">
        <f t="shared" ref="J16:J21" si="1">G16*H16*I16</f>
        <v>#VALUE!</v>
      </c>
      <c r="K16" s="45" t="e">
        <f>(J16*'TOX and EXPO INPUTS'!$D$15)/'TOX and EXPO INPUTS'!$D$20</f>
        <v>#VALUE!</v>
      </c>
      <c r="L16" s="45" t="e">
        <f>'TOX and EXPO INPUTS'!$D$13/K16</f>
        <v>#VALUE!</v>
      </c>
      <c r="M16" s="46" t="e">
        <f>VALUE(TEXT(L16,"0.0E+00"))</f>
        <v>#VALUE!</v>
      </c>
    </row>
    <row r="17" spans="1:13" x14ac:dyDescent="0.25">
      <c r="A17" s="124"/>
      <c r="B17" s="124"/>
      <c r="C17" s="35" t="s">
        <v>41</v>
      </c>
      <c r="D17" s="35" t="e">
        <f>$E$7</f>
        <v>#VALUE!</v>
      </c>
      <c r="E17" s="43">
        <v>0.02</v>
      </c>
      <c r="F17" s="35">
        <v>3000</v>
      </c>
      <c r="G17" s="44" t="e">
        <f t="shared" ref="G17:G21" si="2">(D17*E17)/F17</f>
        <v>#VALUE!</v>
      </c>
      <c r="H17" s="35">
        <v>1400</v>
      </c>
      <c r="I17" s="35">
        <v>1</v>
      </c>
      <c r="J17" s="45" t="e">
        <f t="shared" si="1"/>
        <v>#VALUE!</v>
      </c>
      <c r="K17" s="45" t="e">
        <f>(J17*'TOX and EXPO INPUTS'!$D$15)/'TOX and EXPO INPUTS'!$D$22</f>
        <v>#VALUE!</v>
      </c>
      <c r="L17" s="45" t="e">
        <f>'TOX and EXPO INPUTS'!$D$13/K17</f>
        <v>#VALUE!</v>
      </c>
      <c r="M17" s="46" t="e">
        <f>VALUE(TEXT(L17,"0.0E+00"))</f>
        <v>#VALUE!</v>
      </c>
    </row>
    <row r="18" spans="1:13" x14ac:dyDescent="0.25">
      <c r="A18" s="124"/>
      <c r="B18" s="124" t="s">
        <v>79</v>
      </c>
      <c r="C18" s="35" t="s">
        <v>4</v>
      </c>
      <c r="D18" s="35" t="e">
        <f>$E$8</f>
        <v>#VALUE!</v>
      </c>
      <c r="E18" s="43">
        <v>0.02</v>
      </c>
      <c r="F18" s="35">
        <v>7000</v>
      </c>
      <c r="G18" s="44" t="e">
        <f t="shared" si="2"/>
        <v>#VALUE!</v>
      </c>
      <c r="H18" s="35">
        <v>5200</v>
      </c>
      <c r="I18" s="35">
        <v>0.77</v>
      </c>
      <c r="J18" s="45" t="e">
        <f t="shared" si="1"/>
        <v>#VALUE!</v>
      </c>
      <c r="K18" s="45" t="e">
        <f>(J18*'TOX and EXPO INPUTS'!$D$15)/'TOX and EXPO INPUTS'!$D$20</f>
        <v>#VALUE!</v>
      </c>
      <c r="L18" s="45" t="e">
        <f>'TOX and EXPO INPUTS'!$D$13/K18</f>
        <v>#VALUE!</v>
      </c>
      <c r="M18" s="46" t="e">
        <f t="shared" ref="M18:M19" si="3">VALUE(TEXT(L18,"0.0E+00"))</f>
        <v>#VALUE!</v>
      </c>
    </row>
    <row r="19" spans="1:13" x14ac:dyDescent="0.25">
      <c r="A19" s="124"/>
      <c r="B19" s="124"/>
      <c r="C19" s="35" t="s">
        <v>41</v>
      </c>
      <c r="D19" s="35" t="e">
        <f>$E$8</f>
        <v>#VALUE!</v>
      </c>
      <c r="E19" s="43">
        <v>0.02</v>
      </c>
      <c r="F19" s="35">
        <v>7000</v>
      </c>
      <c r="G19" s="44" t="e">
        <f t="shared" si="2"/>
        <v>#VALUE!</v>
      </c>
      <c r="H19" s="35">
        <v>1400</v>
      </c>
      <c r="I19" s="35">
        <v>1</v>
      </c>
      <c r="J19" s="45" t="e">
        <f t="shared" si="1"/>
        <v>#VALUE!</v>
      </c>
      <c r="K19" s="45" t="e">
        <f>(J19*'TOX and EXPO INPUTS'!$D$15)/'TOX and EXPO INPUTS'!$D$22</f>
        <v>#VALUE!</v>
      </c>
      <c r="L19" s="45" t="e">
        <f>'TOX and EXPO INPUTS'!$D$13/K19</f>
        <v>#VALUE!</v>
      </c>
      <c r="M19" s="46" t="e">
        <f t="shared" si="3"/>
        <v>#VALUE!</v>
      </c>
    </row>
    <row r="20" spans="1:13" x14ac:dyDescent="0.25">
      <c r="A20" s="124"/>
      <c r="B20" s="124" t="s">
        <v>80</v>
      </c>
      <c r="C20" s="35" t="s">
        <v>4</v>
      </c>
      <c r="D20" s="35" t="e">
        <f>$E$9</f>
        <v>#VALUE!</v>
      </c>
      <c r="E20" s="43">
        <v>0.02</v>
      </c>
      <c r="F20" s="35">
        <v>11000</v>
      </c>
      <c r="G20" s="44" t="e">
        <f t="shared" si="2"/>
        <v>#VALUE!</v>
      </c>
      <c r="H20" s="35">
        <v>5200</v>
      </c>
      <c r="I20" s="35">
        <v>0.77</v>
      </c>
      <c r="J20" s="45" t="e">
        <f t="shared" si="1"/>
        <v>#VALUE!</v>
      </c>
      <c r="K20" s="45" t="e">
        <f>(J20*'TOX and EXPO INPUTS'!$D$15)/'TOX and EXPO INPUTS'!$D$20</f>
        <v>#VALUE!</v>
      </c>
      <c r="L20" s="45" t="e">
        <f>'TOX and EXPO INPUTS'!$D$13/K20</f>
        <v>#VALUE!</v>
      </c>
      <c r="M20" s="46" t="e">
        <f t="shared" ref="M20:M21" si="4">VALUE(TEXT(L20,"0.0E+00"))</f>
        <v>#VALUE!</v>
      </c>
    </row>
    <row r="21" spans="1:13" x14ac:dyDescent="0.25">
      <c r="A21" s="124"/>
      <c r="B21" s="124"/>
      <c r="C21" s="35" t="s">
        <v>41</v>
      </c>
      <c r="D21" s="35" t="e">
        <f>$E$9</f>
        <v>#VALUE!</v>
      </c>
      <c r="E21" s="43">
        <v>0.02</v>
      </c>
      <c r="F21" s="35">
        <v>11000</v>
      </c>
      <c r="G21" s="44" t="e">
        <f t="shared" si="2"/>
        <v>#VALUE!</v>
      </c>
      <c r="H21" s="35">
        <v>1400</v>
      </c>
      <c r="I21" s="35">
        <v>1</v>
      </c>
      <c r="J21" s="45" t="e">
        <f t="shared" si="1"/>
        <v>#VALUE!</v>
      </c>
      <c r="K21" s="45" t="e">
        <f>(J21*'TOX and EXPO INPUTS'!$D$15)/'TOX and EXPO INPUTS'!$D$22</f>
        <v>#VALUE!</v>
      </c>
      <c r="L21" s="45" t="e">
        <f>'TOX and EXPO INPUTS'!$D$13/K21</f>
        <v>#VALUE!</v>
      </c>
      <c r="M21" s="46" t="e">
        <f t="shared" si="4"/>
        <v>#VALUE!</v>
      </c>
    </row>
    <row r="22" spans="1:13" x14ac:dyDescent="0.25">
      <c r="A22" s="124" t="s">
        <v>48</v>
      </c>
      <c r="B22" s="124" t="s">
        <v>78</v>
      </c>
      <c r="C22" s="35" t="s">
        <v>4</v>
      </c>
      <c r="D22" s="35" t="e">
        <f>$E$10</f>
        <v>#VALUE!</v>
      </c>
      <c r="E22" s="43">
        <v>0.02</v>
      </c>
      <c r="F22" s="35">
        <v>1500</v>
      </c>
      <c r="G22" s="44" t="e">
        <f>(D22*E22)/F22</f>
        <v>#VALUE!</v>
      </c>
      <c r="H22" s="35">
        <v>5200</v>
      </c>
      <c r="I22" s="35">
        <v>0.77</v>
      </c>
      <c r="J22" s="45" t="e">
        <f>G22*H22*I22</f>
        <v>#VALUE!</v>
      </c>
      <c r="K22" s="45" t="e">
        <f>(J22*'TOX and EXPO INPUTS'!$D$15)/'TOX and EXPO INPUTS'!$D$20</f>
        <v>#VALUE!</v>
      </c>
      <c r="L22" s="45" t="e">
        <f>'TOX and EXPO INPUTS'!$D$13/K22</f>
        <v>#VALUE!</v>
      </c>
      <c r="M22" s="46" t="e">
        <f>VALUE(TEXT(L22,"0.0E+00"))</f>
        <v>#VALUE!</v>
      </c>
    </row>
    <row r="23" spans="1:13" x14ac:dyDescent="0.25">
      <c r="A23" s="124"/>
      <c r="B23" s="124"/>
      <c r="C23" s="35" t="s">
        <v>41</v>
      </c>
      <c r="D23" s="35" t="e">
        <f>$E$10</f>
        <v>#VALUE!</v>
      </c>
      <c r="E23" s="43">
        <v>0.02</v>
      </c>
      <c r="F23" s="35">
        <v>1500</v>
      </c>
      <c r="G23" s="44" t="e">
        <f t="shared" ref="G23:G27" si="5">(D23*E23)/F23</f>
        <v>#VALUE!</v>
      </c>
      <c r="H23" s="35">
        <v>1400</v>
      </c>
      <c r="I23" s="35">
        <v>1</v>
      </c>
      <c r="J23" s="45" t="e">
        <f t="shared" ref="J23:J27" si="6">G23*H23*I23</f>
        <v>#VALUE!</v>
      </c>
      <c r="K23" s="45" t="e">
        <f>(J23*'TOX and EXPO INPUTS'!$D$15)/'TOX and EXPO INPUTS'!$D$22</f>
        <v>#VALUE!</v>
      </c>
      <c r="L23" s="45" t="e">
        <f>'TOX and EXPO INPUTS'!$D$13/K23</f>
        <v>#VALUE!</v>
      </c>
      <c r="M23" s="46" t="e">
        <f>VALUE(TEXT(L23,"0.0E+00"))</f>
        <v>#VALUE!</v>
      </c>
    </row>
    <row r="24" spans="1:13" x14ac:dyDescent="0.25">
      <c r="A24" s="124"/>
      <c r="B24" s="124" t="s">
        <v>79</v>
      </c>
      <c r="C24" s="35" t="s">
        <v>4</v>
      </c>
      <c r="D24" s="35" t="e">
        <f>$E$11</f>
        <v>#VALUE!</v>
      </c>
      <c r="E24" s="43">
        <v>0.02</v>
      </c>
      <c r="F24" s="35">
        <v>2500</v>
      </c>
      <c r="G24" s="44" t="e">
        <f t="shared" si="5"/>
        <v>#VALUE!</v>
      </c>
      <c r="H24" s="35">
        <v>5200</v>
      </c>
      <c r="I24" s="35">
        <v>0.77</v>
      </c>
      <c r="J24" s="45" t="e">
        <f t="shared" si="6"/>
        <v>#VALUE!</v>
      </c>
      <c r="K24" s="45" t="e">
        <f>(J24*'TOX and EXPO INPUTS'!$D$15)/'TOX and EXPO INPUTS'!$D$20</f>
        <v>#VALUE!</v>
      </c>
      <c r="L24" s="45" t="e">
        <f>'TOX and EXPO INPUTS'!$D$13/K24</f>
        <v>#VALUE!</v>
      </c>
      <c r="M24" s="46" t="e">
        <f t="shared" ref="M24:M27" si="7">VALUE(TEXT(L24,"0.0E+00"))</f>
        <v>#VALUE!</v>
      </c>
    </row>
    <row r="25" spans="1:13" x14ac:dyDescent="0.25">
      <c r="A25" s="124"/>
      <c r="B25" s="124"/>
      <c r="C25" s="35" t="s">
        <v>41</v>
      </c>
      <c r="D25" s="35" t="e">
        <f>$E$11</f>
        <v>#VALUE!</v>
      </c>
      <c r="E25" s="43">
        <v>0.02</v>
      </c>
      <c r="F25" s="35">
        <v>2500</v>
      </c>
      <c r="G25" s="44" t="e">
        <f t="shared" si="5"/>
        <v>#VALUE!</v>
      </c>
      <c r="H25" s="35">
        <v>1400</v>
      </c>
      <c r="I25" s="35">
        <v>1</v>
      </c>
      <c r="J25" s="45" t="e">
        <f t="shared" si="6"/>
        <v>#VALUE!</v>
      </c>
      <c r="K25" s="45" t="e">
        <f>(J25*'TOX and EXPO INPUTS'!$D$15)/'TOX and EXPO INPUTS'!$D$22</f>
        <v>#VALUE!</v>
      </c>
      <c r="L25" s="45" t="e">
        <f>'TOX and EXPO INPUTS'!$D$13/K25</f>
        <v>#VALUE!</v>
      </c>
      <c r="M25" s="46" t="e">
        <f t="shared" si="7"/>
        <v>#VALUE!</v>
      </c>
    </row>
    <row r="26" spans="1:13" x14ac:dyDescent="0.25">
      <c r="A26" s="124"/>
      <c r="B26" s="124" t="s">
        <v>80</v>
      </c>
      <c r="C26" s="35" t="s">
        <v>4</v>
      </c>
      <c r="D26" s="35" t="e">
        <f>$E$12</f>
        <v>#VALUE!</v>
      </c>
      <c r="E26" s="43">
        <v>0.02</v>
      </c>
      <c r="F26" s="35">
        <v>4000</v>
      </c>
      <c r="G26" s="44" t="e">
        <f t="shared" si="5"/>
        <v>#VALUE!</v>
      </c>
      <c r="H26" s="35">
        <v>5200</v>
      </c>
      <c r="I26" s="35">
        <v>0.77</v>
      </c>
      <c r="J26" s="45" t="e">
        <f t="shared" si="6"/>
        <v>#VALUE!</v>
      </c>
      <c r="K26" s="45" t="e">
        <f>(J26*'TOX and EXPO INPUTS'!$D$15)/'TOX and EXPO INPUTS'!$D$20</f>
        <v>#VALUE!</v>
      </c>
      <c r="L26" s="45" t="e">
        <f>'TOX and EXPO INPUTS'!$D$13/K26</f>
        <v>#VALUE!</v>
      </c>
      <c r="M26" s="46" t="e">
        <f t="shared" si="7"/>
        <v>#VALUE!</v>
      </c>
    </row>
    <row r="27" spans="1:13" x14ac:dyDescent="0.25">
      <c r="A27" s="124"/>
      <c r="B27" s="124"/>
      <c r="C27" s="35" t="s">
        <v>41</v>
      </c>
      <c r="D27" s="35" t="e">
        <f>$E$12</f>
        <v>#VALUE!</v>
      </c>
      <c r="E27" s="43">
        <v>0.02</v>
      </c>
      <c r="F27" s="35">
        <v>4000</v>
      </c>
      <c r="G27" s="44" t="e">
        <f t="shared" si="5"/>
        <v>#VALUE!</v>
      </c>
      <c r="H27" s="35">
        <v>1400</v>
      </c>
      <c r="I27" s="35">
        <v>1</v>
      </c>
      <c r="J27" s="45" t="e">
        <f t="shared" si="6"/>
        <v>#VALUE!</v>
      </c>
      <c r="K27" s="45" t="e">
        <f>(J27*'TOX and EXPO INPUTS'!$D$15)/'TOX and EXPO INPUTS'!$D$22</f>
        <v>#VALUE!</v>
      </c>
      <c r="L27" s="45" t="e">
        <f>'TOX and EXPO INPUTS'!$D$13/K27</f>
        <v>#VALUE!</v>
      </c>
      <c r="M27" s="46" t="e">
        <f t="shared" si="7"/>
        <v>#VALUE!</v>
      </c>
    </row>
    <row r="29" spans="1:13" ht="20.25" x14ac:dyDescent="0.3">
      <c r="A29" s="32" t="s">
        <v>21</v>
      </c>
      <c r="B29" s="41"/>
      <c r="C29" s="41"/>
      <c r="D29" s="40"/>
      <c r="E29" s="40"/>
    </row>
    <row r="30" spans="1:13" ht="50.25" x14ac:dyDescent="0.25">
      <c r="A30" s="33" t="s">
        <v>45</v>
      </c>
      <c r="B30" s="33" t="s">
        <v>82</v>
      </c>
      <c r="C30" s="33" t="s">
        <v>23</v>
      </c>
      <c r="D30" s="33" t="s">
        <v>7</v>
      </c>
      <c r="E30" s="33" t="s">
        <v>73</v>
      </c>
      <c r="F30" s="33" t="s">
        <v>74</v>
      </c>
      <c r="G30" s="33" t="s">
        <v>75</v>
      </c>
      <c r="H30" s="42" t="s">
        <v>76</v>
      </c>
      <c r="I30" s="33" t="s">
        <v>52</v>
      </c>
      <c r="J30" s="33" t="s">
        <v>8</v>
      </c>
      <c r="K30" s="33" t="s">
        <v>77</v>
      </c>
      <c r="L30" s="33" t="s">
        <v>35</v>
      </c>
      <c r="M30" s="33" t="s">
        <v>36</v>
      </c>
    </row>
    <row r="31" spans="1:13" x14ac:dyDescent="0.25">
      <c r="A31" s="124" t="s">
        <v>47</v>
      </c>
      <c r="B31" s="124" t="s">
        <v>78</v>
      </c>
      <c r="C31" s="35" t="s">
        <v>4</v>
      </c>
      <c r="D31" s="35" t="e">
        <f>$E$7</f>
        <v>#VALUE!</v>
      </c>
      <c r="E31" s="43">
        <v>0.02</v>
      </c>
      <c r="F31" s="35">
        <v>3000</v>
      </c>
      <c r="G31" s="44" t="e">
        <f t="shared" ref="G31:G36" si="8">(D31*E31)/F31</f>
        <v>#VALUE!</v>
      </c>
      <c r="H31" s="35">
        <v>140000</v>
      </c>
      <c r="I31" s="35">
        <v>0.77</v>
      </c>
      <c r="J31" s="45" t="e">
        <f t="shared" ref="J31:J36" si="9">G31*H31*I31</f>
        <v>#VALUE!</v>
      </c>
      <c r="K31" s="45" t="e">
        <f>(J31*'TOX and EXPO INPUTS'!$D$15)/'TOX and EXPO INPUTS'!$D$20</f>
        <v>#VALUE!</v>
      </c>
      <c r="L31" s="45" t="e">
        <f>'TOX and EXPO INPUTS'!$D$13/K31</f>
        <v>#VALUE!</v>
      </c>
      <c r="M31" s="46" t="e">
        <f t="shared" ref="M31:M36" si="10">VALUE(TEXT(L31,"0.0E+00"))</f>
        <v>#VALUE!</v>
      </c>
    </row>
    <row r="32" spans="1:13" x14ac:dyDescent="0.25">
      <c r="A32" s="124"/>
      <c r="B32" s="124"/>
      <c r="C32" s="35" t="s">
        <v>41</v>
      </c>
      <c r="D32" s="35" t="e">
        <f>$E$7</f>
        <v>#VALUE!</v>
      </c>
      <c r="E32" s="43">
        <v>0.02</v>
      </c>
      <c r="F32" s="35">
        <v>3000</v>
      </c>
      <c r="G32" s="44" t="e">
        <f t="shared" si="8"/>
        <v>#VALUE!</v>
      </c>
      <c r="H32" s="35">
        <v>38000</v>
      </c>
      <c r="I32" s="35">
        <v>1</v>
      </c>
      <c r="J32" s="45" t="e">
        <f t="shared" si="9"/>
        <v>#VALUE!</v>
      </c>
      <c r="K32" s="45" t="e">
        <f>(J32*'TOX and EXPO INPUTS'!$D$15)/'TOX and EXPO INPUTS'!$D$22</f>
        <v>#VALUE!</v>
      </c>
      <c r="L32" s="45" t="e">
        <f>'TOX and EXPO INPUTS'!$D$13/K32</f>
        <v>#VALUE!</v>
      </c>
      <c r="M32" s="46" t="e">
        <f t="shared" si="10"/>
        <v>#VALUE!</v>
      </c>
    </row>
    <row r="33" spans="1:13" x14ac:dyDescent="0.25">
      <c r="A33" s="124"/>
      <c r="B33" s="124" t="s">
        <v>79</v>
      </c>
      <c r="C33" s="35" t="s">
        <v>4</v>
      </c>
      <c r="D33" s="35" t="e">
        <f>$E$8</f>
        <v>#VALUE!</v>
      </c>
      <c r="E33" s="43">
        <v>0.02</v>
      </c>
      <c r="F33" s="35">
        <v>7000</v>
      </c>
      <c r="G33" s="44" t="e">
        <f t="shared" si="8"/>
        <v>#VALUE!</v>
      </c>
      <c r="H33" s="35">
        <v>140000</v>
      </c>
      <c r="I33" s="35">
        <v>0.77</v>
      </c>
      <c r="J33" s="45" t="e">
        <f t="shared" si="9"/>
        <v>#VALUE!</v>
      </c>
      <c r="K33" s="45" t="e">
        <f>(J33*'TOX and EXPO INPUTS'!$D$15)/'TOX and EXPO INPUTS'!$D$20</f>
        <v>#VALUE!</v>
      </c>
      <c r="L33" s="45" t="e">
        <f>'TOX and EXPO INPUTS'!$D$13/K33</f>
        <v>#VALUE!</v>
      </c>
      <c r="M33" s="46" t="e">
        <f t="shared" si="10"/>
        <v>#VALUE!</v>
      </c>
    </row>
    <row r="34" spans="1:13" x14ac:dyDescent="0.25">
      <c r="A34" s="124"/>
      <c r="B34" s="124"/>
      <c r="C34" s="35" t="s">
        <v>41</v>
      </c>
      <c r="D34" s="35" t="e">
        <f>$E$8</f>
        <v>#VALUE!</v>
      </c>
      <c r="E34" s="43">
        <v>0.02</v>
      </c>
      <c r="F34" s="35">
        <v>7000</v>
      </c>
      <c r="G34" s="44" t="e">
        <f t="shared" si="8"/>
        <v>#VALUE!</v>
      </c>
      <c r="H34" s="35">
        <v>38000</v>
      </c>
      <c r="I34" s="35">
        <v>1</v>
      </c>
      <c r="J34" s="45" t="e">
        <f t="shared" si="9"/>
        <v>#VALUE!</v>
      </c>
      <c r="K34" s="45" t="e">
        <f>(J34*'TOX and EXPO INPUTS'!$D$15)/'TOX and EXPO INPUTS'!$D$22</f>
        <v>#VALUE!</v>
      </c>
      <c r="L34" s="45" t="e">
        <f>'TOX and EXPO INPUTS'!$D$13/K34</f>
        <v>#VALUE!</v>
      </c>
      <c r="M34" s="47" t="e">
        <f t="shared" si="10"/>
        <v>#VALUE!</v>
      </c>
    </row>
    <row r="35" spans="1:13" x14ac:dyDescent="0.25">
      <c r="A35" s="124"/>
      <c r="B35" s="124" t="s">
        <v>80</v>
      </c>
      <c r="C35" s="35" t="s">
        <v>4</v>
      </c>
      <c r="D35" s="35" t="e">
        <f>$E$9</f>
        <v>#VALUE!</v>
      </c>
      <c r="E35" s="43">
        <v>0.02</v>
      </c>
      <c r="F35" s="35">
        <v>11000</v>
      </c>
      <c r="G35" s="44" t="e">
        <f t="shared" si="8"/>
        <v>#VALUE!</v>
      </c>
      <c r="H35" s="35">
        <v>140000</v>
      </c>
      <c r="I35" s="35">
        <v>0.77</v>
      </c>
      <c r="J35" s="45" t="e">
        <f t="shared" si="9"/>
        <v>#VALUE!</v>
      </c>
      <c r="K35" s="45" t="e">
        <f>(J35*'TOX and EXPO INPUTS'!$D$15)/'TOX and EXPO INPUTS'!$D$20</f>
        <v>#VALUE!</v>
      </c>
      <c r="L35" s="45" t="e">
        <f>'TOX and EXPO INPUTS'!$D$13/K35</f>
        <v>#VALUE!</v>
      </c>
      <c r="M35" s="46" t="e">
        <f t="shared" si="10"/>
        <v>#VALUE!</v>
      </c>
    </row>
    <row r="36" spans="1:13" x14ac:dyDescent="0.25">
      <c r="A36" s="124"/>
      <c r="B36" s="124"/>
      <c r="C36" s="35" t="s">
        <v>41</v>
      </c>
      <c r="D36" s="35" t="e">
        <f>$E$9</f>
        <v>#VALUE!</v>
      </c>
      <c r="E36" s="43">
        <v>0.02</v>
      </c>
      <c r="F36" s="35">
        <v>11000</v>
      </c>
      <c r="G36" s="44" t="e">
        <f t="shared" si="8"/>
        <v>#VALUE!</v>
      </c>
      <c r="H36" s="35">
        <v>38000</v>
      </c>
      <c r="I36" s="35">
        <v>1</v>
      </c>
      <c r="J36" s="45" t="e">
        <f t="shared" si="9"/>
        <v>#VALUE!</v>
      </c>
      <c r="K36" s="45" t="e">
        <f>(J36*'TOX and EXPO INPUTS'!$D$15)/'TOX and EXPO INPUTS'!$D$22</f>
        <v>#VALUE!</v>
      </c>
      <c r="L36" s="45" t="e">
        <f>'TOX and EXPO INPUTS'!$D$13/K36</f>
        <v>#VALUE!</v>
      </c>
      <c r="M36" s="46" t="e">
        <f t="shared" si="10"/>
        <v>#VALUE!</v>
      </c>
    </row>
    <row r="37" spans="1:13" x14ac:dyDescent="0.25">
      <c r="A37" s="124" t="s">
        <v>48</v>
      </c>
      <c r="B37" s="124" t="s">
        <v>78</v>
      </c>
      <c r="C37" s="35" t="s">
        <v>4</v>
      </c>
      <c r="D37" s="35" t="e">
        <f>$E$10</f>
        <v>#VALUE!</v>
      </c>
      <c r="E37" s="43">
        <v>0.02</v>
      </c>
      <c r="F37" s="35">
        <v>1500</v>
      </c>
      <c r="G37" s="44" t="e">
        <f>(D37*E37)/F37</f>
        <v>#VALUE!</v>
      </c>
      <c r="H37" s="35">
        <v>140000</v>
      </c>
      <c r="I37" s="35">
        <v>0.77</v>
      </c>
      <c r="J37" s="45" t="e">
        <f>G37*H37*I37</f>
        <v>#VALUE!</v>
      </c>
      <c r="K37" s="45" t="e">
        <f>(J37*'TOX and EXPO INPUTS'!$D$15)/'TOX and EXPO INPUTS'!$D$20</f>
        <v>#VALUE!</v>
      </c>
      <c r="L37" s="45" t="e">
        <f>'TOX and EXPO INPUTS'!$D$13/K37</f>
        <v>#VALUE!</v>
      </c>
      <c r="M37" s="46" t="e">
        <f t="shared" ref="M37:M42" si="11">VALUE(TEXT(L37,"0.0E+00"))</f>
        <v>#VALUE!</v>
      </c>
    </row>
    <row r="38" spans="1:13" x14ac:dyDescent="0.25">
      <c r="A38" s="124"/>
      <c r="B38" s="124"/>
      <c r="C38" s="35" t="s">
        <v>41</v>
      </c>
      <c r="D38" s="35" t="e">
        <f>$E$10</f>
        <v>#VALUE!</v>
      </c>
      <c r="E38" s="43">
        <v>0.02</v>
      </c>
      <c r="F38" s="35">
        <v>1500</v>
      </c>
      <c r="G38" s="44" t="e">
        <f t="shared" ref="G38:G42" si="12">(D38*E38)/F38</f>
        <v>#VALUE!</v>
      </c>
      <c r="H38" s="35">
        <v>38000</v>
      </c>
      <c r="I38" s="35">
        <v>1</v>
      </c>
      <c r="J38" s="45" t="e">
        <f>G38*H38*I38</f>
        <v>#VALUE!</v>
      </c>
      <c r="K38" s="45" t="e">
        <f>(J38*'TOX and EXPO INPUTS'!$D$15)/'TOX and EXPO INPUTS'!$D$22</f>
        <v>#VALUE!</v>
      </c>
      <c r="L38" s="45" t="e">
        <f>'TOX and EXPO INPUTS'!$D$13/K38</f>
        <v>#VALUE!</v>
      </c>
      <c r="M38" s="46" t="e">
        <f t="shared" si="11"/>
        <v>#VALUE!</v>
      </c>
    </row>
    <row r="39" spans="1:13" x14ac:dyDescent="0.25">
      <c r="A39" s="124"/>
      <c r="B39" s="124" t="s">
        <v>79</v>
      </c>
      <c r="C39" s="35" t="s">
        <v>4</v>
      </c>
      <c r="D39" s="35" t="e">
        <f>$E$11</f>
        <v>#VALUE!</v>
      </c>
      <c r="E39" s="43">
        <v>0.02</v>
      </c>
      <c r="F39" s="35">
        <v>2500</v>
      </c>
      <c r="G39" s="44" t="e">
        <f t="shared" si="12"/>
        <v>#VALUE!</v>
      </c>
      <c r="H39" s="35">
        <v>140000</v>
      </c>
      <c r="I39" s="35">
        <v>0.77</v>
      </c>
      <c r="J39" s="45" t="e">
        <f>G39*H39*I39</f>
        <v>#VALUE!</v>
      </c>
      <c r="K39" s="45" t="e">
        <f>(J39*'TOX and EXPO INPUTS'!$D$15)/'TOX and EXPO INPUTS'!$D$20</f>
        <v>#VALUE!</v>
      </c>
      <c r="L39" s="45" t="e">
        <f>'TOX and EXPO INPUTS'!$D$13/K39</f>
        <v>#VALUE!</v>
      </c>
      <c r="M39" s="46" t="e">
        <f t="shared" si="11"/>
        <v>#VALUE!</v>
      </c>
    </row>
    <row r="40" spans="1:13" x14ac:dyDescent="0.25">
      <c r="A40" s="124"/>
      <c r="B40" s="124"/>
      <c r="C40" s="35" t="s">
        <v>41</v>
      </c>
      <c r="D40" s="35" t="e">
        <f>$E$11</f>
        <v>#VALUE!</v>
      </c>
      <c r="E40" s="43">
        <v>0.02</v>
      </c>
      <c r="F40" s="35">
        <v>2500</v>
      </c>
      <c r="G40" s="44" t="e">
        <f t="shared" si="12"/>
        <v>#VALUE!</v>
      </c>
      <c r="H40" s="35">
        <v>38000</v>
      </c>
      <c r="I40" s="35">
        <v>1</v>
      </c>
      <c r="J40" s="45" t="e">
        <f>G40*H40*I40</f>
        <v>#VALUE!</v>
      </c>
      <c r="K40" s="45" t="e">
        <f>(J40*'TOX and EXPO INPUTS'!$D$15)/'TOX and EXPO INPUTS'!$D$22</f>
        <v>#VALUE!</v>
      </c>
      <c r="L40" s="45" t="e">
        <f>'TOX and EXPO INPUTS'!$D$13/K40</f>
        <v>#VALUE!</v>
      </c>
      <c r="M40" s="46" t="e">
        <f t="shared" si="11"/>
        <v>#VALUE!</v>
      </c>
    </row>
    <row r="41" spans="1:13" x14ac:dyDescent="0.25">
      <c r="A41" s="124"/>
      <c r="B41" s="124" t="s">
        <v>80</v>
      </c>
      <c r="C41" s="35" t="s">
        <v>4</v>
      </c>
      <c r="D41" s="35" t="e">
        <f>$E$12</f>
        <v>#VALUE!</v>
      </c>
      <c r="E41" s="43">
        <v>0.02</v>
      </c>
      <c r="F41" s="35">
        <v>4000</v>
      </c>
      <c r="G41" s="44" t="e">
        <f t="shared" si="12"/>
        <v>#VALUE!</v>
      </c>
      <c r="H41" s="35">
        <v>140000</v>
      </c>
      <c r="I41" s="35">
        <v>0.77</v>
      </c>
      <c r="J41" s="45" t="e">
        <f>G41*H41*I41</f>
        <v>#VALUE!</v>
      </c>
      <c r="K41" s="45" t="e">
        <f>(J41*'TOX and EXPO INPUTS'!$D$15)/'TOX and EXPO INPUTS'!$D$20</f>
        <v>#VALUE!</v>
      </c>
      <c r="L41" s="45" t="e">
        <f>'TOX and EXPO INPUTS'!$D$13/K41</f>
        <v>#VALUE!</v>
      </c>
      <c r="M41" s="47" t="e">
        <f t="shared" si="11"/>
        <v>#VALUE!</v>
      </c>
    </row>
    <row r="42" spans="1:13" x14ac:dyDescent="0.25">
      <c r="A42" s="124"/>
      <c r="B42" s="124"/>
      <c r="C42" s="35" t="s">
        <v>41</v>
      </c>
      <c r="D42" s="35" t="e">
        <f>$E$12</f>
        <v>#VALUE!</v>
      </c>
      <c r="E42" s="43">
        <v>0.02</v>
      </c>
      <c r="F42" s="35">
        <v>4000</v>
      </c>
      <c r="G42" s="44" t="e">
        <f t="shared" si="12"/>
        <v>#VALUE!</v>
      </c>
      <c r="H42" s="35">
        <v>38000</v>
      </c>
      <c r="I42" s="35">
        <v>1</v>
      </c>
      <c r="J42" s="45" t="e">
        <f t="shared" ref="J42" si="13">G42*H42*I42</f>
        <v>#VALUE!</v>
      </c>
      <c r="K42" s="45" t="e">
        <f>(J42*'TOX and EXPO INPUTS'!$D$15)/'TOX and EXPO INPUTS'!$D$22</f>
        <v>#VALUE!</v>
      </c>
      <c r="L42" s="45" t="e">
        <f>'TOX and EXPO INPUTS'!$D$13/K42</f>
        <v>#VALUE!</v>
      </c>
      <c r="M42" s="46" t="e">
        <f t="shared" si="11"/>
        <v>#VALUE!</v>
      </c>
    </row>
  </sheetData>
  <mergeCells count="17">
    <mergeCell ref="A22:A27"/>
    <mergeCell ref="A31:A36"/>
    <mergeCell ref="A37:A42"/>
    <mergeCell ref="B22:B23"/>
    <mergeCell ref="B24:B25"/>
    <mergeCell ref="B26:B27"/>
    <mergeCell ref="B31:B32"/>
    <mergeCell ref="B33:B34"/>
    <mergeCell ref="B35:B36"/>
    <mergeCell ref="B37:B38"/>
    <mergeCell ref="B39:B40"/>
    <mergeCell ref="B41:B42"/>
    <mergeCell ref="B16:B17"/>
    <mergeCell ref="B18:B19"/>
    <mergeCell ref="B20:B21"/>
    <mergeCell ref="A5:E5"/>
    <mergeCell ref="A16:A21"/>
  </mergeCells>
  <conditionalFormatting sqref="L16:L27 L31:L42">
    <cfRule type="cellIs" dxfId="2" priority="36" stopIfTrue="1" operator="lessThan">
      <formula>$J$5</formula>
    </cfRule>
  </conditionalFormatting>
  <conditionalFormatting sqref="M31:M42 M16:M27">
    <cfRule type="cellIs" dxfId="1" priority="39" operator="lessThan">
      <formula>$I$2</formula>
    </cfRule>
  </conditionalFormatting>
  <pageMargins left="0.75" right="0.75" top="1" bottom="1" header="0.5" footer="0.5"/>
  <pageSetup scale="66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zoomScale="70" zoomScaleNormal="70" zoomScaleSheetLayoutView="80" workbookViewId="0">
      <selection activeCell="A25" sqref="A25"/>
    </sheetView>
  </sheetViews>
  <sheetFormatPr defaultRowHeight="18.75" x14ac:dyDescent="0.3"/>
  <cols>
    <col min="1" max="1" width="18.28515625" style="51" customWidth="1"/>
    <col min="2" max="2" width="16.42578125" style="51" customWidth="1"/>
    <col min="3" max="3" width="17.5703125" style="51" customWidth="1"/>
    <col min="4" max="4" width="12.28515625" style="51" customWidth="1"/>
    <col min="5" max="5" width="11.7109375" style="51" customWidth="1"/>
    <col min="6" max="6" width="14.28515625" style="51" customWidth="1"/>
    <col min="7" max="7" width="17.85546875" style="51" customWidth="1"/>
    <col min="8" max="8" width="14.85546875" style="51" customWidth="1"/>
    <col min="9" max="9" width="13.85546875" style="51" customWidth="1"/>
    <col min="10" max="11" width="15.140625" style="51" customWidth="1"/>
    <col min="12" max="12" width="20" style="51" customWidth="1"/>
    <col min="13" max="13" width="21.7109375" style="51" customWidth="1"/>
    <col min="14" max="14" width="14.5703125" style="51" customWidth="1"/>
    <col min="15" max="15" width="13.28515625" style="51" customWidth="1"/>
    <col min="16" max="16" width="12.42578125" style="51" customWidth="1"/>
    <col min="17" max="16384" width="9.140625" style="51"/>
  </cols>
  <sheetData>
    <row r="1" spans="1:16" ht="20.25" x14ac:dyDescent="0.3">
      <c r="A1" s="32" t="s">
        <v>81</v>
      </c>
      <c r="B1" s="2"/>
      <c r="G1" s="52" t="s">
        <v>44</v>
      </c>
      <c r="H1" s="52"/>
    </row>
    <row r="2" spans="1:16" x14ac:dyDescent="0.3">
      <c r="A2" s="96" t="s">
        <v>55</v>
      </c>
      <c r="B2" s="99"/>
      <c r="C2" s="100"/>
      <c r="G2" s="53" t="s">
        <v>43</v>
      </c>
      <c r="H2" s="53" t="str">
        <f>'TOX and EXPO INPUTS'!$D$11</f>
        <v>KEY_Oral_LOC</v>
      </c>
    </row>
    <row r="3" spans="1:16" x14ac:dyDescent="0.3">
      <c r="A3" s="2"/>
      <c r="B3" s="2"/>
    </row>
    <row r="4" spans="1:16" x14ac:dyDescent="0.3">
      <c r="A4" s="2"/>
      <c r="B4" s="2"/>
      <c r="E4" s="54"/>
    </row>
    <row r="5" spans="1:16" x14ac:dyDescent="0.3">
      <c r="A5" s="11"/>
      <c r="B5" s="11"/>
      <c r="C5" s="59"/>
      <c r="D5" s="59"/>
      <c r="H5" s="56"/>
    </row>
    <row r="6" spans="1:16" x14ac:dyDescent="0.3">
      <c r="A6" s="2" t="s">
        <v>20</v>
      </c>
      <c r="C6" s="12"/>
      <c r="D6" s="59"/>
      <c r="E6" s="59"/>
    </row>
    <row r="7" spans="1:16" ht="16.5" customHeight="1" x14ac:dyDescent="0.3">
      <c r="A7" s="134" t="s">
        <v>45</v>
      </c>
      <c r="B7" s="129" t="s">
        <v>82</v>
      </c>
      <c r="C7" s="129" t="s">
        <v>23</v>
      </c>
      <c r="D7" s="135" t="s">
        <v>42</v>
      </c>
      <c r="E7" s="60" t="s">
        <v>9</v>
      </c>
      <c r="F7" s="60" t="s">
        <v>85</v>
      </c>
      <c r="G7" s="61" t="s">
        <v>1</v>
      </c>
      <c r="H7" s="60" t="s">
        <v>86</v>
      </c>
      <c r="I7" s="60" t="s">
        <v>10</v>
      </c>
      <c r="J7" s="132" t="s">
        <v>88</v>
      </c>
      <c r="K7" s="61" t="s">
        <v>2</v>
      </c>
      <c r="L7" s="61" t="s">
        <v>3</v>
      </c>
      <c r="M7" s="61" t="s">
        <v>53</v>
      </c>
      <c r="N7" s="132" t="s">
        <v>77</v>
      </c>
      <c r="O7" s="132" t="s">
        <v>83</v>
      </c>
      <c r="P7" s="133" t="s">
        <v>84</v>
      </c>
    </row>
    <row r="8" spans="1:16" ht="93.75" x14ac:dyDescent="0.3">
      <c r="A8" s="134"/>
      <c r="B8" s="129"/>
      <c r="C8" s="129"/>
      <c r="D8" s="135"/>
      <c r="E8" s="62" t="s">
        <v>11</v>
      </c>
      <c r="F8" s="62" t="s">
        <v>90</v>
      </c>
      <c r="G8" s="62" t="s">
        <v>87</v>
      </c>
      <c r="H8" s="63" t="s">
        <v>12</v>
      </c>
      <c r="I8" s="64" t="s">
        <v>13</v>
      </c>
      <c r="J8" s="132"/>
      <c r="K8" s="64" t="s">
        <v>89</v>
      </c>
      <c r="L8" s="62" t="s">
        <v>14</v>
      </c>
      <c r="M8" s="62" t="s">
        <v>15</v>
      </c>
      <c r="N8" s="132"/>
      <c r="O8" s="132"/>
      <c r="P8" s="133"/>
    </row>
    <row r="9" spans="1:16" x14ac:dyDescent="0.3">
      <c r="A9" s="128" t="s">
        <v>47</v>
      </c>
      <c r="B9" s="55" t="s">
        <v>5</v>
      </c>
      <c r="C9" s="55" t="s">
        <v>41</v>
      </c>
      <c r="D9" s="65">
        <v>0.04</v>
      </c>
      <c r="E9" s="65" t="e">
        <f>'Pet Post-app Dermal'!$J$17</f>
        <v>#VALUE!</v>
      </c>
      <c r="F9" s="66">
        <v>150</v>
      </c>
      <c r="G9" s="67" t="e">
        <f t="shared" ref="G9:G14" si="0">(D9*E9)/(2*F9)</f>
        <v>#VALUE!</v>
      </c>
      <c r="H9" s="68">
        <v>0.13</v>
      </c>
      <c r="I9" s="69">
        <v>1</v>
      </c>
      <c r="J9" s="69">
        <v>15</v>
      </c>
      <c r="K9" s="69">
        <f t="shared" ref="K9:K14" si="1">60/J9</f>
        <v>4</v>
      </c>
      <c r="L9" s="65">
        <v>0.48</v>
      </c>
      <c r="M9" s="69">
        <v>20</v>
      </c>
      <c r="N9" s="70" t="e">
        <f>(((G9*(H9*F9))*(I9*K9)*(1-((1-L9)^(M9/K9))))/'TOX and EXPO INPUTS'!$D$22)</f>
        <v>#VALUE!</v>
      </c>
      <c r="O9" s="71" t="e">
        <f>'TOX and EXPO INPUTS'!$D$10/N9</f>
        <v>#VALUE!</v>
      </c>
      <c r="P9" s="72" t="e">
        <f t="shared" ref="P9:P14" si="2">VALUE(TEXT(O9,"0.0E+00"))</f>
        <v>#VALUE!</v>
      </c>
    </row>
    <row r="10" spans="1:16" x14ac:dyDescent="0.3">
      <c r="A10" s="128"/>
      <c r="B10" s="55" t="s">
        <v>17</v>
      </c>
      <c r="C10" s="55" t="s">
        <v>41</v>
      </c>
      <c r="D10" s="65">
        <v>0.04</v>
      </c>
      <c r="E10" s="65" t="e">
        <f>'Pet Post-app Dermal'!$J$19</f>
        <v>#VALUE!</v>
      </c>
      <c r="F10" s="66">
        <v>150</v>
      </c>
      <c r="G10" s="67" t="e">
        <f t="shared" si="0"/>
        <v>#VALUE!</v>
      </c>
      <c r="H10" s="68">
        <v>0.13</v>
      </c>
      <c r="I10" s="69">
        <v>1</v>
      </c>
      <c r="J10" s="69">
        <v>15</v>
      </c>
      <c r="K10" s="69">
        <f t="shared" si="1"/>
        <v>4</v>
      </c>
      <c r="L10" s="65">
        <v>0.48</v>
      </c>
      <c r="M10" s="69">
        <v>20</v>
      </c>
      <c r="N10" s="70" t="e">
        <f>(((G10*(H10*F10))*(I10*K10)*(1-((1-L10)^(M10/K10))))/'TOX and EXPO INPUTS'!$D$22)</f>
        <v>#VALUE!</v>
      </c>
      <c r="O10" s="71" t="e">
        <f>'TOX and EXPO INPUTS'!$D$10/N10</f>
        <v>#VALUE!</v>
      </c>
      <c r="P10" s="72" t="e">
        <f t="shared" si="2"/>
        <v>#VALUE!</v>
      </c>
    </row>
    <row r="11" spans="1:16" x14ac:dyDescent="0.3">
      <c r="A11" s="128"/>
      <c r="B11" s="55" t="s">
        <v>6</v>
      </c>
      <c r="C11" s="55" t="s">
        <v>41</v>
      </c>
      <c r="D11" s="65">
        <v>0.04</v>
      </c>
      <c r="E11" s="65" t="e">
        <f>'Pet Post-app Dermal'!$J$21</f>
        <v>#VALUE!</v>
      </c>
      <c r="F11" s="66">
        <v>150</v>
      </c>
      <c r="G11" s="67" t="e">
        <f t="shared" si="0"/>
        <v>#VALUE!</v>
      </c>
      <c r="H11" s="68">
        <v>0.13</v>
      </c>
      <c r="I11" s="69">
        <v>1</v>
      </c>
      <c r="J11" s="69">
        <v>15</v>
      </c>
      <c r="K11" s="69">
        <f t="shared" si="1"/>
        <v>4</v>
      </c>
      <c r="L11" s="65">
        <v>0.48</v>
      </c>
      <c r="M11" s="69">
        <v>20</v>
      </c>
      <c r="N11" s="70" t="e">
        <f>(((G11*(H11*F11))*(I11*K11)*(1-((1-L11)^(M11/K11))))/'TOX and EXPO INPUTS'!$D$22)</f>
        <v>#VALUE!</v>
      </c>
      <c r="O11" s="71" t="e">
        <f>'TOX and EXPO INPUTS'!$D$10/N11</f>
        <v>#VALUE!</v>
      </c>
      <c r="P11" s="72" t="e">
        <f t="shared" si="2"/>
        <v>#VALUE!</v>
      </c>
    </row>
    <row r="12" spans="1:16" x14ac:dyDescent="0.3">
      <c r="A12" s="128" t="s">
        <v>48</v>
      </c>
      <c r="B12" s="55" t="s">
        <v>5</v>
      </c>
      <c r="C12" s="55" t="s">
        <v>41</v>
      </c>
      <c r="D12" s="65">
        <v>0.04</v>
      </c>
      <c r="E12" s="65" t="e">
        <f>'Pet Post-app Dermal'!$J$23</f>
        <v>#VALUE!</v>
      </c>
      <c r="F12" s="66">
        <v>150</v>
      </c>
      <c r="G12" s="67" t="e">
        <f t="shared" si="0"/>
        <v>#VALUE!</v>
      </c>
      <c r="H12" s="68">
        <v>0.13</v>
      </c>
      <c r="I12" s="69">
        <v>1</v>
      </c>
      <c r="J12" s="69">
        <v>15</v>
      </c>
      <c r="K12" s="69">
        <f t="shared" si="1"/>
        <v>4</v>
      </c>
      <c r="L12" s="65">
        <v>0.48</v>
      </c>
      <c r="M12" s="69">
        <v>20</v>
      </c>
      <c r="N12" s="70" t="e">
        <f>(((G12*(H12*F12))*(I12*K12)*(1-((1-L12)^(M12/K12))))/'TOX and EXPO INPUTS'!$D$22)</f>
        <v>#VALUE!</v>
      </c>
      <c r="O12" s="71" t="e">
        <f>'TOX and EXPO INPUTS'!$D$10/N12</f>
        <v>#VALUE!</v>
      </c>
      <c r="P12" s="72" t="e">
        <f t="shared" si="2"/>
        <v>#VALUE!</v>
      </c>
    </row>
    <row r="13" spans="1:16" x14ac:dyDescent="0.3">
      <c r="A13" s="128"/>
      <c r="B13" s="55" t="s">
        <v>17</v>
      </c>
      <c r="C13" s="55" t="s">
        <v>41</v>
      </c>
      <c r="D13" s="65">
        <v>0.04</v>
      </c>
      <c r="E13" s="65" t="e">
        <f>'Pet Post-app Dermal'!$J$25</f>
        <v>#VALUE!</v>
      </c>
      <c r="F13" s="66">
        <v>150</v>
      </c>
      <c r="G13" s="67" t="e">
        <f t="shared" si="0"/>
        <v>#VALUE!</v>
      </c>
      <c r="H13" s="68">
        <v>0.13</v>
      </c>
      <c r="I13" s="69">
        <v>1</v>
      </c>
      <c r="J13" s="69">
        <v>15</v>
      </c>
      <c r="K13" s="69">
        <f t="shared" si="1"/>
        <v>4</v>
      </c>
      <c r="L13" s="65">
        <v>0.48</v>
      </c>
      <c r="M13" s="69">
        <v>20</v>
      </c>
      <c r="N13" s="70" t="e">
        <f>(((G13*(H13*F13))*(I13*K13)*(1-((1-L13)^(M13/K13))))/'TOX and EXPO INPUTS'!$D$22)</f>
        <v>#VALUE!</v>
      </c>
      <c r="O13" s="71" t="e">
        <f>'TOX and EXPO INPUTS'!$D$10/N13</f>
        <v>#VALUE!</v>
      </c>
      <c r="P13" s="72" t="e">
        <f t="shared" si="2"/>
        <v>#VALUE!</v>
      </c>
    </row>
    <row r="14" spans="1:16" x14ac:dyDescent="0.3">
      <c r="A14" s="128"/>
      <c r="B14" s="55" t="s">
        <v>6</v>
      </c>
      <c r="C14" s="55" t="s">
        <v>41</v>
      </c>
      <c r="D14" s="65">
        <v>0.04</v>
      </c>
      <c r="E14" s="65" t="e">
        <f>'Pet Post-app Dermal'!$J$27</f>
        <v>#VALUE!</v>
      </c>
      <c r="F14" s="66">
        <v>150</v>
      </c>
      <c r="G14" s="67" t="e">
        <f t="shared" si="0"/>
        <v>#VALUE!</v>
      </c>
      <c r="H14" s="68">
        <v>0.13</v>
      </c>
      <c r="I14" s="69">
        <v>1</v>
      </c>
      <c r="J14" s="69">
        <v>15</v>
      </c>
      <c r="K14" s="69">
        <f t="shared" si="1"/>
        <v>4</v>
      </c>
      <c r="L14" s="65">
        <v>0.48</v>
      </c>
      <c r="M14" s="69">
        <v>20</v>
      </c>
      <c r="N14" s="70" t="e">
        <f>(((G14*(H14*F14))*(I14*K14)*(1-((1-L14)^(M14/K14))))/'TOX and EXPO INPUTS'!$D$22)</f>
        <v>#VALUE!</v>
      </c>
      <c r="O14" s="71" t="e">
        <f>'TOX and EXPO INPUTS'!$D$10/N14</f>
        <v>#VALUE!</v>
      </c>
      <c r="P14" s="72" t="e">
        <f t="shared" si="2"/>
        <v>#VALUE!</v>
      </c>
    </row>
    <row r="15" spans="1:16" s="57" customFormat="1" x14ac:dyDescent="0.3">
      <c r="A15" s="73"/>
      <c r="B15" s="73"/>
      <c r="C15" s="74"/>
      <c r="D15" s="74"/>
      <c r="E15" s="75"/>
      <c r="F15" s="76"/>
      <c r="G15" s="74"/>
      <c r="H15" s="77"/>
      <c r="I15" s="77"/>
      <c r="J15" s="77"/>
      <c r="K15" s="74"/>
      <c r="L15" s="77"/>
      <c r="M15" s="58"/>
      <c r="N15" s="78"/>
      <c r="O15" s="77"/>
    </row>
    <row r="16" spans="1:16" x14ac:dyDescent="0.3">
      <c r="A16" s="2" t="s">
        <v>21</v>
      </c>
      <c r="C16" s="12"/>
      <c r="D16" s="59"/>
      <c r="E16" s="59"/>
    </row>
    <row r="17" spans="1:16" ht="18.75" customHeight="1" x14ac:dyDescent="0.3">
      <c r="A17" s="134" t="s">
        <v>45</v>
      </c>
      <c r="B17" s="129" t="s">
        <v>82</v>
      </c>
      <c r="C17" s="129" t="s">
        <v>23</v>
      </c>
      <c r="D17" s="130" t="s">
        <v>42</v>
      </c>
      <c r="E17" s="60" t="s">
        <v>9</v>
      </c>
      <c r="F17" s="60" t="s">
        <v>85</v>
      </c>
      <c r="G17" s="61" t="s">
        <v>1</v>
      </c>
      <c r="H17" s="60" t="s">
        <v>86</v>
      </c>
      <c r="I17" s="60" t="s">
        <v>10</v>
      </c>
      <c r="J17" s="132" t="s">
        <v>88</v>
      </c>
      <c r="K17" s="61" t="s">
        <v>2</v>
      </c>
      <c r="L17" s="61" t="s">
        <v>3</v>
      </c>
      <c r="M17" s="61" t="s">
        <v>53</v>
      </c>
      <c r="N17" s="132" t="s">
        <v>77</v>
      </c>
      <c r="O17" s="132" t="s">
        <v>83</v>
      </c>
      <c r="P17" s="133" t="s">
        <v>84</v>
      </c>
    </row>
    <row r="18" spans="1:16" ht="93.75" x14ac:dyDescent="0.3">
      <c r="A18" s="134"/>
      <c r="B18" s="129"/>
      <c r="C18" s="129"/>
      <c r="D18" s="131"/>
      <c r="E18" s="62" t="s">
        <v>11</v>
      </c>
      <c r="F18" s="62" t="s">
        <v>90</v>
      </c>
      <c r="G18" s="62" t="s">
        <v>87</v>
      </c>
      <c r="H18" s="63" t="s">
        <v>12</v>
      </c>
      <c r="I18" s="64" t="s">
        <v>13</v>
      </c>
      <c r="J18" s="132"/>
      <c r="K18" s="64" t="s">
        <v>89</v>
      </c>
      <c r="L18" s="62" t="s">
        <v>14</v>
      </c>
      <c r="M18" s="62" t="s">
        <v>15</v>
      </c>
      <c r="N18" s="132"/>
      <c r="O18" s="132"/>
      <c r="P18" s="133"/>
    </row>
    <row r="19" spans="1:16" x14ac:dyDescent="0.3">
      <c r="A19" s="128" t="s">
        <v>47</v>
      </c>
      <c r="B19" s="55" t="s">
        <v>5</v>
      </c>
      <c r="C19" s="55" t="s">
        <v>41</v>
      </c>
      <c r="D19" s="65">
        <v>0.37</v>
      </c>
      <c r="E19" s="65" t="e">
        <f>'Pet Post-app Dermal'!$J$32</f>
        <v>#VALUE!</v>
      </c>
      <c r="F19" s="66">
        <v>150</v>
      </c>
      <c r="G19" s="67" t="e">
        <f t="shared" ref="G19:G24" si="3">(D19*E19)/(2*F19)</f>
        <v>#VALUE!</v>
      </c>
      <c r="H19" s="68">
        <v>0.13</v>
      </c>
      <c r="I19" s="69">
        <v>1</v>
      </c>
      <c r="J19" s="69">
        <v>15</v>
      </c>
      <c r="K19" s="69">
        <f t="shared" ref="K19:K24" si="4">60/J19</f>
        <v>4</v>
      </c>
      <c r="L19" s="65">
        <v>0.48</v>
      </c>
      <c r="M19" s="69">
        <v>20</v>
      </c>
      <c r="N19" s="70" t="e">
        <f>(((G19*(H19*F19))*(I19*K19)*(1-((1-L19)^(M19/K19))))/'TOX and EXPO INPUTS'!$D$22)</f>
        <v>#VALUE!</v>
      </c>
      <c r="O19" s="71" t="e">
        <f>'TOX and EXPO INPUTS'!$D$10/N19</f>
        <v>#VALUE!</v>
      </c>
      <c r="P19" s="72" t="e">
        <f t="shared" ref="P19:P24" si="5">VALUE(TEXT(O19,"0.0E+00"))</f>
        <v>#VALUE!</v>
      </c>
    </row>
    <row r="20" spans="1:16" x14ac:dyDescent="0.3">
      <c r="A20" s="128"/>
      <c r="B20" s="55" t="s">
        <v>17</v>
      </c>
      <c r="C20" s="55" t="s">
        <v>41</v>
      </c>
      <c r="D20" s="65">
        <v>0.37</v>
      </c>
      <c r="E20" s="65" t="e">
        <f>'Pet Post-app Dermal'!$J$34</f>
        <v>#VALUE!</v>
      </c>
      <c r="F20" s="66">
        <v>150</v>
      </c>
      <c r="G20" s="67" t="e">
        <f t="shared" si="3"/>
        <v>#VALUE!</v>
      </c>
      <c r="H20" s="68">
        <v>0.13</v>
      </c>
      <c r="I20" s="69">
        <v>1</v>
      </c>
      <c r="J20" s="69">
        <v>15</v>
      </c>
      <c r="K20" s="69">
        <f t="shared" si="4"/>
        <v>4</v>
      </c>
      <c r="L20" s="65">
        <v>0.48</v>
      </c>
      <c r="M20" s="69">
        <v>20</v>
      </c>
      <c r="N20" s="70" t="e">
        <f>(((G20*(H20*F20))*(I20*K20)*(1-((1-L20)^(M20/K20))))/'TOX and EXPO INPUTS'!$D$22)</f>
        <v>#VALUE!</v>
      </c>
      <c r="O20" s="71" t="e">
        <f>'TOX and EXPO INPUTS'!$D$10/N20</f>
        <v>#VALUE!</v>
      </c>
      <c r="P20" s="72" t="e">
        <f t="shared" si="5"/>
        <v>#VALUE!</v>
      </c>
    </row>
    <row r="21" spans="1:16" x14ac:dyDescent="0.3">
      <c r="A21" s="128"/>
      <c r="B21" s="55" t="s">
        <v>6</v>
      </c>
      <c r="C21" s="55" t="s">
        <v>41</v>
      </c>
      <c r="D21" s="65">
        <v>0.37</v>
      </c>
      <c r="E21" s="65" t="e">
        <f>'Pet Post-app Dermal'!$J$36</f>
        <v>#VALUE!</v>
      </c>
      <c r="F21" s="66">
        <v>150</v>
      </c>
      <c r="G21" s="67" t="e">
        <f t="shared" si="3"/>
        <v>#VALUE!</v>
      </c>
      <c r="H21" s="68">
        <v>0.13</v>
      </c>
      <c r="I21" s="69">
        <v>1</v>
      </c>
      <c r="J21" s="69">
        <v>15</v>
      </c>
      <c r="K21" s="69">
        <f t="shared" si="4"/>
        <v>4</v>
      </c>
      <c r="L21" s="65">
        <v>0.48</v>
      </c>
      <c r="M21" s="69">
        <v>20</v>
      </c>
      <c r="N21" s="70" t="e">
        <f>(((G21*(H21*F21))*(I21*K21)*(1-((1-L21)^(M21/K21))))/'TOX and EXPO INPUTS'!$D$22)</f>
        <v>#VALUE!</v>
      </c>
      <c r="O21" s="71" t="e">
        <f>'TOX and EXPO INPUTS'!$D$10/N21</f>
        <v>#VALUE!</v>
      </c>
      <c r="P21" s="72" t="e">
        <f t="shared" si="5"/>
        <v>#VALUE!</v>
      </c>
    </row>
    <row r="22" spans="1:16" x14ac:dyDescent="0.3">
      <c r="A22" s="128" t="s">
        <v>48</v>
      </c>
      <c r="B22" s="55" t="s">
        <v>5</v>
      </c>
      <c r="C22" s="55" t="s">
        <v>41</v>
      </c>
      <c r="D22" s="65">
        <v>0.37</v>
      </c>
      <c r="E22" s="65" t="e">
        <f>'Pet Post-app Dermal'!$J$38</f>
        <v>#VALUE!</v>
      </c>
      <c r="F22" s="66">
        <v>150</v>
      </c>
      <c r="G22" s="67" t="e">
        <f t="shared" si="3"/>
        <v>#VALUE!</v>
      </c>
      <c r="H22" s="68">
        <v>0.13</v>
      </c>
      <c r="I22" s="69">
        <v>1</v>
      </c>
      <c r="J22" s="69">
        <v>15</v>
      </c>
      <c r="K22" s="69">
        <f t="shared" si="4"/>
        <v>4</v>
      </c>
      <c r="L22" s="65">
        <v>0.48</v>
      </c>
      <c r="M22" s="69">
        <v>20</v>
      </c>
      <c r="N22" s="70" t="e">
        <f>(((G22*(H22*F22))*(I22*K22)*(1-((1-L22)^(M22/K22))))/'TOX and EXPO INPUTS'!$D$22)</f>
        <v>#VALUE!</v>
      </c>
      <c r="O22" s="71" t="e">
        <f>'TOX and EXPO INPUTS'!$D$10/N22</f>
        <v>#VALUE!</v>
      </c>
      <c r="P22" s="72" t="e">
        <f t="shared" si="5"/>
        <v>#VALUE!</v>
      </c>
    </row>
    <row r="23" spans="1:16" x14ac:dyDescent="0.3">
      <c r="A23" s="128"/>
      <c r="B23" s="55" t="s">
        <v>17</v>
      </c>
      <c r="C23" s="55" t="s">
        <v>41</v>
      </c>
      <c r="D23" s="65">
        <v>0.37</v>
      </c>
      <c r="E23" s="65" t="e">
        <f>'Pet Post-app Dermal'!$J$40</f>
        <v>#VALUE!</v>
      </c>
      <c r="F23" s="66">
        <v>150</v>
      </c>
      <c r="G23" s="67" t="e">
        <f t="shared" si="3"/>
        <v>#VALUE!</v>
      </c>
      <c r="H23" s="68">
        <v>0.13</v>
      </c>
      <c r="I23" s="69">
        <v>1</v>
      </c>
      <c r="J23" s="69">
        <v>15</v>
      </c>
      <c r="K23" s="69">
        <f t="shared" si="4"/>
        <v>4</v>
      </c>
      <c r="L23" s="65">
        <v>0.48</v>
      </c>
      <c r="M23" s="69">
        <v>20</v>
      </c>
      <c r="N23" s="70" t="e">
        <f>(((G23*(H23*F23))*(I23*K23)*(1-((1-L23)^(M23/K23))))/'TOX and EXPO INPUTS'!$D$22)</f>
        <v>#VALUE!</v>
      </c>
      <c r="O23" s="71" t="e">
        <f>'TOX and EXPO INPUTS'!$D$10/N23</f>
        <v>#VALUE!</v>
      </c>
      <c r="P23" s="72" t="e">
        <f t="shared" si="5"/>
        <v>#VALUE!</v>
      </c>
    </row>
    <row r="24" spans="1:16" x14ac:dyDescent="0.3">
      <c r="A24" s="128"/>
      <c r="B24" s="55" t="s">
        <v>6</v>
      </c>
      <c r="C24" s="55" t="s">
        <v>41</v>
      </c>
      <c r="D24" s="65">
        <v>0.37</v>
      </c>
      <c r="E24" s="65" t="e">
        <f>'Pet Post-app Dermal'!$J$42</f>
        <v>#VALUE!</v>
      </c>
      <c r="F24" s="66">
        <v>150</v>
      </c>
      <c r="G24" s="67" t="e">
        <f t="shared" si="3"/>
        <v>#VALUE!</v>
      </c>
      <c r="H24" s="68">
        <v>0.13</v>
      </c>
      <c r="I24" s="69">
        <v>1</v>
      </c>
      <c r="J24" s="69">
        <v>15</v>
      </c>
      <c r="K24" s="69">
        <f t="shared" si="4"/>
        <v>4</v>
      </c>
      <c r="L24" s="65">
        <v>0.48</v>
      </c>
      <c r="M24" s="69">
        <v>20</v>
      </c>
      <c r="N24" s="70" t="e">
        <f>(((G24*(H24*F24))*(I24*K24)*(1-((1-L24)^(M24/K24))))/'TOX and EXPO INPUTS'!$D$22)</f>
        <v>#VALUE!</v>
      </c>
      <c r="O24" s="71" t="e">
        <f>'TOX and EXPO INPUTS'!$D$10/N24</f>
        <v>#VALUE!</v>
      </c>
      <c r="P24" s="72" t="e">
        <f t="shared" si="5"/>
        <v>#VALUE!</v>
      </c>
    </row>
  </sheetData>
  <mergeCells count="20">
    <mergeCell ref="P7:P8"/>
    <mergeCell ref="A9:A11"/>
    <mergeCell ref="A12:A14"/>
    <mergeCell ref="A17:A18"/>
    <mergeCell ref="N17:N18"/>
    <mergeCell ref="O17:O18"/>
    <mergeCell ref="P17:P18"/>
    <mergeCell ref="D7:D8"/>
    <mergeCell ref="J7:J8"/>
    <mergeCell ref="N7:N8"/>
    <mergeCell ref="O7:O8"/>
    <mergeCell ref="B7:B8"/>
    <mergeCell ref="C7:C8"/>
    <mergeCell ref="B17:B18"/>
    <mergeCell ref="A7:A8"/>
    <mergeCell ref="A22:A24"/>
    <mergeCell ref="C17:C18"/>
    <mergeCell ref="A19:A21"/>
    <mergeCell ref="D17:D18"/>
    <mergeCell ref="J17:J18"/>
  </mergeCells>
  <conditionalFormatting sqref="P19:P24 P9:P14">
    <cfRule type="cellIs" dxfId="0" priority="9" operator="lessThan">
      <formula>$H$2</formula>
    </cfRule>
  </conditionalFormatting>
  <pageMargins left="0.75" right="0.75" top="1" bottom="1" header="0.5" footer="0.5"/>
  <pageSetup scale="55" orientation="landscape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5.75" x14ac:dyDescent="0.25"/>
  <cols>
    <col min="1" max="1" width="17.85546875" style="1" customWidth="1"/>
    <col min="2" max="16384" width="9.140625" style="1"/>
  </cols>
  <sheetData>
    <row r="1" spans="1:11" x14ac:dyDescent="0.25">
      <c r="A1" s="3" t="s">
        <v>49</v>
      </c>
    </row>
    <row r="3" spans="1:11" ht="12.75" customHeight="1" x14ac:dyDescent="0.25">
      <c r="A3" s="136" t="s">
        <v>50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</row>
    <row r="4" spans="1:11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</row>
    <row r="5" spans="1:11" x14ac:dyDescent="0.2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</row>
    <row r="6" spans="1:11" ht="18.75" x14ac:dyDescent="0.25">
      <c r="A6" s="1" t="s">
        <v>51</v>
      </c>
    </row>
    <row r="8" spans="1:11" x14ac:dyDescent="0.25">
      <c r="A8" s="1" t="s">
        <v>19</v>
      </c>
    </row>
    <row r="9" spans="1:11" x14ac:dyDescent="0.25">
      <c r="A9" s="79" t="s">
        <v>18</v>
      </c>
      <c r="B9" s="94">
        <v>18</v>
      </c>
      <c r="C9" s="94">
        <v>30</v>
      </c>
      <c r="D9" s="94">
        <v>5</v>
      </c>
    </row>
    <row r="10" spans="1:11" ht="18.75" x14ac:dyDescent="0.25">
      <c r="A10" s="79" t="s">
        <v>91</v>
      </c>
      <c r="B10" s="84">
        <f>((12.3*((B9*454)^0.65)))</f>
        <v>4294.5587084987128</v>
      </c>
      <c r="C10" s="84">
        <f>((12.3*((C9*454)^0.65)))</f>
        <v>5985.772840237506</v>
      </c>
      <c r="D10" s="84">
        <f>((12.3*((D9*454)^0.65)))</f>
        <v>1867.7636483182807</v>
      </c>
    </row>
  </sheetData>
  <mergeCells count="1">
    <mergeCell ref="A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TOX and EXPO INPUTS</vt:lpstr>
      <vt:lpstr>Pet Post-app Dermal</vt:lpstr>
      <vt:lpstr>Pet Post-app HtM</vt:lpstr>
      <vt:lpstr>SA calculations</vt:lpstr>
      <vt:lpstr>'Pet Post-app Dermal'!Print_Area</vt:lpstr>
    </vt:vector>
  </TitlesOfParts>
  <Company>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sshelat</dc:creator>
  <cp:lastModifiedBy>Dev</cp:lastModifiedBy>
  <cp:lastPrinted>2011-11-08T16:58:31Z</cp:lastPrinted>
  <dcterms:created xsi:type="dcterms:W3CDTF">2010-04-08T19:29:56Z</dcterms:created>
  <dcterms:modified xsi:type="dcterms:W3CDTF">2013-04-15T12:58:16Z</dcterms:modified>
</cp:coreProperties>
</file>